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 Dev" sheetId="1" r:id="rId3"/>
    <sheet state="visible" name="Scar-PT-2022" sheetId="2" r:id="rId4"/>
    <sheet state="visible" name="all-fridays-2022" sheetId="3" r:id="rId5"/>
    <sheet state="visible" name="Dashboard Production" sheetId="4" r:id="rId6"/>
    <sheet state="visible" name="Copy of Dashboard Production" sheetId="5" r:id="rId7"/>
    <sheet state="visible" name="all-fridays" sheetId="6" r:id="rId8"/>
    <sheet state="visible" name="Dash - dark" sheetId="7" r:id="rId9"/>
    <sheet state="visible" name="Scar-PT-2021-24h" sheetId="8" r:id="rId10"/>
    <sheet state="visible" name="Notes for Dash" sheetId="9" r:id="rId11"/>
    <sheet state="visible" name="getHijri" sheetId="10" r:id="rId12"/>
  </sheets>
  <definedNames/>
  <calcPr/>
</workbook>
</file>

<file path=xl/sharedStrings.xml><?xml version="1.0" encoding="utf-8"?>
<sst xmlns="http://schemas.openxmlformats.org/spreadsheetml/2006/main" count="391" uniqueCount="157">
  <si>
    <t>Jame Masjid Huzaifah</t>
  </si>
  <si>
    <t>18 Progress Ave Toronto, Ontario, M1P 2Y4</t>
  </si>
  <si>
    <t xml:space="preserve"> </t>
  </si>
  <si>
    <t>START TIME</t>
  </si>
  <si>
    <t>IQAMAH</t>
  </si>
  <si>
    <t>Tommorow's Iqamah</t>
  </si>
  <si>
    <t>Highlight Prayer</t>
  </si>
  <si>
    <t>Show Time Remaining</t>
  </si>
  <si>
    <t>Same Iqamah Time</t>
  </si>
  <si>
    <t>Announcement Message</t>
  </si>
  <si>
    <t>Hours Remaining</t>
  </si>
  <si>
    <t>Minutes Remaining</t>
  </si>
  <si>
    <t>Seconds Remaining</t>
  </si>
  <si>
    <t>Hours Remaining String</t>
  </si>
  <si>
    <t xml:space="preserve"> Minutes Remaining String</t>
  </si>
  <si>
    <t>Seconds Remaining String</t>
  </si>
  <si>
    <t>FAJR</t>
  </si>
  <si>
    <t>SUNRISE</t>
  </si>
  <si>
    <t>DUHA</t>
  </si>
  <si>
    <t>ZAWAL</t>
  </si>
  <si>
    <t>ZUHR</t>
  </si>
  <si>
    <t>ASR</t>
  </si>
  <si>
    <t>MAGHRIB</t>
  </si>
  <si>
    <t>ISHA</t>
  </si>
  <si>
    <t>ANNOUNCEMENTS</t>
  </si>
  <si>
    <t>BAYAN</t>
  </si>
  <si>
    <t>KHUTBAH</t>
  </si>
  <si>
    <t>Last Week's Khutbah</t>
  </si>
  <si>
    <t>Same Khutbah Time</t>
  </si>
  <si>
    <t>JUM'AH 1</t>
  </si>
  <si>
    <t>JUM'AH 2</t>
  </si>
  <si>
    <t>Hijri Day Adjustment</t>
  </si>
  <si>
    <t>TEST DAY</t>
  </si>
  <si>
    <t>NOW</t>
  </si>
  <si>
    <t>TODAY</t>
  </si>
  <si>
    <t>Format</t>
  </si>
  <si>
    <t>Day</t>
  </si>
  <si>
    <t>Weekday En</t>
  </si>
  <si>
    <t>Weekday Ar</t>
  </si>
  <si>
    <t>Month Number</t>
  </si>
  <si>
    <t>Month En</t>
  </si>
  <si>
    <t>Month Ar</t>
  </si>
  <si>
    <t>Year</t>
  </si>
  <si>
    <t>Designation Abbreviated</t>
  </si>
  <si>
    <t>Designation Expanded</t>
  </si>
  <si>
    <t>Holidays</t>
  </si>
  <si>
    <t>19-01-1444</t>
  </si>
  <si>
    <t>DD-MM-YYYY</t>
  </si>
  <si>
    <t>19</t>
  </si>
  <si>
    <t>Al Arba'a</t>
  </si>
  <si>
    <t>الاربعاء</t>
  </si>
  <si>
    <t>1</t>
  </si>
  <si>
    <t>Muḥarram</t>
  </si>
  <si>
    <t>مُحَرَّم</t>
  </si>
  <si>
    <t>1444</t>
  </si>
  <si>
    <t>AH</t>
  </si>
  <si>
    <t>Anno Hegirae</t>
  </si>
  <si>
    <t/>
  </si>
  <si>
    <t>Date</t>
  </si>
  <si>
    <t>Date2</t>
  </si>
  <si>
    <t>Fajr</t>
  </si>
  <si>
    <t>Sunrise</t>
  </si>
  <si>
    <t>Duha</t>
  </si>
  <si>
    <t>Zawal</t>
  </si>
  <si>
    <t>Zuhr</t>
  </si>
  <si>
    <t>Asr</t>
  </si>
  <si>
    <t>Maghrib</t>
  </si>
  <si>
    <t>Isha</t>
  </si>
  <si>
    <t>fajr-iqama</t>
  </si>
  <si>
    <t>zawal</t>
  </si>
  <si>
    <t>zuhr-iqama</t>
  </si>
  <si>
    <t>asr-iqama</t>
  </si>
  <si>
    <t>maghrib-iqama</t>
  </si>
  <si>
    <t>isha-iqama</t>
  </si>
  <si>
    <t>BAYAN 1</t>
  </si>
  <si>
    <t>KHUTBAH 1</t>
  </si>
  <si>
    <t>BAYAN 2</t>
  </si>
  <si>
    <t>KHUTBAH 2</t>
  </si>
  <si>
    <t>--</t>
  </si>
  <si>
    <t>20-01-1444</t>
  </si>
  <si>
    <t>20</t>
  </si>
  <si>
    <t>=ImportJSON("http://api.aladhan.com/v1/gToH?date="&amp;TEXT(D24, "dd-mm-yyy")&amp;"&amp;adjustment="&amp;C22, "/data/hijri")</t>
  </si>
  <si>
    <t>Fri 1 Jan</t>
  </si>
  <si>
    <t>Friday</t>
  </si>
  <si>
    <t>2021-01-01</t>
  </si>
  <si>
    <t>18 Progress Ave Toronto, Ontario M1P 2Y4</t>
  </si>
  <si>
    <t>Resources</t>
  </si>
  <si>
    <r>
      <rPr/>
      <t xml:space="preserve">prayer times pulled from </t>
    </r>
    <r>
      <rPr>
        <color rgb="FF000000"/>
      </rPr>
      <t xml:space="preserve">
</t>
    </r>
    <r>
      <rPr>
        <color rgb="FF1155CC"/>
        <u/>
      </rPr>
      <t>https://www.salahtimes.com/canada/ellesmere</t>
    </r>
  </si>
  <si>
    <t>only in 12h format</t>
  </si>
  <si>
    <r>
      <rPr/>
      <t xml:space="preserve">prayer times calculation from </t>
    </r>
    <r>
      <rPr>
        <color rgb="FF1155CC"/>
        <u/>
      </rPr>
      <t>http://praytimes.org/calculation</t>
    </r>
  </si>
  <si>
    <r>
      <rPr/>
      <t xml:space="preserve">prayer times API </t>
    </r>
    <r>
      <rPr>
        <color rgb="FF1155CC"/>
        <u/>
      </rPr>
      <t>https://aladhan.com/prayer-times-api</t>
    </r>
  </si>
  <si>
    <r>
      <rPr/>
      <t xml:space="preserve">hijri calendar conversion </t>
    </r>
    <r>
      <rPr>
        <color rgb="FF1155CC"/>
        <u/>
      </rPr>
      <t>https://aladhan.com/islamic-calendar-api</t>
    </r>
  </si>
  <si>
    <r>
      <rPr/>
      <t xml:space="preserve">hijri calendar monthly view  </t>
    </r>
    <r>
      <rPr>
        <color rgb="FF000000"/>
      </rPr>
      <t xml:space="preserve">
</t>
    </r>
    <r>
      <rPr>
        <color rgb="FF1155CC"/>
        <u/>
      </rPr>
      <t>https://aladhan.com/gregorian-hijri-calendar/11/2021</t>
    </r>
  </si>
  <si>
    <r>
      <rPr/>
      <t xml:space="preserve">Dashboard example </t>
    </r>
    <r>
      <rPr>
        <color rgb="FF1155CC"/>
        <u/>
      </rPr>
      <t>http://signage.masjidds.org/</t>
    </r>
  </si>
  <si>
    <r>
      <rPr/>
      <t xml:space="preserve">current masjid dashboard </t>
    </r>
    <r>
      <rPr>
        <color rgb="FF1155CC"/>
        <u/>
      </rPr>
      <t>http://www.galaxystream.com/apps/MosqueDashboard.asp?uid=1</t>
    </r>
  </si>
  <si>
    <t xml:space="preserve">Ramadan </t>
  </si>
  <si>
    <t>count down suhur time. (5,10,15 mins safety net before fajr starts)</t>
  </si>
  <si>
    <t>count down iftar time</t>
  </si>
  <si>
    <t>Tarawi time x min after isha</t>
  </si>
  <si>
    <t>EIDS</t>
  </si>
  <si>
    <t>eid salah times (it would be nice to have it like juma'h salah instead of in the announcement section)</t>
  </si>
  <si>
    <t>Announcement</t>
  </si>
  <si>
    <t>Dedicate one cell to enter annoucement manually for special events.</t>
  </si>
  <si>
    <t>Salah</t>
  </si>
  <si>
    <t>next salah iqamah time count down</t>
  </si>
  <si>
    <t>red text for next iqamah time change</t>
  </si>
  <si>
    <t>highlight background for current salah from start time.</t>
  </si>
  <si>
    <t>Remove highlight once current salah is done about 5mins after iqamah.</t>
  </si>
  <si>
    <t>Protect sheets &amp; ranges so accidentally someone doesn't change salah time. (this is done with google sheets option)</t>
  </si>
  <si>
    <t>if no annoucement, display "Please donate to the masjid."</t>
  </si>
  <si>
    <t>Midnight Calculation Mode</t>
  </si>
  <si>
    <t>mid sunset to sunrise (end of isha)</t>
  </si>
  <si>
    <t>Hijri calendar</t>
  </si>
  <si>
    <t>hijri date change after maghrib time</t>
  </si>
  <si>
    <t>adjustment for hijri date -2, -1, 0, +1, +2</t>
  </si>
  <si>
    <r>
      <rPr/>
      <t xml:space="preserve">double check hijri date with: chicagohilal, my prayer app, guidance app, </t>
    </r>
    <r>
      <rPr>
        <color rgb="FF1155CC"/>
        <u/>
      </rPr>
      <t>aladan.com</t>
    </r>
    <r>
      <rPr/>
      <t xml:space="preserve"> calendar</t>
    </r>
  </si>
  <si>
    <t>Status</t>
  </si>
  <si>
    <t>Data Hijri Date</t>
  </si>
  <si>
    <t>Data Hijri Format</t>
  </si>
  <si>
    <t>Data Hijri Day</t>
  </si>
  <si>
    <t>Data Hijri Weekday En</t>
  </si>
  <si>
    <t>Data Hijri Weekday Ar</t>
  </si>
  <si>
    <t>Data Hijri Month Number</t>
  </si>
  <si>
    <t>Data Hijri Month En</t>
  </si>
  <si>
    <t>Data Hijri Month Ar</t>
  </si>
  <si>
    <t>Data Hijri Year</t>
  </si>
  <si>
    <t>Data Hijri Designation Abbreviated</t>
  </si>
  <si>
    <t>Data Hijri Designation Expanded</t>
  </si>
  <si>
    <t>Data Hijri Holidays</t>
  </si>
  <si>
    <t>Data Gregorian Date</t>
  </si>
  <si>
    <t>Data Gregorian Format</t>
  </si>
  <si>
    <t>Data Gregorian Day</t>
  </si>
  <si>
    <t>Data Gregorian Weekday En</t>
  </si>
  <si>
    <t>Data Gregorian Month Number</t>
  </si>
  <si>
    <t>Data Gregorian Month En</t>
  </si>
  <si>
    <t>Data Gregorian Year</t>
  </si>
  <si>
    <t>Data Gregorian Designation Abbreviated</t>
  </si>
  <si>
    <t>Data Gregorian Designation Expanded</t>
  </si>
  <si>
    <t>200</t>
  </si>
  <si>
    <t>OK</t>
  </si>
  <si>
    <t>19-04-1443</t>
  </si>
  <si>
    <t>Al Khamees</t>
  </si>
  <si>
    <t>الخميس</t>
  </si>
  <si>
    <t>4</t>
  </si>
  <si>
    <t>Rabīʿ al-thānī</t>
  </si>
  <si>
    <t>رَبيع الثاني</t>
  </si>
  <si>
    <t>1443</t>
  </si>
  <si>
    <t>25-11-2021</t>
  </si>
  <si>
    <t>25</t>
  </si>
  <si>
    <t>Thursday</t>
  </si>
  <si>
    <t>11</t>
  </si>
  <si>
    <t>November</t>
  </si>
  <si>
    <t>2021</t>
  </si>
  <si>
    <t>AD</t>
  </si>
  <si>
    <t>Anno Domini</t>
  </si>
  <si>
    <t>Hijri Date</t>
  </si>
  <si>
    <t>Today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</si>
</sst>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ddd&quot;, &quot;mmmm&quot; &quot;d&quot;, &quot;yyyy"/>
    <numFmt numFmtId="165" formatCode="h&quot;:&quot;mm&quot;:&quot;ss&quot; &quot;A/P&quot;M&quot;"/>
    <numFmt numFmtId="166" formatCode="h&quot;:&quot;mm&quot; &quot;am/pm"/>
    <numFmt numFmtId="167" formatCode="h&quot;:&quot;mm&quot; &quot;A/P&quot;M&quot;"/>
    <numFmt numFmtId="168" formatCode="HH:mm:ss"/>
    <numFmt numFmtId="169" formatCode="yyyy-mm-dd"/>
    <numFmt numFmtId="170" formatCode="yyyy-mm-dd hh:mm"/>
    <numFmt numFmtId="171" formatCode="yyyy&quot;-&quot;mm&quot;-&quot;dd"/>
    <numFmt numFmtId="172" formatCode="ddd d mmm"/>
    <numFmt numFmtId="173" formatCode="M/d/yyyy"/>
    <numFmt numFmtId="174" formatCode="yyyy-MM-dd HH:mm:ss"/>
    <numFmt numFmtId="175" formatCode="hh:mm"/>
    <numFmt numFmtId="176" formatCode="h&quot;:&quot;mm"/>
    <numFmt numFmtId="177" formatCode="hh:mm:ss"/>
    <numFmt numFmtId="178" formatCode="yyyy-MM-dd"/>
    <numFmt numFmtId="179" formatCode="ddd d mmmm"/>
    <numFmt numFmtId="180" formatCode="yyyy-mm-dd hh:mm:ss"/>
  </numFmts>
  <fonts count="37">
    <font>
      <sz val="10.0"/>
      <color rgb="FF000000"/>
      <name val="Arial"/>
    </font>
    <font>
      <b/>
      <sz val="18.0"/>
      <color rgb="FF000000"/>
      <name val="Roboto"/>
    </font>
    <font/>
    <font>
      <sz val="10.0"/>
      <color rgb="FF000000"/>
      <name val="Roboto"/>
    </font>
    <font>
      <sz val="11.0"/>
      <color rgb="FF000000"/>
    </font>
    <font>
      <sz val="12.0"/>
      <name val="Roboto"/>
    </font>
    <font>
      <b/>
      <sz val="24.0"/>
      <color rgb="FF000000"/>
      <name val="Roboto"/>
    </font>
    <font>
      <sz val="12.0"/>
      <color rgb="FF3BB77A"/>
      <name val="Roboto"/>
    </font>
    <font>
      <b/>
      <name val="Roboto"/>
    </font>
    <font>
      <b/>
      <sz val="10.0"/>
      <name val="Roboto"/>
    </font>
    <font>
      <sz val="10.0"/>
      <name val="Arial"/>
    </font>
    <font>
      <sz val="10.0"/>
    </font>
    <font>
      <b/>
      <sz val="10.0"/>
      <color rgb="FF000000"/>
      <name val="Roboto"/>
    </font>
    <font>
      <sz val="11.0"/>
      <color rgb="FFDD2C00"/>
      <name val="Roboto"/>
    </font>
    <font>
      <name val="Roboto"/>
    </font>
    <font>
      <b/>
    </font>
    <font>
      <sz val="11.0"/>
      <color rgb="FF008000"/>
      <name val="Inconsolata"/>
    </font>
    <font>
      <sz val="11.0"/>
      <color rgb="FF000000"/>
      <name val="Inconsolata"/>
    </font>
    <font>
      <sz val="11.0"/>
    </font>
    <font>
      <b/>
      <sz val="11.0"/>
    </font>
    <font>
      <name val="Arial"/>
    </font>
    <font>
      <sz val="11.0"/>
      <name val="Roboto"/>
    </font>
    <font>
      <b/>
      <name val="Arial"/>
    </font>
    <font>
      <b/>
      <sz val="18.0"/>
      <color rgb="FFF3F3F3"/>
      <name val="Roboto"/>
    </font>
    <font>
      <sz val="11.0"/>
      <color rgb="FFF3F3F3"/>
      <name val="Roboto"/>
    </font>
    <font>
      <sz val="12.0"/>
      <color rgb="FFF3F3F3"/>
      <name val="Roboto"/>
    </font>
    <font>
      <b/>
      <sz val="24.0"/>
      <color rgb="FFF3F3F3"/>
      <name val="Roboto"/>
    </font>
    <font>
      <sz val="12.0"/>
      <color rgb="FF00E676"/>
      <name val="Roboto"/>
    </font>
    <font>
      <b/>
      <sz val="10.0"/>
      <color rgb="FFF3F3F3"/>
      <name val="Roboto"/>
    </font>
    <font>
      <b/>
      <sz val="10.0"/>
      <color rgb="FF00E676"/>
      <name val="Roboto"/>
    </font>
    <font>
      <sz val="11.0"/>
      <color rgb="FF00E676"/>
      <name val="Roboto"/>
    </font>
    <font>
      <b/>
      <sz val="11.0"/>
      <color rgb="FFF3F3F3"/>
      <name val="Roboto"/>
    </font>
    <font>
      <u/>
      <color rgb="FF0000FF"/>
    </font>
    <font>
      <color rgb="FF000000"/>
      <name val="&quot;Arial&quot;"/>
    </font>
    <font>
      <color rgb="FFDD2C00"/>
    </font>
    <font>
      <sz val="11.0"/>
      <color rgb="FF7E3794"/>
      <name val="Roboto"/>
    </font>
    <font>
      <b/>
      <sz val="11.0"/>
      <name val="Roboto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28">
    <border/>
    <border>
      <left style="medium">
        <color rgb="FFCCCCCC"/>
      </left>
      <top style="medium">
        <color rgb="FFCCCCCC"/>
      </top>
    </border>
    <border>
      <top style="medium">
        <color rgb="FFCCCCCC"/>
      </top>
    </border>
    <border>
      <right style="medium">
        <color rgb="FFCCCCCC"/>
      </right>
      <top style="medium">
        <color rgb="FFCCCCCC"/>
      </top>
    </border>
    <border>
      <left style="medium">
        <color rgb="FFCCCCCC"/>
      </left>
    </border>
    <border>
      <right style="medium">
        <color rgb="FFCCCCCC"/>
      </right>
    </border>
    <border>
      <right style="thin">
        <color rgb="FF000000"/>
      </right>
    </border>
    <border>
      <left style="medium">
        <color rgb="FFCCCCCC"/>
      </left>
      <top style="medium">
        <color rgb="FFB7B7B7"/>
      </top>
    </border>
    <border>
      <top style="medium">
        <color rgb="FFB7B7B7"/>
      </top>
    </border>
    <border>
      <right style="medium">
        <color rgb="FFCCCCCC"/>
      </right>
      <top style="medium">
        <color rgb="FFB7B7B7"/>
      </top>
    </border>
    <border>
      <left style="medium">
        <color rgb="FFCCCCCC"/>
      </left>
      <top style="thin">
        <color rgb="FFB7B7B7"/>
      </top>
    </border>
    <border>
      <left style="medium">
        <color rgb="FFCCCCCC"/>
      </left>
      <bottom style="medium">
        <color rgb="FFCCCCCC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thick">
        <color rgb="FFF7981D"/>
      </left>
      <right style="thick">
        <color rgb="FFF7981D"/>
      </right>
      <top style="thick">
        <color rgb="FFF7981D"/>
      </top>
    </border>
    <border>
      <left style="thick">
        <color rgb="FFF7981D"/>
      </left>
      <right style="thick">
        <color rgb="FFF7981D"/>
      </right>
    </border>
    <border>
      <left style="thick">
        <color rgb="FFF7981D"/>
      </left>
      <right style="thick">
        <color rgb="FFF7981D"/>
      </right>
      <bottom style="thick">
        <color rgb="FFF7981D"/>
      </bottom>
    </border>
    <border>
      <left style="medium">
        <color rgb="FFCCCCCC"/>
      </left>
      <top style="thin">
        <color rgb="FFF3F3F3"/>
      </top>
      <bottom style="thin">
        <color rgb="FFF3F3F3"/>
      </bottom>
    </border>
    <border>
      <top style="thin">
        <color rgb="FFF3F3F3"/>
      </top>
      <bottom style="thin">
        <color rgb="FFF3F3F3"/>
      </bottom>
    </border>
    <border>
      <right style="medium">
        <color rgb="FFCCCCCC"/>
      </right>
      <top style="thin">
        <color rgb="FFF3F3F3"/>
      </top>
      <bottom style="thin">
        <color rgb="FFF3F3F3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4" fillId="0" fontId="5" numFmtId="164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4" fillId="0" fontId="6" numFmtId="165" xfId="0" applyAlignment="1" applyBorder="1" applyFont="1" applyNumberFormat="1">
      <alignment horizontal="center" vertical="center"/>
    </xf>
    <xf borderId="4" fillId="0" fontId="7" numFmtId="165" xfId="0" applyAlignment="1" applyBorder="1" applyFont="1" applyNumberFormat="1">
      <alignment horizontal="center" vertical="center"/>
    </xf>
    <xf borderId="0" fillId="0" fontId="2" numFmtId="166" xfId="0" applyFont="1" applyNumberFormat="1"/>
    <xf borderId="4" fillId="2" fontId="8" numFmtId="0" xfId="0" applyAlignment="1" applyBorder="1" applyFill="1" applyFont="1">
      <alignment horizontal="center" readingOrder="0"/>
    </xf>
    <xf borderId="0" fillId="3" fontId="9" numFmtId="0" xfId="0" applyAlignment="1" applyFill="1" applyFont="1">
      <alignment horizontal="center" readingOrder="0"/>
    </xf>
    <xf borderId="5" fillId="3" fontId="9" numFmtId="0" xfId="0" applyAlignment="1" applyBorder="1" applyFont="1">
      <alignment horizontal="center" readingOrder="0"/>
    </xf>
    <xf borderId="6" fillId="3" fontId="8" numFmtId="0" xfId="0" applyAlignment="1" applyBorder="1" applyFont="1">
      <alignment horizontal="center" readingOrder="0"/>
    </xf>
    <xf borderId="4" fillId="3" fontId="9" numFmtId="0" xfId="0" applyAlignment="1" applyBorder="1" applyFont="1">
      <alignment horizontal="left" readingOrder="0"/>
    </xf>
    <xf borderId="0" fillId="0" fontId="5" numFmtId="167" xfId="0" applyAlignment="1" applyFont="1" applyNumberFormat="1">
      <alignment horizontal="center"/>
    </xf>
    <xf borderId="5" fillId="0" fontId="5" numFmtId="167" xfId="0" applyAlignment="1" applyBorder="1" applyFont="1" applyNumberFormat="1">
      <alignment horizontal="center"/>
    </xf>
    <xf borderId="0" fillId="0" fontId="5" numFmtId="167" xfId="0" applyFont="1" applyNumberFormat="1"/>
    <xf borderId="0" fillId="0" fontId="10" numFmtId="0" xfId="0" applyAlignment="1" applyFont="1">
      <alignment horizontal="center" readingOrder="0"/>
    </xf>
    <xf borderId="0" fillId="0" fontId="10" numFmtId="0" xfId="0" applyFont="1"/>
    <xf borderId="0" fillId="0" fontId="2" numFmtId="1" xfId="0" applyFont="1" applyNumberFormat="1"/>
    <xf borderId="0" fillId="0" fontId="11" numFmtId="0" xfId="0" applyFont="1"/>
    <xf borderId="0" fillId="0" fontId="2" numFmtId="0" xfId="0" applyAlignment="1" applyFont="1">
      <alignment shrinkToFit="0" wrapText="0"/>
    </xf>
    <xf borderId="0" fillId="0" fontId="1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5" numFmtId="168" xfId="0" applyAlignment="1" applyFont="1" applyNumberFormat="1">
      <alignment horizontal="center"/>
    </xf>
    <xf borderId="7" fillId="3" fontId="12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4" fillId="0" fontId="13" numFmtId="0" xfId="0" applyAlignment="1" applyBorder="1" applyFont="1">
      <alignment horizontal="center" readingOrder="0" shrinkToFit="0" vertical="center" wrapText="1"/>
    </xf>
    <xf borderId="10" fillId="0" fontId="14" numFmtId="0" xfId="0" applyBorder="1" applyFont="1"/>
    <xf borderId="4" fillId="3" fontId="9" numFmtId="0" xfId="0" applyAlignment="1" applyBorder="1" applyFont="1">
      <alignment horizontal="center" readingOrder="0"/>
    </xf>
    <xf borderId="5" fillId="2" fontId="5" numFmtId="167" xfId="0" applyAlignment="1" applyBorder="1" applyFont="1" applyNumberFormat="1">
      <alignment horizontal="center" readingOrder="0"/>
    </xf>
    <xf borderId="0" fillId="0" fontId="2" numFmtId="167" xfId="0" applyFont="1" applyNumberFormat="1"/>
    <xf borderId="0" fillId="0" fontId="0" numFmtId="0" xfId="0" applyAlignment="1" applyFont="1">
      <alignment horizontal="center"/>
    </xf>
    <xf borderId="11" fillId="3" fontId="9" numFmtId="0" xfId="0" applyAlignment="1" applyBorder="1" applyFont="1">
      <alignment horizontal="center" readingOrder="0"/>
    </xf>
    <xf borderId="12" fillId="0" fontId="5" numFmtId="167" xfId="0" applyAlignment="1" applyBorder="1" applyFont="1" applyNumberFormat="1">
      <alignment horizontal="center" readingOrder="0"/>
    </xf>
    <xf borderId="13" fillId="0" fontId="5" numFmtId="167" xfId="0" applyAlignment="1" applyBorder="1" applyFont="1" applyNumberFormat="1">
      <alignment horizontal="center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49" xfId="0" applyFont="1" applyNumberFormat="1"/>
    <xf borderId="0" fillId="2" fontId="16" numFmtId="169" xfId="0" applyAlignment="1" applyFont="1" applyNumberFormat="1">
      <alignment readingOrder="0"/>
    </xf>
    <xf borderId="0" fillId="0" fontId="15" numFmtId="0" xfId="0" applyAlignment="1" applyFont="1">
      <alignment horizontal="center" readingOrder="0"/>
    </xf>
    <xf borderId="0" fillId="0" fontId="2" numFmtId="170" xfId="0" applyFont="1" applyNumberFormat="1"/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2" numFmtId="14" xfId="0" applyAlignment="1" applyFont="1" applyNumberFormat="1">
      <alignment horizontal="right"/>
    </xf>
    <xf borderId="0" fillId="0" fontId="17" numFmtId="49" xfId="0" applyFont="1" applyNumberFormat="1"/>
    <xf borderId="0" fillId="0" fontId="2" numFmtId="168" xfId="0" applyFont="1" applyNumberFormat="1"/>
    <xf borderId="5" fillId="2" fontId="5" numFmtId="167" xfId="0" applyAlignment="1" applyBorder="1" applyFont="1" applyNumberFormat="1">
      <alignment horizontal="center" readingOrder="0"/>
    </xf>
    <xf borderId="0" fillId="0" fontId="17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5" numFmtId="171" xfId="0" applyAlignment="1" applyFont="1" applyNumberFormat="1">
      <alignment horizontal="center" readingOrder="0"/>
    </xf>
    <xf borderId="14" fillId="0" fontId="15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0" fillId="4" fontId="2" numFmtId="172" xfId="0" applyAlignment="1" applyFill="1" applyFont="1" applyNumberFormat="1">
      <alignment readingOrder="0"/>
    </xf>
    <xf borderId="0" fillId="4" fontId="2" numFmtId="173" xfId="0" applyAlignment="1" applyFont="1" applyNumberFormat="1">
      <alignment readingOrder="0"/>
    </xf>
    <xf borderId="0" fillId="4" fontId="2" numFmtId="171" xfId="0" applyAlignment="1" applyFont="1" applyNumberFormat="1">
      <alignment readingOrder="0"/>
    </xf>
    <xf borderId="0" fillId="4" fontId="2" numFmtId="20" xfId="0" applyAlignment="1" applyFont="1" applyNumberFormat="1">
      <alignment readingOrder="0"/>
    </xf>
    <xf borderId="0" fillId="4" fontId="18" numFmtId="20" xfId="0" applyFont="1" applyNumberFormat="1"/>
    <xf borderId="0" fillId="4" fontId="2" numFmtId="174" xfId="0" applyAlignment="1" applyFont="1" applyNumberFormat="1">
      <alignment readingOrder="0"/>
    </xf>
    <xf borderId="0" fillId="4" fontId="2" numFmtId="175" xfId="0" applyAlignment="1" applyFont="1" applyNumberFormat="1">
      <alignment readingOrder="0"/>
    </xf>
    <xf borderId="15" fillId="4" fontId="2" numFmtId="0" xfId="0" applyBorder="1" applyFont="1"/>
    <xf borderId="0" fillId="4" fontId="2" numFmtId="0" xfId="0" applyFont="1"/>
    <xf borderId="0" fillId="5" fontId="2" numFmtId="172" xfId="0" applyAlignment="1" applyFill="1" applyFont="1" applyNumberFormat="1">
      <alignment readingOrder="0"/>
    </xf>
    <xf borderId="0" fillId="5" fontId="2" numFmtId="173" xfId="0" applyAlignment="1" applyFont="1" applyNumberFormat="1">
      <alignment readingOrder="0"/>
    </xf>
    <xf borderId="0" fillId="5" fontId="2" numFmtId="171" xfId="0" applyAlignment="1" applyFont="1" applyNumberFormat="1">
      <alignment readingOrder="0"/>
    </xf>
    <xf borderId="0" fillId="5" fontId="2" numFmtId="20" xfId="0" applyAlignment="1" applyFont="1" applyNumberFormat="1">
      <alignment readingOrder="0"/>
    </xf>
    <xf borderId="0" fillId="5" fontId="18" numFmtId="20" xfId="0" applyFont="1" applyNumberFormat="1"/>
    <xf borderId="0" fillId="5" fontId="2" numFmtId="174" xfId="0" applyAlignment="1" applyFont="1" applyNumberFormat="1">
      <alignment readingOrder="0"/>
    </xf>
    <xf borderId="15" fillId="5" fontId="2" numFmtId="0" xfId="0" applyBorder="1" applyFont="1"/>
    <xf borderId="0" fillId="5" fontId="2" numFmtId="0" xfId="0" applyFont="1"/>
    <xf borderId="0" fillId="6" fontId="2" numFmtId="172" xfId="0" applyAlignment="1" applyFill="1" applyFont="1" applyNumberFormat="1">
      <alignment readingOrder="0"/>
    </xf>
    <xf borderId="0" fillId="6" fontId="2" numFmtId="173" xfId="0" applyAlignment="1" applyFont="1" applyNumberFormat="1">
      <alignment readingOrder="0"/>
    </xf>
    <xf borderId="0" fillId="6" fontId="2" numFmtId="171" xfId="0" applyAlignment="1" applyFont="1" applyNumberFormat="1">
      <alignment readingOrder="0"/>
    </xf>
    <xf borderId="0" fillId="6" fontId="2" numFmtId="20" xfId="0" applyAlignment="1" applyFont="1" applyNumberFormat="1">
      <alignment readingOrder="0"/>
    </xf>
    <xf borderId="0" fillId="6" fontId="18" numFmtId="20" xfId="0" applyFont="1" applyNumberFormat="1"/>
    <xf borderId="0" fillId="6" fontId="2" numFmtId="174" xfId="0" applyAlignment="1" applyFont="1" applyNumberFormat="1">
      <alignment readingOrder="0"/>
    </xf>
    <xf borderId="15" fillId="6" fontId="2" numFmtId="0" xfId="0" applyBorder="1" applyFont="1"/>
    <xf borderId="0" fillId="6" fontId="2" numFmtId="0" xfId="0" applyFont="1"/>
    <xf borderId="0" fillId="7" fontId="2" numFmtId="172" xfId="0" applyAlignment="1" applyFill="1" applyFont="1" applyNumberFormat="1">
      <alignment readingOrder="0"/>
    </xf>
    <xf borderId="0" fillId="7" fontId="2" numFmtId="173" xfId="0" applyAlignment="1" applyFont="1" applyNumberFormat="1">
      <alignment readingOrder="0"/>
    </xf>
    <xf borderId="0" fillId="7" fontId="2" numFmtId="171" xfId="0" applyAlignment="1" applyFont="1" applyNumberFormat="1">
      <alignment readingOrder="0"/>
    </xf>
    <xf borderId="0" fillId="7" fontId="2" numFmtId="20" xfId="0" applyAlignment="1" applyFont="1" applyNumberFormat="1">
      <alignment readingOrder="0"/>
    </xf>
    <xf borderId="0" fillId="7" fontId="18" numFmtId="20" xfId="0" applyFont="1" applyNumberFormat="1"/>
    <xf borderId="0" fillId="7" fontId="2" numFmtId="174" xfId="0" applyAlignment="1" applyFont="1" applyNumberFormat="1">
      <alignment readingOrder="0"/>
    </xf>
    <xf borderId="15" fillId="7" fontId="2" numFmtId="0" xfId="0" applyBorder="1" applyFont="1"/>
    <xf borderId="0" fillId="7" fontId="2" numFmtId="0" xfId="0" applyFont="1"/>
    <xf borderId="0" fillId="8" fontId="2" numFmtId="172" xfId="0" applyAlignment="1" applyFill="1" applyFont="1" applyNumberFormat="1">
      <alignment readingOrder="0"/>
    </xf>
    <xf borderId="0" fillId="8" fontId="2" numFmtId="173" xfId="0" applyAlignment="1" applyFont="1" applyNumberFormat="1">
      <alignment readingOrder="0"/>
    </xf>
    <xf borderId="0" fillId="8" fontId="2" numFmtId="171" xfId="0" applyAlignment="1" applyFont="1" applyNumberFormat="1">
      <alignment readingOrder="0"/>
    </xf>
    <xf borderId="0" fillId="8" fontId="2" numFmtId="20" xfId="0" applyAlignment="1" applyFont="1" applyNumberFormat="1">
      <alignment readingOrder="0"/>
    </xf>
    <xf borderId="0" fillId="8" fontId="18" numFmtId="20" xfId="0" applyFont="1" applyNumberFormat="1"/>
    <xf borderId="0" fillId="8" fontId="2" numFmtId="174" xfId="0" applyAlignment="1" applyFont="1" applyNumberFormat="1">
      <alignment readingOrder="0"/>
    </xf>
    <xf borderId="15" fillId="8" fontId="2" numFmtId="0" xfId="0" applyBorder="1" applyFont="1"/>
    <xf borderId="0" fillId="8" fontId="2" numFmtId="0" xfId="0" applyFont="1"/>
    <xf borderId="0" fillId="9" fontId="2" numFmtId="172" xfId="0" applyAlignment="1" applyFill="1" applyFont="1" applyNumberFormat="1">
      <alignment readingOrder="0"/>
    </xf>
    <xf borderId="0" fillId="9" fontId="2" numFmtId="173" xfId="0" applyAlignment="1" applyFont="1" applyNumberFormat="1">
      <alignment readingOrder="0"/>
    </xf>
    <xf borderId="0" fillId="9" fontId="2" numFmtId="171" xfId="0" applyAlignment="1" applyFont="1" applyNumberFormat="1">
      <alignment readingOrder="0"/>
    </xf>
    <xf borderId="0" fillId="9" fontId="2" numFmtId="20" xfId="0" applyAlignment="1" applyFont="1" applyNumberFormat="1">
      <alignment readingOrder="0"/>
    </xf>
    <xf borderId="0" fillId="9" fontId="18" numFmtId="20" xfId="0" applyFont="1" applyNumberFormat="1"/>
    <xf borderId="0" fillId="9" fontId="2" numFmtId="174" xfId="0" applyAlignment="1" applyFont="1" applyNumberFormat="1">
      <alignment readingOrder="0"/>
    </xf>
    <xf borderId="15" fillId="9" fontId="2" numFmtId="0" xfId="0" applyBorder="1" applyFont="1"/>
    <xf borderId="0" fillId="9" fontId="2" numFmtId="0" xfId="0" applyFont="1"/>
    <xf borderId="0" fillId="10" fontId="2" numFmtId="172" xfId="0" applyAlignment="1" applyFill="1" applyFont="1" applyNumberFormat="1">
      <alignment readingOrder="0"/>
    </xf>
    <xf borderId="0" fillId="10" fontId="2" numFmtId="173" xfId="0" applyAlignment="1" applyFont="1" applyNumberFormat="1">
      <alignment readingOrder="0"/>
    </xf>
    <xf borderId="0" fillId="10" fontId="2" numFmtId="171" xfId="0" applyAlignment="1" applyFont="1" applyNumberFormat="1">
      <alignment readingOrder="0"/>
    </xf>
    <xf borderId="0" fillId="10" fontId="2" numFmtId="20" xfId="0" applyAlignment="1" applyFont="1" applyNumberFormat="1">
      <alignment readingOrder="0"/>
    </xf>
    <xf borderId="0" fillId="10" fontId="18" numFmtId="20" xfId="0" applyFont="1" applyNumberFormat="1"/>
    <xf borderId="0" fillId="10" fontId="2" numFmtId="174" xfId="0" applyAlignment="1" applyFont="1" applyNumberFormat="1">
      <alignment readingOrder="0"/>
    </xf>
    <xf borderId="15" fillId="10" fontId="2" numFmtId="0" xfId="0" applyBorder="1" applyFont="1"/>
    <xf borderId="0" fillId="10" fontId="2" numFmtId="0" xfId="0" applyFont="1"/>
    <xf borderId="0" fillId="11" fontId="2" numFmtId="172" xfId="0" applyAlignment="1" applyFill="1" applyFont="1" applyNumberFormat="1">
      <alignment readingOrder="0"/>
    </xf>
    <xf borderId="0" fillId="11" fontId="2" numFmtId="173" xfId="0" applyAlignment="1" applyFont="1" applyNumberFormat="1">
      <alignment readingOrder="0"/>
    </xf>
    <xf borderId="0" fillId="11" fontId="2" numFmtId="171" xfId="0" applyAlignment="1" applyFont="1" applyNumberFormat="1">
      <alignment readingOrder="0"/>
    </xf>
    <xf borderId="0" fillId="11" fontId="2" numFmtId="20" xfId="0" applyAlignment="1" applyFont="1" applyNumberFormat="1">
      <alignment readingOrder="0"/>
    </xf>
    <xf borderId="0" fillId="11" fontId="18" numFmtId="20" xfId="0" applyFont="1" applyNumberFormat="1"/>
    <xf borderId="0" fillId="11" fontId="2" numFmtId="174" xfId="0" applyAlignment="1" applyFont="1" applyNumberFormat="1">
      <alignment readingOrder="0"/>
    </xf>
    <xf borderId="15" fillId="11" fontId="2" numFmtId="0" xfId="0" applyBorder="1" applyFont="1"/>
    <xf borderId="0" fillId="11" fontId="2" numFmtId="0" xfId="0" applyFont="1"/>
    <xf borderId="0" fillId="11" fontId="15" numFmtId="172" xfId="0" applyAlignment="1" applyFont="1" applyNumberFormat="1">
      <alignment readingOrder="0"/>
    </xf>
    <xf borderId="0" fillId="11" fontId="15" numFmtId="173" xfId="0" applyAlignment="1" applyFont="1" applyNumberFormat="1">
      <alignment readingOrder="0"/>
    </xf>
    <xf borderId="0" fillId="11" fontId="15" numFmtId="171" xfId="0" applyAlignment="1" applyFont="1" applyNumberFormat="1">
      <alignment readingOrder="0"/>
    </xf>
    <xf borderId="0" fillId="11" fontId="15" numFmtId="20" xfId="0" applyAlignment="1" applyFont="1" applyNumberFormat="1">
      <alignment readingOrder="0"/>
    </xf>
    <xf borderId="0" fillId="11" fontId="19" numFmtId="20" xfId="0" applyFont="1" applyNumberFormat="1"/>
    <xf borderId="0" fillId="11" fontId="15" numFmtId="174" xfId="0" applyAlignment="1" applyFont="1" applyNumberFormat="1">
      <alignment readingOrder="0"/>
    </xf>
    <xf borderId="15" fillId="11" fontId="15" numFmtId="0" xfId="0" applyBorder="1" applyFont="1"/>
    <xf borderId="0" fillId="11" fontId="15" numFmtId="0" xfId="0" applyFont="1"/>
    <xf borderId="0" fillId="12" fontId="2" numFmtId="172" xfId="0" applyAlignment="1" applyFill="1" applyFont="1" applyNumberFormat="1">
      <alignment readingOrder="0"/>
    </xf>
    <xf borderId="0" fillId="12" fontId="2" numFmtId="173" xfId="0" applyAlignment="1" applyFont="1" applyNumberFormat="1">
      <alignment readingOrder="0"/>
    </xf>
    <xf borderId="0" fillId="12" fontId="2" numFmtId="171" xfId="0" applyAlignment="1" applyFont="1" applyNumberFormat="1">
      <alignment readingOrder="0"/>
    </xf>
    <xf borderId="0" fillId="12" fontId="2" numFmtId="20" xfId="0" applyAlignment="1" applyFont="1" applyNumberFormat="1">
      <alignment readingOrder="0"/>
    </xf>
    <xf borderId="0" fillId="12" fontId="18" numFmtId="20" xfId="0" applyFont="1" applyNumberFormat="1"/>
    <xf borderId="0" fillId="12" fontId="2" numFmtId="174" xfId="0" applyAlignment="1" applyFont="1" applyNumberFormat="1">
      <alignment readingOrder="0"/>
    </xf>
    <xf borderId="15" fillId="12" fontId="2" numFmtId="0" xfId="0" applyBorder="1" applyFont="1"/>
    <xf borderId="0" fillId="12" fontId="2" numFmtId="0" xfId="0" applyFont="1"/>
    <xf borderId="0" fillId="13" fontId="2" numFmtId="172" xfId="0" applyAlignment="1" applyFill="1" applyFont="1" applyNumberFormat="1">
      <alignment readingOrder="0"/>
    </xf>
    <xf borderId="0" fillId="13" fontId="2" numFmtId="173" xfId="0" applyAlignment="1" applyFont="1" applyNumberFormat="1">
      <alignment readingOrder="0"/>
    </xf>
    <xf borderId="0" fillId="13" fontId="2" numFmtId="171" xfId="0" applyAlignment="1" applyFont="1" applyNumberFormat="1">
      <alignment readingOrder="0"/>
    </xf>
    <xf borderId="0" fillId="13" fontId="2" numFmtId="20" xfId="0" applyAlignment="1" applyFont="1" applyNumberFormat="1">
      <alignment readingOrder="0"/>
    </xf>
    <xf borderId="0" fillId="13" fontId="18" numFmtId="20" xfId="0" applyFont="1" applyNumberFormat="1"/>
    <xf borderId="0" fillId="13" fontId="2" numFmtId="174" xfId="0" applyAlignment="1" applyFont="1" applyNumberFormat="1">
      <alignment readingOrder="0"/>
    </xf>
    <xf borderId="15" fillId="13" fontId="2" numFmtId="0" xfId="0" applyBorder="1" applyFont="1"/>
    <xf borderId="0" fillId="13" fontId="2" numFmtId="0" xfId="0" applyFont="1"/>
    <xf borderId="0" fillId="14" fontId="2" numFmtId="172" xfId="0" applyAlignment="1" applyFill="1" applyFont="1" applyNumberFormat="1">
      <alignment readingOrder="0"/>
    </xf>
    <xf borderId="0" fillId="14" fontId="2" numFmtId="173" xfId="0" applyAlignment="1" applyFont="1" applyNumberFormat="1">
      <alignment readingOrder="0"/>
    </xf>
    <xf borderId="0" fillId="14" fontId="2" numFmtId="171" xfId="0" applyAlignment="1" applyFont="1" applyNumberFormat="1">
      <alignment readingOrder="0"/>
    </xf>
    <xf borderId="0" fillId="14" fontId="2" numFmtId="20" xfId="0" applyAlignment="1" applyFont="1" applyNumberFormat="1">
      <alignment readingOrder="0"/>
    </xf>
    <xf borderId="0" fillId="14" fontId="18" numFmtId="20" xfId="0" applyFont="1" applyNumberFormat="1"/>
    <xf borderId="0" fillId="14" fontId="2" numFmtId="174" xfId="0" applyAlignment="1" applyFont="1" applyNumberFormat="1">
      <alignment readingOrder="0"/>
    </xf>
    <xf borderId="0" fillId="14" fontId="2" numFmtId="176" xfId="0" applyAlignment="1" applyFont="1" applyNumberFormat="1">
      <alignment readingOrder="0"/>
    </xf>
    <xf borderId="15" fillId="14" fontId="2" numFmtId="0" xfId="0" applyBorder="1" applyFont="1"/>
    <xf borderId="0" fillId="14" fontId="2" numFmtId="0" xfId="0" applyFont="1"/>
    <xf borderId="0" fillId="15" fontId="2" numFmtId="172" xfId="0" applyAlignment="1" applyFill="1" applyFont="1" applyNumberFormat="1">
      <alignment readingOrder="0"/>
    </xf>
    <xf borderId="0" fillId="15" fontId="2" numFmtId="173" xfId="0" applyAlignment="1" applyFont="1" applyNumberFormat="1">
      <alignment readingOrder="0"/>
    </xf>
    <xf borderId="0" fillId="15" fontId="2" numFmtId="171" xfId="0" applyAlignment="1" applyFont="1" applyNumberFormat="1">
      <alignment readingOrder="0"/>
    </xf>
    <xf borderId="0" fillId="15" fontId="2" numFmtId="20" xfId="0" applyAlignment="1" applyFont="1" applyNumberFormat="1">
      <alignment readingOrder="0"/>
    </xf>
    <xf borderId="0" fillId="15" fontId="18" numFmtId="20" xfId="0" applyFont="1" applyNumberFormat="1"/>
    <xf borderId="0" fillId="15" fontId="2" numFmtId="174" xfId="0" applyAlignment="1" applyFont="1" applyNumberFormat="1">
      <alignment readingOrder="0"/>
    </xf>
    <xf borderId="15" fillId="15" fontId="2" numFmtId="0" xfId="0" applyBorder="1" applyFont="1"/>
    <xf borderId="0" fillId="15" fontId="2" numFmtId="0" xfId="0" applyFont="1"/>
    <xf borderId="16" fillId="15" fontId="2" numFmtId="0" xfId="0" applyBorder="1" applyFont="1"/>
    <xf borderId="0" fillId="0" fontId="8" numFmtId="0" xfId="0" applyAlignment="1" applyFont="1">
      <alignment horizontal="center" readingOrder="0"/>
    </xf>
    <xf borderId="0" fillId="0" fontId="2" numFmtId="172" xfId="0" applyFont="1" applyNumberFormat="1"/>
    <xf borderId="0" fillId="0" fontId="2" numFmtId="171" xfId="0" applyFont="1" applyNumberFormat="1"/>
    <xf borderId="0" fillId="0" fontId="20" numFmtId="167" xfId="0" applyAlignment="1" applyFont="1" applyNumberFormat="1">
      <alignment horizontal="right" vertical="bottom"/>
    </xf>
    <xf borderId="0" fillId="0" fontId="20" numFmtId="167" xfId="0" applyAlignment="1" applyFont="1" applyNumberFormat="1">
      <alignment horizontal="right" readingOrder="0" vertical="bottom"/>
    </xf>
    <xf borderId="0" fillId="0" fontId="20" numFmtId="0" xfId="0" applyAlignment="1" applyFont="1">
      <alignment horizontal="right" readingOrder="0" vertical="bottom"/>
    </xf>
    <xf borderId="0" fillId="2" fontId="1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vertical="center" wrapText="1"/>
    </xf>
    <xf borderId="0" fillId="2" fontId="5" numFmtId="164" xfId="0" applyAlignment="1" applyFont="1" applyNumberFormat="1">
      <alignment horizontal="center"/>
    </xf>
    <xf borderId="4" fillId="0" fontId="21" numFmtId="164" xfId="0" applyAlignment="1" applyBorder="1" applyFont="1" applyNumberFormat="1">
      <alignment horizontal="center"/>
    </xf>
    <xf borderId="0" fillId="2" fontId="5" numFmtId="0" xfId="0" applyAlignment="1" applyFont="1">
      <alignment horizontal="center" readingOrder="0"/>
    </xf>
    <xf borderId="4" fillId="0" fontId="21" numFmtId="0" xfId="0" applyAlignment="1" applyBorder="1" applyFont="1">
      <alignment horizontal="center" readingOrder="0"/>
    </xf>
    <xf borderId="0" fillId="2" fontId="6" numFmtId="165" xfId="0" applyAlignment="1" applyFont="1" applyNumberFormat="1">
      <alignment horizontal="center" vertical="center"/>
    </xf>
    <xf borderId="0" fillId="2" fontId="7" numFmtId="165" xfId="0" applyAlignment="1" applyFont="1" applyNumberFormat="1">
      <alignment horizontal="center" vertical="center"/>
    </xf>
    <xf borderId="0" fillId="2" fontId="8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0" fillId="2" fontId="9" numFmtId="0" xfId="0" applyAlignment="1" applyFont="1">
      <alignment horizontal="left" readingOrder="0"/>
    </xf>
    <xf borderId="0" fillId="2" fontId="12" numFmtId="0" xfId="0" applyAlignment="1" applyFont="1">
      <alignment horizontal="center" readingOrder="0"/>
    </xf>
    <xf borderId="0" fillId="2" fontId="13" numFmtId="0" xfId="0" applyAlignment="1" applyFont="1">
      <alignment horizontal="center" readingOrder="0" shrinkToFit="0" vertical="center" wrapText="1"/>
    </xf>
    <xf borderId="17" fillId="0" fontId="13" numFmtId="0" xfId="0" applyAlignment="1" applyBorder="1" applyFont="1">
      <alignment horizontal="center" readingOrder="0" shrinkToFit="0" vertical="center" wrapText="1"/>
    </xf>
    <xf borderId="18" fillId="0" fontId="2" numFmtId="0" xfId="0" applyBorder="1" applyFont="1"/>
    <xf borderId="19" fillId="0" fontId="2" numFmtId="0" xfId="0" applyBorder="1" applyFont="1"/>
    <xf borderId="0" fillId="2" fontId="14" numFmtId="0" xfId="0" applyFont="1"/>
    <xf borderId="4" fillId="0" fontId="14" numFmtId="0" xfId="0" applyBorder="1" applyFont="1"/>
    <xf borderId="0" fillId="2" fontId="9" numFmtId="0" xfId="0" applyAlignment="1" applyFont="1">
      <alignment horizontal="center" readingOrder="0"/>
    </xf>
    <xf borderId="0" fillId="2" fontId="2" numFmtId="0" xfId="0" applyFont="1"/>
    <xf borderId="0" fillId="2" fontId="2" numFmtId="0" xfId="0" applyAlignment="1" applyFont="1">
      <alignment horizontal="right" readingOrder="0"/>
    </xf>
    <xf borderId="0" fillId="0" fontId="2" numFmtId="174" xfId="0" applyFont="1" applyNumberFormat="1"/>
    <xf borderId="0" fillId="2" fontId="2" numFmtId="174" xfId="0" applyAlignment="1" applyFont="1" applyNumberFormat="1">
      <alignment readingOrder="0"/>
    </xf>
    <xf borderId="0" fillId="0" fontId="2" numFmtId="174" xfId="0" applyAlignment="1" applyFont="1" applyNumberFormat="1">
      <alignment readingOrder="0"/>
    </xf>
    <xf borderId="0" fillId="0" fontId="17" numFmtId="0" xfId="0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6" numFmtId="165" xfId="0" applyAlignment="1" applyFont="1" applyNumberFormat="1">
      <alignment horizontal="center" vertical="center"/>
    </xf>
    <xf borderId="0" fillId="0" fontId="7" numFmtId="165" xfId="0" applyAlignment="1" applyFont="1" applyNumberFormat="1">
      <alignment horizontal="center" vertical="center"/>
    </xf>
    <xf borderId="0" fillId="3" fontId="9" numFmtId="0" xfId="0" applyAlignment="1" applyFont="1">
      <alignment horizontal="left" readingOrder="0"/>
    </xf>
    <xf borderId="0" fillId="3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Font="1"/>
    <xf quotePrefix="1" borderId="0" fillId="0" fontId="2" numFmtId="0" xfId="0" applyAlignment="1" applyFont="1">
      <alignment readingOrder="0"/>
    </xf>
    <xf borderId="0" fillId="16" fontId="22" numFmtId="0" xfId="0" applyAlignment="1" applyFill="1" applyFont="1">
      <alignment horizontal="right" vertical="bottom"/>
    </xf>
    <xf borderId="0" fillId="16" fontId="20" numFmtId="0" xfId="0" applyAlignment="1" applyFont="1">
      <alignment vertical="bottom"/>
    </xf>
    <xf borderId="0" fillId="16" fontId="20" numFmtId="0" xfId="0" applyAlignment="1" applyFont="1">
      <alignment horizontal="right" vertical="bottom"/>
    </xf>
    <xf borderId="0" fillId="16" fontId="20" numFmtId="167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16" fontId="20" numFmtId="172" xfId="0" applyAlignment="1" applyFont="1" applyNumberFormat="1">
      <alignment horizontal="right" vertical="bottom"/>
    </xf>
    <xf borderId="0" fillId="16" fontId="20" numFmtId="171" xfId="0" applyAlignment="1" applyFont="1" applyNumberFormat="1">
      <alignment horizontal="right" vertical="bottom"/>
    </xf>
    <xf borderId="0" fillId="0" fontId="20" numFmtId="172" xfId="0" applyAlignment="1" applyFont="1" applyNumberFormat="1">
      <alignment horizontal="right" vertical="bottom"/>
    </xf>
    <xf borderId="0" fillId="0" fontId="20" numFmtId="0" xfId="0" applyAlignment="1" applyFont="1">
      <alignment vertical="bottom"/>
    </xf>
    <xf borderId="0" fillId="0" fontId="20" numFmtId="171" xfId="0" applyAlignment="1" applyFont="1" applyNumberFormat="1">
      <alignment horizontal="right" vertical="bottom"/>
    </xf>
    <xf borderId="0" fillId="16" fontId="22" numFmtId="172" xfId="0" applyAlignment="1" applyFont="1" applyNumberFormat="1">
      <alignment horizontal="right" vertical="bottom"/>
    </xf>
    <xf borderId="0" fillId="16" fontId="22" numFmtId="0" xfId="0" applyAlignment="1" applyFont="1">
      <alignment vertical="bottom"/>
    </xf>
    <xf borderId="0" fillId="16" fontId="22" numFmtId="171" xfId="0" applyAlignment="1" applyFont="1" applyNumberFormat="1">
      <alignment horizontal="right" vertical="bottom"/>
    </xf>
    <xf borderId="0" fillId="16" fontId="22" numFmtId="167" xfId="0" applyAlignment="1" applyFont="1" applyNumberFormat="1">
      <alignment horizontal="right" vertical="bottom"/>
    </xf>
    <xf borderId="0" fillId="0" fontId="15" numFmtId="0" xfId="0" applyFont="1"/>
    <xf borderId="0" fillId="0" fontId="2" numFmtId="0" xfId="0" applyFont="1"/>
    <xf borderId="0" fillId="0" fontId="2" numFmtId="168" xfId="0" applyAlignment="1" applyFont="1" applyNumberFormat="1">
      <alignment horizontal="right" readingOrder="0"/>
    </xf>
    <xf borderId="0" fillId="17" fontId="23" numFmtId="0" xfId="0" applyAlignment="1" applyFill="1" applyFont="1">
      <alignment horizontal="center" readingOrder="0"/>
    </xf>
    <xf borderId="0" fillId="17" fontId="24" numFmtId="0" xfId="0" applyAlignment="1" applyFont="1">
      <alignment horizontal="center" readingOrder="0" shrinkToFit="0" vertical="center" wrapText="1"/>
    </xf>
    <xf borderId="0" fillId="17" fontId="25" numFmtId="164" xfId="0" applyAlignment="1" applyFont="1" applyNumberFormat="1">
      <alignment horizontal="center"/>
    </xf>
    <xf borderId="0" fillId="17" fontId="25" numFmtId="0" xfId="0" applyAlignment="1" applyFont="1">
      <alignment horizontal="center" readingOrder="0"/>
    </xf>
    <xf borderId="0" fillId="0" fontId="2" numFmtId="177" xfId="0" applyAlignment="1" applyFont="1" applyNumberFormat="1">
      <alignment readingOrder="0"/>
    </xf>
    <xf borderId="0" fillId="17" fontId="26" numFmtId="165" xfId="0" applyAlignment="1" applyFont="1" applyNumberFormat="1">
      <alignment horizontal="center" vertical="center"/>
    </xf>
    <xf borderId="4" fillId="17" fontId="27" numFmtId="165" xfId="0" applyAlignment="1" applyBorder="1" applyFont="1" applyNumberFormat="1">
      <alignment horizontal="center" vertical="center"/>
    </xf>
    <xf borderId="20" fillId="0" fontId="2" numFmtId="0" xfId="0" applyBorder="1" applyFont="1"/>
    <xf borderId="4" fillId="17" fontId="8" numFmtId="0" xfId="0" applyAlignment="1" applyBorder="1" applyFont="1">
      <alignment horizontal="center" readingOrder="0"/>
    </xf>
    <xf borderId="21" fillId="18" fontId="28" numFmtId="0" xfId="0" applyAlignment="1" applyBorder="1" applyFill="1" applyFont="1">
      <alignment horizontal="center" readingOrder="0"/>
    </xf>
    <xf borderId="21" fillId="18" fontId="9" numFmtId="0" xfId="0" applyAlignment="1" applyBorder="1" applyFont="1">
      <alignment horizontal="left" readingOrder="0"/>
    </xf>
    <xf borderId="21" fillId="17" fontId="25" numFmtId="167" xfId="0" applyAlignment="1" applyBorder="1" applyFont="1" applyNumberFormat="1">
      <alignment horizontal="center"/>
    </xf>
    <xf borderId="22" fillId="18" fontId="28" numFmtId="0" xfId="0" applyAlignment="1" applyBorder="1" applyFont="1">
      <alignment horizontal="left" readingOrder="0"/>
    </xf>
    <xf borderId="23" fillId="17" fontId="25" numFmtId="167" xfId="0" applyAlignment="1" applyBorder="1" applyFont="1" applyNumberFormat="1">
      <alignment horizontal="center"/>
    </xf>
    <xf borderId="24" fillId="0" fontId="2" numFmtId="0" xfId="0" applyBorder="1" applyFont="1"/>
    <xf borderId="23" fillId="17" fontId="25" numFmtId="168" xfId="0" applyAlignment="1" applyBorder="1" applyFont="1" applyNumberFormat="1">
      <alignment horizontal="center"/>
    </xf>
    <xf borderId="25" fillId="18" fontId="28" numFmtId="0" xfId="0" applyAlignment="1" applyBorder="1" applyFont="1">
      <alignment horizontal="left" readingOrder="0"/>
    </xf>
    <xf borderId="26" fillId="17" fontId="25" numFmtId="167" xfId="0" applyAlignment="1" applyBorder="1" applyFont="1" applyNumberFormat="1">
      <alignment horizontal="center"/>
    </xf>
    <xf borderId="27" fillId="17" fontId="25" numFmtId="167" xfId="0" applyAlignment="1" applyBorder="1" applyFont="1" applyNumberFormat="1">
      <alignment horizontal="center"/>
    </xf>
    <xf borderId="4" fillId="17" fontId="29" numFmtId="0" xfId="0" applyAlignment="1" applyBorder="1" applyFont="1">
      <alignment horizontal="center" readingOrder="0"/>
    </xf>
    <xf borderId="4" fillId="17" fontId="30" numFmtId="0" xfId="0" applyAlignment="1" applyBorder="1" applyFont="1">
      <alignment horizontal="center" readingOrder="0" shrinkToFit="0" vertical="center" wrapText="1"/>
    </xf>
    <xf borderId="4" fillId="17" fontId="14" numFmtId="0" xfId="0" applyBorder="1" applyFont="1"/>
    <xf borderId="21" fillId="18" fontId="31" numFmtId="0" xfId="0" applyAlignment="1" applyBorder="1" applyFont="1">
      <alignment horizontal="center" readingOrder="0"/>
    </xf>
    <xf borderId="21" fillId="17" fontId="25" numFmtId="167" xfId="0" applyAlignment="1" applyBorder="1" applyFont="1" applyNumberFormat="1">
      <alignment horizontal="center"/>
    </xf>
    <xf borderId="21" fillId="17" fontId="25" numFmtId="167" xfId="0" applyAlignment="1" applyBorder="1" applyFont="1" applyNumberFormat="1">
      <alignment horizontal="center" readingOrder="0"/>
    </xf>
    <xf borderId="0" fillId="0" fontId="0" numFmtId="0" xfId="0" applyAlignment="1" applyFont="1">
      <alignment horizontal="center"/>
    </xf>
    <xf borderId="21" fillId="17" fontId="25" numFmtId="0" xfId="0" applyAlignment="1" applyBorder="1" applyFont="1">
      <alignment horizontal="center"/>
    </xf>
    <xf borderId="0" fillId="0" fontId="2" numFmtId="178" xfId="0" applyFont="1" applyNumberFormat="1"/>
    <xf borderId="0" fillId="0" fontId="10" numFmtId="0" xfId="0" applyAlignment="1" applyFont="1">
      <alignment readingOrder="0"/>
    </xf>
    <xf borderId="0" fillId="0" fontId="2" numFmtId="172" xfId="0" applyAlignment="1" applyFont="1" applyNumberFormat="1">
      <alignment readingOrder="0"/>
    </xf>
    <xf borderId="0" fillId="19" fontId="2" numFmtId="173" xfId="0" applyAlignment="1" applyFill="1" applyFont="1" applyNumberFormat="1">
      <alignment readingOrder="0"/>
    </xf>
    <xf borderId="0" fillId="0" fontId="2" numFmtId="171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18" numFmtId="20" xfId="0" applyFont="1" applyNumberFormat="1"/>
    <xf borderId="15" fillId="0" fontId="2" numFmtId="0" xfId="0" applyBorder="1" applyFont="1"/>
    <xf borderId="0" fillId="0" fontId="15" numFmtId="172" xfId="0" applyAlignment="1" applyFont="1" applyNumberFormat="1">
      <alignment readingOrder="0"/>
    </xf>
    <xf borderId="0" fillId="0" fontId="15" numFmtId="173" xfId="0" applyAlignment="1" applyFont="1" applyNumberFormat="1">
      <alignment readingOrder="0"/>
    </xf>
    <xf borderId="0" fillId="0" fontId="15" numFmtId="171" xfId="0" applyAlignment="1" applyFont="1" applyNumberFormat="1">
      <alignment readingOrder="0"/>
    </xf>
    <xf borderId="0" fillId="0" fontId="15" numFmtId="20" xfId="0" applyAlignment="1" applyFont="1" applyNumberFormat="1">
      <alignment readingOrder="0"/>
    </xf>
    <xf borderId="0" fillId="0" fontId="19" numFmtId="20" xfId="0" applyFont="1" applyNumberFormat="1"/>
    <xf borderId="15" fillId="0" fontId="15" numFmtId="0" xfId="0" applyBorder="1" applyFont="1"/>
    <xf borderId="0" fillId="0" fontId="2" numFmtId="173" xfId="0" applyAlignment="1" applyFont="1" applyNumberFormat="1">
      <alignment readingOrder="0"/>
    </xf>
    <xf borderId="0" fillId="0" fontId="2" numFmtId="179" xfId="0" applyAlignment="1" applyFont="1" applyNumberFormat="1">
      <alignment readingOrder="0"/>
    </xf>
    <xf borderId="0" fillId="16" fontId="2" numFmtId="172" xfId="0" applyAlignment="1" applyFont="1" applyNumberFormat="1">
      <alignment readingOrder="0"/>
    </xf>
    <xf borderId="0" fillId="16" fontId="2" numFmtId="173" xfId="0" applyAlignment="1" applyFont="1" applyNumberFormat="1">
      <alignment readingOrder="0"/>
    </xf>
    <xf borderId="0" fillId="16" fontId="2" numFmtId="171" xfId="0" applyAlignment="1" applyFont="1" applyNumberFormat="1">
      <alignment readingOrder="0"/>
    </xf>
    <xf borderId="0" fillId="16" fontId="2" numFmtId="20" xfId="0" applyAlignment="1" applyFont="1" applyNumberFormat="1">
      <alignment readingOrder="0"/>
    </xf>
    <xf borderId="0" fillId="16" fontId="18" numFmtId="20" xfId="0" applyFont="1" applyNumberFormat="1"/>
    <xf borderId="0" fillId="16" fontId="2" numFmtId="174" xfId="0" applyAlignment="1" applyFont="1" applyNumberFormat="1">
      <alignment readingOrder="0"/>
    </xf>
    <xf borderId="15" fillId="16" fontId="2" numFmtId="0" xfId="0" applyBorder="1" applyFont="1"/>
    <xf borderId="0" fillId="16" fontId="2" numFmtId="0" xfId="0" applyFont="1"/>
    <xf borderId="0" fillId="16" fontId="15" numFmtId="172" xfId="0" applyAlignment="1" applyFont="1" applyNumberFormat="1">
      <alignment readingOrder="0"/>
    </xf>
    <xf borderId="0" fillId="16" fontId="15" numFmtId="173" xfId="0" applyAlignment="1" applyFont="1" applyNumberFormat="1">
      <alignment readingOrder="0"/>
    </xf>
    <xf borderId="0" fillId="16" fontId="15" numFmtId="171" xfId="0" applyAlignment="1" applyFont="1" applyNumberFormat="1">
      <alignment readingOrder="0"/>
    </xf>
    <xf borderId="0" fillId="16" fontId="15" numFmtId="20" xfId="0" applyAlignment="1" applyFont="1" applyNumberFormat="1">
      <alignment readingOrder="0"/>
    </xf>
    <xf borderId="15" fillId="16" fontId="15" numFmtId="0" xfId="0" applyBorder="1" applyFont="1"/>
    <xf borderId="0" fillId="16" fontId="15" numFmtId="0" xfId="0" applyFont="1"/>
    <xf borderId="16" fillId="0" fontId="2" numFmtId="0" xfId="0" applyBorder="1" applyFont="1"/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34" numFmtId="0" xfId="0" applyAlignment="1" applyFont="1">
      <alignment readingOrder="0" shrinkToFit="0" wrapText="1"/>
    </xf>
    <xf borderId="0" fillId="0" fontId="35" numFmtId="0" xfId="0" applyFont="1"/>
    <xf borderId="0" fillId="0" fontId="36" numFmtId="0" xfId="0" applyFont="1"/>
    <xf borderId="0" fillId="0" fontId="21" numFmtId="0" xfId="0" applyFont="1"/>
    <xf borderId="0" fillId="0" fontId="36" numFmtId="0" xfId="0" applyAlignment="1" applyFont="1">
      <alignment readingOrder="0"/>
    </xf>
    <xf borderId="0" fillId="0" fontId="21" numFmtId="180" xfId="0" applyAlignment="1" applyFont="1" applyNumberForma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>
        <color rgb="FFDD2C00"/>
      </font>
      <fill>
        <patternFill patternType="none"/>
      </fill>
      <border/>
    </dxf>
    <dxf>
      <font>
        <color rgb="FF00E676"/>
      </font>
      <fill>
        <patternFill patternType="none"/>
      </fill>
      <border/>
    </dxf>
    <dxf>
      <font/>
      <fill>
        <patternFill patternType="solid">
          <fgColor rgb="FF3BB77A"/>
          <bgColor rgb="FF3BB77A"/>
        </patternFill>
      </fill>
      <border/>
    </dxf>
    <dxf>
      <font/>
      <fill>
        <patternFill patternType="solid">
          <fgColor rgb="FF00B248"/>
          <bgColor rgb="FF00B248"/>
        </patternFill>
      </fill>
      <border/>
    </dxf>
    <dxf>
      <font/>
      <fill>
        <patternFill patternType="solid">
          <fgColor rgb="FF00E676"/>
          <bgColor rgb="FF00E676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0</xdr:row>
      <xdr:rowOff>85725</xdr:rowOff>
    </xdr:from>
    <xdr:ext cx="5086350" cy="2857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lahtimes.com/canada/ellesmere" TargetMode="External"/><Relationship Id="rId2" Type="http://schemas.openxmlformats.org/officeDocument/2006/relationships/hyperlink" Target="http://praytimes.org/calculation" TargetMode="External"/><Relationship Id="rId3" Type="http://schemas.openxmlformats.org/officeDocument/2006/relationships/hyperlink" Target="https://aladhan.com/prayer-times-api" TargetMode="External"/><Relationship Id="rId4" Type="http://schemas.openxmlformats.org/officeDocument/2006/relationships/hyperlink" Target="https://aladhan.com/islamic-calendar-api" TargetMode="External"/><Relationship Id="rId9" Type="http://schemas.openxmlformats.org/officeDocument/2006/relationships/drawing" Target="../drawings/drawing9.xml"/><Relationship Id="rId5" Type="http://schemas.openxmlformats.org/officeDocument/2006/relationships/hyperlink" Target="https://aladhan.com/gregorian-hijri-calendar/11/2021" TargetMode="External"/><Relationship Id="rId6" Type="http://schemas.openxmlformats.org/officeDocument/2006/relationships/hyperlink" Target="http://signage.masjidds.org/" TargetMode="External"/><Relationship Id="rId7" Type="http://schemas.openxmlformats.org/officeDocument/2006/relationships/hyperlink" Target="http://www.galaxystream.com/apps/MosqueDashboard.asp?uid=1" TargetMode="External"/><Relationship Id="rId8" Type="http://schemas.openxmlformats.org/officeDocument/2006/relationships/hyperlink" Target="http://alad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6.13"/>
    <col customWidth="1" min="3" max="3" width="15.88"/>
    <col customWidth="1" min="4" max="4" width="8.38"/>
    <col customWidth="1" min="5" max="5" width="17.38"/>
    <col customWidth="1" min="6" max="6" width="13.13"/>
    <col customWidth="1" min="7" max="7" width="17.75"/>
    <col customWidth="1" min="8" max="8" width="15.38"/>
    <col customWidth="1" min="9" max="9" width="20.63"/>
    <col customWidth="1" min="10" max="10" width="19.13"/>
    <col customWidth="1" min="11" max="11" width="18.75"/>
    <col customWidth="1" min="12" max="12" width="18.38"/>
    <col customWidth="1" min="13" max="13" width="21.13"/>
    <col customWidth="1" min="14" max="14" width="21.5"/>
    <col customWidth="1" min="15" max="15" width="21.75"/>
    <col customWidth="1" min="16" max="16" width="38.38"/>
  </cols>
  <sheetData>
    <row r="1">
      <c r="A1" s="1" t="s">
        <v>0</v>
      </c>
      <c r="B1" s="2"/>
      <c r="C1" s="3"/>
    </row>
    <row r="2">
      <c r="A2" s="4" t="s">
        <v>1</v>
      </c>
      <c r="C2" s="5"/>
      <c r="D2" s="6"/>
      <c r="E2" s="6"/>
    </row>
    <row r="3">
      <c r="A3" s="7">
        <f> B24</f>
        <v>44790.78304</v>
      </c>
      <c r="C3" s="5"/>
    </row>
    <row r="4">
      <c r="A4" s="8" t="str">
        <f>G33 &amp; " " &amp; C33 &amp; ", " &amp; I33 &amp; " " &amp; J33</f>
        <v>Muḥarram 19, 1444 AH</v>
      </c>
      <c r="C4" s="5"/>
      <c r="F4" s="9" t="s">
        <v>2</v>
      </c>
      <c r="G4" s="9"/>
      <c r="H4" s="10"/>
    </row>
    <row r="5">
      <c r="A5" s="11">
        <f>B24</f>
        <v>44790.78304</v>
      </c>
      <c r="C5" s="5"/>
    </row>
    <row r="6" ht="21.75" customHeight="1">
      <c r="A6" s="12" t="str">
        <f>IF(G8,Q8,IF(G12,Q12,IF(G19, Q19, IF(G20, Q20, IF(G13,Q13,IF(G14,Q14,IF(G15,Q15)))))))</f>
        <v>11 hrs 42 min until Fajr iqamah</v>
      </c>
      <c r="C6" s="5"/>
      <c r="E6" s="13"/>
    </row>
    <row r="7">
      <c r="A7" s="14"/>
      <c r="B7" s="15" t="s">
        <v>3</v>
      </c>
      <c r="C7" s="16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7" t="s">
        <v>10</v>
      </c>
      <c r="K7" s="17" t="s">
        <v>11</v>
      </c>
      <c r="L7" s="17" t="s">
        <v>12</v>
      </c>
      <c r="M7" s="17" t="s">
        <v>13</v>
      </c>
      <c r="N7" s="17" t="s">
        <v>14</v>
      </c>
      <c r="O7" s="17" t="s">
        <v>15</v>
      </c>
    </row>
    <row r="8">
      <c r="A8" s="18" t="s">
        <v>16</v>
      </c>
      <c r="B8" s="19">
        <f>IFERROR(__xludf.DUMMYFUNCTION("transpose(query('Scar-PT-2022'!C2:K366, ""select D, E, F, G, H, I, J, K where C = date'""&amp;TEXT(B24,""yyyy-mm-dd"")&amp;""'""))"),0.20486111110949423)</f>
        <v>0.2048611111</v>
      </c>
      <c r="C8" s="20">
        <f>IFERROR(__xludf.DUMMYFUNCTION("TRANSPOSE(query('Scar-PT-2022'!C2:T366, ""select M, N, O, P, Q, R, S, T where C = date'""&amp;TEXT(B24,""yyyy-mm-dd"")&amp;""'""))"),0.2708333333321207)</f>
        <v>0.2708333333</v>
      </c>
      <c r="E8" s="21">
        <f>IFERROR(__xludf.DUMMYFUNCTION("transpose(query('Scar-PT-2022'!C2:T366, ""select M, N, O, P, Q, R, S, T where C = date'""&amp;TEXT(B24 + 1,""yyyy-mm-dd"")&amp;""'""))"),0.2708333333321207)</f>
        <v>0.2708333333</v>
      </c>
      <c r="F8" s="22" t="b">
        <f>AND(timevalue(B24) &gt;= B8, timevalue(B24) &lt; B9)</f>
        <v>0</v>
      </c>
      <c r="G8" s="22" t="b">
        <f>OR(timevalue(B24) &lt;= C8, timevalue(B24) &gt;= C15)</f>
        <v>1</v>
      </c>
      <c r="H8" s="23" t="b">
        <f>EQ(C8,E8)</f>
        <v>1</v>
      </c>
      <c r="I8" t="str">
        <f>IF(NOT(H8), "Fajr is at "&amp;TEXT(E8, "h:mm A/P\M"), "")</f>
        <v/>
      </c>
      <c r="J8" s="24">
        <f>VALUE(TEXT(C8 - B24,"h"))</f>
        <v>11</v>
      </c>
      <c r="K8" s="24">
        <f>IFERROR(__xludf.DUMMYFUNCTION("VALUE(REGEXREPLACE(TEXT(C8 - B24,""h:mm""), ""(\d)+:"", """"))"),42.0)</f>
        <v>42</v>
      </c>
      <c r="L8" s="24">
        <f>VALUE(TEXT(C8 - B24,"s"))</f>
        <v>25</v>
      </c>
      <c r="M8" s="25" t="str">
        <f t="shared" ref="M8:M20" si="1">IF(J8 &gt; 0, ""&amp; J8&amp;" hrs", "")</f>
        <v>11 hrs</v>
      </c>
      <c r="N8" s="25" t="str">
        <f t="shared" ref="N8:N20" si="2">IF(K8 &gt; 0, K8&amp;" min", "")</f>
        <v>42 min</v>
      </c>
      <c r="O8" t="str">
        <f t="shared" ref="O8:O20" si="3">IF(L8 &gt; 0, L8&amp;" sec", "")</f>
        <v>25 sec</v>
      </c>
      <c r="P8" s="25" t="str">
        <f>IF(AND(J8 &gt; 0,K8 &gt; 0), M8 &amp; " " &amp; N8,IF(AND(K8 &gt; 0,L8 &gt; 0), N8 &amp; " &amp; " &amp; O8, IF(J8 &gt; 0, M8, IF(K8 &gt; 0, N8, IF(L8 &gt;0, O8, ""))))) &amp; " until Fajr iqamah"</f>
        <v>11 hrs 42 min until Fajr iqamah</v>
      </c>
      <c r="Q8" s="26" t="str">
        <f>IF(OR(J15 &gt; 0, K15 &gt; 0, L15 &gt; 0), P8,"Iqamah for Fajr is happening now!")</f>
        <v>11 hrs 42 min until Fajr iqamah</v>
      </c>
    </row>
    <row r="9">
      <c r="A9" s="18" t="s">
        <v>17</v>
      </c>
      <c r="B9" s="19">
        <f>IFERROR(__xludf.DUMMYFUNCTION("""COMPUTED_VALUE"""),0.26666666666642413)</f>
        <v>0.2666666667</v>
      </c>
      <c r="C9" s="5"/>
      <c r="E9" s="21"/>
      <c r="F9" s="27" t="b">
        <f>AND(timevalue(B24) &gt;= B9, timevalue(B24) &lt; B10)</f>
        <v>0</v>
      </c>
      <c r="G9" s="27"/>
      <c r="H9" s="23"/>
      <c r="J9" s="24"/>
      <c r="K9" s="24"/>
      <c r="L9" s="24"/>
      <c r="M9" s="25" t="str">
        <f t="shared" si="1"/>
        <v/>
      </c>
      <c r="N9" s="25" t="str">
        <f t="shared" si="2"/>
        <v/>
      </c>
      <c r="O9" t="str">
        <f t="shared" si="3"/>
        <v/>
      </c>
      <c r="Q9" s="26"/>
    </row>
    <row r="10">
      <c r="A10" s="18" t="s">
        <v>18</v>
      </c>
      <c r="B10" s="19">
        <f>IFERROR(__xludf.DUMMYFUNCTION("""COMPUTED_VALUE"""),0.2805555555569299)</f>
        <v>0.2805555556</v>
      </c>
      <c r="C10" s="5"/>
      <c r="E10" s="21"/>
      <c r="F10" s="28" t="b">
        <f>AND(timevalue(B24) &gt;= B10, timevalue(B24) &lt; B12 - TIME(0,6,0))</f>
        <v>0</v>
      </c>
      <c r="G10" s="28"/>
      <c r="H10" s="23"/>
      <c r="J10" s="24"/>
      <c r="K10" s="24"/>
      <c r="L10" s="24"/>
      <c r="M10" s="25" t="str">
        <f t="shared" si="1"/>
        <v/>
      </c>
      <c r="N10" s="25" t="str">
        <f t="shared" si="2"/>
        <v/>
      </c>
      <c r="O10" t="str">
        <f t="shared" si="3"/>
        <v/>
      </c>
      <c r="Q10" s="26"/>
    </row>
    <row r="11">
      <c r="A11" s="18" t="s">
        <v>19</v>
      </c>
      <c r="B11" s="29" t="str">
        <f>IFERROR(__xludf.DUMMYFUNCTION("""COMPUTED_VALUE"""),"01:15 AM - 01:20 AM")</f>
        <v>01:15 AM - 01:20 AM</v>
      </c>
      <c r="C11" s="5"/>
      <c r="E11" s="21"/>
      <c r="F11" s="27" t="b">
        <f>AND(timevalue(B24) &gt;= B12 - TIME(0,6,0),timevalue(B24) &lt; B12)</f>
        <v>0</v>
      </c>
      <c r="G11" s="27"/>
      <c r="H11" s="23"/>
      <c r="J11" s="24"/>
      <c r="K11" s="24"/>
      <c r="L11" s="24"/>
      <c r="M11" s="25" t="str">
        <f t="shared" si="1"/>
        <v/>
      </c>
      <c r="N11" s="25" t="str">
        <f t="shared" si="2"/>
        <v/>
      </c>
      <c r="O11" t="str">
        <f t="shared" si="3"/>
        <v/>
      </c>
    </row>
    <row r="12">
      <c r="A12" s="18" t="s">
        <v>20</v>
      </c>
      <c r="B12" s="19">
        <f>IFERROR(__xludf.DUMMYFUNCTION("""COMPUTED_VALUE"""),0.05625000000145519)</f>
        <v>0.05625</v>
      </c>
      <c r="C12" s="20">
        <f>IFERROR(__xludf.DUMMYFUNCTION("""COMPUTED_VALUE"""),0.07013888888832298)</f>
        <v>0.07013888889</v>
      </c>
      <c r="E12" s="21">
        <f>IFERROR(__xludf.DUMMYFUNCTION("""COMPUTED_VALUE"""),0.07013888888832298)</f>
        <v>0.07013888889</v>
      </c>
      <c r="F12" s="22" t="b">
        <f>OR(AND(timevalue(B24) &gt;= B12, timevalue(B24) &lt; B13, NE(WEEKDAY(B24),6)), AND(timevalue(B24) &gt;= F25, timevalue(B24) &lt; B13, EQ(WEEKDAY(B24),6)))</f>
        <v>0</v>
      </c>
      <c r="G12" s="22" t="b">
        <f>AND(timevalue(B24) &lt;= C12, NE(WEEKDAY(B24),6))</f>
        <v>0</v>
      </c>
      <c r="H12" s="23" t="b">
        <f t="shared" ref="H12:H13" si="4">AND(EQ(C12,E12),TRUE)</f>
        <v>1</v>
      </c>
      <c r="I12" t="str">
        <f>IF(NOT(H12), "Zuhr is at "&amp;TEXT(E12, "h:mm A/P\M"), "")</f>
        <v/>
      </c>
      <c r="J12" s="24">
        <f>Value(TEXT(C12 - B24,"h"))</f>
        <v>6</v>
      </c>
      <c r="K12" s="24">
        <f>IFERROR(__xludf.DUMMYFUNCTION("VALUE(REGEXREPLACE(TEXT(C12 - B24,""h:m""), ""(\d)+:"", """"))"),53.0)</f>
        <v>53</v>
      </c>
      <c r="L12" s="24">
        <f>VALUE(TEXT(C12 - B24,"s"))</f>
        <v>25</v>
      </c>
      <c r="M12" s="25" t="str">
        <f t="shared" si="1"/>
        <v>6 hrs</v>
      </c>
      <c r="N12" s="25" t="str">
        <f t="shared" si="2"/>
        <v>53 min</v>
      </c>
      <c r="O12" t="str">
        <f t="shared" si="3"/>
        <v>25 sec</v>
      </c>
      <c r="P12" t="str">
        <f>IF(AND(J12 &gt; 0,K12 &gt; 0), M12 &amp; " " &amp; N12,IF(AND(K12 &gt; 0,L12 &gt; 0), N12 &amp; " &amp; " &amp; O12, IF(J12 &gt; 0, M12, IF(K12 &gt; 0, N12, IF(L12 &gt;0, O12, ""))))) &amp; " until Zuhr iqamah"</f>
        <v>6 hrs 53 min until Zuhr iqamah</v>
      </c>
      <c r="Q12" s="26" t="str">
        <f>IF(OR(J8 &gt; 0, K8 &gt; 0, L8 &gt; 0), P12,"Iqamah for Zuhr is happening now!")</f>
        <v>6 hrs 53 min until Zuhr iqamah</v>
      </c>
    </row>
    <row r="13">
      <c r="A13" s="18" t="s">
        <v>21</v>
      </c>
      <c r="B13" s="19">
        <f>IFERROR(__xludf.DUMMYFUNCTION("""COMPUTED_VALUE"""),0.25972222222117125)</f>
        <v>0.2597222222</v>
      </c>
      <c r="C13" s="20">
        <f>IFERROR(__xludf.DUMMYFUNCTION("""COMPUTED_VALUE"""),0.2805555555569299)</f>
        <v>0.2805555556</v>
      </c>
      <c r="E13" s="21">
        <f>IFERROR(__xludf.DUMMYFUNCTION("""COMPUTED_VALUE"""),0.2798611111102218)</f>
        <v>0.2798611111</v>
      </c>
      <c r="F13" s="22" t="b">
        <f>AND(timevalue(B24) &gt;= B13, timevalue(B24) &lt; B14)</f>
        <v>0</v>
      </c>
      <c r="G13" s="22" t="b">
        <f>timevalue(B24) &lt;= C13</f>
        <v>0</v>
      </c>
      <c r="H13" s="23" t="b">
        <f t="shared" si="4"/>
        <v>0</v>
      </c>
      <c r="I13" t="str">
        <f>IF(NOT(H13), "Asr is at "&amp;TEXT(E13, "h:mm A/P\M"), "")</f>
        <v>Asr is at 6:43 AM</v>
      </c>
      <c r="J13" s="24">
        <f>Value(TEXT(C13 - B24,"h"))</f>
        <v>11</v>
      </c>
      <c r="K13" s="24">
        <f>IFERROR(__xludf.DUMMYFUNCTION("VALUE(REGEXREPLACE(TEXT(C13 - B24,""h:m""), ""(\d)+:"", """"))"),56.0)</f>
        <v>56</v>
      </c>
      <c r="L13" s="24">
        <f>VALUE(TEXT(C13 - B24,"s"))</f>
        <v>25</v>
      </c>
      <c r="M13" s="25" t="str">
        <f t="shared" si="1"/>
        <v>11 hrs</v>
      </c>
      <c r="N13" s="25" t="str">
        <f t="shared" si="2"/>
        <v>56 min</v>
      </c>
      <c r="O13" t="str">
        <f t="shared" si="3"/>
        <v>25 sec</v>
      </c>
      <c r="P13" t="str">
        <f>IF(AND(J13 &gt; 0,K13 &gt; 0), M13 &amp; " " &amp; N13,IF(AND(K13 &gt; 0,L13 &gt; 0), N13 &amp; " &amp; " &amp; O13, IF(J13 &gt; 0, M13, IF(K13 &gt; 0, N13, IF(L13 &gt;0, O13, ""))))) &amp; " until Asr iqamah"</f>
        <v>11 hrs 56 min until Asr iqamah</v>
      </c>
      <c r="Q13" s="26" t="str">
        <f>IF(OR(J12 &gt; 0, K12 &gt; 0, L12 &gt; 0), P13,"Iqama for Asr is happening now!")</f>
        <v>11 hrs 56 min until Asr iqamah</v>
      </c>
    </row>
    <row r="14">
      <c r="A14" s="18" t="s">
        <v>22</v>
      </c>
      <c r="B14" s="19">
        <f>IFERROR(__xludf.DUMMYFUNCTION("""COMPUTED_VALUE"""),0.34583333333284827)</f>
        <v>0.3458333333</v>
      </c>
      <c r="C14" s="20">
        <f>IFERROR(__xludf.DUMMYFUNCTION("""COMPUTED_VALUE"""),0.3499999999985448)</f>
        <v>0.35</v>
      </c>
      <c r="E14" s="21">
        <f>IFERROR(__xludf.DUMMYFUNCTION("""COMPUTED_VALUE"""),0.3486111111124046)</f>
        <v>0.3486111111</v>
      </c>
      <c r="F14" s="22" t="b">
        <f>AND(timevalue(B24) &gt;= B14, timevalue(B24) &lt; B15)</f>
        <v>0</v>
      </c>
      <c r="G14" s="22" t="b">
        <f>timevalue(B24) &lt;= C14</f>
        <v>0</v>
      </c>
      <c r="H14" s="23" t="b">
        <f>TRUE</f>
        <v>1</v>
      </c>
      <c r="I14" t="str">
        <f>IF(NOT(H14), "Maghrib is at "&amp;TEXT(E14, "h:mm A/P\M"), "")</f>
        <v/>
      </c>
      <c r="J14" s="24">
        <f>VALUE(TEXT(C14 - B24,"h"))</f>
        <v>13</v>
      </c>
      <c r="K14" s="24">
        <f>IFERROR(__xludf.DUMMYFUNCTION("VALUE(REGEXREPLACE(TEXT(C14 - B24,""h:m""), ""(\d)+:"", """"))"),36.0)</f>
        <v>36</v>
      </c>
      <c r="L14" s="24">
        <f>VALUE(TEXT(C14 - B24,"s"))</f>
        <v>25</v>
      </c>
      <c r="M14" s="25" t="str">
        <f t="shared" si="1"/>
        <v>13 hrs</v>
      </c>
      <c r="N14" s="25" t="str">
        <f t="shared" si="2"/>
        <v>36 min</v>
      </c>
      <c r="O14" t="str">
        <f t="shared" si="3"/>
        <v>25 sec</v>
      </c>
      <c r="P14" t="str">
        <f>IF(AND(J14 &gt; 0,K14 &gt; 0), M14 &amp; " " &amp; N14,IF(AND(K14 &gt; 0,L14 &gt; 0), N14 &amp; " &amp; " &amp; O14, IF(J14 &gt; 0, M14, IF(K14 &gt; 0, N14, IF(L14 &gt; 0, O14, ""))))) &amp; " until Maghrib iqamah"</f>
        <v>13 hrs 36 min until Maghrib iqamah</v>
      </c>
      <c r="Q14" s="26" t="str">
        <f>IF(OR(J13 &gt; 0, K13 &gt; 0, L13 &gt; 0), P14,"Iqamah for Magrhib is happening now!")</f>
        <v>13 hrs 36 min until Maghrib iqamah</v>
      </c>
    </row>
    <row r="15">
      <c r="A15" s="18" t="s">
        <v>23</v>
      </c>
      <c r="B15" s="19">
        <f>IFERROR(__xludf.DUMMYFUNCTION("""COMPUTED_VALUE"""),0.4069444444430701)</f>
        <v>0.4069444444</v>
      </c>
      <c r="C15" s="20">
        <f>IFERROR(__xludf.DUMMYFUNCTION("""COMPUTED_VALUE"""),0.413888888888323)</f>
        <v>0.4138888889</v>
      </c>
      <c r="E15" s="21">
        <f>IFERROR(__xludf.DUMMYFUNCTION("""COMPUTED_VALUE"""),0.4124999999985448)</f>
        <v>0.4125</v>
      </c>
      <c r="F15" s="22" t="b">
        <f>OR(AND(timevalue(B24) &gt;= B15, timevalue(B24) &lt; timevalue("23:59:59")),AND(timevalue(B24) &gt;= timevalue("00:00:00"), timevalue(B24) &lt; B8))</f>
        <v>1</v>
      </c>
      <c r="G15" s="22" t="b">
        <f>timevalue(B24) &lt; C15</f>
        <v>0</v>
      </c>
      <c r="H15" s="23" t="b">
        <f>AND(EQ(C15,E15),TRUE)</f>
        <v>0</v>
      </c>
      <c r="I15" t="str">
        <f>IF(NOT(H15), "Isha is at "&amp;TEXT(E15, "h:mm A/P\M"), "")</f>
        <v>Isha is at 9:54 AM</v>
      </c>
      <c r="J15" s="24">
        <f>VALUE(TEXT(C15 - B24,"h"))</f>
        <v>15</v>
      </c>
      <c r="K15" s="24">
        <f>IFERROR(__xludf.DUMMYFUNCTION("VALUE(REGEXREPLACE(TEXT(C15 - B24,""h:m""), ""(\d)+:"", """"))"),8.0)</f>
        <v>8</v>
      </c>
      <c r="L15" s="24">
        <f>VALUE(TEXT(C15 - B24,"s"))</f>
        <v>25</v>
      </c>
      <c r="M15" s="25" t="str">
        <f t="shared" si="1"/>
        <v>15 hrs</v>
      </c>
      <c r="N15" s="25" t="str">
        <f t="shared" si="2"/>
        <v>8 min</v>
      </c>
      <c r="O15" t="str">
        <f t="shared" si="3"/>
        <v>25 sec</v>
      </c>
      <c r="P15" t="str">
        <f>IF(AND(J15 &gt; 0,K15 &gt; 0), M15 &amp; " " &amp; N15,IF(AND(K15 &gt; 0,L15 &gt; 0), N15 &amp; " &amp; " &amp; O15, IF(J15 &gt; 0, M15, IF(K15 &gt; 0, N15, IF(L15 &gt; 0, O15, ""))))) &amp; " until Isha iqamah"</f>
        <v>15 hrs 8 min until Isha iqamah</v>
      </c>
      <c r="Q15" s="26" t="str">
        <f>IF(OR(J14 &gt; 0, K14 &gt; 0, L14 &gt; 0), P15,"Iqama for Isha is happening now!")</f>
        <v>15 hrs 8 min until Isha iqamah</v>
      </c>
    </row>
    <row r="16" ht="20.25" customHeight="1">
      <c r="A16" s="30" t="s">
        <v>24</v>
      </c>
      <c r="B16" s="31"/>
      <c r="C16" s="32"/>
      <c r="E16" s="27"/>
      <c r="F16" s="23"/>
      <c r="G16" s="27"/>
      <c r="M16" s="25" t="str">
        <f t="shared" si="1"/>
        <v/>
      </c>
      <c r="N16" s="25" t="str">
        <f t="shared" si="2"/>
        <v/>
      </c>
      <c r="O16" t="str">
        <f t="shared" si="3"/>
        <v/>
      </c>
    </row>
    <row r="17" ht="78.75" customHeight="1">
      <c r="A17" s="33" t="str">
        <f>A29</f>
        <v>From tomorrow, Asr is at 6:43 AM,
Isha is at 9:54 AM.</v>
      </c>
      <c r="C17" s="5"/>
      <c r="E17" s="27"/>
      <c r="F17" s="23"/>
      <c r="G17" s="27"/>
      <c r="M17" s="25" t="str">
        <f t="shared" si="1"/>
        <v/>
      </c>
      <c r="N17" s="25" t="str">
        <f t="shared" si="2"/>
        <v/>
      </c>
      <c r="O17" t="str">
        <f t="shared" si="3"/>
        <v/>
      </c>
    </row>
    <row r="18">
      <c r="A18" s="34"/>
      <c r="B18" s="15" t="s">
        <v>25</v>
      </c>
      <c r="C18" s="16" t="s">
        <v>26</v>
      </c>
      <c r="E18" s="17" t="s">
        <v>27</v>
      </c>
      <c r="F18" s="23"/>
      <c r="G18" s="27"/>
      <c r="H18" s="17" t="s">
        <v>28</v>
      </c>
      <c r="M18" s="25" t="str">
        <f t="shared" si="1"/>
        <v/>
      </c>
      <c r="N18" s="25" t="str">
        <f t="shared" si="2"/>
        <v/>
      </c>
      <c r="O18" t="str">
        <f t="shared" si="3"/>
        <v/>
      </c>
    </row>
    <row r="19">
      <c r="A19" s="35" t="s">
        <v>29</v>
      </c>
      <c r="B19" s="19">
        <f>IFERROR(__xludf.DUMMYFUNCTION("transpose(query('all-fridays-2022'!A2:G54, ""select D,F where C = date'""&amp;TEXT(H23,""yyyy-mm-dd"")&amp;""'""))"),0.5590277777773736)</f>
        <v>0.5590277778</v>
      </c>
      <c r="C19" s="36">
        <f>IFERROR(__xludf.DUMMYFUNCTION("transpose(query('all-fridays-2022'!A2:G54, ""select E,G where C = date'""&amp;TEXT(H23,""yyyy-mm-dd"")&amp;""'""))"),0.5763888888905058)</f>
        <v>0.5763888889</v>
      </c>
      <c r="E19" s="37">
        <f>IFERROR(__xludf.DUMMYFUNCTION("transpose(query('all-fridays-2022'!A2:G54, ""select E,G where C = date'""&amp;TEXT(I23,""yyyy-mm-dd"")&amp;""'""))"),0.5763888888905058)</f>
        <v>0.5763888889</v>
      </c>
      <c r="F19" s="38" t="b">
        <f>AND(timevalue(B24) &gt;= B12, timevalue(B24) &lt; F24, EQ(WEEKDAY(B24),6))</f>
        <v>0</v>
      </c>
      <c r="G19" s="38" t="b">
        <f>AND(timevalue(B24) &lt;= value(G22), EQ(WEEKDAY(B24),6))</f>
        <v>0</v>
      </c>
      <c r="H19" s="23" t="b">
        <f t="shared" ref="H19:H20" si="5">AND(EQ(C19,E19),TRUE)</f>
        <v>1</v>
      </c>
      <c r="I19" t="str">
        <f>IF(NOT(H19), "Jum'ah 1 is at "&amp;TEXT(E19, "h:mm A/P\M"), "")</f>
        <v/>
      </c>
      <c r="J19" s="24">
        <f>Value(TEXT(G22 - B24,"h"))</f>
        <v>19</v>
      </c>
      <c r="K19" s="24">
        <f>IFERROR(__xludf.DUMMYFUNCTION("VALUE(REGEXREPLACE(TEXT(G22 - B24,""h:m""), ""(\d)+:"", """"))"),2.0)</f>
        <v>2</v>
      </c>
      <c r="L19" s="24">
        <f>VALUE(TEXT(G22 - B24,"s"))</f>
        <v>25</v>
      </c>
      <c r="M19" s="25" t="str">
        <f t="shared" si="1"/>
        <v>19 hrs</v>
      </c>
      <c r="N19" s="25" t="str">
        <f t="shared" si="2"/>
        <v>2 min</v>
      </c>
      <c r="O19" t="str">
        <f t="shared" si="3"/>
        <v>25 sec</v>
      </c>
      <c r="P19" t="str">
        <f>IF(AND(J19 &gt; 0,K19 &gt; 0), M19 &amp; " " &amp; N19,IF(AND(K19 &gt; 0,L19 &gt; 0), N19 &amp; " &amp; " &amp; O19, IF(J19 &gt; 0, M19, IF(K19 &gt; 0, N19, IF(L19 &gt;0, O19, ""))))) &amp; " until 1st khutbah"</f>
        <v>19 hrs 2 min until 1st khutbah</v>
      </c>
      <c r="Q19" s="26" t="str">
        <f>IF(OR(J19 &gt; 0, K19 &gt; 0, L19 &gt; 0), P19,"First Khutbah is happening now!")</f>
        <v>19 hrs 2 min until 1st khutbah</v>
      </c>
    </row>
    <row r="20">
      <c r="A20" s="39" t="s">
        <v>30</v>
      </c>
      <c r="B20" s="40" t="str">
        <f>IFERROR(__xludf.DUMMYFUNCTION("""COMPUTED_VALUE"""),"--")</f>
        <v>--</v>
      </c>
      <c r="C20" s="41">
        <f>IFERROR(__xludf.DUMMYFUNCTION("""COMPUTED_VALUE"""),0.6458333333321207)</f>
        <v>0.6458333333</v>
      </c>
      <c r="E20" s="37">
        <f>IFERROR(__xludf.DUMMYFUNCTION("""COMPUTED_VALUE"""),0.6458333333321207)</f>
        <v>0.6458333333</v>
      </c>
      <c r="F20" s="38" t="b">
        <f>AND(F24 &lt;= timevalue(B24), timevalue(B24) &lt; F25, EQ(WEEKDAY(B24),6))</f>
        <v>0</v>
      </c>
      <c r="G20" s="38" t="b">
        <f>AND(timevalue(B24) &lt;= value(G23), EQ(WEEKDAY(B24),6))</f>
        <v>0</v>
      </c>
      <c r="H20" s="23" t="b">
        <f t="shared" si="5"/>
        <v>1</v>
      </c>
      <c r="I20" t="str">
        <f>IF(NOT(H20), "Jum'ah 2 is at "&amp;TEXT(E20, "h:mm A/P\M"), "")</f>
        <v/>
      </c>
      <c r="J20" s="24">
        <f>Value(TEXT(G23 - B24,"h"))</f>
        <v>20</v>
      </c>
      <c r="K20" s="24">
        <f>IFERROR(__xludf.DUMMYFUNCTION("VALUE(REGEXREPLACE(TEXT(G23 - B24,""h:m""), ""(\d)+:"", """"))"),42.0)</f>
        <v>42</v>
      </c>
      <c r="L20" s="24">
        <f>VALUE(TEXT(G23 - B24,"s"))</f>
        <v>25</v>
      </c>
      <c r="M20" s="25" t="str">
        <f t="shared" si="1"/>
        <v>20 hrs</v>
      </c>
      <c r="N20" s="25" t="str">
        <f t="shared" si="2"/>
        <v>42 min</v>
      </c>
      <c r="O20" t="str">
        <f t="shared" si="3"/>
        <v>25 sec</v>
      </c>
      <c r="P20" t="str">
        <f>IF(AND(J20 &gt; 0,K20 &gt; 0), M20 &amp; " " &amp; N20,IF(AND(K20 &gt; 0,L20 &gt; 0), N20 &amp; " &amp; " &amp; O20, IF(J20 &gt; 0, M20, IF(K20 &gt; 0, N20, IF(L20 &gt;0, O20, ""))))) &amp; " until 2nd khutbah"</f>
        <v>20 hrs 42 min until 2nd khutbah</v>
      </c>
      <c r="Q20" s="26" t="str">
        <f>IF(OR(J20 &gt; 0, K20 &gt; 0, L20 &gt; 0), P20,"Second Khutbah is happening now!")</f>
        <v>20 hrs 42 min until 2nd khutbah</v>
      </c>
    </row>
    <row r="21">
      <c r="H21" s="42"/>
    </row>
    <row r="22">
      <c r="A22" s="43" t="s">
        <v>31</v>
      </c>
      <c r="B22" s="9">
        <v>0.0</v>
      </c>
      <c r="F22" s="44">
        <f t="shared" ref="F22:G22" si="6">B19</f>
        <v>0.5590277778</v>
      </c>
      <c r="G22" s="44">
        <f t="shared" si="6"/>
        <v>0.5763888889</v>
      </c>
      <c r="H22" s="45">
        <v>44516.0</v>
      </c>
    </row>
    <row r="23">
      <c r="A23" s="46" t="s">
        <v>32</v>
      </c>
      <c r="B23" s="46" t="s">
        <v>33</v>
      </c>
      <c r="C23" s="46" t="s">
        <v>34</v>
      </c>
      <c r="F23" s="44" t="str">
        <f t="shared" ref="F23:G23" si="7">B20</f>
        <v>--</v>
      </c>
      <c r="G23" s="44">
        <f t="shared" si="7"/>
        <v>0.6458333333</v>
      </c>
      <c r="H23" s="47">
        <f>B24 + (6 - WEEKDAY(B24))</f>
        <v>44792.78304</v>
      </c>
      <c r="I23" s="47">
        <f> H23 - 7</f>
        <v>44785.78304</v>
      </c>
    </row>
    <row r="24">
      <c r="A24" s="48">
        <v>44454.0</v>
      </c>
      <c r="B24" s="49">
        <f>now()</f>
        <v>44790.78304</v>
      </c>
      <c r="C24" s="50">
        <f>Today()</f>
        <v>44790</v>
      </c>
      <c r="F24" s="51">
        <f>G22 + time(0,15,0)</f>
        <v>0.5868055556</v>
      </c>
    </row>
    <row r="25">
      <c r="F25" s="52">
        <f>value(G23) + time(0,15,0)</f>
        <v>0.65625</v>
      </c>
    </row>
    <row r="26">
      <c r="A26" t="str">
        <f>IF(NOT(AND(H8,H12,H13,H15, I19, I20)),"From tomorrow, "&amp;JOIN(","&amp;CHAR(10),I8,I12,I13,I15, I19, I20)&amp;".","Please donate to the masjid.")</f>
        <v>From tomorrow, ,
,
Asr is at 6:43 AM,
Isha is at 9:54 AM,
,
.</v>
      </c>
      <c r="E26" s="53"/>
    </row>
    <row r="27">
      <c r="A27" t="str">
        <f>IFERROR(__xludf.DUMMYFUNCTION("REGEXREPLACE(A26,""(,""&amp;CHAR(10)&amp;"")+"", "",""&amp;CHAR(10))"),"From tomorrow, ,
Asr is at 6:43 AM,
Isha is at 9:54 AM,
.")</f>
        <v>From tomorrow, ,
Asr is at 6:43 AM,
Isha is at 9:54 AM,
.</v>
      </c>
      <c r="F27" s="54"/>
    </row>
    <row r="28">
      <c r="A28" t="str">
        <f>IFERROR(__xludf.DUMMYFUNCTION("REGEXREPLACE(A27,"",""&amp;CHAR(10)&amp;""\."", ""\."")"),"From tomorrow, ,
Asr is at 6:43 AM,
Isha is at 9:54 AM.")</f>
        <v>From tomorrow, ,
Asr is at 6:43 AM,
Isha is at 9:54 AM.</v>
      </c>
    </row>
    <row r="29">
      <c r="A29" t="str">
        <f>IFERROR(__xludf.DUMMYFUNCTION("REGEXREPLACE(A28,"", ,""&amp;CHAR(10), "", "")"),"From tomorrow, Asr is at 6:43 AM,
Isha is at 9:54 AM.")</f>
        <v>From tomorrow, Asr is at 6:43 AM,
Isha is at 9:54 AM.</v>
      </c>
    </row>
    <row r="32">
      <c r="A32" s="9" t="str">
        <f>ImportJSON("http://api.aladhan.com/v1/gToH?date="&amp;TEXT(C24, "dd-mm-yyy")&amp;"&amp;adjustment="&amp;B22, "/data/hijri")</f>
        <v>Date</v>
      </c>
      <c r="B32" t="s">
        <v>35</v>
      </c>
      <c r="C32" s="55" t="s">
        <v>36</v>
      </c>
      <c r="D32" t="s">
        <v>37</v>
      </c>
      <c r="E32" t="s">
        <v>38</v>
      </c>
      <c r="F32" t="s">
        <v>39</v>
      </c>
      <c r="G32" t="s">
        <v>40</v>
      </c>
      <c r="H32" t="s">
        <v>41</v>
      </c>
      <c r="I32" t="s">
        <v>42</v>
      </c>
      <c r="J32" t="s">
        <v>43</v>
      </c>
      <c r="K32" t="s">
        <v>44</v>
      </c>
      <c r="L32" t="s">
        <v>45</v>
      </c>
    </row>
    <row r="33">
      <c r="A33" t="s">
        <v>46</v>
      </c>
      <c r="B33" t="s">
        <v>47</v>
      </c>
      <c r="C33" s="10" t="s">
        <v>48</v>
      </c>
      <c r="D33" t="s">
        <v>49</v>
      </c>
      <c r="E33" t="s">
        <v>50</v>
      </c>
      <c r="F33" t="s">
        <v>51</v>
      </c>
      <c r="G33" t="s">
        <v>52</v>
      </c>
      <c r="H33" t="s">
        <v>53</v>
      </c>
      <c r="I33" t="s">
        <v>54</v>
      </c>
      <c r="J33" t="s">
        <v>55</v>
      </c>
      <c r="K33" t="s">
        <v>56</v>
      </c>
      <c r="L33" t="s">
        <v>57</v>
      </c>
    </row>
  </sheetData>
  <mergeCells count="11">
    <mergeCell ref="B10:C10"/>
    <mergeCell ref="B11:C11"/>
    <mergeCell ref="A16:C16"/>
    <mergeCell ref="A17:C17"/>
    <mergeCell ref="A1:C1"/>
    <mergeCell ref="A2:C2"/>
    <mergeCell ref="A3:C3"/>
    <mergeCell ref="A4:C4"/>
    <mergeCell ref="A5:C5"/>
    <mergeCell ref="A6:C6"/>
    <mergeCell ref="B9:C9"/>
  </mergeCells>
  <conditionalFormatting sqref="A11">
    <cfRule type="expression" dxfId="0" priority="1">
      <formula>F11</formula>
    </cfRule>
  </conditionalFormatting>
  <conditionalFormatting sqref="A13">
    <cfRule type="expression" dxfId="0" priority="2">
      <formula>F13</formula>
    </cfRule>
  </conditionalFormatting>
  <conditionalFormatting sqref="A14">
    <cfRule type="expression" dxfId="0" priority="3">
      <formula>F14</formula>
    </cfRule>
  </conditionalFormatting>
  <conditionalFormatting sqref="A14">
    <cfRule type="expression" dxfId="1" priority="4">
      <formula>NOT(H14)</formula>
    </cfRule>
  </conditionalFormatting>
  <conditionalFormatting sqref="A15">
    <cfRule type="expression" dxfId="0" priority="5">
      <formula>F15</formula>
    </cfRule>
  </conditionalFormatting>
  <conditionalFormatting sqref="A12">
    <cfRule type="expression" dxfId="0" priority="6">
      <formula>F12</formula>
    </cfRule>
  </conditionalFormatting>
  <conditionalFormatting sqref="A8">
    <cfRule type="expression" dxfId="0" priority="7">
      <formula>F8</formula>
    </cfRule>
  </conditionalFormatting>
  <conditionalFormatting sqref="A8">
    <cfRule type="expression" dxfId="1" priority="8">
      <formula>NOT(H8)</formula>
    </cfRule>
  </conditionalFormatting>
  <conditionalFormatting sqref="A10">
    <cfRule type="expression" dxfId="0" priority="9">
      <formula>F10</formula>
    </cfRule>
  </conditionalFormatting>
  <conditionalFormatting sqref="A9">
    <cfRule type="expression" dxfId="0" priority="10">
      <formula>F9</formula>
    </cfRule>
  </conditionalFormatting>
  <conditionalFormatting sqref="C15">
    <cfRule type="expression" dxfId="0" priority="11">
      <formula>F15</formula>
    </cfRule>
  </conditionalFormatting>
  <conditionalFormatting sqref="B15">
    <cfRule type="expression" dxfId="0" priority="12">
      <formula>F15</formula>
    </cfRule>
  </conditionalFormatting>
  <conditionalFormatting sqref="B14">
    <cfRule type="expression" dxfId="0" priority="13">
      <formula>F14</formula>
    </cfRule>
  </conditionalFormatting>
  <conditionalFormatting sqref="C14">
    <cfRule type="expression" dxfId="0" priority="14">
      <formula>F14</formula>
    </cfRule>
  </conditionalFormatting>
  <conditionalFormatting sqref="B13">
    <cfRule type="expression" dxfId="0" priority="15">
      <formula>F13</formula>
    </cfRule>
  </conditionalFormatting>
  <conditionalFormatting sqref="C13">
    <cfRule type="expression" dxfId="0" priority="16">
      <formula>F13</formula>
    </cfRule>
  </conditionalFormatting>
  <conditionalFormatting sqref="C12">
    <cfRule type="expression" dxfId="0" priority="17">
      <formula>F12</formula>
    </cfRule>
  </conditionalFormatting>
  <conditionalFormatting sqref="B11">
    <cfRule type="expression" dxfId="0" priority="18">
      <formula>F11</formula>
    </cfRule>
  </conditionalFormatting>
  <conditionalFormatting sqref="B10">
    <cfRule type="expression" dxfId="0" priority="19">
      <formula>F10</formula>
    </cfRule>
  </conditionalFormatting>
  <conditionalFormatting sqref="B9">
    <cfRule type="expression" dxfId="0" priority="20">
      <formula>F9</formula>
    </cfRule>
  </conditionalFormatting>
  <conditionalFormatting sqref="B8">
    <cfRule type="expression" dxfId="0" priority="21">
      <formula>F8</formula>
    </cfRule>
  </conditionalFormatting>
  <conditionalFormatting sqref="C8">
    <cfRule type="expression" dxfId="0" priority="22">
      <formula>F8</formula>
    </cfRule>
  </conditionalFormatting>
  <conditionalFormatting sqref="A12">
    <cfRule type="expression" dxfId="1" priority="23">
      <formula>NOT(H12)</formula>
    </cfRule>
  </conditionalFormatting>
  <conditionalFormatting sqref="A13">
    <cfRule type="expression" dxfId="1" priority="24">
      <formula>NOT(H13)</formula>
    </cfRule>
  </conditionalFormatting>
  <conditionalFormatting sqref="A15">
    <cfRule type="expression" dxfId="1" priority="25">
      <formula>NOT(H15)</formula>
    </cfRule>
  </conditionalFormatting>
  <conditionalFormatting sqref="B8">
    <cfRule type="expression" dxfId="1" priority="26">
      <formula>NOT(H8)</formula>
    </cfRule>
  </conditionalFormatting>
  <conditionalFormatting sqref="B14">
    <cfRule type="expression" dxfId="1" priority="27">
      <formula>NOT(H14)</formula>
    </cfRule>
  </conditionalFormatting>
  <conditionalFormatting sqref="B13">
    <cfRule type="expression" dxfId="1" priority="28">
      <formula>NOT(H13)</formula>
    </cfRule>
  </conditionalFormatting>
  <conditionalFormatting sqref="B15">
    <cfRule type="expression" dxfId="1" priority="29">
      <formula>NOT(H15)</formula>
    </cfRule>
  </conditionalFormatting>
  <conditionalFormatting sqref="B12">
    <cfRule type="expression" dxfId="0" priority="30">
      <formula>F12</formula>
    </cfRule>
  </conditionalFormatting>
  <conditionalFormatting sqref="B12">
    <cfRule type="expression" dxfId="1" priority="31">
      <formula>NOT(H12)</formula>
    </cfRule>
  </conditionalFormatting>
  <conditionalFormatting sqref="C8">
    <cfRule type="expression" dxfId="1" priority="32">
      <formula>NOT(H8)</formula>
    </cfRule>
  </conditionalFormatting>
  <conditionalFormatting sqref="C12">
    <cfRule type="expression" dxfId="1" priority="33">
      <formula>NOT(H12)</formula>
    </cfRule>
  </conditionalFormatting>
  <conditionalFormatting sqref="C13">
    <cfRule type="expression" dxfId="1" priority="34">
      <formula>NOT(H13)</formula>
    </cfRule>
  </conditionalFormatting>
  <conditionalFormatting sqref="C14">
    <cfRule type="expression" dxfId="1" priority="35">
      <formula>NOT(H14)</formula>
    </cfRule>
  </conditionalFormatting>
  <conditionalFormatting sqref="C15">
    <cfRule type="expression" dxfId="1" priority="36">
      <formula>NOT(H15)</formula>
    </cfRule>
  </conditionalFormatting>
  <conditionalFormatting sqref="C19 E26">
    <cfRule type="expression" dxfId="0" priority="37">
      <formula>F19</formula>
    </cfRule>
  </conditionalFormatting>
  <conditionalFormatting sqref="B20">
    <cfRule type="expression" dxfId="0" priority="38">
      <formula>F20</formula>
    </cfRule>
  </conditionalFormatting>
  <conditionalFormatting sqref="C20">
    <cfRule type="expression" dxfId="0" priority="39">
      <formula>F20</formula>
    </cfRule>
  </conditionalFormatting>
  <conditionalFormatting sqref="B19">
    <cfRule type="expression" dxfId="0" priority="40">
      <formula>F19</formula>
    </cfRule>
  </conditionalFormatting>
  <conditionalFormatting sqref="A19">
    <cfRule type="expression" dxfId="0" priority="41">
      <formula>F19</formula>
    </cfRule>
  </conditionalFormatting>
  <conditionalFormatting sqref="A20">
    <cfRule type="expression" dxfId="0" priority="42">
      <formula>F20</formula>
    </cfRule>
  </conditionalFormatting>
  <conditionalFormatting sqref="A19">
    <cfRule type="expression" dxfId="1" priority="43">
      <formula>NOT(H19)</formula>
    </cfRule>
  </conditionalFormatting>
  <conditionalFormatting sqref="B19">
    <cfRule type="expression" dxfId="1" priority="44">
      <formula>NOT(H19)</formula>
    </cfRule>
  </conditionalFormatting>
  <conditionalFormatting sqref="C19">
    <cfRule type="expression" dxfId="1" priority="45">
      <formula>NOT(H19)</formula>
    </cfRule>
  </conditionalFormatting>
  <conditionalFormatting sqref="A20">
    <cfRule type="expression" dxfId="1" priority="46">
      <formula>NOT(H20)</formula>
    </cfRule>
  </conditionalFormatting>
  <conditionalFormatting sqref="B20">
    <cfRule type="expression" dxfId="1" priority="47">
      <formula>NOT(H20)</formula>
    </cfRule>
  </conditionalFormatting>
  <conditionalFormatting sqref="C20">
    <cfRule type="expression" dxfId="1" priority="48">
      <formula>NOT(H20)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2.38"/>
    <col customWidth="1" min="3" max="3" width="12.38"/>
    <col customWidth="1" min="4" max="4" width="14.38"/>
    <col customWidth="1" min="5" max="5" width="11.88"/>
    <col customWidth="1" min="6" max="6" width="18.63"/>
    <col customWidth="1" min="7" max="7" width="18.25"/>
    <col customWidth="1" min="8" max="8" width="20.5"/>
    <col customWidth="1" min="9" max="9" width="16.38"/>
    <col customWidth="1" min="10" max="10" width="16.13"/>
    <col customWidth="1" min="11" max="11" width="12.25"/>
    <col customWidth="1" min="12" max="12" width="28.38"/>
    <col customWidth="1" min="13" max="13" width="26.75"/>
    <col customWidth="1" min="14" max="14" width="15.75"/>
    <col customWidth="1" min="15" max="15" width="17.13"/>
    <col customWidth="1" min="16" max="16" width="19.13"/>
    <col customWidth="1" min="17" max="17" width="16.5"/>
    <col customWidth="1" min="18" max="18" width="23.25"/>
    <col customWidth="1" min="19" max="19" width="25.25"/>
    <col customWidth="1" min="20" max="20" width="21.13"/>
    <col customWidth="1" min="21" max="21" width="17.0"/>
    <col customWidth="1" min="22" max="22" width="33.13"/>
    <col customWidth="1" min="23" max="23" width="31.5"/>
  </cols>
  <sheetData>
    <row r="1">
      <c r="A1" s="288" t="str">
        <f>ImportJSON("http://api.aladhan.com/v1/gToH?date=25-11-2021")</f>
        <v>Code</v>
      </c>
      <c r="B1" s="289" t="s">
        <v>116</v>
      </c>
      <c r="C1" s="289" t="s">
        <v>117</v>
      </c>
      <c r="D1" s="289" t="s">
        <v>118</v>
      </c>
      <c r="E1" s="289" t="s">
        <v>119</v>
      </c>
      <c r="F1" s="289" t="s">
        <v>120</v>
      </c>
      <c r="G1" s="289" t="s">
        <v>121</v>
      </c>
      <c r="H1" s="289" t="s">
        <v>122</v>
      </c>
      <c r="I1" s="289" t="s">
        <v>123</v>
      </c>
      <c r="J1" s="289" t="s">
        <v>124</v>
      </c>
      <c r="K1" s="289" t="s">
        <v>125</v>
      </c>
      <c r="L1" s="289" t="s">
        <v>126</v>
      </c>
      <c r="M1" s="289" t="s">
        <v>127</v>
      </c>
      <c r="N1" s="289" t="s">
        <v>128</v>
      </c>
      <c r="O1" s="289" t="s">
        <v>129</v>
      </c>
      <c r="P1" s="289" t="s">
        <v>130</v>
      </c>
      <c r="Q1" s="289" t="s">
        <v>131</v>
      </c>
      <c r="R1" s="289" t="s">
        <v>132</v>
      </c>
      <c r="S1" s="289" t="s">
        <v>133</v>
      </c>
      <c r="T1" s="289" t="s">
        <v>134</v>
      </c>
      <c r="U1" s="289" t="s">
        <v>135</v>
      </c>
      <c r="V1" s="289" t="s">
        <v>136</v>
      </c>
      <c r="W1" s="289" t="s">
        <v>137</v>
      </c>
      <c r="X1" s="289"/>
      <c r="Y1" s="289"/>
      <c r="Z1" s="289"/>
    </row>
    <row r="2">
      <c r="A2" s="290" t="s">
        <v>138</v>
      </c>
      <c r="B2" s="290" t="s">
        <v>139</v>
      </c>
      <c r="C2" s="290" t="s">
        <v>140</v>
      </c>
      <c r="D2" s="290" t="s">
        <v>47</v>
      </c>
      <c r="E2" s="290" t="s">
        <v>48</v>
      </c>
      <c r="F2" s="290" t="s">
        <v>141</v>
      </c>
      <c r="G2" s="290" t="s">
        <v>142</v>
      </c>
      <c r="H2" s="290" t="s">
        <v>143</v>
      </c>
      <c r="I2" s="290" t="s">
        <v>144</v>
      </c>
      <c r="J2" s="290" t="s">
        <v>145</v>
      </c>
      <c r="K2" s="290" t="s">
        <v>146</v>
      </c>
      <c r="L2" s="290" t="s">
        <v>55</v>
      </c>
      <c r="M2" s="290" t="s">
        <v>56</v>
      </c>
      <c r="N2" s="290" t="s">
        <v>57</v>
      </c>
      <c r="O2" s="290" t="s">
        <v>147</v>
      </c>
      <c r="P2" s="290" t="s">
        <v>47</v>
      </c>
      <c r="Q2" s="290" t="s">
        <v>148</v>
      </c>
      <c r="R2" s="290" t="s">
        <v>149</v>
      </c>
      <c r="S2" s="290" t="s">
        <v>150</v>
      </c>
      <c r="T2" s="290" t="s">
        <v>151</v>
      </c>
      <c r="U2" s="290" t="s">
        <v>152</v>
      </c>
      <c r="V2" s="290" t="s">
        <v>153</v>
      </c>
      <c r="W2" s="290" t="s">
        <v>154</v>
      </c>
      <c r="X2" s="290"/>
      <c r="Y2" s="290"/>
      <c r="Z2" s="290"/>
    </row>
    <row r="3">
      <c r="A3" s="290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</row>
    <row r="4" ht="23.25" customHeight="1">
      <c r="A4" s="291" t="s">
        <v>155</v>
      </c>
      <c r="B4" s="290" t="str">
        <f>I2 &amp; " " &amp; E2 &amp; ", " &amp; K2 &amp; " " &amp;L2</f>
        <v>Rabīʿ al-thānī 19, 1443 AH</v>
      </c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</row>
    <row r="5">
      <c r="A5" s="290"/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</row>
    <row r="6">
      <c r="A6" s="291" t="s">
        <v>156</v>
      </c>
      <c r="B6" s="292">
        <f>now()</f>
        <v>44790.78304</v>
      </c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</row>
    <row r="7">
      <c r="A7" s="290"/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</row>
    <row r="8">
      <c r="A8" s="290"/>
      <c r="B8" s="290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</row>
    <row r="9">
      <c r="A9" s="290"/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</row>
    <row r="10">
      <c r="A10" s="290"/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</row>
    <row r="11">
      <c r="A11" s="290"/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</row>
    <row r="12">
      <c r="A12" s="290"/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</row>
    <row r="13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</row>
    <row r="14">
      <c r="A14" s="290"/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</row>
    <row r="15">
      <c r="A15" s="290"/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</row>
    <row r="16">
      <c r="A16" s="290"/>
      <c r="B16" s="290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</row>
    <row r="17">
      <c r="A17" s="290"/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</row>
    <row r="18">
      <c r="A18" s="290"/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</row>
    <row r="19">
      <c r="A19" s="290"/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9.75"/>
    <col customWidth="1" min="3" max="3" width="10.38"/>
    <col customWidth="1" min="4" max="4" width="5.13"/>
    <col customWidth="1" min="5" max="6" width="7.13"/>
    <col customWidth="1" min="7" max="7" width="17.63"/>
    <col customWidth="1" min="8" max="8" width="7.5"/>
    <col customWidth="1" min="9" max="9" width="5.13"/>
    <col customWidth="1" min="10" max="10" width="7.5"/>
    <col customWidth="1" min="11" max="11" width="5.13"/>
    <col customWidth="1" min="12" max="12" width="4.25"/>
    <col customWidth="1" min="13" max="13" width="9.0"/>
    <col customWidth="1" hidden="1" min="14" max="16" width="7.13"/>
    <col customWidth="1" min="17" max="17" width="9.88"/>
    <col customWidth="1" min="18" max="18" width="8.88"/>
    <col customWidth="1" min="19" max="19" width="13.0"/>
    <col customWidth="1" min="20" max="20" width="9.75"/>
  </cols>
  <sheetData>
    <row r="1">
      <c r="A1" s="46" t="s">
        <v>58</v>
      </c>
      <c r="B1" s="46" t="s">
        <v>36</v>
      </c>
      <c r="C1" s="56" t="s">
        <v>59</v>
      </c>
      <c r="D1" s="46" t="s">
        <v>60</v>
      </c>
      <c r="E1" s="46" t="s">
        <v>61</v>
      </c>
      <c r="F1" s="46" t="s">
        <v>62</v>
      </c>
      <c r="G1" s="46" t="s">
        <v>63</v>
      </c>
      <c r="H1" s="46" t="s">
        <v>64</v>
      </c>
      <c r="I1" s="46" t="s">
        <v>65</v>
      </c>
      <c r="J1" s="46" t="s">
        <v>66</v>
      </c>
      <c r="K1" s="46" t="s">
        <v>67</v>
      </c>
      <c r="L1" s="57"/>
      <c r="M1" s="46" t="s">
        <v>68</v>
      </c>
      <c r="N1" s="46" t="s">
        <v>61</v>
      </c>
      <c r="O1" s="46" t="s">
        <v>62</v>
      </c>
      <c r="P1" s="46" t="s">
        <v>69</v>
      </c>
      <c r="Q1" s="46" t="s">
        <v>70</v>
      </c>
      <c r="R1" s="46" t="s">
        <v>71</v>
      </c>
      <c r="S1" s="46" t="s">
        <v>72</v>
      </c>
      <c r="T1" s="46" t="s">
        <v>73</v>
      </c>
      <c r="U1" s="58"/>
      <c r="V1" s="58"/>
      <c r="W1" s="58"/>
      <c r="X1" s="58"/>
      <c r="Y1" s="58"/>
      <c r="Z1" s="58"/>
      <c r="AA1" s="58"/>
    </row>
    <row r="2">
      <c r="A2" s="59">
        <v>44562.0</v>
      </c>
      <c r="B2" s="60" t="str">
        <f t="shared" ref="B2:B366" si="1">TEXT(A2,"dddd")</f>
        <v>Saturday</v>
      </c>
      <c r="C2" s="61">
        <v>44562.0</v>
      </c>
      <c r="D2" s="62">
        <v>0.2673611111111111</v>
      </c>
      <c r="E2" s="62">
        <v>0.32708333333333334</v>
      </c>
      <c r="F2" s="63">
        <f t="shared" ref="F2:F366" si="2">E2:E366+TIME(0,20,0)</f>
        <v>0.3409722222</v>
      </c>
      <c r="G2" s="64" t="str">
        <f t="shared" ref="G2:G366" si="3">JOIN(" - ",TEXT((H2)-TIME(0,6,0), "hh:mm A/P\M"),TEXT((H2)-TIME(0,1,0), "hh:mm A/P\M"))</f>
        <v>12:15 PM - 12:20 PM</v>
      </c>
      <c r="H2" s="65">
        <v>0.5145833333333333</v>
      </c>
      <c r="I2" s="62">
        <v>0.13055555555555556</v>
      </c>
      <c r="J2" s="62">
        <v>0.20208333333333334</v>
      </c>
      <c r="K2" s="62">
        <v>0.26180555555555557</v>
      </c>
      <c r="L2" s="66"/>
      <c r="M2" s="62">
        <v>0.2708333333333333</v>
      </c>
      <c r="N2" s="62"/>
      <c r="O2" s="62"/>
      <c r="P2" s="62"/>
      <c r="Q2" s="62">
        <f t="shared" ref="Q2:Q326" si="4">H2+TIME(0,20,0)</f>
        <v>0.5284722222</v>
      </c>
      <c r="R2" s="62">
        <f t="shared" ref="R2:R326" si="5">I2+TIME(0,30,0)</f>
        <v>0.1513888889</v>
      </c>
      <c r="S2" s="63">
        <f t="shared" ref="S2:S366" si="6">J2:J366+TIME(0,6,0)</f>
        <v>0.20625</v>
      </c>
      <c r="T2" s="62">
        <f t="shared" ref="T2:T340" si="7">K2+TIME(0,10,0)</f>
        <v>0.26875</v>
      </c>
      <c r="U2" s="67"/>
      <c r="V2" s="67"/>
      <c r="W2" s="67"/>
      <c r="X2" s="67"/>
      <c r="Y2" s="67"/>
      <c r="Z2" s="67"/>
      <c r="AA2" s="67"/>
    </row>
    <row r="3">
      <c r="A3" s="59">
        <v>44563.0</v>
      </c>
      <c r="B3" s="60" t="str">
        <f t="shared" si="1"/>
        <v>Sunday</v>
      </c>
      <c r="C3" s="61">
        <v>44563.0</v>
      </c>
      <c r="D3" s="62">
        <v>0.2673611111111111</v>
      </c>
      <c r="E3" s="62">
        <v>0.32708333333333334</v>
      </c>
      <c r="F3" s="63">
        <f t="shared" si="2"/>
        <v>0.3409722222</v>
      </c>
      <c r="G3" s="64" t="str">
        <f t="shared" si="3"/>
        <v>12:15 PM - 12:20 PM</v>
      </c>
      <c r="H3" s="62">
        <v>0.5145833333333333</v>
      </c>
      <c r="I3" s="62">
        <v>0.13125</v>
      </c>
      <c r="J3" s="62">
        <v>0.20277777777777778</v>
      </c>
      <c r="K3" s="62">
        <v>0.2625</v>
      </c>
      <c r="L3" s="66"/>
      <c r="M3" s="62">
        <v>0.2708333333333333</v>
      </c>
      <c r="N3" s="62"/>
      <c r="O3" s="62"/>
      <c r="P3" s="62"/>
      <c r="Q3" s="62">
        <f t="shared" si="4"/>
        <v>0.5284722222</v>
      </c>
      <c r="R3" s="62">
        <f t="shared" si="5"/>
        <v>0.1520833333</v>
      </c>
      <c r="S3" s="63">
        <f t="shared" si="6"/>
        <v>0.2069444444</v>
      </c>
      <c r="T3" s="62">
        <f t="shared" si="7"/>
        <v>0.2694444444</v>
      </c>
      <c r="U3" s="67"/>
      <c r="V3" s="67"/>
      <c r="W3" s="67"/>
      <c r="X3" s="67"/>
      <c r="Y3" s="67"/>
      <c r="Z3" s="67"/>
      <c r="AA3" s="67"/>
    </row>
    <row r="4">
      <c r="A4" s="59">
        <v>44564.0</v>
      </c>
      <c r="B4" s="60" t="str">
        <f t="shared" si="1"/>
        <v>Monday</v>
      </c>
      <c r="C4" s="61">
        <v>44564.0</v>
      </c>
      <c r="D4" s="62">
        <v>0.2673611111111111</v>
      </c>
      <c r="E4" s="62">
        <v>0.32708333333333334</v>
      </c>
      <c r="F4" s="63">
        <f t="shared" si="2"/>
        <v>0.3409722222</v>
      </c>
      <c r="G4" s="64" t="str">
        <f t="shared" si="3"/>
        <v>12:16 PM - 12:21 PM</v>
      </c>
      <c r="H4" s="62">
        <v>0.5152777777777777</v>
      </c>
      <c r="I4" s="62">
        <v>0.13194444444444445</v>
      </c>
      <c r="J4" s="62">
        <v>0.20347222222222222</v>
      </c>
      <c r="K4" s="62">
        <v>0.26319444444444445</v>
      </c>
      <c r="L4" s="66"/>
      <c r="M4" s="62">
        <v>0.2708333333333333</v>
      </c>
      <c r="N4" s="62"/>
      <c r="O4" s="62"/>
      <c r="P4" s="62"/>
      <c r="Q4" s="62">
        <f t="shared" si="4"/>
        <v>0.5291666667</v>
      </c>
      <c r="R4" s="62">
        <f t="shared" si="5"/>
        <v>0.1527777778</v>
      </c>
      <c r="S4" s="63">
        <f t="shared" si="6"/>
        <v>0.2076388889</v>
      </c>
      <c r="T4" s="62">
        <f t="shared" si="7"/>
        <v>0.2701388889</v>
      </c>
      <c r="U4" s="67"/>
      <c r="V4" s="67"/>
      <c r="W4" s="67"/>
      <c r="X4" s="67"/>
      <c r="Y4" s="67"/>
      <c r="Z4" s="67"/>
      <c r="AA4" s="67"/>
    </row>
    <row r="5">
      <c r="A5" s="59">
        <v>44565.0</v>
      </c>
      <c r="B5" s="60" t="str">
        <f t="shared" si="1"/>
        <v>Tuesday</v>
      </c>
      <c r="C5" s="61">
        <v>44565.0</v>
      </c>
      <c r="D5" s="62">
        <v>0.2673611111111111</v>
      </c>
      <c r="E5" s="62">
        <v>0.32708333333333334</v>
      </c>
      <c r="F5" s="63">
        <f t="shared" si="2"/>
        <v>0.3409722222</v>
      </c>
      <c r="G5" s="64" t="str">
        <f t="shared" si="3"/>
        <v>12:16 PM - 12:21 PM</v>
      </c>
      <c r="H5" s="62">
        <v>0.5152777777777777</v>
      </c>
      <c r="I5" s="62">
        <v>0.1326388888888889</v>
      </c>
      <c r="J5" s="62">
        <v>0.20416666666666666</v>
      </c>
      <c r="K5" s="62">
        <v>0.2638888888888889</v>
      </c>
      <c r="L5" s="66"/>
      <c r="M5" s="62">
        <v>0.2708333333333333</v>
      </c>
      <c r="N5" s="62"/>
      <c r="O5" s="62"/>
      <c r="P5" s="62"/>
      <c r="Q5" s="62">
        <f t="shared" si="4"/>
        <v>0.5291666667</v>
      </c>
      <c r="R5" s="62">
        <f t="shared" si="5"/>
        <v>0.1534722222</v>
      </c>
      <c r="S5" s="63">
        <f t="shared" si="6"/>
        <v>0.2083333333</v>
      </c>
      <c r="T5" s="62">
        <f t="shared" si="7"/>
        <v>0.2708333333</v>
      </c>
      <c r="U5" s="67"/>
      <c r="V5" s="67"/>
      <c r="W5" s="67"/>
      <c r="X5" s="67"/>
      <c r="Y5" s="67"/>
      <c r="Z5" s="67"/>
      <c r="AA5" s="67"/>
    </row>
    <row r="6">
      <c r="A6" s="59">
        <v>44566.0</v>
      </c>
      <c r="B6" s="60" t="str">
        <f t="shared" si="1"/>
        <v>Wednesday</v>
      </c>
      <c r="C6" s="61">
        <v>44566.0</v>
      </c>
      <c r="D6" s="62">
        <v>0.2673611111111111</v>
      </c>
      <c r="E6" s="62">
        <v>0.32708333333333334</v>
      </c>
      <c r="F6" s="63">
        <f t="shared" si="2"/>
        <v>0.3409722222</v>
      </c>
      <c r="G6" s="64" t="str">
        <f t="shared" si="3"/>
        <v>12:17 PM - 12:22 PM</v>
      </c>
      <c r="H6" s="62">
        <v>0.5159722222222223</v>
      </c>
      <c r="I6" s="62">
        <v>0.13333333333333333</v>
      </c>
      <c r="J6" s="62">
        <v>0.2048611111111111</v>
      </c>
      <c r="K6" s="62">
        <v>0.26458333333333334</v>
      </c>
      <c r="L6" s="66"/>
      <c r="M6" s="62">
        <v>0.2708333333333333</v>
      </c>
      <c r="N6" s="62"/>
      <c r="O6" s="62"/>
      <c r="P6" s="62"/>
      <c r="Q6" s="62">
        <f t="shared" si="4"/>
        <v>0.5298611111</v>
      </c>
      <c r="R6" s="62">
        <f t="shared" si="5"/>
        <v>0.1541666667</v>
      </c>
      <c r="S6" s="63">
        <f t="shared" si="6"/>
        <v>0.2090277778</v>
      </c>
      <c r="T6" s="62">
        <f t="shared" si="7"/>
        <v>0.2715277778</v>
      </c>
      <c r="U6" s="67"/>
      <c r="V6" s="67"/>
      <c r="W6" s="67"/>
      <c r="X6" s="67"/>
      <c r="Y6" s="67"/>
      <c r="Z6" s="67"/>
      <c r="AA6" s="67"/>
    </row>
    <row r="7">
      <c r="A7" s="59">
        <v>44567.0</v>
      </c>
      <c r="B7" s="60" t="str">
        <f t="shared" si="1"/>
        <v>Thursday</v>
      </c>
      <c r="C7" s="61">
        <v>44567.0</v>
      </c>
      <c r="D7" s="62">
        <v>0.2673611111111111</v>
      </c>
      <c r="E7" s="62">
        <v>0.32708333333333334</v>
      </c>
      <c r="F7" s="63">
        <f t="shared" si="2"/>
        <v>0.3409722222</v>
      </c>
      <c r="G7" s="64" t="str">
        <f t="shared" si="3"/>
        <v>12:17 PM - 12:22 PM</v>
      </c>
      <c r="H7" s="62">
        <v>0.5159722222222223</v>
      </c>
      <c r="I7" s="62">
        <v>0.13402777777777777</v>
      </c>
      <c r="J7" s="62">
        <v>0.20555555555555555</v>
      </c>
      <c r="K7" s="62">
        <v>0.2652777777777778</v>
      </c>
      <c r="L7" s="66"/>
      <c r="M7" s="62">
        <v>0.2743055555555556</v>
      </c>
      <c r="N7" s="62"/>
      <c r="O7" s="62"/>
      <c r="P7" s="62"/>
      <c r="Q7" s="62">
        <f t="shared" si="4"/>
        <v>0.5298611111</v>
      </c>
      <c r="R7" s="62">
        <f t="shared" si="5"/>
        <v>0.1548611111</v>
      </c>
      <c r="S7" s="63">
        <f t="shared" si="6"/>
        <v>0.2097222222</v>
      </c>
      <c r="T7" s="62">
        <f t="shared" si="7"/>
        <v>0.2722222222</v>
      </c>
      <c r="U7" s="67"/>
      <c r="V7" s="67"/>
      <c r="W7" s="67"/>
      <c r="X7" s="67"/>
      <c r="Y7" s="67"/>
      <c r="Z7" s="67"/>
      <c r="AA7" s="67"/>
    </row>
    <row r="8">
      <c r="A8" s="59">
        <v>44568.0</v>
      </c>
      <c r="B8" s="60" t="str">
        <f t="shared" si="1"/>
        <v>Friday</v>
      </c>
      <c r="C8" s="61">
        <v>44568.0</v>
      </c>
      <c r="D8" s="62">
        <v>0.2673611111111111</v>
      </c>
      <c r="E8" s="62">
        <v>0.3263888888888889</v>
      </c>
      <c r="F8" s="63">
        <f t="shared" si="2"/>
        <v>0.3402777778</v>
      </c>
      <c r="G8" s="64" t="str">
        <f t="shared" si="3"/>
        <v>12:18 PM - 12:23 PM</v>
      </c>
      <c r="H8" s="62">
        <v>0.5166666666666667</v>
      </c>
      <c r="I8" s="62">
        <v>0.13472222222222222</v>
      </c>
      <c r="J8" s="62">
        <v>0.20625</v>
      </c>
      <c r="K8" s="62">
        <v>0.2652777777777778</v>
      </c>
      <c r="L8" s="66"/>
      <c r="M8" s="62">
        <v>0.2708333333333333</v>
      </c>
      <c r="N8" s="62"/>
      <c r="O8" s="62"/>
      <c r="P8" s="62"/>
      <c r="Q8" s="62">
        <f t="shared" si="4"/>
        <v>0.5305555556</v>
      </c>
      <c r="R8" s="62">
        <f t="shared" si="5"/>
        <v>0.1555555556</v>
      </c>
      <c r="S8" s="63">
        <f t="shared" si="6"/>
        <v>0.2104166667</v>
      </c>
      <c r="T8" s="62">
        <f t="shared" si="7"/>
        <v>0.2722222222</v>
      </c>
      <c r="U8" s="67"/>
      <c r="V8" s="67"/>
      <c r="W8" s="67"/>
      <c r="X8" s="67"/>
      <c r="Y8" s="67"/>
      <c r="Z8" s="67"/>
      <c r="AA8" s="67"/>
    </row>
    <row r="9">
      <c r="A9" s="59">
        <v>44569.0</v>
      </c>
      <c r="B9" s="60" t="str">
        <f t="shared" si="1"/>
        <v>Saturday</v>
      </c>
      <c r="C9" s="61">
        <v>44569.0</v>
      </c>
      <c r="D9" s="62">
        <v>0.2673611111111111</v>
      </c>
      <c r="E9" s="62">
        <v>0.3263888888888889</v>
      </c>
      <c r="F9" s="63">
        <f t="shared" si="2"/>
        <v>0.3402777778</v>
      </c>
      <c r="G9" s="64" t="str">
        <f t="shared" si="3"/>
        <v>12:18 PM - 12:23 PM</v>
      </c>
      <c r="H9" s="62">
        <v>0.5166666666666667</v>
      </c>
      <c r="I9" s="62">
        <v>0.13541666666666666</v>
      </c>
      <c r="J9" s="62">
        <v>0.20694444444444443</v>
      </c>
      <c r="K9" s="62">
        <v>0.2659722222222222</v>
      </c>
      <c r="L9" s="66"/>
      <c r="M9" s="62">
        <v>0.2708333333333333</v>
      </c>
      <c r="N9" s="62"/>
      <c r="O9" s="62"/>
      <c r="P9" s="62"/>
      <c r="Q9" s="62">
        <f t="shared" si="4"/>
        <v>0.5305555556</v>
      </c>
      <c r="R9" s="62">
        <f t="shared" si="5"/>
        <v>0.15625</v>
      </c>
      <c r="S9" s="63">
        <f t="shared" si="6"/>
        <v>0.2111111111</v>
      </c>
      <c r="T9" s="62">
        <f t="shared" si="7"/>
        <v>0.2729166667</v>
      </c>
      <c r="U9" s="67"/>
      <c r="V9" s="67"/>
      <c r="W9" s="67"/>
      <c r="X9" s="67"/>
      <c r="Y9" s="67"/>
      <c r="Z9" s="67"/>
      <c r="AA9" s="67"/>
    </row>
    <row r="10">
      <c r="A10" s="59">
        <v>44570.0</v>
      </c>
      <c r="B10" s="60" t="str">
        <f t="shared" si="1"/>
        <v>Sunday</v>
      </c>
      <c r="C10" s="61">
        <v>44570.0</v>
      </c>
      <c r="D10" s="62">
        <v>0.2673611111111111</v>
      </c>
      <c r="E10" s="62">
        <v>0.3263888888888889</v>
      </c>
      <c r="F10" s="63">
        <f t="shared" si="2"/>
        <v>0.3402777778</v>
      </c>
      <c r="G10" s="64" t="str">
        <f t="shared" si="3"/>
        <v>12:18 PM - 12:23 PM</v>
      </c>
      <c r="H10" s="62">
        <v>0.5166666666666667</v>
      </c>
      <c r="I10" s="62">
        <v>0.1361111111111111</v>
      </c>
      <c r="J10" s="62">
        <v>0.2076388888888889</v>
      </c>
      <c r="K10" s="62">
        <v>0.26666666666666666</v>
      </c>
      <c r="L10" s="66"/>
      <c r="M10" s="62">
        <v>0.2708333333333333</v>
      </c>
      <c r="N10" s="62"/>
      <c r="O10" s="62"/>
      <c r="P10" s="62"/>
      <c r="Q10" s="62">
        <f t="shared" si="4"/>
        <v>0.5305555556</v>
      </c>
      <c r="R10" s="62">
        <f t="shared" si="5"/>
        <v>0.1569444444</v>
      </c>
      <c r="S10" s="63">
        <f t="shared" si="6"/>
        <v>0.2118055556</v>
      </c>
      <c r="T10" s="62">
        <f t="shared" si="7"/>
        <v>0.2736111111</v>
      </c>
      <c r="U10" s="67"/>
      <c r="V10" s="67"/>
      <c r="W10" s="67"/>
      <c r="X10" s="67"/>
      <c r="Y10" s="67"/>
      <c r="Z10" s="67"/>
      <c r="AA10" s="67"/>
    </row>
    <row r="11">
      <c r="A11" s="59">
        <v>44571.0</v>
      </c>
      <c r="B11" s="60" t="str">
        <f t="shared" si="1"/>
        <v>Monday</v>
      </c>
      <c r="C11" s="61">
        <v>44571.0</v>
      </c>
      <c r="D11" s="62">
        <v>0.26666666666666666</v>
      </c>
      <c r="E11" s="62">
        <v>0.3263888888888889</v>
      </c>
      <c r="F11" s="63">
        <f t="shared" si="2"/>
        <v>0.3402777778</v>
      </c>
      <c r="G11" s="64" t="str">
        <f t="shared" si="3"/>
        <v>12:19 PM - 12:24 PM</v>
      </c>
      <c r="H11" s="62">
        <v>0.5173611111111112</v>
      </c>
      <c r="I11" s="62">
        <v>0.13680555555555557</v>
      </c>
      <c r="J11" s="62">
        <v>0.20833333333333334</v>
      </c>
      <c r="K11" s="62">
        <v>0.2673611111111111</v>
      </c>
      <c r="L11" s="66"/>
      <c r="M11" s="62">
        <v>0.2708333333333333</v>
      </c>
      <c r="N11" s="62"/>
      <c r="O11" s="62"/>
      <c r="P11" s="62"/>
      <c r="Q11" s="62">
        <f t="shared" si="4"/>
        <v>0.53125</v>
      </c>
      <c r="R11" s="62">
        <f t="shared" si="5"/>
        <v>0.1576388889</v>
      </c>
      <c r="S11" s="63">
        <f t="shared" si="6"/>
        <v>0.2125</v>
      </c>
      <c r="T11" s="62">
        <f t="shared" si="7"/>
        <v>0.2743055556</v>
      </c>
      <c r="U11" s="67"/>
      <c r="V11" s="67"/>
      <c r="W11" s="67"/>
      <c r="X11" s="67"/>
      <c r="Y11" s="67"/>
      <c r="Z11" s="67"/>
      <c r="AA11" s="67"/>
    </row>
    <row r="12">
      <c r="A12" s="59">
        <v>44572.0</v>
      </c>
      <c r="B12" s="60" t="str">
        <f t="shared" si="1"/>
        <v>Tuesday</v>
      </c>
      <c r="C12" s="61">
        <v>44572.0</v>
      </c>
      <c r="D12" s="62">
        <v>0.26666666666666666</v>
      </c>
      <c r="E12" s="62">
        <v>0.32569444444444445</v>
      </c>
      <c r="F12" s="63">
        <f t="shared" si="2"/>
        <v>0.3395833333</v>
      </c>
      <c r="G12" s="64" t="str">
        <f t="shared" si="3"/>
        <v>12:19 PM - 12:24 PM</v>
      </c>
      <c r="H12" s="62">
        <v>0.5173611111111112</v>
      </c>
      <c r="I12" s="62">
        <v>0.13819444444444445</v>
      </c>
      <c r="J12" s="62">
        <v>0.20902777777777778</v>
      </c>
      <c r="K12" s="62">
        <v>0.26805555555555555</v>
      </c>
      <c r="L12" s="66"/>
      <c r="M12" s="62">
        <v>0.2708333333333333</v>
      </c>
      <c r="N12" s="62"/>
      <c r="O12" s="62"/>
      <c r="P12" s="62"/>
      <c r="Q12" s="62">
        <f t="shared" si="4"/>
        <v>0.53125</v>
      </c>
      <c r="R12" s="62">
        <f t="shared" si="5"/>
        <v>0.1590277778</v>
      </c>
      <c r="S12" s="63">
        <f t="shared" si="6"/>
        <v>0.2131944444</v>
      </c>
      <c r="T12" s="62">
        <f t="shared" si="7"/>
        <v>0.275</v>
      </c>
      <c r="U12" s="67"/>
      <c r="V12" s="67"/>
      <c r="W12" s="67"/>
      <c r="X12" s="67"/>
      <c r="Y12" s="67"/>
      <c r="Z12" s="67"/>
      <c r="AA12" s="67"/>
    </row>
    <row r="13">
      <c r="A13" s="59">
        <v>44573.0</v>
      </c>
      <c r="B13" s="60" t="str">
        <f t="shared" si="1"/>
        <v>Wednesday</v>
      </c>
      <c r="C13" s="61">
        <v>44573.0</v>
      </c>
      <c r="D13" s="62">
        <v>0.26666666666666666</v>
      </c>
      <c r="E13" s="62">
        <v>0.32569444444444445</v>
      </c>
      <c r="F13" s="63">
        <f t="shared" si="2"/>
        <v>0.3395833333</v>
      </c>
      <c r="G13" s="64" t="str">
        <f t="shared" si="3"/>
        <v>12:20 PM - 12:25 PM</v>
      </c>
      <c r="H13" s="62">
        <v>0.5180555555555556</v>
      </c>
      <c r="I13" s="62">
        <v>0.1388888888888889</v>
      </c>
      <c r="J13" s="62">
        <v>0.20972222222222223</v>
      </c>
      <c r="K13" s="62">
        <v>0.26875</v>
      </c>
      <c r="L13" s="66"/>
      <c r="M13" s="62">
        <v>0.2708333333333333</v>
      </c>
      <c r="N13" s="62"/>
      <c r="O13" s="62"/>
      <c r="P13" s="62"/>
      <c r="Q13" s="62">
        <f t="shared" si="4"/>
        <v>0.5319444444</v>
      </c>
      <c r="R13" s="62">
        <f t="shared" si="5"/>
        <v>0.1597222222</v>
      </c>
      <c r="S13" s="63">
        <f t="shared" si="6"/>
        <v>0.2138888889</v>
      </c>
      <c r="T13" s="62">
        <f t="shared" si="7"/>
        <v>0.2756944444</v>
      </c>
      <c r="U13" s="67"/>
      <c r="V13" s="67"/>
      <c r="W13" s="67"/>
      <c r="X13" s="67"/>
      <c r="Y13" s="67"/>
      <c r="Z13" s="67"/>
      <c r="AA13" s="67"/>
    </row>
    <row r="14">
      <c r="A14" s="59">
        <v>44574.0</v>
      </c>
      <c r="B14" s="60" t="str">
        <f t="shared" si="1"/>
        <v>Thursday</v>
      </c>
      <c r="C14" s="61">
        <v>44574.0</v>
      </c>
      <c r="D14" s="62">
        <v>0.26666666666666666</v>
      </c>
      <c r="E14" s="62">
        <v>0.325</v>
      </c>
      <c r="F14" s="63">
        <f t="shared" si="2"/>
        <v>0.3388888889</v>
      </c>
      <c r="G14" s="64" t="str">
        <f t="shared" si="3"/>
        <v>12:20 PM - 12:25 PM</v>
      </c>
      <c r="H14" s="62">
        <v>0.5180555555555556</v>
      </c>
      <c r="I14" s="62">
        <v>0.13958333333333334</v>
      </c>
      <c r="J14" s="62">
        <v>0.21041666666666667</v>
      </c>
      <c r="K14" s="62">
        <v>0.26944444444444443</v>
      </c>
      <c r="L14" s="66"/>
      <c r="M14" s="62">
        <v>0.2708333333333333</v>
      </c>
      <c r="N14" s="62"/>
      <c r="O14" s="62"/>
      <c r="P14" s="62"/>
      <c r="Q14" s="62">
        <f t="shared" si="4"/>
        <v>0.5319444444</v>
      </c>
      <c r="R14" s="62">
        <f t="shared" si="5"/>
        <v>0.1604166667</v>
      </c>
      <c r="S14" s="63">
        <f t="shared" si="6"/>
        <v>0.2145833333</v>
      </c>
      <c r="T14" s="62">
        <f t="shared" si="7"/>
        <v>0.2763888889</v>
      </c>
      <c r="U14" s="67"/>
      <c r="V14" s="67"/>
      <c r="W14" s="67"/>
      <c r="X14" s="67"/>
      <c r="Y14" s="67"/>
      <c r="Z14" s="67"/>
      <c r="AA14" s="67"/>
    </row>
    <row r="15">
      <c r="A15" s="59">
        <v>44575.0</v>
      </c>
      <c r="B15" s="60" t="str">
        <f t="shared" si="1"/>
        <v>Friday</v>
      </c>
      <c r="C15" s="61">
        <v>44575.0</v>
      </c>
      <c r="D15" s="62">
        <v>0.2659722222222222</v>
      </c>
      <c r="E15" s="62">
        <v>0.325</v>
      </c>
      <c r="F15" s="63">
        <f t="shared" si="2"/>
        <v>0.3388888889</v>
      </c>
      <c r="G15" s="64" t="str">
        <f t="shared" si="3"/>
        <v>12:20 PM - 12:25 PM</v>
      </c>
      <c r="H15" s="62">
        <v>0.5180555555555556</v>
      </c>
      <c r="I15" s="62">
        <v>0.14027777777777778</v>
      </c>
      <c r="J15" s="62">
        <v>0.21180555555555555</v>
      </c>
      <c r="K15" s="62">
        <v>0.2701388888888889</v>
      </c>
      <c r="L15" s="66"/>
      <c r="M15" s="62">
        <v>0.2708333333333333</v>
      </c>
      <c r="N15" s="62"/>
      <c r="O15" s="62"/>
      <c r="P15" s="62"/>
      <c r="Q15" s="62">
        <f t="shared" si="4"/>
        <v>0.5319444444</v>
      </c>
      <c r="R15" s="62">
        <f t="shared" si="5"/>
        <v>0.1611111111</v>
      </c>
      <c r="S15" s="63">
        <f t="shared" si="6"/>
        <v>0.2159722222</v>
      </c>
      <c r="T15" s="62">
        <f t="shared" si="7"/>
        <v>0.2770833333</v>
      </c>
      <c r="U15" s="67"/>
      <c r="V15" s="67"/>
      <c r="W15" s="67"/>
      <c r="X15" s="67"/>
      <c r="Y15" s="67"/>
      <c r="Z15" s="67"/>
      <c r="AA15" s="67"/>
    </row>
    <row r="16">
      <c r="A16" s="59">
        <v>44576.0</v>
      </c>
      <c r="B16" s="60" t="str">
        <f t="shared" si="1"/>
        <v>Saturday</v>
      </c>
      <c r="C16" s="61">
        <v>44576.0</v>
      </c>
      <c r="D16" s="62">
        <v>0.2659722222222222</v>
      </c>
      <c r="E16" s="62">
        <v>0.325</v>
      </c>
      <c r="F16" s="63">
        <f t="shared" si="2"/>
        <v>0.3388888889</v>
      </c>
      <c r="G16" s="64" t="str">
        <f t="shared" si="3"/>
        <v>12:21 PM - 12:26 PM</v>
      </c>
      <c r="H16" s="62">
        <v>0.51875</v>
      </c>
      <c r="I16" s="62">
        <v>0.14097222222222222</v>
      </c>
      <c r="J16" s="62">
        <v>0.2125</v>
      </c>
      <c r="K16" s="62">
        <v>0.2708333333333333</v>
      </c>
      <c r="L16" s="66"/>
      <c r="M16" s="62">
        <v>0.2708333333333333</v>
      </c>
      <c r="N16" s="62"/>
      <c r="O16" s="62"/>
      <c r="P16" s="62"/>
      <c r="Q16" s="62">
        <f t="shared" si="4"/>
        <v>0.5326388889</v>
      </c>
      <c r="R16" s="62">
        <f t="shared" si="5"/>
        <v>0.1618055556</v>
      </c>
      <c r="S16" s="63">
        <f t="shared" si="6"/>
        <v>0.2166666667</v>
      </c>
      <c r="T16" s="62">
        <f t="shared" si="7"/>
        <v>0.2777777778</v>
      </c>
      <c r="U16" s="67"/>
      <c r="V16" s="67"/>
      <c r="W16" s="67"/>
      <c r="X16" s="67"/>
      <c r="Y16" s="67"/>
      <c r="Z16" s="67"/>
      <c r="AA16" s="67"/>
    </row>
    <row r="17">
      <c r="A17" s="59">
        <v>44577.0</v>
      </c>
      <c r="B17" s="60" t="str">
        <f t="shared" si="1"/>
        <v>Sunday</v>
      </c>
      <c r="C17" s="61">
        <v>44577.0</v>
      </c>
      <c r="D17" s="62">
        <v>0.2659722222222222</v>
      </c>
      <c r="E17" s="62">
        <v>0.32430555555555557</v>
      </c>
      <c r="F17" s="63">
        <f t="shared" si="2"/>
        <v>0.3381944444</v>
      </c>
      <c r="G17" s="64" t="str">
        <f t="shared" si="3"/>
        <v>12:21 PM - 12:26 PM</v>
      </c>
      <c r="H17" s="62">
        <v>0.51875</v>
      </c>
      <c r="I17" s="62">
        <v>0.14166666666666666</v>
      </c>
      <c r="J17" s="62">
        <v>0.21319444444444444</v>
      </c>
      <c r="K17" s="62">
        <v>0.2722222222222222</v>
      </c>
      <c r="L17" s="66"/>
      <c r="M17" s="62">
        <v>0.2708333333333333</v>
      </c>
      <c r="N17" s="62"/>
      <c r="O17" s="62"/>
      <c r="P17" s="62"/>
      <c r="Q17" s="62">
        <f t="shared" si="4"/>
        <v>0.5326388889</v>
      </c>
      <c r="R17" s="62">
        <f t="shared" si="5"/>
        <v>0.1625</v>
      </c>
      <c r="S17" s="63">
        <f t="shared" si="6"/>
        <v>0.2173611111</v>
      </c>
      <c r="T17" s="62">
        <f t="shared" si="7"/>
        <v>0.2791666667</v>
      </c>
      <c r="U17" s="67"/>
      <c r="V17" s="67"/>
      <c r="W17" s="67"/>
      <c r="X17" s="67"/>
      <c r="Y17" s="67"/>
      <c r="Z17" s="67"/>
      <c r="AA17" s="67"/>
    </row>
    <row r="18">
      <c r="A18" s="59">
        <v>44578.0</v>
      </c>
      <c r="B18" s="60" t="str">
        <f t="shared" si="1"/>
        <v>Monday</v>
      </c>
      <c r="C18" s="61">
        <v>44578.0</v>
      </c>
      <c r="D18" s="62">
        <v>0.2652777777777778</v>
      </c>
      <c r="E18" s="62">
        <v>0.3236111111111111</v>
      </c>
      <c r="F18" s="63">
        <f t="shared" si="2"/>
        <v>0.3375</v>
      </c>
      <c r="G18" s="64" t="str">
        <f t="shared" si="3"/>
        <v>12:21 PM - 12:26 PM</v>
      </c>
      <c r="H18" s="62">
        <v>0.51875</v>
      </c>
      <c r="I18" s="62">
        <v>0.14305555555555555</v>
      </c>
      <c r="J18" s="62">
        <v>0.21388888888888888</v>
      </c>
      <c r="K18" s="62">
        <v>0.27291666666666664</v>
      </c>
      <c r="L18" s="66"/>
      <c r="M18" s="62">
        <v>0.2708333333333333</v>
      </c>
      <c r="N18" s="62"/>
      <c r="O18" s="62"/>
      <c r="P18" s="62"/>
      <c r="Q18" s="62">
        <f t="shared" si="4"/>
        <v>0.5326388889</v>
      </c>
      <c r="R18" s="62">
        <f t="shared" si="5"/>
        <v>0.1638888889</v>
      </c>
      <c r="S18" s="63">
        <f t="shared" si="6"/>
        <v>0.2180555556</v>
      </c>
      <c r="T18" s="62">
        <f t="shared" si="7"/>
        <v>0.2798611111</v>
      </c>
      <c r="U18" s="67"/>
      <c r="V18" s="67"/>
      <c r="W18" s="67"/>
      <c r="X18" s="67"/>
      <c r="Y18" s="67"/>
      <c r="Z18" s="67"/>
      <c r="AA18" s="67"/>
    </row>
    <row r="19">
      <c r="A19" s="59">
        <v>44579.0</v>
      </c>
      <c r="B19" s="60" t="str">
        <f t="shared" si="1"/>
        <v>Tuesday</v>
      </c>
      <c r="C19" s="61">
        <v>44579.0</v>
      </c>
      <c r="D19" s="62">
        <v>0.2652777777777778</v>
      </c>
      <c r="E19" s="62">
        <v>0.3236111111111111</v>
      </c>
      <c r="F19" s="63">
        <f t="shared" si="2"/>
        <v>0.3375</v>
      </c>
      <c r="G19" s="64" t="str">
        <f t="shared" si="3"/>
        <v>12:22 PM - 12:27 PM</v>
      </c>
      <c r="H19" s="62">
        <v>0.5194444444444445</v>
      </c>
      <c r="I19" s="62">
        <v>0.14375</v>
      </c>
      <c r="J19" s="62">
        <v>0.2152777777777778</v>
      </c>
      <c r="K19" s="62">
        <v>0.27361111111111114</v>
      </c>
      <c r="L19" s="66"/>
      <c r="M19" s="62">
        <v>0.2708333333333333</v>
      </c>
      <c r="N19" s="62"/>
      <c r="O19" s="62"/>
      <c r="P19" s="62"/>
      <c r="Q19" s="62">
        <f t="shared" si="4"/>
        <v>0.5333333333</v>
      </c>
      <c r="R19" s="62">
        <f t="shared" si="5"/>
        <v>0.1645833333</v>
      </c>
      <c r="S19" s="63">
        <f t="shared" si="6"/>
        <v>0.2194444444</v>
      </c>
      <c r="T19" s="62">
        <f t="shared" si="7"/>
        <v>0.2805555556</v>
      </c>
      <c r="U19" s="67"/>
      <c r="V19" s="67"/>
      <c r="W19" s="67"/>
      <c r="X19" s="67"/>
      <c r="Y19" s="67"/>
      <c r="Z19" s="67"/>
      <c r="AA19" s="67"/>
    </row>
    <row r="20">
      <c r="A20" s="59">
        <v>44580.0</v>
      </c>
      <c r="B20" s="60" t="str">
        <f t="shared" si="1"/>
        <v>Wednesday</v>
      </c>
      <c r="C20" s="61">
        <v>44580.0</v>
      </c>
      <c r="D20" s="62">
        <v>0.26458333333333334</v>
      </c>
      <c r="E20" s="62">
        <v>0.3229166666666667</v>
      </c>
      <c r="F20" s="63">
        <f t="shared" si="2"/>
        <v>0.3368055556</v>
      </c>
      <c r="G20" s="64" t="str">
        <f t="shared" si="3"/>
        <v>12:22 PM - 12:27 PM</v>
      </c>
      <c r="H20" s="62">
        <v>0.5194444444444445</v>
      </c>
      <c r="I20" s="62">
        <v>0.14444444444444443</v>
      </c>
      <c r="J20" s="62">
        <v>0.21597222222222223</v>
      </c>
      <c r="K20" s="62">
        <v>0.2743055555555556</v>
      </c>
      <c r="L20" s="66"/>
      <c r="M20" s="62">
        <v>0.2708333333333333</v>
      </c>
      <c r="N20" s="62"/>
      <c r="O20" s="62"/>
      <c r="P20" s="62"/>
      <c r="Q20" s="62">
        <f t="shared" si="4"/>
        <v>0.5333333333</v>
      </c>
      <c r="R20" s="62">
        <f t="shared" si="5"/>
        <v>0.1652777778</v>
      </c>
      <c r="S20" s="63">
        <f t="shared" si="6"/>
        <v>0.2201388889</v>
      </c>
      <c r="T20" s="62">
        <f t="shared" si="7"/>
        <v>0.28125</v>
      </c>
      <c r="U20" s="67"/>
      <c r="V20" s="67"/>
      <c r="W20" s="67"/>
      <c r="X20" s="67"/>
      <c r="Y20" s="67"/>
      <c r="Z20" s="67"/>
      <c r="AA20" s="67"/>
    </row>
    <row r="21">
      <c r="A21" s="59">
        <v>44581.0</v>
      </c>
      <c r="B21" s="60" t="str">
        <f t="shared" si="1"/>
        <v>Thursday</v>
      </c>
      <c r="C21" s="61">
        <v>44581.0</v>
      </c>
      <c r="D21" s="62">
        <v>0.26458333333333334</v>
      </c>
      <c r="E21" s="62">
        <v>0.32222222222222224</v>
      </c>
      <c r="F21" s="63">
        <f t="shared" si="2"/>
        <v>0.3361111111</v>
      </c>
      <c r="G21" s="64" t="str">
        <f t="shared" si="3"/>
        <v>12:22 PM - 12:27 PM</v>
      </c>
      <c r="H21" s="62">
        <v>0.5194444444444445</v>
      </c>
      <c r="I21" s="62">
        <v>0.1451388888888889</v>
      </c>
      <c r="J21" s="62">
        <v>0.21666666666666667</v>
      </c>
      <c r="K21" s="62">
        <v>0.275</v>
      </c>
      <c r="L21" s="66"/>
      <c r="M21" s="62">
        <v>0.2708333333333333</v>
      </c>
      <c r="N21" s="62"/>
      <c r="O21" s="62"/>
      <c r="P21" s="62"/>
      <c r="Q21" s="62">
        <f t="shared" si="4"/>
        <v>0.5333333333</v>
      </c>
      <c r="R21" s="62">
        <f t="shared" si="5"/>
        <v>0.1659722222</v>
      </c>
      <c r="S21" s="63">
        <f t="shared" si="6"/>
        <v>0.2208333333</v>
      </c>
      <c r="T21" s="62">
        <f t="shared" si="7"/>
        <v>0.2819444444</v>
      </c>
      <c r="U21" s="67"/>
      <c r="V21" s="67"/>
      <c r="W21" s="67"/>
      <c r="X21" s="67"/>
      <c r="Y21" s="67"/>
      <c r="Z21" s="67"/>
      <c r="AA21" s="67"/>
    </row>
    <row r="22">
      <c r="A22" s="59">
        <v>44582.0</v>
      </c>
      <c r="B22" s="60" t="str">
        <f t="shared" si="1"/>
        <v>Friday</v>
      </c>
      <c r="C22" s="61">
        <v>44582.0</v>
      </c>
      <c r="D22" s="62">
        <v>0.2638888888888889</v>
      </c>
      <c r="E22" s="62">
        <v>0.32222222222222224</v>
      </c>
      <c r="F22" s="63">
        <f t="shared" si="2"/>
        <v>0.3361111111</v>
      </c>
      <c r="G22" s="64" t="str">
        <f t="shared" si="3"/>
        <v>12:22 PM - 12:27 PM</v>
      </c>
      <c r="H22" s="62">
        <v>0.5194444444444445</v>
      </c>
      <c r="I22" s="62">
        <v>0.14652777777777778</v>
      </c>
      <c r="J22" s="62">
        <v>0.21736111111111112</v>
      </c>
      <c r="K22" s="62">
        <v>0.27569444444444446</v>
      </c>
      <c r="L22" s="66"/>
      <c r="M22" s="62">
        <v>0.2708333333333333</v>
      </c>
      <c r="N22" s="62"/>
      <c r="O22" s="62"/>
      <c r="P22" s="62"/>
      <c r="Q22" s="62">
        <f t="shared" si="4"/>
        <v>0.5333333333</v>
      </c>
      <c r="R22" s="62">
        <f t="shared" si="5"/>
        <v>0.1673611111</v>
      </c>
      <c r="S22" s="63">
        <f t="shared" si="6"/>
        <v>0.2215277778</v>
      </c>
      <c r="T22" s="62">
        <f t="shared" si="7"/>
        <v>0.2826388889</v>
      </c>
      <c r="U22" s="67"/>
      <c r="V22" s="67"/>
      <c r="W22" s="67"/>
      <c r="X22" s="67"/>
      <c r="Y22" s="67"/>
      <c r="Z22" s="67"/>
      <c r="AA22" s="67"/>
    </row>
    <row r="23">
      <c r="A23" s="59">
        <v>44583.0</v>
      </c>
      <c r="B23" s="60" t="str">
        <f t="shared" si="1"/>
        <v>Saturday</v>
      </c>
      <c r="C23" s="61">
        <v>44583.0</v>
      </c>
      <c r="D23" s="62">
        <v>0.2638888888888889</v>
      </c>
      <c r="E23" s="62">
        <v>0.3215277777777778</v>
      </c>
      <c r="F23" s="63">
        <f t="shared" si="2"/>
        <v>0.3354166667</v>
      </c>
      <c r="G23" s="64" t="str">
        <f t="shared" si="3"/>
        <v>12:23 PM - 12:28 PM</v>
      </c>
      <c r="H23" s="62">
        <v>0.5201388888888889</v>
      </c>
      <c r="I23" s="62">
        <v>0.14722222222222223</v>
      </c>
      <c r="J23" s="62">
        <v>0.21875</v>
      </c>
      <c r="K23" s="62">
        <v>0.2763888888888889</v>
      </c>
      <c r="L23" s="66"/>
      <c r="M23" s="62">
        <v>0.2708333333333333</v>
      </c>
      <c r="N23" s="62"/>
      <c r="O23" s="62"/>
      <c r="P23" s="62"/>
      <c r="Q23" s="62">
        <f t="shared" si="4"/>
        <v>0.5340277778</v>
      </c>
      <c r="R23" s="62">
        <f t="shared" si="5"/>
        <v>0.1680555556</v>
      </c>
      <c r="S23" s="63">
        <f t="shared" si="6"/>
        <v>0.2229166667</v>
      </c>
      <c r="T23" s="62">
        <f t="shared" si="7"/>
        <v>0.2833333333</v>
      </c>
      <c r="U23" s="67"/>
      <c r="V23" s="67"/>
      <c r="W23" s="67"/>
      <c r="X23" s="67"/>
      <c r="Y23" s="67"/>
      <c r="Z23" s="67"/>
      <c r="AA23" s="67"/>
    </row>
    <row r="24">
      <c r="A24" s="59">
        <v>44584.0</v>
      </c>
      <c r="B24" s="60" t="str">
        <f t="shared" si="1"/>
        <v>Sunday</v>
      </c>
      <c r="C24" s="61">
        <v>44584.0</v>
      </c>
      <c r="D24" s="62">
        <v>0.26319444444444445</v>
      </c>
      <c r="E24" s="62">
        <v>0.32083333333333336</v>
      </c>
      <c r="F24" s="63">
        <f t="shared" si="2"/>
        <v>0.3347222222</v>
      </c>
      <c r="G24" s="64" t="str">
        <f t="shared" si="3"/>
        <v>12:23 PM - 12:28 PM</v>
      </c>
      <c r="H24" s="62">
        <v>0.5201388888888889</v>
      </c>
      <c r="I24" s="62">
        <v>0.14791666666666667</v>
      </c>
      <c r="J24" s="62">
        <v>0.21944444444444444</v>
      </c>
      <c r="K24" s="62">
        <v>0.27708333333333335</v>
      </c>
      <c r="L24" s="66"/>
      <c r="M24" s="62">
        <v>0.2708333333333333</v>
      </c>
      <c r="N24" s="62"/>
      <c r="O24" s="62"/>
      <c r="P24" s="62"/>
      <c r="Q24" s="62">
        <f t="shared" si="4"/>
        <v>0.5340277778</v>
      </c>
      <c r="R24" s="62">
        <f t="shared" si="5"/>
        <v>0.16875</v>
      </c>
      <c r="S24" s="63">
        <f t="shared" si="6"/>
        <v>0.2236111111</v>
      </c>
      <c r="T24" s="62">
        <f t="shared" si="7"/>
        <v>0.2840277778</v>
      </c>
      <c r="U24" s="67"/>
      <c r="V24" s="67"/>
      <c r="W24" s="67"/>
      <c r="X24" s="67"/>
      <c r="Y24" s="67"/>
      <c r="Z24" s="67"/>
      <c r="AA24" s="67"/>
    </row>
    <row r="25">
      <c r="A25" s="59">
        <v>44585.0</v>
      </c>
      <c r="B25" s="60" t="str">
        <f t="shared" si="1"/>
        <v>Monday</v>
      </c>
      <c r="C25" s="61">
        <v>44585.0</v>
      </c>
      <c r="D25" s="62">
        <v>0.2625</v>
      </c>
      <c r="E25" s="62">
        <v>0.32013888888888886</v>
      </c>
      <c r="F25" s="63">
        <f t="shared" si="2"/>
        <v>0.3340277778</v>
      </c>
      <c r="G25" s="64" t="str">
        <f t="shared" si="3"/>
        <v>12:23 PM - 12:28 PM</v>
      </c>
      <c r="H25" s="62">
        <v>0.5201388888888889</v>
      </c>
      <c r="I25" s="62">
        <v>0.1486111111111111</v>
      </c>
      <c r="J25" s="62">
        <v>0.22013888888888888</v>
      </c>
      <c r="K25" s="62">
        <v>0.27847222222222223</v>
      </c>
      <c r="L25" s="66"/>
      <c r="M25" s="62">
        <v>0.2708333333333333</v>
      </c>
      <c r="N25" s="62"/>
      <c r="O25" s="62"/>
      <c r="P25" s="62"/>
      <c r="Q25" s="62">
        <f t="shared" si="4"/>
        <v>0.5340277778</v>
      </c>
      <c r="R25" s="62">
        <f t="shared" si="5"/>
        <v>0.1694444444</v>
      </c>
      <c r="S25" s="63">
        <f t="shared" si="6"/>
        <v>0.2243055556</v>
      </c>
      <c r="T25" s="62">
        <f t="shared" si="7"/>
        <v>0.2854166667</v>
      </c>
      <c r="U25" s="67"/>
      <c r="V25" s="67"/>
      <c r="W25" s="67"/>
      <c r="X25" s="67"/>
      <c r="Y25" s="67"/>
      <c r="Z25" s="67"/>
      <c r="AA25" s="67"/>
    </row>
    <row r="26">
      <c r="A26" s="59">
        <v>44586.0</v>
      </c>
      <c r="B26" s="60" t="str">
        <f t="shared" si="1"/>
        <v>Tuesday</v>
      </c>
      <c r="C26" s="61">
        <v>44586.0</v>
      </c>
      <c r="D26" s="62">
        <v>0.2625</v>
      </c>
      <c r="E26" s="62">
        <v>0.3194444444444444</v>
      </c>
      <c r="F26" s="63">
        <f t="shared" si="2"/>
        <v>0.3333333333</v>
      </c>
      <c r="G26" s="64" t="str">
        <f t="shared" si="3"/>
        <v>12:23 PM - 12:28 PM</v>
      </c>
      <c r="H26" s="62">
        <v>0.5201388888888889</v>
      </c>
      <c r="I26" s="62">
        <v>0.15</v>
      </c>
      <c r="J26" s="62">
        <v>0.22152777777777777</v>
      </c>
      <c r="K26" s="62">
        <v>0.2791666666666667</v>
      </c>
      <c r="L26" s="66"/>
      <c r="M26" s="62">
        <v>0.2708333333333333</v>
      </c>
      <c r="N26" s="62"/>
      <c r="O26" s="62"/>
      <c r="P26" s="62"/>
      <c r="Q26" s="62">
        <f t="shared" si="4"/>
        <v>0.5340277778</v>
      </c>
      <c r="R26" s="62">
        <f t="shared" si="5"/>
        <v>0.1708333333</v>
      </c>
      <c r="S26" s="63">
        <f t="shared" si="6"/>
        <v>0.2256944444</v>
      </c>
      <c r="T26" s="62">
        <f t="shared" si="7"/>
        <v>0.2861111111</v>
      </c>
      <c r="U26" s="67"/>
      <c r="V26" s="67"/>
      <c r="W26" s="67"/>
      <c r="X26" s="67"/>
      <c r="Y26" s="67"/>
      <c r="Z26" s="67"/>
      <c r="AA26" s="67"/>
    </row>
    <row r="27">
      <c r="A27" s="59">
        <v>44587.0</v>
      </c>
      <c r="B27" s="60" t="str">
        <f t="shared" si="1"/>
        <v>Wednesday</v>
      </c>
      <c r="C27" s="61">
        <v>44587.0</v>
      </c>
      <c r="D27" s="62">
        <v>0.26180555555555557</v>
      </c>
      <c r="E27" s="62">
        <v>0.3194444444444444</v>
      </c>
      <c r="F27" s="63">
        <f t="shared" si="2"/>
        <v>0.3333333333</v>
      </c>
      <c r="G27" s="64" t="str">
        <f t="shared" si="3"/>
        <v>12:24 PM - 12:29 PM</v>
      </c>
      <c r="H27" s="62">
        <v>0.5208333333333334</v>
      </c>
      <c r="I27" s="62">
        <v>0.15069444444444444</v>
      </c>
      <c r="J27" s="62">
        <v>0.2222222222222222</v>
      </c>
      <c r="K27" s="62">
        <v>0.2798611111111111</v>
      </c>
      <c r="L27" s="66"/>
      <c r="M27" s="62">
        <v>0.2708333333333333</v>
      </c>
      <c r="N27" s="62"/>
      <c r="O27" s="62"/>
      <c r="P27" s="62"/>
      <c r="Q27" s="62">
        <f t="shared" si="4"/>
        <v>0.5347222222</v>
      </c>
      <c r="R27" s="62">
        <f t="shared" si="5"/>
        <v>0.1715277778</v>
      </c>
      <c r="S27" s="63">
        <f t="shared" si="6"/>
        <v>0.2263888889</v>
      </c>
      <c r="T27" s="62">
        <f t="shared" si="7"/>
        <v>0.2868055556</v>
      </c>
      <c r="U27" s="67"/>
      <c r="V27" s="67"/>
      <c r="W27" s="67"/>
      <c r="X27" s="67"/>
      <c r="Y27" s="67"/>
      <c r="Z27" s="67"/>
      <c r="AA27" s="67"/>
    </row>
    <row r="28">
      <c r="A28" s="59">
        <v>44588.0</v>
      </c>
      <c r="B28" s="60" t="str">
        <f t="shared" si="1"/>
        <v>Thursday</v>
      </c>
      <c r="C28" s="61">
        <v>44588.0</v>
      </c>
      <c r="D28" s="62">
        <v>0.2611111111111111</v>
      </c>
      <c r="E28" s="62">
        <v>0.31875</v>
      </c>
      <c r="F28" s="63">
        <f t="shared" si="2"/>
        <v>0.3326388889</v>
      </c>
      <c r="G28" s="64" t="str">
        <f t="shared" si="3"/>
        <v>12:24 PM - 12:29 PM</v>
      </c>
      <c r="H28" s="62">
        <v>0.5208333333333334</v>
      </c>
      <c r="I28" s="62">
        <v>0.15138888888888888</v>
      </c>
      <c r="J28" s="62">
        <v>0.22291666666666668</v>
      </c>
      <c r="K28" s="62">
        <v>0.28055555555555556</v>
      </c>
      <c r="L28" s="66"/>
      <c r="M28" s="62">
        <v>0.2708333333333333</v>
      </c>
      <c r="N28" s="62"/>
      <c r="O28" s="62"/>
      <c r="P28" s="62"/>
      <c r="Q28" s="62">
        <f t="shared" si="4"/>
        <v>0.5347222222</v>
      </c>
      <c r="R28" s="62">
        <f t="shared" si="5"/>
        <v>0.1722222222</v>
      </c>
      <c r="S28" s="63">
        <f t="shared" si="6"/>
        <v>0.2270833333</v>
      </c>
      <c r="T28" s="62">
        <f t="shared" si="7"/>
        <v>0.2875</v>
      </c>
      <c r="U28" s="67"/>
      <c r="V28" s="67"/>
      <c r="W28" s="67"/>
      <c r="X28" s="67"/>
      <c r="Y28" s="67"/>
      <c r="Z28" s="67"/>
      <c r="AA28" s="67"/>
    </row>
    <row r="29">
      <c r="A29" s="59">
        <v>44589.0</v>
      </c>
      <c r="B29" s="60" t="str">
        <f t="shared" si="1"/>
        <v>Friday</v>
      </c>
      <c r="C29" s="61">
        <v>44589.0</v>
      </c>
      <c r="D29" s="62">
        <v>0.2611111111111111</v>
      </c>
      <c r="E29" s="62">
        <v>0.31805555555555554</v>
      </c>
      <c r="F29" s="63">
        <f t="shared" si="2"/>
        <v>0.3319444444</v>
      </c>
      <c r="G29" s="64" t="str">
        <f t="shared" si="3"/>
        <v>12:24 PM - 12:29 PM</v>
      </c>
      <c r="H29" s="62">
        <v>0.5208333333333334</v>
      </c>
      <c r="I29" s="62">
        <v>0.1527777777777778</v>
      </c>
      <c r="J29" s="62">
        <v>0.22430555555555556</v>
      </c>
      <c r="K29" s="62">
        <v>0.28125</v>
      </c>
      <c r="L29" s="66"/>
      <c r="M29" s="62">
        <v>0.2708333333333333</v>
      </c>
      <c r="N29" s="62"/>
      <c r="O29" s="62"/>
      <c r="P29" s="62"/>
      <c r="Q29" s="62">
        <f t="shared" si="4"/>
        <v>0.5347222222</v>
      </c>
      <c r="R29" s="62">
        <f t="shared" si="5"/>
        <v>0.1736111111</v>
      </c>
      <c r="S29" s="63">
        <f t="shared" si="6"/>
        <v>0.2284722222</v>
      </c>
      <c r="T29" s="62">
        <f t="shared" si="7"/>
        <v>0.2881944444</v>
      </c>
      <c r="U29" s="67"/>
      <c r="V29" s="67"/>
      <c r="W29" s="67"/>
      <c r="X29" s="67"/>
      <c r="Y29" s="67"/>
      <c r="Z29" s="67"/>
      <c r="AA29" s="67"/>
    </row>
    <row r="30">
      <c r="A30" s="59">
        <v>44590.0</v>
      </c>
      <c r="B30" s="60" t="str">
        <f t="shared" si="1"/>
        <v>Saturday</v>
      </c>
      <c r="C30" s="61">
        <v>44590.0</v>
      </c>
      <c r="D30" s="62">
        <v>0.2604166666666667</v>
      </c>
      <c r="E30" s="62">
        <v>0.3173611111111111</v>
      </c>
      <c r="F30" s="63">
        <f t="shared" si="2"/>
        <v>0.33125</v>
      </c>
      <c r="G30" s="64" t="str">
        <f t="shared" si="3"/>
        <v>12:24 PM - 12:29 PM</v>
      </c>
      <c r="H30" s="62">
        <v>0.5208333333333334</v>
      </c>
      <c r="I30" s="62">
        <v>0.15347222222222223</v>
      </c>
      <c r="J30" s="62">
        <v>0.225</v>
      </c>
      <c r="K30" s="62">
        <v>0.28194444444444444</v>
      </c>
      <c r="L30" s="66"/>
      <c r="M30" s="62">
        <v>0.2708333333333333</v>
      </c>
      <c r="N30" s="62"/>
      <c r="O30" s="62"/>
      <c r="P30" s="62"/>
      <c r="Q30" s="62">
        <f t="shared" si="4"/>
        <v>0.5347222222</v>
      </c>
      <c r="R30" s="62">
        <f t="shared" si="5"/>
        <v>0.1743055556</v>
      </c>
      <c r="S30" s="63">
        <f t="shared" si="6"/>
        <v>0.2291666667</v>
      </c>
      <c r="T30" s="62">
        <f t="shared" si="7"/>
        <v>0.2888888889</v>
      </c>
      <c r="U30" s="67"/>
      <c r="V30" s="67"/>
      <c r="W30" s="67"/>
      <c r="X30" s="67"/>
      <c r="Y30" s="67"/>
      <c r="Z30" s="67"/>
      <c r="AA30" s="67"/>
    </row>
    <row r="31">
      <c r="A31" s="59">
        <v>44591.0</v>
      </c>
      <c r="B31" s="60" t="str">
        <f t="shared" si="1"/>
        <v>Sunday</v>
      </c>
      <c r="C31" s="61">
        <v>44591.0</v>
      </c>
      <c r="D31" s="62">
        <v>0.25972222222222224</v>
      </c>
      <c r="E31" s="62">
        <v>0.31666666666666665</v>
      </c>
      <c r="F31" s="63">
        <f t="shared" si="2"/>
        <v>0.3305555556</v>
      </c>
      <c r="G31" s="64" t="str">
        <f t="shared" si="3"/>
        <v>12:24 PM - 12:29 PM</v>
      </c>
      <c r="H31" s="62">
        <v>0.5208333333333334</v>
      </c>
      <c r="I31" s="62">
        <v>0.15416666666666667</v>
      </c>
      <c r="J31" s="62">
        <v>0.22569444444444445</v>
      </c>
      <c r="K31" s="62">
        <v>0.2833333333333333</v>
      </c>
      <c r="L31" s="66"/>
      <c r="M31" s="62">
        <v>0.2708333333333333</v>
      </c>
      <c r="N31" s="62"/>
      <c r="O31" s="62"/>
      <c r="P31" s="62"/>
      <c r="Q31" s="62">
        <f t="shared" si="4"/>
        <v>0.5347222222</v>
      </c>
      <c r="R31" s="62">
        <f t="shared" si="5"/>
        <v>0.175</v>
      </c>
      <c r="S31" s="63">
        <f t="shared" si="6"/>
        <v>0.2298611111</v>
      </c>
      <c r="T31" s="62">
        <f t="shared" si="7"/>
        <v>0.2902777778</v>
      </c>
      <c r="U31" s="67"/>
      <c r="V31" s="67"/>
      <c r="W31" s="67"/>
      <c r="X31" s="67"/>
      <c r="Y31" s="67"/>
      <c r="Z31" s="67"/>
      <c r="AA31" s="67"/>
    </row>
    <row r="32">
      <c r="A32" s="59">
        <v>44592.0</v>
      </c>
      <c r="B32" s="60" t="str">
        <f t="shared" si="1"/>
        <v>Monday</v>
      </c>
      <c r="C32" s="61">
        <v>44592.0</v>
      </c>
      <c r="D32" s="62">
        <v>0.2590277777777778</v>
      </c>
      <c r="E32" s="62">
        <v>0.3159722222222222</v>
      </c>
      <c r="F32" s="63">
        <f t="shared" si="2"/>
        <v>0.3298611111</v>
      </c>
      <c r="G32" s="64" t="str">
        <f t="shared" si="3"/>
        <v>12:25 PM - 12:30 PM</v>
      </c>
      <c r="H32" s="62">
        <v>0.5215277777777778</v>
      </c>
      <c r="I32" s="62">
        <v>0.15555555555555556</v>
      </c>
      <c r="J32" s="62">
        <v>0.22708333333333333</v>
      </c>
      <c r="K32" s="62">
        <v>0.28402777777777777</v>
      </c>
      <c r="L32" s="66"/>
      <c r="M32" s="62">
        <v>0.2708333333333333</v>
      </c>
      <c r="N32" s="62"/>
      <c r="O32" s="62"/>
      <c r="P32" s="62"/>
      <c r="Q32" s="62">
        <f t="shared" si="4"/>
        <v>0.5354166667</v>
      </c>
      <c r="R32" s="62">
        <f t="shared" si="5"/>
        <v>0.1763888889</v>
      </c>
      <c r="S32" s="63">
        <f t="shared" si="6"/>
        <v>0.23125</v>
      </c>
      <c r="T32" s="62">
        <f t="shared" si="7"/>
        <v>0.2909722222</v>
      </c>
      <c r="U32" s="67"/>
      <c r="V32" s="67"/>
      <c r="W32" s="67"/>
      <c r="X32" s="67"/>
      <c r="Y32" s="67"/>
      <c r="Z32" s="67"/>
      <c r="AA32" s="67"/>
    </row>
    <row r="33">
      <c r="A33" s="68">
        <v>44593.0</v>
      </c>
      <c r="B33" s="69" t="str">
        <f t="shared" si="1"/>
        <v>Tuesday</v>
      </c>
      <c r="C33" s="70">
        <v>44593.0</v>
      </c>
      <c r="D33" s="71">
        <v>0.25833333333333336</v>
      </c>
      <c r="E33" s="71">
        <v>0.3145833333333333</v>
      </c>
      <c r="F33" s="72">
        <f t="shared" si="2"/>
        <v>0.3284722222</v>
      </c>
      <c r="G33" s="73" t="str">
        <f t="shared" si="3"/>
        <v>12:25 PM - 12:30 PM</v>
      </c>
      <c r="H33" s="71">
        <v>0.5215277777777778</v>
      </c>
      <c r="I33" s="71">
        <v>0.15625</v>
      </c>
      <c r="J33" s="71">
        <v>0.22777777777777777</v>
      </c>
      <c r="K33" s="71">
        <v>0.2847222222222222</v>
      </c>
      <c r="L33" s="74"/>
      <c r="M33" s="71">
        <v>0.2708333333333333</v>
      </c>
      <c r="N33" s="71"/>
      <c r="O33" s="71"/>
      <c r="P33" s="71"/>
      <c r="Q33" s="71">
        <f t="shared" si="4"/>
        <v>0.5354166667</v>
      </c>
      <c r="R33" s="71">
        <f t="shared" si="5"/>
        <v>0.1770833333</v>
      </c>
      <c r="S33" s="72">
        <f t="shared" si="6"/>
        <v>0.2319444444</v>
      </c>
      <c r="T33" s="71">
        <f t="shared" si="7"/>
        <v>0.2916666667</v>
      </c>
      <c r="U33" s="75"/>
      <c r="V33" s="75"/>
      <c r="W33" s="75"/>
      <c r="X33" s="75"/>
      <c r="Y33" s="75"/>
      <c r="Z33" s="75"/>
      <c r="AA33" s="75"/>
    </row>
    <row r="34">
      <c r="A34" s="68">
        <v>44594.0</v>
      </c>
      <c r="B34" s="69" t="str">
        <f t="shared" si="1"/>
        <v>Wednesday</v>
      </c>
      <c r="C34" s="70">
        <v>44594.0</v>
      </c>
      <c r="D34" s="71">
        <v>0.25763888888888886</v>
      </c>
      <c r="E34" s="71">
        <v>0.3138888888888889</v>
      </c>
      <c r="F34" s="72">
        <f t="shared" si="2"/>
        <v>0.3277777778</v>
      </c>
      <c r="G34" s="73" t="str">
        <f t="shared" si="3"/>
        <v>12:25 PM - 12:30 PM</v>
      </c>
      <c r="H34" s="71">
        <v>0.5215277777777778</v>
      </c>
      <c r="I34" s="71">
        <v>0.15694444444444444</v>
      </c>
      <c r="J34" s="71">
        <v>0.22916666666666666</v>
      </c>
      <c r="K34" s="71">
        <v>0.28541666666666665</v>
      </c>
      <c r="L34" s="74"/>
      <c r="M34" s="71">
        <v>0.2708333333333333</v>
      </c>
      <c r="N34" s="71"/>
      <c r="O34" s="71"/>
      <c r="P34" s="71"/>
      <c r="Q34" s="71">
        <f t="shared" si="4"/>
        <v>0.5354166667</v>
      </c>
      <c r="R34" s="71">
        <f t="shared" si="5"/>
        <v>0.1777777778</v>
      </c>
      <c r="S34" s="72">
        <f t="shared" si="6"/>
        <v>0.2333333333</v>
      </c>
      <c r="T34" s="71">
        <f t="shared" si="7"/>
        <v>0.2923611111</v>
      </c>
      <c r="U34" s="75"/>
      <c r="V34" s="75"/>
      <c r="W34" s="75"/>
      <c r="X34" s="75"/>
      <c r="Y34" s="75"/>
      <c r="Z34" s="75"/>
      <c r="AA34" s="75"/>
    </row>
    <row r="35">
      <c r="A35" s="68">
        <v>44595.0</v>
      </c>
      <c r="B35" s="69" t="str">
        <f t="shared" si="1"/>
        <v>Thursday</v>
      </c>
      <c r="C35" s="70">
        <v>44595.0</v>
      </c>
      <c r="D35" s="71">
        <v>0.2569444444444444</v>
      </c>
      <c r="E35" s="71">
        <v>0.31319444444444444</v>
      </c>
      <c r="F35" s="72">
        <f t="shared" si="2"/>
        <v>0.3270833333</v>
      </c>
      <c r="G35" s="73" t="str">
        <f t="shared" si="3"/>
        <v>12:25 PM - 12:30 PM</v>
      </c>
      <c r="H35" s="71">
        <v>0.5215277777777778</v>
      </c>
      <c r="I35" s="71">
        <v>0.15833333333333333</v>
      </c>
      <c r="J35" s="71">
        <v>0.2298611111111111</v>
      </c>
      <c r="K35" s="71">
        <v>0.2861111111111111</v>
      </c>
      <c r="L35" s="74"/>
      <c r="M35" s="71">
        <v>0.2708333333333333</v>
      </c>
      <c r="N35" s="71"/>
      <c r="O35" s="71"/>
      <c r="P35" s="71"/>
      <c r="Q35" s="71">
        <f t="shared" si="4"/>
        <v>0.5354166667</v>
      </c>
      <c r="R35" s="71">
        <f t="shared" si="5"/>
        <v>0.1791666667</v>
      </c>
      <c r="S35" s="72">
        <f t="shared" si="6"/>
        <v>0.2340277778</v>
      </c>
      <c r="T35" s="71">
        <f t="shared" si="7"/>
        <v>0.2930555556</v>
      </c>
      <c r="U35" s="75"/>
      <c r="V35" s="75"/>
      <c r="W35" s="75"/>
      <c r="X35" s="75"/>
      <c r="Y35" s="75"/>
      <c r="Z35" s="75"/>
      <c r="AA35" s="75"/>
    </row>
    <row r="36">
      <c r="A36" s="68">
        <v>44596.0</v>
      </c>
      <c r="B36" s="69" t="str">
        <f t="shared" si="1"/>
        <v>Friday</v>
      </c>
      <c r="C36" s="70">
        <v>44596.0</v>
      </c>
      <c r="D36" s="71">
        <v>0.25625</v>
      </c>
      <c r="E36" s="71">
        <v>0.3125</v>
      </c>
      <c r="F36" s="72">
        <f t="shared" si="2"/>
        <v>0.3263888889</v>
      </c>
      <c r="G36" s="73" t="str">
        <f t="shared" si="3"/>
        <v>12:25 PM - 12:30 PM</v>
      </c>
      <c r="H36" s="71">
        <v>0.5215277777777778</v>
      </c>
      <c r="I36" s="71">
        <v>0.15902777777777777</v>
      </c>
      <c r="J36" s="71">
        <v>0.23055555555555557</v>
      </c>
      <c r="K36" s="71">
        <v>0.2875</v>
      </c>
      <c r="L36" s="74"/>
      <c r="M36" s="71">
        <v>0.2708333333333333</v>
      </c>
      <c r="N36" s="71"/>
      <c r="O36" s="71"/>
      <c r="P36" s="71"/>
      <c r="Q36" s="71">
        <f t="shared" si="4"/>
        <v>0.5354166667</v>
      </c>
      <c r="R36" s="71">
        <f t="shared" si="5"/>
        <v>0.1798611111</v>
      </c>
      <c r="S36" s="72">
        <f t="shared" si="6"/>
        <v>0.2347222222</v>
      </c>
      <c r="T36" s="71">
        <f t="shared" si="7"/>
        <v>0.2944444444</v>
      </c>
      <c r="U36" s="75"/>
      <c r="V36" s="75"/>
      <c r="W36" s="75"/>
      <c r="X36" s="75"/>
      <c r="Y36" s="75"/>
      <c r="Z36" s="75"/>
      <c r="AA36" s="75"/>
    </row>
    <row r="37">
      <c r="A37" s="68">
        <v>44597.0</v>
      </c>
      <c r="B37" s="69" t="str">
        <f t="shared" si="1"/>
        <v>Saturday</v>
      </c>
      <c r="C37" s="70">
        <v>44597.0</v>
      </c>
      <c r="D37" s="71">
        <v>0.25555555555555554</v>
      </c>
      <c r="E37" s="71">
        <v>0.31180555555555556</v>
      </c>
      <c r="F37" s="72">
        <f t="shared" si="2"/>
        <v>0.3256944444</v>
      </c>
      <c r="G37" s="73" t="str">
        <f t="shared" si="3"/>
        <v>12:25 PM - 12:30 PM</v>
      </c>
      <c r="H37" s="71">
        <v>0.5215277777777778</v>
      </c>
      <c r="I37" s="71">
        <v>0.1597222222222222</v>
      </c>
      <c r="J37" s="71">
        <v>0.23194444444444445</v>
      </c>
      <c r="K37" s="71">
        <v>0.2881944444444444</v>
      </c>
      <c r="L37" s="74"/>
      <c r="M37" s="71">
        <v>0.2708333333333333</v>
      </c>
      <c r="N37" s="71"/>
      <c r="O37" s="71"/>
      <c r="P37" s="71"/>
      <c r="Q37" s="71">
        <f t="shared" si="4"/>
        <v>0.5354166667</v>
      </c>
      <c r="R37" s="71">
        <f t="shared" si="5"/>
        <v>0.1805555556</v>
      </c>
      <c r="S37" s="72">
        <f t="shared" si="6"/>
        <v>0.2361111111</v>
      </c>
      <c r="T37" s="71">
        <f t="shared" si="7"/>
        <v>0.2951388889</v>
      </c>
      <c r="U37" s="75"/>
      <c r="V37" s="75"/>
      <c r="W37" s="75"/>
      <c r="X37" s="75"/>
      <c r="Y37" s="75"/>
      <c r="Z37" s="75"/>
      <c r="AA37" s="75"/>
    </row>
    <row r="38">
      <c r="A38" s="68">
        <v>44598.0</v>
      </c>
      <c r="B38" s="69" t="str">
        <f t="shared" si="1"/>
        <v>Sunday</v>
      </c>
      <c r="C38" s="70">
        <v>44598.0</v>
      </c>
      <c r="D38" s="71">
        <v>0.2548611111111111</v>
      </c>
      <c r="E38" s="71">
        <v>0.3104166666666667</v>
      </c>
      <c r="F38" s="72">
        <f t="shared" si="2"/>
        <v>0.3243055556</v>
      </c>
      <c r="G38" s="73" t="str">
        <f t="shared" si="3"/>
        <v>12:25 PM - 12:30 PM</v>
      </c>
      <c r="H38" s="71">
        <v>0.5215277777777778</v>
      </c>
      <c r="I38" s="71">
        <v>0.16111111111111112</v>
      </c>
      <c r="J38" s="71">
        <v>0.2326388888888889</v>
      </c>
      <c r="K38" s="71">
        <v>0.28888888888888886</v>
      </c>
      <c r="L38" s="74"/>
      <c r="M38" s="71">
        <v>0.2708333333333333</v>
      </c>
      <c r="N38" s="71"/>
      <c r="O38" s="71"/>
      <c r="P38" s="71"/>
      <c r="Q38" s="71">
        <f t="shared" si="4"/>
        <v>0.5354166667</v>
      </c>
      <c r="R38" s="71">
        <f t="shared" si="5"/>
        <v>0.1819444444</v>
      </c>
      <c r="S38" s="72">
        <f t="shared" si="6"/>
        <v>0.2368055556</v>
      </c>
      <c r="T38" s="71">
        <f t="shared" si="7"/>
        <v>0.2958333333</v>
      </c>
      <c r="U38" s="75"/>
      <c r="V38" s="75"/>
      <c r="W38" s="75"/>
      <c r="X38" s="75"/>
      <c r="Y38" s="75"/>
      <c r="Z38" s="75"/>
      <c r="AA38" s="75"/>
    </row>
    <row r="39">
      <c r="A39" s="68">
        <v>44599.0</v>
      </c>
      <c r="B39" s="69" t="str">
        <f t="shared" si="1"/>
        <v>Monday</v>
      </c>
      <c r="C39" s="70">
        <v>44599.0</v>
      </c>
      <c r="D39" s="71">
        <v>0.25416666666666665</v>
      </c>
      <c r="E39" s="71">
        <v>0.30972222222222223</v>
      </c>
      <c r="F39" s="72">
        <f t="shared" si="2"/>
        <v>0.3236111111</v>
      </c>
      <c r="G39" s="73" t="str">
        <f t="shared" si="3"/>
        <v>12:25 PM - 12:30 PM</v>
      </c>
      <c r="H39" s="71">
        <v>0.5215277777777778</v>
      </c>
      <c r="I39" s="71">
        <v>0.16180555555555556</v>
      </c>
      <c r="J39" s="71">
        <v>0.23333333333333334</v>
      </c>
      <c r="K39" s="71">
        <v>0.28958333333333336</v>
      </c>
      <c r="L39" s="74"/>
      <c r="M39" s="71">
        <v>0.2708333333333333</v>
      </c>
      <c r="N39" s="71"/>
      <c r="O39" s="71"/>
      <c r="P39" s="71"/>
      <c r="Q39" s="71">
        <f t="shared" si="4"/>
        <v>0.5354166667</v>
      </c>
      <c r="R39" s="71">
        <f t="shared" si="5"/>
        <v>0.1826388889</v>
      </c>
      <c r="S39" s="72">
        <f t="shared" si="6"/>
        <v>0.2375</v>
      </c>
      <c r="T39" s="71">
        <f t="shared" si="7"/>
        <v>0.2965277778</v>
      </c>
      <c r="U39" s="75"/>
      <c r="V39" s="75"/>
      <c r="W39" s="75"/>
      <c r="X39" s="75"/>
      <c r="Y39" s="75"/>
      <c r="Z39" s="75"/>
      <c r="AA39" s="75"/>
    </row>
    <row r="40">
      <c r="A40" s="68">
        <v>44600.0</v>
      </c>
      <c r="B40" s="69" t="str">
        <f t="shared" si="1"/>
        <v>Tuesday</v>
      </c>
      <c r="C40" s="70">
        <v>44600.0</v>
      </c>
      <c r="D40" s="71">
        <v>0.2534722222222222</v>
      </c>
      <c r="E40" s="71">
        <v>0.3090277777777778</v>
      </c>
      <c r="F40" s="72">
        <f t="shared" si="2"/>
        <v>0.3229166667</v>
      </c>
      <c r="G40" s="73" t="str">
        <f t="shared" si="3"/>
        <v>12:25 PM - 12:30 PM</v>
      </c>
      <c r="H40" s="71">
        <v>0.5215277777777778</v>
      </c>
      <c r="I40" s="71">
        <v>0.1625</v>
      </c>
      <c r="J40" s="71">
        <v>0.23472222222222222</v>
      </c>
      <c r="K40" s="71">
        <v>0.2902777777777778</v>
      </c>
      <c r="L40" s="74"/>
      <c r="M40" s="71">
        <v>0.2708333333333333</v>
      </c>
      <c r="N40" s="71"/>
      <c r="O40" s="71"/>
      <c r="P40" s="71"/>
      <c r="Q40" s="71">
        <f t="shared" si="4"/>
        <v>0.5354166667</v>
      </c>
      <c r="R40" s="71">
        <f t="shared" si="5"/>
        <v>0.1833333333</v>
      </c>
      <c r="S40" s="72">
        <f t="shared" si="6"/>
        <v>0.2388888889</v>
      </c>
      <c r="T40" s="71">
        <f t="shared" si="7"/>
        <v>0.2972222222</v>
      </c>
      <c r="U40" s="75"/>
      <c r="V40" s="75"/>
      <c r="W40" s="75"/>
      <c r="X40" s="75"/>
      <c r="Y40" s="75"/>
      <c r="Z40" s="75"/>
      <c r="AA40" s="75"/>
    </row>
    <row r="41">
      <c r="A41" s="68">
        <v>44601.0</v>
      </c>
      <c r="B41" s="69" t="str">
        <f t="shared" si="1"/>
        <v>Wednesday</v>
      </c>
      <c r="C41" s="70">
        <v>44601.0</v>
      </c>
      <c r="D41" s="71">
        <v>0.25277777777777777</v>
      </c>
      <c r="E41" s="71">
        <v>0.30833333333333335</v>
      </c>
      <c r="F41" s="72">
        <f t="shared" si="2"/>
        <v>0.3222222222</v>
      </c>
      <c r="G41" s="73" t="str">
        <f t="shared" si="3"/>
        <v>12:25 PM - 12:30 PM</v>
      </c>
      <c r="H41" s="71">
        <v>0.5215277777777778</v>
      </c>
      <c r="I41" s="71">
        <v>0.16319444444444445</v>
      </c>
      <c r="J41" s="71">
        <v>0.23541666666666666</v>
      </c>
      <c r="K41" s="71">
        <v>0.2916666666666667</v>
      </c>
      <c r="L41" s="74"/>
      <c r="M41" s="71">
        <v>0.2708333333333333</v>
      </c>
      <c r="N41" s="71"/>
      <c r="O41" s="71"/>
      <c r="P41" s="71"/>
      <c r="Q41" s="71">
        <f t="shared" si="4"/>
        <v>0.5354166667</v>
      </c>
      <c r="R41" s="71">
        <f t="shared" si="5"/>
        <v>0.1840277778</v>
      </c>
      <c r="S41" s="72">
        <f t="shared" si="6"/>
        <v>0.2395833333</v>
      </c>
      <c r="T41" s="71">
        <f t="shared" si="7"/>
        <v>0.2986111111</v>
      </c>
      <c r="U41" s="75"/>
      <c r="V41" s="75"/>
      <c r="W41" s="75"/>
      <c r="X41" s="75"/>
      <c r="Y41" s="75"/>
      <c r="Z41" s="75"/>
      <c r="AA41" s="75"/>
    </row>
    <row r="42">
      <c r="A42" s="68">
        <v>44602.0</v>
      </c>
      <c r="B42" s="69" t="str">
        <f t="shared" si="1"/>
        <v>Thursday</v>
      </c>
      <c r="C42" s="70">
        <v>44602.0</v>
      </c>
      <c r="D42" s="71">
        <v>0.2513888888888889</v>
      </c>
      <c r="E42" s="71">
        <v>0.30694444444444446</v>
      </c>
      <c r="F42" s="72">
        <f t="shared" si="2"/>
        <v>0.3208333333</v>
      </c>
      <c r="G42" s="73" t="str">
        <f t="shared" si="3"/>
        <v>12:25 PM - 12:30 PM</v>
      </c>
      <c r="H42" s="71">
        <v>0.5215277777777778</v>
      </c>
      <c r="I42" s="71">
        <v>0.16458333333333333</v>
      </c>
      <c r="J42" s="71">
        <v>0.23680555555555555</v>
      </c>
      <c r="K42" s="71">
        <v>0.2923611111111111</v>
      </c>
      <c r="L42" s="74"/>
      <c r="M42" s="71">
        <v>0.2708333333333333</v>
      </c>
      <c r="N42" s="71"/>
      <c r="O42" s="71"/>
      <c r="P42" s="71"/>
      <c r="Q42" s="71">
        <f t="shared" si="4"/>
        <v>0.5354166667</v>
      </c>
      <c r="R42" s="71">
        <f t="shared" si="5"/>
        <v>0.1854166667</v>
      </c>
      <c r="S42" s="72">
        <f t="shared" si="6"/>
        <v>0.2409722222</v>
      </c>
      <c r="T42" s="71">
        <f t="shared" si="7"/>
        <v>0.2993055556</v>
      </c>
      <c r="U42" s="75"/>
      <c r="V42" s="75"/>
      <c r="W42" s="75"/>
      <c r="X42" s="75"/>
      <c r="Y42" s="75"/>
      <c r="Z42" s="75"/>
      <c r="AA42" s="75"/>
    </row>
    <row r="43">
      <c r="A43" s="68">
        <v>44603.0</v>
      </c>
      <c r="B43" s="69" t="str">
        <f t="shared" si="1"/>
        <v>Friday</v>
      </c>
      <c r="C43" s="70">
        <v>44603.0</v>
      </c>
      <c r="D43" s="71">
        <v>0.25069444444444444</v>
      </c>
      <c r="E43" s="71">
        <v>0.30625</v>
      </c>
      <c r="F43" s="72">
        <f t="shared" si="2"/>
        <v>0.3201388889</v>
      </c>
      <c r="G43" s="73" t="str">
        <f t="shared" si="3"/>
        <v>12:25 PM - 12:30 PM</v>
      </c>
      <c r="H43" s="71">
        <v>0.5215277777777778</v>
      </c>
      <c r="I43" s="71">
        <v>0.16527777777777777</v>
      </c>
      <c r="J43" s="71">
        <v>0.2375</v>
      </c>
      <c r="K43" s="71">
        <v>0.29305555555555557</v>
      </c>
      <c r="L43" s="74"/>
      <c r="M43" s="71">
        <v>0.2708333333333333</v>
      </c>
      <c r="N43" s="71"/>
      <c r="O43" s="71"/>
      <c r="P43" s="71"/>
      <c r="Q43" s="71">
        <f t="shared" si="4"/>
        <v>0.5354166667</v>
      </c>
      <c r="R43" s="71">
        <f t="shared" si="5"/>
        <v>0.1861111111</v>
      </c>
      <c r="S43" s="72">
        <f t="shared" si="6"/>
        <v>0.2416666667</v>
      </c>
      <c r="T43" s="71">
        <f t="shared" si="7"/>
        <v>0.3</v>
      </c>
      <c r="U43" s="75"/>
      <c r="V43" s="75"/>
      <c r="W43" s="75"/>
      <c r="X43" s="75"/>
      <c r="Y43" s="75"/>
      <c r="Z43" s="75"/>
      <c r="AA43" s="75"/>
    </row>
    <row r="44">
      <c r="A44" s="68">
        <v>44604.0</v>
      </c>
      <c r="B44" s="69" t="str">
        <f t="shared" si="1"/>
        <v>Saturday</v>
      </c>
      <c r="C44" s="70">
        <v>44604.0</v>
      </c>
      <c r="D44" s="71">
        <v>0.25</v>
      </c>
      <c r="E44" s="71">
        <v>0.3055555555555556</v>
      </c>
      <c r="F44" s="72">
        <f t="shared" si="2"/>
        <v>0.3194444444</v>
      </c>
      <c r="G44" s="73" t="str">
        <f t="shared" si="3"/>
        <v>12:25 PM - 12:30 PM</v>
      </c>
      <c r="H44" s="71">
        <v>0.5215277777777778</v>
      </c>
      <c r="I44" s="71">
        <v>0.16597222222222222</v>
      </c>
      <c r="J44" s="71">
        <v>0.23819444444444443</v>
      </c>
      <c r="K44" s="71">
        <v>0.29375</v>
      </c>
      <c r="L44" s="74"/>
      <c r="M44" s="71">
        <v>0.2708333333333333</v>
      </c>
      <c r="N44" s="71"/>
      <c r="O44" s="71"/>
      <c r="P44" s="71"/>
      <c r="Q44" s="71">
        <f t="shared" si="4"/>
        <v>0.5354166667</v>
      </c>
      <c r="R44" s="71">
        <f t="shared" si="5"/>
        <v>0.1868055556</v>
      </c>
      <c r="S44" s="72">
        <f t="shared" si="6"/>
        <v>0.2423611111</v>
      </c>
      <c r="T44" s="71">
        <f t="shared" si="7"/>
        <v>0.3006944444</v>
      </c>
      <c r="U44" s="75"/>
      <c r="V44" s="75"/>
      <c r="W44" s="75"/>
      <c r="X44" s="75"/>
      <c r="Y44" s="75"/>
      <c r="Z44" s="75"/>
      <c r="AA44" s="75"/>
    </row>
    <row r="45">
      <c r="A45" s="68">
        <v>44605.0</v>
      </c>
      <c r="B45" s="69" t="str">
        <f t="shared" si="1"/>
        <v>Sunday</v>
      </c>
      <c r="C45" s="70">
        <v>44605.0</v>
      </c>
      <c r="D45" s="71">
        <v>0.24930555555555556</v>
      </c>
      <c r="E45" s="71">
        <v>0.30416666666666664</v>
      </c>
      <c r="F45" s="72">
        <f t="shared" si="2"/>
        <v>0.3180555556</v>
      </c>
      <c r="G45" s="73" t="str">
        <f t="shared" si="3"/>
        <v>12:25 PM - 12:30 PM</v>
      </c>
      <c r="H45" s="71">
        <v>0.5215277777777778</v>
      </c>
      <c r="I45" s="71">
        <v>0.1673611111111111</v>
      </c>
      <c r="J45" s="71">
        <v>0.23958333333333334</v>
      </c>
      <c r="K45" s="71">
        <v>0.2951388888888889</v>
      </c>
      <c r="L45" s="74"/>
      <c r="M45" s="71">
        <v>0.2708333333333333</v>
      </c>
      <c r="N45" s="71"/>
      <c r="O45" s="71"/>
      <c r="P45" s="71"/>
      <c r="Q45" s="71">
        <f t="shared" si="4"/>
        <v>0.5354166667</v>
      </c>
      <c r="R45" s="71">
        <f t="shared" si="5"/>
        <v>0.1881944444</v>
      </c>
      <c r="S45" s="72">
        <f t="shared" si="6"/>
        <v>0.24375</v>
      </c>
      <c r="T45" s="71">
        <f t="shared" si="7"/>
        <v>0.3020833333</v>
      </c>
      <c r="U45" s="75"/>
      <c r="V45" s="75"/>
      <c r="W45" s="75"/>
      <c r="X45" s="75"/>
      <c r="Y45" s="75"/>
      <c r="Z45" s="75"/>
      <c r="AA45" s="75"/>
    </row>
    <row r="46">
      <c r="A46" s="68">
        <v>44606.0</v>
      </c>
      <c r="B46" s="69" t="str">
        <f t="shared" si="1"/>
        <v>Monday</v>
      </c>
      <c r="C46" s="70">
        <v>44606.0</v>
      </c>
      <c r="D46" s="71">
        <v>0.24791666666666667</v>
      </c>
      <c r="E46" s="71">
        <v>0.3034722222222222</v>
      </c>
      <c r="F46" s="72">
        <f t="shared" si="2"/>
        <v>0.3173611111</v>
      </c>
      <c r="G46" s="73" t="str">
        <f t="shared" si="3"/>
        <v>12:25 PM - 12:30 PM</v>
      </c>
      <c r="H46" s="71">
        <v>0.5215277777777778</v>
      </c>
      <c r="I46" s="71">
        <v>0.16805555555555557</v>
      </c>
      <c r="J46" s="71">
        <v>0.24027777777777778</v>
      </c>
      <c r="K46" s="71">
        <v>0.29583333333333334</v>
      </c>
      <c r="L46" s="74"/>
      <c r="M46" s="71">
        <v>0.2708333333333333</v>
      </c>
      <c r="N46" s="71"/>
      <c r="O46" s="71"/>
      <c r="P46" s="71"/>
      <c r="Q46" s="71">
        <f t="shared" si="4"/>
        <v>0.5354166667</v>
      </c>
      <c r="R46" s="71">
        <f t="shared" si="5"/>
        <v>0.1888888889</v>
      </c>
      <c r="S46" s="72">
        <f t="shared" si="6"/>
        <v>0.2444444444</v>
      </c>
      <c r="T46" s="71">
        <f t="shared" si="7"/>
        <v>0.3027777778</v>
      </c>
      <c r="U46" s="75"/>
      <c r="V46" s="75"/>
      <c r="W46" s="75"/>
      <c r="X46" s="75"/>
      <c r="Y46" s="75"/>
      <c r="Z46" s="75"/>
      <c r="AA46" s="75"/>
    </row>
    <row r="47">
      <c r="A47" s="68">
        <v>44607.0</v>
      </c>
      <c r="B47" s="69" t="str">
        <f t="shared" si="1"/>
        <v>Tuesday</v>
      </c>
      <c r="C47" s="70">
        <v>44607.0</v>
      </c>
      <c r="D47" s="71">
        <v>0.24722222222222223</v>
      </c>
      <c r="E47" s="71">
        <v>0.3020833333333333</v>
      </c>
      <c r="F47" s="72">
        <f t="shared" si="2"/>
        <v>0.3159722222</v>
      </c>
      <c r="G47" s="73" t="str">
        <f t="shared" si="3"/>
        <v>12:25 PM - 12:30 PM</v>
      </c>
      <c r="H47" s="71">
        <v>0.5215277777777778</v>
      </c>
      <c r="I47" s="71">
        <v>0.16875</v>
      </c>
      <c r="J47" s="71">
        <v>0.24097222222222223</v>
      </c>
      <c r="K47" s="71">
        <v>0.2965277777777778</v>
      </c>
      <c r="L47" s="74"/>
      <c r="M47" s="71">
        <v>0.2708333333333333</v>
      </c>
      <c r="N47" s="71"/>
      <c r="O47" s="71"/>
      <c r="P47" s="71"/>
      <c r="Q47" s="71">
        <f t="shared" si="4"/>
        <v>0.5354166667</v>
      </c>
      <c r="R47" s="71">
        <f t="shared" si="5"/>
        <v>0.1895833333</v>
      </c>
      <c r="S47" s="72">
        <f t="shared" si="6"/>
        <v>0.2451388889</v>
      </c>
      <c r="T47" s="71">
        <f t="shared" si="7"/>
        <v>0.3034722222</v>
      </c>
      <c r="U47" s="75"/>
      <c r="V47" s="75"/>
      <c r="W47" s="75"/>
      <c r="X47" s="75"/>
      <c r="Y47" s="75"/>
      <c r="Z47" s="75"/>
      <c r="AA47" s="75"/>
    </row>
    <row r="48">
      <c r="A48" s="68">
        <v>44608.0</v>
      </c>
      <c r="B48" s="69" t="str">
        <f t="shared" si="1"/>
        <v>Wednesday</v>
      </c>
      <c r="C48" s="70">
        <v>44608.0</v>
      </c>
      <c r="D48" s="71">
        <v>0.2465277777777778</v>
      </c>
      <c r="E48" s="71">
        <v>0.3013888888888889</v>
      </c>
      <c r="F48" s="72">
        <f t="shared" si="2"/>
        <v>0.3152777778</v>
      </c>
      <c r="G48" s="73" t="str">
        <f t="shared" si="3"/>
        <v>12:25 PM - 12:30 PM</v>
      </c>
      <c r="H48" s="71">
        <v>0.5215277777777778</v>
      </c>
      <c r="I48" s="71">
        <v>0.16944444444444445</v>
      </c>
      <c r="J48" s="71">
        <v>0.2423611111111111</v>
      </c>
      <c r="K48" s="71">
        <v>0.2972222222222222</v>
      </c>
      <c r="L48" s="74"/>
      <c r="M48" s="71">
        <v>0.2708333333333333</v>
      </c>
      <c r="N48" s="71"/>
      <c r="O48" s="71"/>
      <c r="P48" s="71"/>
      <c r="Q48" s="71">
        <f t="shared" si="4"/>
        <v>0.5354166667</v>
      </c>
      <c r="R48" s="71">
        <f t="shared" si="5"/>
        <v>0.1902777778</v>
      </c>
      <c r="S48" s="72">
        <f t="shared" si="6"/>
        <v>0.2465277778</v>
      </c>
      <c r="T48" s="71">
        <f t="shared" si="7"/>
        <v>0.3041666667</v>
      </c>
      <c r="U48" s="75"/>
      <c r="V48" s="75"/>
      <c r="W48" s="75"/>
      <c r="X48" s="75"/>
      <c r="Y48" s="75"/>
      <c r="Z48" s="75"/>
      <c r="AA48" s="75"/>
    </row>
    <row r="49">
      <c r="A49" s="68">
        <v>44609.0</v>
      </c>
      <c r="B49" s="69" t="str">
        <f t="shared" si="1"/>
        <v>Thursday</v>
      </c>
      <c r="C49" s="70">
        <v>44609.0</v>
      </c>
      <c r="D49" s="71">
        <v>0.24513888888888888</v>
      </c>
      <c r="E49" s="71">
        <v>0.3</v>
      </c>
      <c r="F49" s="72">
        <f t="shared" si="2"/>
        <v>0.3138888889</v>
      </c>
      <c r="G49" s="73" t="str">
        <f t="shared" si="3"/>
        <v>12:25 PM - 12:30 PM</v>
      </c>
      <c r="H49" s="71">
        <v>0.5215277777777778</v>
      </c>
      <c r="I49" s="71">
        <v>0.17083333333333334</v>
      </c>
      <c r="J49" s="71">
        <v>0.24305555555555555</v>
      </c>
      <c r="K49" s="71">
        <v>0.2986111111111111</v>
      </c>
      <c r="L49" s="74"/>
      <c r="M49" s="71">
        <v>0.2708333333333333</v>
      </c>
      <c r="N49" s="71"/>
      <c r="O49" s="71"/>
      <c r="P49" s="71"/>
      <c r="Q49" s="71">
        <f t="shared" si="4"/>
        <v>0.5354166667</v>
      </c>
      <c r="R49" s="71">
        <f t="shared" si="5"/>
        <v>0.1916666667</v>
      </c>
      <c r="S49" s="72">
        <f t="shared" si="6"/>
        <v>0.2472222222</v>
      </c>
      <c r="T49" s="71">
        <f t="shared" si="7"/>
        <v>0.3055555556</v>
      </c>
      <c r="U49" s="75"/>
      <c r="V49" s="75"/>
      <c r="W49" s="75"/>
      <c r="X49" s="75"/>
      <c r="Y49" s="75"/>
      <c r="Z49" s="75"/>
      <c r="AA49" s="75"/>
    </row>
    <row r="50">
      <c r="A50" s="68">
        <v>44610.0</v>
      </c>
      <c r="B50" s="69" t="str">
        <f t="shared" si="1"/>
        <v>Friday</v>
      </c>
      <c r="C50" s="70">
        <v>44610.0</v>
      </c>
      <c r="D50" s="71">
        <v>0.24444444444444444</v>
      </c>
      <c r="E50" s="71">
        <v>0.29930555555555555</v>
      </c>
      <c r="F50" s="72">
        <f t="shared" si="2"/>
        <v>0.3131944444</v>
      </c>
      <c r="G50" s="73" t="str">
        <f t="shared" si="3"/>
        <v>12:25 PM - 12:30 PM</v>
      </c>
      <c r="H50" s="71">
        <v>0.5215277777777778</v>
      </c>
      <c r="I50" s="71">
        <v>0.17152777777777778</v>
      </c>
      <c r="J50" s="71">
        <v>0.24375</v>
      </c>
      <c r="K50" s="71">
        <v>0.29930555555555555</v>
      </c>
      <c r="L50" s="74"/>
      <c r="M50" s="71">
        <v>0.2708333333333333</v>
      </c>
      <c r="N50" s="71"/>
      <c r="O50" s="71"/>
      <c r="P50" s="71"/>
      <c r="Q50" s="71">
        <f t="shared" si="4"/>
        <v>0.5354166667</v>
      </c>
      <c r="R50" s="71">
        <f t="shared" si="5"/>
        <v>0.1923611111</v>
      </c>
      <c r="S50" s="72">
        <f t="shared" si="6"/>
        <v>0.2479166667</v>
      </c>
      <c r="T50" s="71">
        <f t="shared" si="7"/>
        <v>0.30625</v>
      </c>
      <c r="U50" s="75"/>
      <c r="V50" s="75"/>
      <c r="W50" s="75"/>
      <c r="X50" s="75"/>
      <c r="Y50" s="75"/>
      <c r="Z50" s="75"/>
      <c r="AA50" s="75"/>
    </row>
    <row r="51">
      <c r="A51" s="68">
        <v>44611.0</v>
      </c>
      <c r="B51" s="69" t="str">
        <f t="shared" si="1"/>
        <v>Saturday</v>
      </c>
      <c r="C51" s="70">
        <v>44611.0</v>
      </c>
      <c r="D51" s="71">
        <v>0.24375</v>
      </c>
      <c r="E51" s="71">
        <v>0.29791666666666666</v>
      </c>
      <c r="F51" s="72">
        <f t="shared" si="2"/>
        <v>0.3118055556</v>
      </c>
      <c r="G51" s="73" t="str">
        <f t="shared" si="3"/>
        <v>12:25 PM - 12:30 PM</v>
      </c>
      <c r="H51" s="71">
        <v>0.5215277777777778</v>
      </c>
      <c r="I51" s="71">
        <v>0.17222222222222222</v>
      </c>
      <c r="J51" s="71">
        <v>0.24513888888888888</v>
      </c>
      <c r="K51" s="71">
        <v>0.3</v>
      </c>
      <c r="L51" s="74"/>
      <c r="M51" s="71">
        <v>0.2708333333333333</v>
      </c>
      <c r="N51" s="71"/>
      <c r="O51" s="71"/>
      <c r="P51" s="71"/>
      <c r="Q51" s="71">
        <f t="shared" si="4"/>
        <v>0.5354166667</v>
      </c>
      <c r="R51" s="71">
        <f t="shared" si="5"/>
        <v>0.1930555556</v>
      </c>
      <c r="S51" s="72">
        <f t="shared" si="6"/>
        <v>0.2493055556</v>
      </c>
      <c r="T51" s="71">
        <f t="shared" si="7"/>
        <v>0.3069444444</v>
      </c>
      <c r="U51" s="75"/>
      <c r="V51" s="75"/>
      <c r="W51" s="75"/>
      <c r="X51" s="75"/>
      <c r="Y51" s="75"/>
      <c r="Z51" s="75"/>
      <c r="AA51" s="75"/>
    </row>
    <row r="52">
      <c r="A52" s="68">
        <v>44612.0</v>
      </c>
      <c r="B52" s="69" t="str">
        <f t="shared" si="1"/>
        <v>Sunday</v>
      </c>
      <c r="C52" s="70">
        <v>44612.0</v>
      </c>
      <c r="D52" s="71">
        <v>0.2423611111111111</v>
      </c>
      <c r="E52" s="71">
        <v>0.2972222222222222</v>
      </c>
      <c r="F52" s="72">
        <f t="shared" si="2"/>
        <v>0.3111111111</v>
      </c>
      <c r="G52" s="73" t="str">
        <f t="shared" si="3"/>
        <v>12:25 PM - 12:30 PM</v>
      </c>
      <c r="H52" s="71">
        <v>0.5215277777777778</v>
      </c>
      <c r="I52" s="71">
        <v>0.17291666666666666</v>
      </c>
      <c r="J52" s="71">
        <v>0.24583333333333332</v>
      </c>
      <c r="K52" s="71">
        <v>0.30069444444444443</v>
      </c>
      <c r="L52" s="74"/>
      <c r="M52" s="71">
        <v>0.2708333333333333</v>
      </c>
      <c r="N52" s="71"/>
      <c r="O52" s="71"/>
      <c r="P52" s="71"/>
      <c r="Q52" s="71">
        <f t="shared" si="4"/>
        <v>0.5354166667</v>
      </c>
      <c r="R52" s="71">
        <f t="shared" si="5"/>
        <v>0.19375</v>
      </c>
      <c r="S52" s="72">
        <f t="shared" si="6"/>
        <v>0.25</v>
      </c>
      <c r="T52" s="71">
        <f t="shared" si="7"/>
        <v>0.3076388889</v>
      </c>
      <c r="U52" s="75"/>
      <c r="V52" s="75"/>
      <c r="W52" s="75"/>
      <c r="X52" s="75"/>
      <c r="Y52" s="75"/>
      <c r="Z52" s="75"/>
      <c r="AA52" s="75"/>
    </row>
    <row r="53">
      <c r="A53" s="68">
        <v>44613.0</v>
      </c>
      <c r="B53" s="69" t="str">
        <f t="shared" si="1"/>
        <v>Monday</v>
      </c>
      <c r="C53" s="70">
        <v>44613.0</v>
      </c>
      <c r="D53" s="71">
        <v>0.24166666666666667</v>
      </c>
      <c r="E53" s="71">
        <v>0.29583333333333334</v>
      </c>
      <c r="F53" s="72">
        <f t="shared" si="2"/>
        <v>0.3097222222</v>
      </c>
      <c r="G53" s="73" t="str">
        <f t="shared" si="3"/>
        <v>12:25 PM - 12:30 PM</v>
      </c>
      <c r="H53" s="71">
        <v>0.5215277777777778</v>
      </c>
      <c r="I53" s="71">
        <v>0.17430555555555555</v>
      </c>
      <c r="J53" s="71">
        <v>0.2465277777777778</v>
      </c>
      <c r="K53" s="71">
        <v>0.3020833333333333</v>
      </c>
      <c r="L53" s="74"/>
      <c r="M53" s="71">
        <v>0.2708333333333333</v>
      </c>
      <c r="N53" s="71"/>
      <c r="O53" s="71"/>
      <c r="P53" s="71"/>
      <c r="Q53" s="71">
        <f t="shared" si="4"/>
        <v>0.5354166667</v>
      </c>
      <c r="R53" s="71">
        <f t="shared" si="5"/>
        <v>0.1951388889</v>
      </c>
      <c r="S53" s="72">
        <f t="shared" si="6"/>
        <v>0.2506944444</v>
      </c>
      <c r="T53" s="71">
        <f t="shared" si="7"/>
        <v>0.3090277778</v>
      </c>
      <c r="U53" s="75"/>
      <c r="V53" s="75"/>
      <c r="W53" s="75"/>
      <c r="X53" s="75"/>
      <c r="Y53" s="75"/>
      <c r="Z53" s="75"/>
      <c r="AA53" s="75"/>
    </row>
    <row r="54">
      <c r="A54" s="68">
        <v>44614.0</v>
      </c>
      <c r="B54" s="69" t="str">
        <f t="shared" si="1"/>
        <v>Tuesday</v>
      </c>
      <c r="C54" s="70">
        <v>44614.0</v>
      </c>
      <c r="D54" s="71">
        <v>0.24027777777777778</v>
      </c>
      <c r="E54" s="71">
        <v>0.2951388888888889</v>
      </c>
      <c r="F54" s="72">
        <f t="shared" si="2"/>
        <v>0.3090277778</v>
      </c>
      <c r="G54" s="73" t="str">
        <f t="shared" si="3"/>
        <v>12:25 PM - 12:30 PM</v>
      </c>
      <c r="H54" s="71">
        <v>0.5215277777777778</v>
      </c>
      <c r="I54" s="71">
        <v>0.175</v>
      </c>
      <c r="J54" s="71">
        <v>0.24791666666666667</v>
      </c>
      <c r="K54" s="71">
        <v>0.30277777777777776</v>
      </c>
      <c r="L54" s="74"/>
      <c r="M54" s="71">
        <v>0.2708333333333333</v>
      </c>
      <c r="N54" s="71"/>
      <c r="O54" s="71"/>
      <c r="P54" s="71"/>
      <c r="Q54" s="71">
        <f t="shared" si="4"/>
        <v>0.5354166667</v>
      </c>
      <c r="R54" s="71">
        <f t="shared" si="5"/>
        <v>0.1958333333</v>
      </c>
      <c r="S54" s="72">
        <f t="shared" si="6"/>
        <v>0.2520833333</v>
      </c>
      <c r="T54" s="71">
        <f t="shared" si="7"/>
        <v>0.3097222222</v>
      </c>
      <c r="U54" s="75"/>
      <c r="V54" s="75"/>
      <c r="W54" s="75"/>
      <c r="X54" s="75"/>
      <c r="Y54" s="75"/>
      <c r="Z54" s="75"/>
      <c r="AA54" s="75"/>
    </row>
    <row r="55">
      <c r="A55" s="68">
        <v>44615.0</v>
      </c>
      <c r="B55" s="69" t="str">
        <f t="shared" si="1"/>
        <v>Wednesday</v>
      </c>
      <c r="C55" s="70">
        <v>44615.0</v>
      </c>
      <c r="D55" s="71">
        <v>0.23958333333333334</v>
      </c>
      <c r="E55" s="71">
        <v>0.29375</v>
      </c>
      <c r="F55" s="72">
        <f t="shared" si="2"/>
        <v>0.3076388889</v>
      </c>
      <c r="G55" s="73" t="str">
        <f t="shared" si="3"/>
        <v>12:24 PM - 12:29 PM</v>
      </c>
      <c r="H55" s="71">
        <v>0.5208333333333334</v>
      </c>
      <c r="I55" s="71">
        <v>0.17569444444444443</v>
      </c>
      <c r="J55" s="71">
        <v>0.24861111111111112</v>
      </c>
      <c r="K55" s="71">
        <v>0.3034722222222222</v>
      </c>
      <c r="L55" s="74"/>
      <c r="M55" s="71">
        <v>0.2708333333333333</v>
      </c>
      <c r="N55" s="71"/>
      <c r="O55" s="71"/>
      <c r="P55" s="71"/>
      <c r="Q55" s="71">
        <f t="shared" si="4"/>
        <v>0.5347222222</v>
      </c>
      <c r="R55" s="71">
        <f t="shared" si="5"/>
        <v>0.1965277778</v>
      </c>
      <c r="S55" s="72">
        <f t="shared" si="6"/>
        <v>0.2527777778</v>
      </c>
      <c r="T55" s="71">
        <f t="shared" si="7"/>
        <v>0.3104166667</v>
      </c>
      <c r="U55" s="75"/>
      <c r="V55" s="75"/>
      <c r="W55" s="75"/>
      <c r="X55" s="75"/>
      <c r="Y55" s="75"/>
      <c r="Z55" s="75"/>
      <c r="AA55" s="75"/>
    </row>
    <row r="56">
      <c r="A56" s="68">
        <v>44616.0</v>
      </c>
      <c r="B56" s="69" t="str">
        <f t="shared" si="1"/>
        <v>Thursday</v>
      </c>
      <c r="C56" s="70">
        <v>44616.0</v>
      </c>
      <c r="D56" s="71">
        <v>0.23819444444444443</v>
      </c>
      <c r="E56" s="71">
        <v>0.2923611111111111</v>
      </c>
      <c r="F56" s="72">
        <f t="shared" si="2"/>
        <v>0.30625</v>
      </c>
      <c r="G56" s="73" t="str">
        <f t="shared" si="3"/>
        <v>12:24 PM - 12:29 PM</v>
      </c>
      <c r="H56" s="71">
        <v>0.5208333333333334</v>
      </c>
      <c r="I56" s="71">
        <v>0.1763888888888889</v>
      </c>
      <c r="J56" s="71">
        <v>0.24930555555555556</v>
      </c>
      <c r="K56" s="71">
        <v>0.30416666666666664</v>
      </c>
      <c r="L56" s="74"/>
      <c r="M56" s="71">
        <v>0.2708333333333333</v>
      </c>
      <c r="N56" s="71"/>
      <c r="O56" s="71"/>
      <c r="P56" s="71"/>
      <c r="Q56" s="71">
        <f t="shared" si="4"/>
        <v>0.5347222222</v>
      </c>
      <c r="R56" s="71">
        <f t="shared" si="5"/>
        <v>0.1972222222</v>
      </c>
      <c r="S56" s="72">
        <f t="shared" si="6"/>
        <v>0.2534722222</v>
      </c>
      <c r="T56" s="71">
        <f t="shared" si="7"/>
        <v>0.3111111111</v>
      </c>
      <c r="U56" s="75"/>
      <c r="V56" s="75"/>
      <c r="W56" s="75"/>
      <c r="X56" s="75"/>
      <c r="Y56" s="75"/>
      <c r="Z56" s="75"/>
      <c r="AA56" s="75"/>
    </row>
    <row r="57">
      <c r="A57" s="68">
        <v>44617.0</v>
      </c>
      <c r="B57" s="69" t="str">
        <f t="shared" si="1"/>
        <v>Friday</v>
      </c>
      <c r="C57" s="70">
        <v>44617.0</v>
      </c>
      <c r="D57" s="71">
        <v>0.23680555555555555</v>
      </c>
      <c r="E57" s="71">
        <v>0.2916666666666667</v>
      </c>
      <c r="F57" s="72">
        <f t="shared" si="2"/>
        <v>0.3055555556</v>
      </c>
      <c r="G57" s="73" t="str">
        <f t="shared" si="3"/>
        <v>12:24 PM - 12:29 PM</v>
      </c>
      <c r="H57" s="71">
        <v>0.5208333333333334</v>
      </c>
      <c r="I57" s="71">
        <v>0.17708333333333334</v>
      </c>
      <c r="J57" s="71">
        <v>0.25069444444444444</v>
      </c>
      <c r="K57" s="71">
        <v>0.3055555555555556</v>
      </c>
      <c r="L57" s="74"/>
      <c r="M57" s="71">
        <v>0.2708333333333333</v>
      </c>
      <c r="N57" s="71"/>
      <c r="O57" s="71"/>
      <c r="P57" s="71"/>
      <c r="Q57" s="71">
        <f t="shared" si="4"/>
        <v>0.5347222222</v>
      </c>
      <c r="R57" s="71">
        <f t="shared" si="5"/>
        <v>0.1979166667</v>
      </c>
      <c r="S57" s="72">
        <f t="shared" si="6"/>
        <v>0.2548611111</v>
      </c>
      <c r="T57" s="71">
        <f t="shared" si="7"/>
        <v>0.3125</v>
      </c>
      <c r="U57" s="75"/>
      <c r="V57" s="75"/>
      <c r="W57" s="75"/>
      <c r="X57" s="75"/>
      <c r="Y57" s="75"/>
      <c r="Z57" s="75"/>
      <c r="AA57" s="75"/>
    </row>
    <row r="58">
      <c r="A58" s="68">
        <v>44618.0</v>
      </c>
      <c r="B58" s="69" t="str">
        <f t="shared" si="1"/>
        <v>Saturday</v>
      </c>
      <c r="C58" s="70">
        <v>44618.0</v>
      </c>
      <c r="D58" s="71">
        <v>0.2361111111111111</v>
      </c>
      <c r="E58" s="71">
        <v>0.2902777777777778</v>
      </c>
      <c r="F58" s="72">
        <f t="shared" si="2"/>
        <v>0.3041666667</v>
      </c>
      <c r="G58" s="73" t="str">
        <f t="shared" si="3"/>
        <v>12:24 PM - 12:29 PM</v>
      </c>
      <c r="H58" s="71">
        <v>0.5208333333333334</v>
      </c>
      <c r="I58" s="71">
        <v>0.17777777777777778</v>
      </c>
      <c r="J58" s="71">
        <v>0.2513888888888889</v>
      </c>
      <c r="K58" s="71">
        <v>0.30625</v>
      </c>
      <c r="L58" s="74"/>
      <c r="M58" s="71">
        <v>0.2708333333333333</v>
      </c>
      <c r="N58" s="71"/>
      <c r="O58" s="71"/>
      <c r="P58" s="71"/>
      <c r="Q58" s="71">
        <f t="shared" si="4"/>
        <v>0.5347222222</v>
      </c>
      <c r="R58" s="71">
        <f t="shared" si="5"/>
        <v>0.1986111111</v>
      </c>
      <c r="S58" s="72">
        <f t="shared" si="6"/>
        <v>0.2555555556</v>
      </c>
      <c r="T58" s="71">
        <f t="shared" si="7"/>
        <v>0.3131944444</v>
      </c>
      <c r="U58" s="75"/>
      <c r="V58" s="75"/>
      <c r="W58" s="75"/>
      <c r="X58" s="75"/>
      <c r="Y58" s="75"/>
      <c r="Z58" s="75"/>
      <c r="AA58" s="75"/>
    </row>
    <row r="59">
      <c r="A59" s="68">
        <v>44619.0</v>
      </c>
      <c r="B59" s="69" t="str">
        <f t="shared" si="1"/>
        <v>Sunday</v>
      </c>
      <c r="C59" s="70">
        <v>44619.0</v>
      </c>
      <c r="D59" s="71">
        <v>0.23472222222222222</v>
      </c>
      <c r="E59" s="71">
        <v>0.28888888888888886</v>
      </c>
      <c r="F59" s="72">
        <f t="shared" si="2"/>
        <v>0.3027777778</v>
      </c>
      <c r="G59" s="73" t="str">
        <f t="shared" si="3"/>
        <v>12:24 PM - 12:29 PM</v>
      </c>
      <c r="H59" s="71">
        <v>0.5208333333333334</v>
      </c>
      <c r="I59" s="71">
        <v>0.17916666666666667</v>
      </c>
      <c r="J59" s="71">
        <v>0.2520833333333333</v>
      </c>
      <c r="K59" s="71">
        <v>0.30694444444444446</v>
      </c>
      <c r="L59" s="74"/>
      <c r="M59" s="71">
        <v>0.2708333333333333</v>
      </c>
      <c r="N59" s="71"/>
      <c r="O59" s="71"/>
      <c r="P59" s="71"/>
      <c r="Q59" s="71">
        <f t="shared" si="4"/>
        <v>0.5347222222</v>
      </c>
      <c r="R59" s="71">
        <f t="shared" si="5"/>
        <v>0.2</v>
      </c>
      <c r="S59" s="72">
        <f t="shared" si="6"/>
        <v>0.25625</v>
      </c>
      <c r="T59" s="71">
        <f t="shared" si="7"/>
        <v>0.3138888889</v>
      </c>
      <c r="U59" s="75"/>
      <c r="V59" s="75"/>
      <c r="W59" s="75"/>
      <c r="X59" s="75"/>
      <c r="Y59" s="75"/>
      <c r="Z59" s="75"/>
      <c r="AA59" s="75"/>
    </row>
    <row r="60">
      <c r="A60" s="68">
        <v>44620.0</v>
      </c>
      <c r="B60" s="69" t="str">
        <f t="shared" si="1"/>
        <v>Monday</v>
      </c>
      <c r="C60" s="70">
        <v>44620.0</v>
      </c>
      <c r="D60" s="71">
        <v>0.23402777777777778</v>
      </c>
      <c r="E60" s="71">
        <v>0.2881944444444444</v>
      </c>
      <c r="F60" s="72">
        <f t="shared" si="2"/>
        <v>0.3020833333</v>
      </c>
      <c r="G60" s="73" t="str">
        <f t="shared" si="3"/>
        <v>12:24 PM - 12:29 PM</v>
      </c>
      <c r="H60" s="71">
        <v>0.5208333333333334</v>
      </c>
      <c r="I60" s="71">
        <v>0.1798611111111111</v>
      </c>
      <c r="J60" s="71">
        <v>0.2534722222222222</v>
      </c>
      <c r="K60" s="71">
        <v>0.3076388888888889</v>
      </c>
      <c r="L60" s="74"/>
      <c r="M60" s="71">
        <v>0.2708333333333333</v>
      </c>
      <c r="N60" s="71"/>
      <c r="O60" s="71"/>
      <c r="P60" s="71"/>
      <c r="Q60" s="71">
        <f t="shared" si="4"/>
        <v>0.5347222222</v>
      </c>
      <c r="R60" s="71">
        <f t="shared" si="5"/>
        <v>0.2006944444</v>
      </c>
      <c r="S60" s="72">
        <f t="shared" si="6"/>
        <v>0.2576388889</v>
      </c>
      <c r="T60" s="71">
        <f t="shared" si="7"/>
        <v>0.3145833333</v>
      </c>
      <c r="U60" s="75"/>
      <c r="V60" s="75"/>
      <c r="W60" s="75"/>
      <c r="X60" s="75"/>
      <c r="Y60" s="75"/>
      <c r="Z60" s="75"/>
      <c r="AA60" s="75"/>
    </row>
    <row r="61">
      <c r="A61" s="76">
        <v>44621.0</v>
      </c>
      <c r="B61" s="77" t="str">
        <f t="shared" si="1"/>
        <v>Tuesday</v>
      </c>
      <c r="C61" s="78">
        <v>44621.0</v>
      </c>
      <c r="D61" s="79">
        <v>0.2326388888888889</v>
      </c>
      <c r="E61" s="79">
        <v>0.28680555555555554</v>
      </c>
      <c r="F61" s="80">
        <f t="shared" si="2"/>
        <v>0.3006944444</v>
      </c>
      <c r="G61" s="81" t="str">
        <f t="shared" si="3"/>
        <v>12:23 PM - 12:28 PM</v>
      </c>
      <c r="H61" s="79">
        <v>0.5201388888888889</v>
      </c>
      <c r="I61" s="79">
        <v>0.18055555555555555</v>
      </c>
      <c r="J61" s="79">
        <v>0.25416666666666665</v>
      </c>
      <c r="K61" s="79">
        <v>0.3090277777777778</v>
      </c>
      <c r="L61" s="82"/>
      <c r="M61" s="79">
        <v>0.2708333333333333</v>
      </c>
      <c r="N61" s="79"/>
      <c r="O61" s="79"/>
      <c r="P61" s="79"/>
      <c r="Q61" s="79">
        <f t="shared" si="4"/>
        <v>0.5340277778</v>
      </c>
      <c r="R61" s="79">
        <f t="shared" si="5"/>
        <v>0.2013888889</v>
      </c>
      <c r="S61" s="80">
        <f t="shared" si="6"/>
        <v>0.2583333333</v>
      </c>
      <c r="T61" s="79">
        <f t="shared" si="7"/>
        <v>0.3159722222</v>
      </c>
      <c r="U61" s="83"/>
      <c r="V61" s="83"/>
      <c r="W61" s="83"/>
      <c r="X61" s="83"/>
      <c r="Y61" s="83"/>
      <c r="Z61" s="83"/>
      <c r="AA61" s="83"/>
    </row>
    <row r="62">
      <c r="A62" s="76">
        <v>44622.0</v>
      </c>
      <c r="B62" s="77" t="str">
        <f t="shared" si="1"/>
        <v>Wednesday</v>
      </c>
      <c r="C62" s="78">
        <v>44622.0</v>
      </c>
      <c r="D62" s="79">
        <v>0.23125</v>
      </c>
      <c r="E62" s="79">
        <v>0.28541666666666665</v>
      </c>
      <c r="F62" s="80">
        <f t="shared" si="2"/>
        <v>0.2993055556</v>
      </c>
      <c r="G62" s="81" t="str">
        <f t="shared" si="3"/>
        <v>12:23 PM - 12:28 PM</v>
      </c>
      <c r="H62" s="79">
        <v>0.5201388888888889</v>
      </c>
      <c r="I62" s="79">
        <v>0.18125</v>
      </c>
      <c r="J62" s="79">
        <v>0.2548611111111111</v>
      </c>
      <c r="K62" s="79">
        <v>0.30972222222222223</v>
      </c>
      <c r="L62" s="82"/>
      <c r="M62" s="79">
        <v>0.2708333333333333</v>
      </c>
      <c r="N62" s="79"/>
      <c r="O62" s="79"/>
      <c r="P62" s="79"/>
      <c r="Q62" s="79">
        <f t="shared" si="4"/>
        <v>0.5340277778</v>
      </c>
      <c r="R62" s="79">
        <f t="shared" si="5"/>
        <v>0.2020833333</v>
      </c>
      <c r="S62" s="80">
        <f t="shared" si="6"/>
        <v>0.2590277778</v>
      </c>
      <c r="T62" s="79">
        <f t="shared" si="7"/>
        <v>0.3166666667</v>
      </c>
      <c r="U62" s="83"/>
      <c r="V62" s="83"/>
      <c r="W62" s="83"/>
      <c r="X62" s="83"/>
      <c r="Y62" s="83"/>
      <c r="Z62" s="83"/>
      <c r="AA62" s="83"/>
    </row>
    <row r="63">
      <c r="A63" s="76">
        <v>44623.0</v>
      </c>
      <c r="B63" s="77" t="str">
        <f t="shared" si="1"/>
        <v>Thursday</v>
      </c>
      <c r="C63" s="78">
        <v>44623.0</v>
      </c>
      <c r="D63" s="79">
        <v>0.23055555555555557</v>
      </c>
      <c r="E63" s="79">
        <v>0.2847222222222222</v>
      </c>
      <c r="F63" s="80">
        <f t="shared" si="2"/>
        <v>0.2986111111</v>
      </c>
      <c r="G63" s="81" t="str">
        <f t="shared" si="3"/>
        <v>12:23 PM - 12:28 PM</v>
      </c>
      <c r="H63" s="79">
        <v>0.5201388888888889</v>
      </c>
      <c r="I63" s="79">
        <v>0.18194444444444444</v>
      </c>
      <c r="J63" s="79">
        <v>0.25555555555555554</v>
      </c>
      <c r="K63" s="79">
        <v>0.3104166666666667</v>
      </c>
      <c r="L63" s="82"/>
      <c r="M63" s="79">
        <v>0.2708333333333333</v>
      </c>
      <c r="N63" s="79"/>
      <c r="O63" s="79"/>
      <c r="P63" s="79"/>
      <c r="Q63" s="79">
        <f t="shared" si="4"/>
        <v>0.5340277778</v>
      </c>
      <c r="R63" s="79">
        <f t="shared" si="5"/>
        <v>0.2027777778</v>
      </c>
      <c r="S63" s="80">
        <f t="shared" si="6"/>
        <v>0.2597222222</v>
      </c>
      <c r="T63" s="79">
        <f t="shared" si="7"/>
        <v>0.3173611111</v>
      </c>
      <c r="U63" s="83"/>
      <c r="V63" s="83"/>
      <c r="W63" s="83"/>
      <c r="X63" s="83"/>
      <c r="Y63" s="83"/>
      <c r="Z63" s="83"/>
      <c r="AA63" s="83"/>
    </row>
    <row r="64">
      <c r="A64" s="76">
        <v>44624.0</v>
      </c>
      <c r="B64" s="77" t="str">
        <f t="shared" si="1"/>
        <v>Friday</v>
      </c>
      <c r="C64" s="78">
        <v>44624.0</v>
      </c>
      <c r="D64" s="79">
        <v>0.22916666666666666</v>
      </c>
      <c r="E64" s="79">
        <v>0.2833333333333333</v>
      </c>
      <c r="F64" s="80">
        <f t="shared" si="2"/>
        <v>0.2972222222</v>
      </c>
      <c r="G64" s="81" t="str">
        <f t="shared" si="3"/>
        <v>12:23 PM - 12:28 PM</v>
      </c>
      <c r="H64" s="79">
        <v>0.5201388888888889</v>
      </c>
      <c r="I64" s="79">
        <v>0.18263888888888888</v>
      </c>
      <c r="J64" s="79">
        <v>0.2569444444444444</v>
      </c>
      <c r="K64" s="79">
        <v>0.3111111111111111</v>
      </c>
      <c r="L64" s="82"/>
      <c r="M64" s="79">
        <v>0.2708333333333333</v>
      </c>
      <c r="N64" s="79"/>
      <c r="O64" s="79"/>
      <c r="P64" s="79"/>
      <c r="Q64" s="79">
        <f t="shared" si="4"/>
        <v>0.5340277778</v>
      </c>
      <c r="R64" s="79">
        <f t="shared" si="5"/>
        <v>0.2034722222</v>
      </c>
      <c r="S64" s="80">
        <f t="shared" si="6"/>
        <v>0.2611111111</v>
      </c>
      <c r="T64" s="79">
        <f t="shared" si="7"/>
        <v>0.3180555556</v>
      </c>
      <c r="U64" s="83"/>
      <c r="V64" s="83"/>
      <c r="W64" s="83"/>
      <c r="X64" s="83"/>
      <c r="Y64" s="83"/>
      <c r="Z64" s="83"/>
      <c r="AA64" s="83"/>
    </row>
    <row r="65">
      <c r="A65" s="76">
        <v>44625.0</v>
      </c>
      <c r="B65" s="77" t="str">
        <f t="shared" si="1"/>
        <v>Saturday</v>
      </c>
      <c r="C65" s="78">
        <v>44625.0</v>
      </c>
      <c r="D65" s="79">
        <v>0.22777777777777777</v>
      </c>
      <c r="E65" s="79">
        <v>0.28194444444444444</v>
      </c>
      <c r="F65" s="80">
        <f t="shared" si="2"/>
        <v>0.2958333333</v>
      </c>
      <c r="G65" s="81" t="str">
        <f t="shared" si="3"/>
        <v>12:23 PM - 12:28 PM</v>
      </c>
      <c r="H65" s="79">
        <v>0.5201388888888889</v>
      </c>
      <c r="I65" s="79">
        <v>0.18333333333333332</v>
      </c>
      <c r="J65" s="79">
        <v>0.25763888888888886</v>
      </c>
      <c r="K65" s="79">
        <v>0.3125</v>
      </c>
      <c r="L65" s="82"/>
      <c r="M65" s="79">
        <v>0.2708333333333333</v>
      </c>
      <c r="N65" s="79"/>
      <c r="O65" s="79"/>
      <c r="P65" s="79"/>
      <c r="Q65" s="79">
        <f t="shared" si="4"/>
        <v>0.5340277778</v>
      </c>
      <c r="R65" s="79">
        <f t="shared" si="5"/>
        <v>0.2041666667</v>
      </c>
      <c r="S65" s="80">
        <f t="shared" si="6"/>
        <v>0.2618055556</v>
      </c>
      <c r="T65" s="79">
        <f t="shared" si="7"/>
        <v>0.3194444444</v>
      </c>
      <c r="U65" s="83"/>
      <c r="V65" s="83"/>
      <c r="W65" s="83"/>
      <c r="X65" s="83"/>
      <c r="Y65" s="83"/>
      <c r="Z65" s="83"/>
      <c r="AA65" s="83"/>
    </row>
    <row r="66">
      <c r="A66" s="76">
        <v>44626.0</v>
      </c>
      <c r="B66" s="77" t="str">
        <f t="shared" si="1"/>
        <v>Sunday</v>
      </c>
      <c r="C66" s="78">
        <v>44626.0</v>
      </c>
      <c r="D66" s="79">
        <v>0.22708333333333333</v>
      </c>
      <c r="E66" s="79">
        <v>0.28125</v>
      </c>
      <c r="F66" s="80">
        <f t="shared" si="2"/>
        <v>0.2951388889</v>
      </c>
      <c r="G66" s="81" t="str">
        <f t="shared" si="3"/>
        <v>12:22 PM - 12:27 PM</v>
      </c>
      <c r="H66" s="79">
        <v>0.5194444444444445</v>
      </c>
      <c r="I66" s="79">
        <v>0.1840277777777778</v>
      </c>
      <c r="J66" s="79">
        <v>0.25833333333333336</v>
      </c>
      <c r="K66" s="79">
        <v>0.31319444444444444</v>
      </c>
      <c r="L66" s="82"/>
      <c r="M66" s="79">
        <v>0.2708333333333333</v>
      </c>
      <c r="N66" s="79"/>
      <c r="O66" s="79"/>
      <c r="P66" s="79"/>
      <c r="Q66" s="79">
        <f t="shared" si="4"/>
        <v>0.5333333333</v>
      </c>
      <c r="R66" s="79">
        <f t="shared" si="5"/>
        <v>0.2048611111</v>
      </c>
      <c r="S66" s="80">
        <f t="shared" si="6"/>
        <v>0.2625</v>
      </c>
      <c r="T66" s="79">
        <f t="shared" si="7"/>
        <v>0.3201388889</v>
      </c>
      <c r="U66" s="83"/>
      <c r="V66" s="83"/>
      <c r="W66" s="83"/>
      <c r="X66" s="83"/>
      <c r="Y66" s="83"/>
      <c r="Z66" s="83"/>
      <c r="AA66" s="83"/>
    </row>
    <row r="67">
      <c r="A67" s="76">
        <v>44627.0</v>
      </c>
      <c r="B67" s="77" t="str">
        <f t="shared" si="1"/>
        <v>Monday</v>
      </c>
      <c r="C67" s="78">
        <v>44627.0</v>
      </c>
      <c r="D67" s="79">
        <v>0.22569444444444445</v>
      </c>
      <c r="E67" s="79">
        <v>0.2798611111111111</v>
      </c>
      <c r="F67" s="80">
        <f t="shared" si="2"/>
        <v>0.29375</v>
      </c>
      <c r="G67" s="81" t="str">
        <f t="shared" si="3"/>
        <v>12:22 PM - 12:27 PM</v>
      </c>
      <c r="H67" s="79">
        <v>0.5194444444444445</v>
      </c>
      <c r="I67" s="79">
        <v>0.18472222222222223</v>
      </c>
      <c r="J67" s="79">
        <v>0.2590277777777778</v>
      </c>
      <c r="K67" s="79">
        <v>0.3138888888888889</v>
      </c>
      <c r="L67" s="82"/>
      <c r="M67" s="79">
        <v>0.2708333333333333</v>
      </c>
      <c r="N67" s="79"/>
      <c r="O67" s="79"/>
      <c r="P67" s="79"/>
      <c r="Q67" s="79">
        <f t="shared" si="4"/>
        <v>0.5333333333</v>
      </c>
      <c r="R67" s="79">
        <f t="shared" si="5"/>
        <v>0.2055555556</v>
      </c>
      <c r="S67" s="80">
        <f t="shared" si="6"/>
        <v>0.2631944444</v>
      </c>
      <c r="T67" s="79">
        <f t="shared" si="7"/>
        <v>0.3208333333</v>
      </c>
      <c r="U67" s="83"/>
      <c r="V67" s="83"/>
      <c r="W67" s="83"/>
      <c r="X67" s="83"/>
      <c r="Y67" s="83"/>
      <c r="Z67" s="83"/>
      <c r="AA67" s="83"/>
    </row>
    <row r="68">
      <c r="A68" s="76">
        <v>44628.0</v>
      </c>
      <c r="B68" s="77" t="str">
        <f t="shared" si="1"/>
        <v>Tuesday</v>
      </c>
      <c r="C68" s="78">
        <v>44628.0</v>
      </c>
      <c r="D68" s="79">
        <v>0.22430555555555556</v>
      </c>
      <c r="E68" s="79">
        <v>0.27847222222222223</v>
      </c>
      <c r="F68" s="80">
        <f t="shared" si="2"/>
        <v>0.2923611111</v>
      </c>
      <c r="G68" s="81" t="str">
        <f t="shared" si="3"/>
        <v>12:22 PM - 12:27 PM</v>
      </c>
      <c r="H68" s="79">
        <v>0.5194444444444445</v>
      </c>
      <c r="I68" s="79">
        <v>0.18541666666666667</v>
      </c>
      <c r="J68" s="79">
        <v>0.2604166666666667</v>
      </c>
      <c r="K68" s="79">
        <v>0.3145833333333333</v>
      </c>
      <c r="L68" s="82"/>
      <c r="M68" s="79">
        <v>0.2708333333333333</v>
      </c>
      <c r="N68" s="79"/>
      <c r="O68" s="79"/>
      <c r="P68" s="79"/>
      <c r="Q68" s="79">
        <f t="shared" si="4"/>
        <v>0.5333333333</v>
      </c>
      <c r="R68" s="79">
        <f t="shared" si="5"/>
        <v>0.20625</v>
      </c>
      <c r="S68" s="80">
        <f t="shared" si="6"/>
        <v>0.2645833333</v>
      </c>
      <c r="T68" s="79">
        <f t="shared" si="7"/>
        <v>0.3215277778</v>
      </c>
      <c r="U68" s="83"/>
      <c r="V68" s="83"/>
      <c r="W68" s="83"/>
      <c r="X68" s="83"/>
      <c r="Y68" s="83"/>
      <c r="Z68" s="83"/>
      <c r="AA68" s="83"/>
    </row>
    <row r="69">
      <c r="A69" s="76">
        <v>44629.0</v>
      </c>
      <c r="B69" s="77" t="str">
        <f t="shared" si="1"/>
        <v>Wednesday</v>
      </c>
      <c r="C69" s="78">
        <v>44629.0</v>
      </c>
      <c r="D69" s="79">
        <v>0.22291666666666668</v>
      </c>
      <c r="E69" s="79">
        <v>0.27708333333333335</v>
      </c>
      <c r="F69" s="80">
        <f t="shared" si="2"/>
        <v>0.2909722222</v>
      </c>
      <c r="G69" s="81" t="str">
        <f t="shared" si="3"/>
        <v>12:22 PM - 12:27 PM</v>
      </c>
      <c r="H69" s="79">
        <v>0.5194444444444445</v>
      </c>
      <c r="I69" s="79">
        <v>0.18611111111111112</v>
      </c>
      <c r="J69" s="79">
        <v>0.2611111111111111</v>
      </c>
      <c r="K69" s="79">
        <v>0.3159722222222222</v>
      </c>
      <c r="L69" s="82"/>
      <c r="M69" s="79">
        <v>0.2708333333333333</v>
      </c>
      <c r="N69" s="79"/>
      <c r="O69" s="79"/>
      <c r="P69" s="79"/>
      <c r="Q69" s="79">
        <f t="shared" si="4"/>
        <v>0.5333333333</v>
      </c>
      <c r="R69" s="79">
        <f t="shared" si="5"/>
        <v>0.2069444444</v>
      </c>
      <c r="S69" s="80">
        <f t="shared" si="6"/>
        <v>0.2652777778</v>
      </c>
      <c r="T69" s="79">
        <f t="shared" si="7"/>
        <v>0.3229166667</v>
      </c>
      <c r="U69" s="83"/>
      <c r="V69" s="83"/>
      <c r="W69" s="83"/>
      <c r="X69" s="83"/>
      <c r="Y69" s="83"/>
      <c r="Z69" s="83"/>
      <c r="AA69" s="83"/>
    </row>
    <row r="70">
      <c r="A70" s="76">
        <v>44630.0</v>
      </c>
      <c r="B70" s="77" t="str">
        <f t="shared" si="1"/>
        <v>Thursday</v>
      </c>
      <c r="C70" s="78">
        <v>44630.0</v>
      </c>
      <c r="D70" s="79">
        <v>0.2222222222222222</v>
      </c>
      <c r="E70" s="79">
        <v>0.2763888888888889</v>
      </c>
      <c r="F70" s="80">
        <f t="shared" si="2"/>
        <v>0.2902777778</v>
      </c>
      <c r="G70" s="81" t="str">
        <f t="shared" si="3"/>
        <v>12:21 PM - 12:26 PM</v>
      </c>
      <c r="H70" s="79">
        <v>0.51875</v>
      </c>
      <c r="I70" s="79">
        <v>0.1875</v>
      </c>
      <c r="J70" s="79">
        <v>0.26180555555555557</v>
      </c>
      <c r="K70" s="79">
        <v>0.31666666666666665</v>
      </c>
      <c r="L70" s="82"/>
      <c r="M70" s="79">
        <v>0.2708333333333333</v>
      </c>
      <c r="N70" s="79"/>
      <c r="O70" s="79"/>
      <c r="P70" s="79"/>
      <c r="Q70" s="79">
        <f t="shared" si="4"/>
        <v>0.5326388889</v>
      </c>
      <c r="R70" s="79">
        <f t="shared" si="5"/>
        <v>0.2083333333</v>
      </c>
      <c r="S70" s="80">
        <f t="shared" si="6"/>
        <v>0.2659722222</v>
      </c>
      <c r="T70" s="79">
        <f t="shared" si="7"/>
        <v>0.3236111111</v>
      </c>
      <c r="U70" s="83"/>
      <c r="V70" s="83"/>
      <c r="W70" s="83"/>
      <c r="X70" s="83"/>
      <c r="Y70" s="83"/>
      <c r="Z70" s="83"/>
      <c r="AA70" s="83"/>
    </row>
    <row r="71">
      <c r="A71" s="76">
        <v>44631.0</v>
      </c>
      <c r="B71" s="77" t="str">
        <f t="shared" si="1"/>
        <v>Friday</v>
      </c>
      <c r="C71" s="78">
        <v>44631.0</v>
      </c>
      <c r="D71" s="79">
        <v>0.22083333333333333</v>
      </c>
      <c r="E71" s="79">
        <v>0.275</v>
      </c>
      <c r="F71" s="80">
        <f t="shared" si="2"/>
        <v>0.2888888889</v>
      </c>
      <c r="G71" s="81" t="str">
        <f t="shared" si="3"/>
        <v>12:21 PM - 12:26 PM</v>
      </c>
      <c r="H71" s="79">
        <v>0.51875</v>
      </c>
      <c r="I71" s="79">
        <v>0.18819444444444444</v>
      </c>
      <c r="J71" s="79">
        <v>0.26319444444444445</v>
      </c>
      <c r="K71" s="79">
        <v>0.3173611111111111</v>
      </c>
      <c r="L71" s="82"/>
      <c r="M71" s="79">
        <v>0.2708333333333333</v>
      </c>
      <c r="N71" s="79"/>
      <c r="O71" s="79"/>
      <c r="P71" s="79"/>
      <c r="Q71" s="79">
        <f t="shared" si="4"/>
        <v>0.5326388889</v>
      </c>
      <c r="R71" s="79">
        <f t="shared" si="5"/>
        <v>0.2090277778</v>
      </c>
      <c r="S71" s="80">
        <f t="shared" si="6"/>
        <v>0.2673611111</v>
      </c>
      <c r="T71" s="79">
        <f t="shared" si="7"/>
        <v>0.3243055556</v>
      </c>
      <c r="U71" s="83"/>
      <c r="V71" s="83"/>
      <c r="W71" s="83"/>
      <c r="X71" s="83"/>
      <c r="Y71" s="83"/>
      <c r="Z71" s="83"/>
      <c r="AA71" s="83"/>
    </row>
    <row r="72">
      <c r="A72" s="76">
        <v>44632.0</v>
      </c>
      <c r="B72" s="77" t="str">
        <f t="shared" si="1"/>
        <v>Saturday</v>
      </c>
      <c r="C72" s="78">
        <v>44632.0</v>
      </c>
      <c r="D72" s="79">
        <v>0.21944444444444444</v>
      </c>
      <c r="E72" s="79">
        <v>0.27361111111111114</v>
      </c>
      <c r="F72" s="80">
        <f t="shared" si="2"/>
        <v>0.2875</v>
      </c>
      <c r="G72" s="81" t="str">
        <f t="shared" si="3"/>
        <v>12:21 PM - 12:26 PM</v>
      </c>
      <c r="H72" s="79">
        <v>0.51875</v>
      </c>
      <c r="I72" s="79">
        <v>0.18888888888888888</v>
      </c>
      <c r="J72" s="79">
        <v>0.2638888888888889</v>
      </c>
      <c r="K72" s="79">
        <v>0.31875</v>
      </c>
      <c r="L72" s="82"/>
      <c r="M72" s="79">
        <v>0.2708333333333333</v>
      </c>
      <c r="N72" s="79"/>
      <c r="O72" s="79"/>
      <c r="P72" s="79"/>
      <c r="Q72" s="79">
        <f t="shared" si="4"/>
        <v>0.5326388889</v>
      </c>
      <c r="R72" s="79">
        <f t="shared" si="5"/>
        <v>0.2097222222</v>
      </c>
      <c r="S72" s="80">
        <f t="shared" si="6"/>
        <v>0.2680555556</v>
      </c>
      <c r="T72" s="79">
        <f t="shared" si="7"/>
        <v>0.3256944444</v>
      </c>
      <c r="U72" s="83"/>
      <c r="V72" s="83"/>
      <c r="W72" s="83"/>
      <c r="X72" s="83"/>
      <c r="Y72" s="83"/>
      <c r="Z72" s="83"/>
      <c r="AA72" s="83"/>
    </row>
    <row r="73">
      <c r="A73" s="76">
        <v>44633.0</v>
      </c>
      <c r="B73" s="77" t="str">
        <f t="shared" si="1"/>
        <v>Sunday</v>
      </c>
      <c r="C73" s="78">
        <v>44633.0</v>
      </c>
      <c r="D73" s="79">
        <v>0.25972222222222224</v>
      </c>
      <c r="E73" s="79">
        <v>0.2722222222222222</v>
      </c>
      <c r="F73" s="80">
        <f t="shared" si="2"/>
        <v>0.2861111111</v>
      </c>
      <c r="G73" s="81" t="str">
        <f t="shared" si="3"/>
        <v>01:21 AM - 01:26 AM</v>
      </c>
      <c r="H73" s="79">
        <v>0.06041666666666667</v>
      </c>
      <c r="I73" s="79">
        <v>0.23125</v>
      </c>
      <c r="J73" s="79">
        <v>0.30625</v>
      </c>
      <c r="K73" s="79">
        <v>0.3611111111111111</v>
      </c>
      <c r="L73" s="82"/>
      <c r="M73" s="79">
        <v>0.2708333333333333</v>
      </c>
      <c r="N73" s="79"/>
      <c r="O73" s="79"/>
      <c r="P73" s="79"/>
      <c r="Q73" s="79">
        <f t="shared" si="4"/>
        <v>0.07430555556</v>
      </c>
      <c r="R73" s="79">
        <f t="shared" si="5"/>
        <v>0.2520833333</v>
      </c>
      <c r="S73" s="80">
        <f t="shared" si="6"/>
        <v>0.3104166667</v>
      </c>
      <c r="T73" s="79">
        <f t="shared" si="7"/>
        <v>0.3680555556</v>
      </c>
      <c r="U73" s="83"/>
      <c r="V73" s="83"/>
      <c r="W73" s="83"/>
      <c r="X73" s="83"/>
      <c r="Y73" s="83"/>
      <c r="Z73" s="83"/>
      <c r="AA73" s="83"/>
    </row>
    <row r="74">
      <c r="A74" s="76">
        <v>44634.0</v>
      </c>
      <c r="B74" s="77" t="str">
        <f t="shared" si="1"/>
        <v>Monday</v>
      </c>
      <c r="C74" s="78">
        <v>44634.0</v>
      </c>
      <c r="D74" s="79">
        <v>0.25833333333333336</v>
      </c>
      <c r="E74" s="79">
        <v>0.3125</v>
      </c>
      <c r="F74" s="80">
        <f t="shared" si="2"/>
        <v>0.3263888889</v>
      </c>
      <c r="G74" s="81" t="str">
        <f t="shared" si="3"/>
        <v>01:20 AM - 01:25 AM</v>
      </c>
      <c r="H74" s="79">
        <v>0.059722222222222225</v>
      </c>
      <c r="I74" s="79">
        <v>0.23194444444444445</v>
      </c>
      <c r="J74" s="79">
        <v>0.30694444444444446</v>
      </c>
      <c r="K74" s="79">
        <v>0.36180555555555555</v>
      </c>
      <c r="L74" s="82"/>
      <c r="M74" s="79">
        <v>0.2708333333333333</v>
      </c>
      <c r="N74" s="79"/>
      <c r="O74" s="79"/>
      <c r="P74" s="79"/>
      <c r="Q74" s="79">
        <f t="shared" si="4"/>
        <v>0.07361111111</v>
      </c>
      <c r="R74" s="79">
        <f t="shared" si="5"/>
        <v>0.2527777778</v>
      </c>
      <c r="S74" s="80">
        <f t="shared" si="6"/>
        <v>0.3111111111</v>
      </c>
      <c r="T74" s="79">
        <f t="shared" si="7"/>
        <v>0.36875</v>
      </c>
      <c r="U74" s="83"/>
      <c r="V74" s="83"/>
      <c r="W74" s="83"/>
      <c r="X74" s="83"/>
      <c r="Y74" s="83"/>
      <c r="Z74" s="83"/>
      <c r="AA74" s="83"/>
    </row>
    <row r="75">
      <c r="A75" s="76">
        <v>44635.0</v>
      </c>
      <c r="B75" s="77" t="str">
        <f t="shared" si="1"/>
        <v>Tuesday</v>
      </c>
      <c r="C75" s="78">
        <v>44635.0</v>
      </c>
      <c r="D75" s="79">
        <v>0.2569444444444444</v>
      </c>
      <c r="E75" s="79">
        <v>0.31180555555555556</v>
      </c>
      <c r="F75" s="80">
        <f t="shared" si="2"/>
        <v>0.3256944444</v>
      </c>
      <c r="G75" s="81" t="str">
        <f t="shared" si="3"/>
        <v>01:20 AM - 01:25 AM</v>
      </c>
      <c r="H75" s="79">
        <v>0.059722222222222225</v>
      </c>
      <c r="I75" s="79">
        <v>0.2326388888888889</v>
      </c>
      <c r="J75" s="79">
        <v>0.3076388888888889</v>
      </c>
      <c r="K75" s="79">
        <v>0.3625</v>
      </c>
      <c r="L75" s="82"/>
      <c r="M75" s="79">
        <v>0.2708333333333333</v>
      </c>
      <c r="N75" s="79"/>
      <c r="O75" s="79"/>
      <c r="P75" s="79"/>
      <c r="Q75" s="79">
        <f t="shared" si="4"/>
        <v>0.07361111111</v>
      </c>
      <c r="R75" s="79">
        <f t="shared" si="5"/>
        <v>0.2534722222</v>
      </c>
      <c r="S75" s="80">
        <f t="shared" si="6"/>
        <v>0.3118055556</v>
      </c>
      <c r="T75" s="79">
        <f t="shared" si="7"/>
        <v>0.3694444444</v>
      </c>
      <c r="U75" s="83"/>
      <c r="V75" s="83"/>
      <c r="W75" s="83"/>
      <c r="X75" s="83"/>
      <c r="Y75" s="83"/>
      <c r="Z75" s="83"/>
      <c r="AA75" s="83"/>
    </row>
    <row r="76">
      <c r="A76" s="76">
        <v>44636.0</v>
      </c>
      <c r="B76" s="77" t="str">
        <f t="shared" si="1"/>
        <v>Wednesday</v>
      </c>
      <c r="C76" s="78">
        <v>44636.0</v>
      </c>
      <c r="D76" s="79">
        <v>0.25625</v>
      </c>
      <c r="E76" s="79">
        <v>0.3104166666666667</v>
      </c>
      <c r="F76" s="80">
        <f t="shared" si="2"/>
        <v>0.3243055556</v>
      </c>
      <c r="G76" s="81" t="str">
        <f t="shared" si="3"/>
        <v>01:20 AM - 01:25 AM</v>
      </c>
      <c r="H76" s="79">
        <v>0.059722222222222225</v>
      </c>
      <c r="I76" s="79">
        <v>0.23333333333333334</v>
      </c>
      <c r="J76" s="79">
        <v>0.3090277777777778</v>
      </c>
      <c r="K76" s="79">
        <v>0.3638888888888889</v>
      </c>
      <c r="L76" s="82"/>
      <c r="M76" s="79">
        <v>0.2708333333333333</v>
      </c>
      <c r="N76" s="79"/>
      <c r="O76" s="79"/>
      <c r="P76" s="79"/>
      <c r="Q76" s="79">
        <f t="shared" si="4"/>
        <v>0.07361111111</v>
      </c>
      <c r="R76" s="79">
        <f t="shared" si="5"/>
        <v>0.2541666667</v>
      </c>
      <c r="S76" s="80">
        <f t="shared" si="6"/>
        <v>0.3131944444</v>
      </c>
      <c r="T76" s="79">
        <f t="shared" si="7"/>
        <v>0.3708333333</v>
      </c>
      <c r="U76" s="83"/>
      <c r="V76" s="83"/>
      <c r="W76" s="83"/>
      <c r="X76" s="83"/>
      <c r="Y76" s="83"/>
      <c r="Z76" s="83"/>
      <c r="AA76" s="83"/>
    </row>
    <row r="77">
      <c r="A77" s="76">
        <v>44637.0</v>
      </c>
      <c r="B77" s="77" t="str">
        <f t="shared" si="1"/>
        <v>Thursday</v>
      </c>
      <c r="C77" s="78">
        <v>44637.0</v>
      </c>
      <c r="D77" s="79">
        <v>0.2548611111111111</v>
      </c>
      <c r="E77" s="79">
        <v>0.3090277777777778</v>
      </c>
      <c r="F77" s="80">
        <f t="shared" si="2"/>
        <v>0.3229166667</v>
      </c>
      <c r="G77" s="81" t="str">
        <f t="shared" si="3"/>
        <v>01:19 AM - 01:24 AM</v>
      </c>
      <c r="H77" s="79">
        <v>0.059027777777777776</v>
      </c>
      <c r="I77" s="79">
        <v>0.23402777777777778</v>
      </c>
      <c r="J77" s="79">
        <v>0.30972222222222223</v>
      </c>
      <c r="K77" s="79">
        <v>0.3645833333333333</v>
      </c>
      <c r="L77" s="82"/>
      <c r="M77" s="79">
        <v>0.2708333333333333</v>
      </c>
      <c r="N77" s="79"/>
      <c r="O77" s="79"/>
      <c r="P77" s="79"/>
      <c r="Q77" s="79">
        <f t="shared" si="4"/>
        <v>0.07291666667</v>
      </c>
      <c r="R77" s="79">
        <f t="shared" si="5"/>
        <v>0.2548611111</v>
      </c>
      <c r="S77" s="80">
        <f t="shared" si="6"/>
        <v>0.3138888889</v>
      </c>
      <c r="T77" s="79">
        <f t="shared" si="7"/>
        <v>0.3715277778</v>
      </c>
      <c r="U77" s="83"/>
      <c r="V77" s="83"/>
      <c r="W77" s="83"/>
      <c r="X77" s="83"/>
      <c r="Y77" s="83"/>
      <c r="Z77" s="83"/>
      <c r="AA77" s="83"/>
    </row>
    <row r="78">
      <c r="A78" s="76">
        <v>44638.0</v>
      </c>
      <c r="B78" s="77" t="str">
        <f t="shared" si="1"/>
        <v>Friday</v>
      </c>
      <c r="C78" s="78">
        <v>44638.0</v>
      </c>
      <c r="D78" s="79">
        <v>0.2534722222222222</v>
      </c>
      <c r="E78" s="79">
        <v>0.3076388888888889</v>
      </c>
      <c r="F78" s="80">
        <f t="shared" si="2"/>
        <v>0.3215277778</v>
      </c>
      <c r="G78" s="81" t="str">
        <f t="shared" si="3"/>
        <v>01:19 AM - 01:24 AM</v>
      </c>
      <c r="H78" s="79">
        <v>0.059027777777777776</v>
      </c>
      <c r="I78" s="79">
        <v>0.23402777777777778</v>
      </c>
      <c r="J78" s="79">
        <v>0.3104166666666667</v>
      </c>
      <c r="K78" s="79">
        <v>0.36527777777777776</v>
      </c>
      <c r="L78" s="82"/>
      <c r="M78" s="79">
        <v>0.2708333333333333</v>
      </c>
      <c r="N78" s="79"/>
      <c r="O78" s="79"/>
      <c r="P78" s="79"/>
      <c r="Q78" s="79">
        <f t="shared" si="4"/>
        <v>0.07291666667</v>
      </c>
      <c r="R78" s="79">
        <f t="shared" si="5"/>
        <v>0.2548611111</v>
      </c>
      <c r="S78" s="80">
        <f t="shared" si="6"/>
        <v>0.3145833333</v>
      </c>
      <c r="T78" s="79">
        <f t="shared" si="7"/>
        <v>0.3722222222</v>
      </c>
      <c r="U78" s="83"/>
      <c r="V78" s="83"/>
      <c r="W78" s="83"/>
      <c r="X78" s="83"/>
      <c r="Y78" s="83"/>
      <c r="Z78" s="83"/>
      <c r="AA78" s="83"/>
    </row>
    <row r="79">
      <c r="A79" s="76">
        <v>44639.0</v>
      </c>
      <c r="B79" s="77" t="str">
        <f t="shared" si="1"/>
        <v>Saturday</v>
      </c>
      <c r="C79" s="78">
        <v>44639.0</v>
      </c>
      <c r="D79" s="79">
        <v>0.2520833333333333</v>
      </c>
      <c r="E79" s="79">
        <v>0.30625</v>
      </c>
      <c r="F79" s="80">
        <f t="shared" si="2"/>
        <v>0.3201388889</v>
      </c>
      <c r="G79" s="81" t="str">
        <f t="shared" si="3"/>
        <v>01:19 AM - 01:24 AM</v>
      </c>
      <c r="H79" s="79">
        <v>0.059027777777777776</v>
      </c>
      <c r="I79" s="79">
        <v>0.23472222222222222</v>
      </c>
      <c r="J79" s="79">
        <v>0.3111111111111111</v>
      </c>
      <c r="K79" s="79">
        <v>0.36666666666666664</v>
      </c>
      <c r="L79" s="82"/>
      <c r="M79" s="79">
        <v>0.2708333333333333</v>
      </c>
      <c r="N79" s="79"/>
      <c r="O79" s="79"/>
      <c r="P79" s="79"/>
      <c r="Q79" s="79">
        <f t="shared" si="4"/>
        <v>0.07291666667</v>
      </c>
      <c r="R79" s="79">
        <f t="shared" si="5"/>
        <v>0.2555555556</v>
      </c>
      <c r="S79" s="80">
        <f t="shared" si="6"/>
        <v>0.3152777778</v>
      </c>
      <c r="T79" s="79">
        <f t="shared" si="7"/>
        <v>0.3736111111</v>
      </c>
      <c r="U79" s="83"/>
      <c r="V79" s="83"/>
      <c r="W79" s="83"/>
      <c r="X79" s="83"/>
      <c r="Y79" s="83"/>
      <c r="Z79" s="83"/>
      <c r="AA79" s="83"/>
    </row>
    <row r="80">
      <c r="A80" s="76">
        <v>44640.0</v>
      </c>
      <c r="B80" s="77" t="str">
        <f t="shared" si="1"/>
        <v>Sunday</v>
      </c>
      <c r="C80" s="78">
        <v>44640.0</v>
      </c>
      <c r="D80" s="79">
        <v>0.25069444444444444</v>
      </c>
      <c r="E80" s="79">
        <v>0.3055555555555556</v>
      </c>
      <c r="F80" s="80">
        <f t="shared" si="2"/>
        <v>0.3194444444</v>
      </c>
      <c r="G80" s="81" t="str">
        <f t="shared" si="3"/>
        <v>01:19 AM - 01:24 AM</v>
      </c>
      <c r="H80" s="79">
        <v>0.059027777777777776</v>
      </c>
      <c r="I80" s="79">
        <v>0.23541666666666666</v>
      </c>
      <c r="J80" s="79">
        <v>0.3125</v>
      </c>
      <c r="K80" s="79">
        <v>0.36736111111111114</v>
      </c>
      <c r="L80" s="82"/>
      <c r="M80" s="79">
        <v>0.2708333333333333</v>
      </c>
      <c r="N80" s="79"/>
      <c r="O80" s="79"/>
      <c r="P80" s="79"/>
      <c r="Q80" s="79">
        <f t="shared" si="4"/>
        <v>0.07291666667</v>
      </c>
      <c r="R80" s="79">
        <f t="shared" si="5"/>
        <v>0.25625</v>
      </c>
      <c r="S80" s="80">
        <f t="shared" si="6"/>
        <v>0.3166666667</v>
      </c>
      <c r="T80" s="79">
        <f t="shared" si="7"/>
        <v>0.3743055556</v>
      </c>
      <c r="U80" s="83"/>
      <c r="V80" s="83"/>
      <c r="W80" s="83"/>
      <c r="X80" s="83"/>
      <c r="Y80" s="83"/>
      <c r="Z80" s="83"/>
      <c r="AA80" s="83"/>
    </row>
    <row r="81">
      <c r="A81" s="76">
        <v>44641.0</v>
      </c>
      <c r="B81" s="77" t="str">
        <f t="shared" si="1"/>
        <v>Monday</v>
      </c>
      <c r="C81" s="78">
        <v>44641.0</v>
      </c>
      <c r="D81" s="79">
        <v>0.24930555555555556</v>
      </c>
      <c r="E81" s="79">
        <v>0.30416666666666664</v>
      </c>
      <c r="F81" s="80">
        <f t="shared" si="2"/>
        <v>0.3180555556</v>
      </c>
      <c r="G81" s="81" t="str">
        <f t="shared" si="3"/>
        <v>01:18 AM - 01:23 AM</v>
      </c>
      <c r="H81" s="79">
        <v>0.058333333333333334</v>
      </c>
      <c r="I81" s="79">
        <v>0.2361111111111111</v>
      </c>
      <c r="J81" s="79">
        <v>0.31319444444444444</v>
      </c>
      <c r="K81" s="79">
        <v>0.3680555555555556</v>
      </c>
      <c r="L81" s="82"/>
      <c r="M81" s="79">
        <v>0.2708333333333333</v>
      </c>
      <c r="N81" s="79"/>
      <c r="O81" s="79"/>
      <c r="P81" s="79"/>
      <c r="Q81" s="79">
        <f t="shared" si="4"/>
        <v>0.07222222222</v>
      </c>
      <c r="R81" s="79">
        <f t="shared" si="5"/>
        <v>0.2569444444</v>
      </c>
      <c r="S81" s="80">
        <f t="shared" si="6"/>
        <v>0.3173611111</v>
      </c>
      <c r="T81" s="79">
        <f t="shared" si="7"/>
        <v>0.375</v>
      </c>
      <c r="U81" s="83"/>
      <c r="V81" s="83"/>
      <c r="W81" s="83"/>
      <c r="X81" s="83"/>
      <c r="Y81" s="83"/>
      <c r="Z81" s="83"/>
      <c r="AA81" s="83"/>
    </row>
    <row r="82">
      <c r="A82" s="76">
        <v>44642.0</v>
      </c>
      <c r="B82" s="77" t="str">
        <f t="shared" si="1"/>
        <v>Tuesday</v>
      </c>
      <c r="C82" s="78">
        <v>44642.0</v>
      </c>
      <c r="D82" s="79">
        <v>0.24791666666666667</v>
      </c>
      <c r="E82" s="79">
        <v>0.30277777777777776</v>
      </c>
      <c r="F82" s="80">
        <f t="shared" si="2"/>
        <v>0.3166666667</v>
      </c>
      <c r="G82" s="81" t="str">
        <f t="shared" si="3"/>
        <v>01:18 AM - 01:23 AM</v>
      </c>
      <c r="H82" s="79">
        <v>0.058333333333333334</v>
      </c>
      <c r="I82" s="79">
        <v>0.23680555555555555</v>
      </c>
      <c r="J82" s="79">
        <v>0.3138888888888889</v>
      </c>
      <c r="K82" s="79">
        <v>0.36944444444444446</v>
      </c>
      <c r="L82" s="82"/>
      <c r="M82" s="79">
        <v>0.2708333333333333</v>
      </c>
      <c r="N82" s="79"/>
      <c r="O82" s="79"/>
      <c r="P82" s="79"/>
      <c r="Q82" s="79">
        <f t="shared" si="4"/>
        <v>0.07222222222</v>
      </c>
      <c r="R82" s="79">
        <f t="shared" si="5"/>
        <v>0.2576388889</v>
      </c>
      <c r="S82" s="80">
        <f t="shared" si="6"/>
        <v>0.3180555556</v>
      </c>
      <c r="T82" s="79">
        <f t="shared" si="7"/>
        <v>0.3763888889</v>
      </c>
      <c r="U82" s="83"/>
      <c r="V82" s="83"/>
      <c r="W82" s="83"/>
      <c r="X82" s="83"/>
      <c r="Y82" s="83"/>
      <c r="Z82" s="83"/>
      <c r="AA82" s="83"/>
    </row>
    <row r="83">
      <c r="A83" s="76">
        <v>44643.0</v>
      </c>
      <c r="B83" s="77" t="str">
        <f t="shared" si="1"/>
        <v>Wednesday</v>
      </c>
      <c r="C83" s="78">
        <v>44643.0</v>
      </c>
      <c r="D83" s="79">
        <v>0.2465277777777778</v>
      </c>
      <c r="E83" s="79">
        <v>0.3013888888888889</v>
      </c>
      <c r="F83" s="80">
        <f t="shared" si="2"/>
        <v>0.3152777778</v>
      </c>
      <c r="G83" s="81" t="str">
        <f t="shared" si="3"/>
        <v>01:18 AM - 01:23 AM</v>
      </c>
      <c r="H83" s="79">
        <v>0.058333333333333334</v>
      </c>
      <c r="I83" s="79">
        <v>0.2375</v>
      </c>
      <c r="J83" s="79">
        <v>0.3145833333333333</v>
      </c>
      <c r="K83" s="79">
        <v>0.3701388888888889</v>
      </c>
      <c r="L83" s="82"/>
      <c r="M83" s="79">
        <v>0.2708333333333333</v>
      </c>
      <c r="N83" s="79"/>
      <c r="O83" s="79"/>
      <c r="P83" s="79"/>
      <c r="Q83" s="79">
        <f t="shared" si="4"/>
        <v>0.07222222222</v>
      </c>
      <c r="R83" s="79">
        <f t="shared" si="5"/>
        <v>0.2583333333</v>
      </c>
      <c r="S83" s="80">
        <f t="shared" si="6"/>
        <v>0.31875</v>
      </c>
      <c r="T83" s="79">
        <f t="shared" si="7"/>
        <v>0.3770833333</v>
      </c>
      <c r="U83" s="83"/>
      <c r="V83" s="83"/>
      <c r="W83" s="83"/>
      <c r="X83" s="83"/>
      <c r="Y83" s="83"/>
      <c r="Z83" s="83"/>
      <c r="AA83" s="83"/>
    </row>
    <row r="84">
      <c r="A84" s="76">
        <v>44644.0</v>
      </c>
      <c r="B84" s="77" t="str">
        <f t="shared" si="1"/>
        <v>Thursday</v>
      </c>
      <c r="C84" s="78">
        <v>44644.0</v>
      </c>
      <c r="D84" s="79">
        <v>0.24513888888888888</v>
      </c>
      <c r="E84" s="79">
        <v>0.3</v>
      </c>
      <c r="F84" s="80">
        <f t="shared" si="2"/>
        <v>0.3138888889</v>
      </c>
      <c r="G84" s="81" t="str">
        <f t="shared" si="3"/>
        <v>01:17 AM - 01:22 AM</v>
      </c>
      <c r="H84" s="79">
        <v>0.05763888888888889</v>
      </c>
      <c r="I84" s="79">
        <v>0.23819444444444443</v>
      </c>
      <c r="J84" s="79">
        <v>0.31527777777777777</v>
      </c>
      <c r="K84" s="79">
        <v>0.37083333333333335</v>
      </c>
      <c r="L84" s="82"/>
      <c r="M84" s="79">
        <v>0.2708333333333333</v>
      </c>
      <c r="N84" s="79"/>
      <c r="O84" s="79"/>
      <c r="P84" s="79"/>
      <c r="Q84" s="79">
        <f t="shared" si="4"/>
        <v>0.07152777778</v>
      </c>
      <c r="R84" s="79">
        <f t="shared" si="5"/>
        <v>0.2590277778</v>
      </c>
      <c r="S84" s="80">
        <f t="shared" si="6"/>
        <v>0.3194444444</v>
      </c>
      <c r="T84" s="79">
        <f t="shared" si="7"/>
        <v>0.3777777778</v>
      </c>
      <c r="U84" s="83"/>
      <c r="V84" s="83"/>
      <c r="W84" s="83"/>
      <c r="X84" s="83"/>
      <c r="Y84" s="83"/>
      <c r="Z84" s="83"/>
      <c r="AA84" s="83"/>
    </row>
    <row r="85">
      <c r="A85" s="76">
        <v>44645.0</v>
      </c>
      <c r="B85" s="77" t="str">
        <f t="shared" si="1"/>
        <v>Friday</v>
      </c>
      <c r="C85" s="78">
        <v>44645.0</v>
      </c>
      <c r="D85" s="79">
        <v>0.24375</v>
      </c>
      <c r="E85" s="79">
        <v>0.29930555555555555</v>
      </c>
      <c r="F85" s="80">
        <f t="shared" si="2"/>
        <v>0.3131944444</v>
      </c>
      <c r="G85" s="81" t="str">
        <f t="shared" si="3"/>
        <v>01:17 AM - 01:22 AM</v>
      </c>
      <c r="H85" s="79">
        <v>0.05763888888888889</v>
      </c>
      <c r="I85" s="79">
        <v>0.2388888888888889</v>
      </c>
      <c r="J85" s="79">
        <v>0.31666666666666665</v>
      </c>
      <c r="K85" s="79">
        <v>0.37222222222222223</v>
      </c>
      <c r="L85" s="82"/>
      <c r="M85" s="79">
        <v>0.2708333333333333</v>
      </c>
      <c r="N85" s="79"/>
      <c r="O85" s="79"/>
      <c r="P85" s="79"/>
      <c r="Q85" s="79">
        <f t="shared" si="4"/>
        <v>0.07152777778</v>
      </c>
      <c r="R85" s="79">
        <f t="shared" si="5"/>
        <v>0.2597222222</v>
      </c>
      <c r="S85" s="80">
        <f t="shared" si="6"/>
        <v>0.3208333333</v>
      </c>
      <c r="T85" s="79">
        <f t="shared" si="7"/>
        <v>0.3791666667</v>
      </c>
      <c r="U85" s="83"/>
      <c r="V85" s="83"/>
      <c r="W85" s="83"/>
      <c r="X85" s="83"/>
      <c r="Y85" s="83"/>
      <c r="Z85" s="83"/>
      <c r="AA85" s="83"/>
    </row>
    <row r="86">
      <c r="A86" s="76">
        <v>44646.0</v>
      </c>
      <c r="B86" s="77" t="str">
        <f t="shared" si="1"/>
        <v>Saturday</v>
      </c>
      <c r="C86" s="78">
        <v>44646.0</v>
      </c>
      <c r="D86" s="79">
        <v>0.2423611111111111</v>
      </c>
      <c r="E86" s="79">
        <v>0.29791666666666666</v>
      </c>
      <c r="F86" s="80">
        <f t="shared" si="2"/>
        <v>0.3118055556</v>
      </c>
      <c r="G86" s="81" t="str">
        <f t="shared" si="3"/>
        <v>01:17 AM - 01:22 AM</v>
      </c>
      <c r="H86" s="79">
        <v>0.05763888888888889</v>
      </c>
      <c r="I86" s="79">
        <v>0.23958333333333334</v>
      </c>
      <c r="J86" s="79">
        <v>0.3173611111111111</v>
      </c>
      <c r="K86" s="79">
        <v>0.3729166666666667</v>
      </c>
      <c r="L86" s="82"/>
      <c r="M86" s="79">
        <v>0.2708333333333333</v>
      </c>
      <c r="N86" s="79"/>
      <c r="O86" s="79"/>
      <c r="P86" s="79"/>
      <c r="Q86" s="79">
        <f t="shared" si="4"/>
        <v>0.07152777778</v>
      </c>
      <c r="R86" s="79">
        <f t="shared" si="5"/>
        <v>0.2604166667</v>
      </c>
      <c r="S86" s="80">
        <f t="shared" si="6"/>
        <v>0.3215277778</v>
      </c>
      <c r="T86" s="79">
        <f t="shared" si="7"/>
        <v>0.3798611111</v>
      </c>
      <c r="U86" s="83"/>
      <c r="V86" s="83"/>
      <c r="W86" s="83"/>
      <c r="X86" s="83"/>
      <c r="Y86" s="83"/>
      <c r="Z86" s="83"/>
      <c r="AA86" s="83"/>
    </row>
    <row r="87">
      <c r="A87" s="76">
        <v>44647.0</v>
      </c>
      <c r="B87" s="77" t="str">
        <f t="shared" si="1"/>
        <v>Sunday</v>
      </c>
      <c r="C87" s="78">
        <v>44647.0</v>
      </c>
      <c r="D87" s="79">
        <v>0.24097222222222223</v>
      </c>
      <c r="E87" s="79">
        <v>0.2965277777777778</v>
      </c>
      <c r="F87" s="80">
        <f t="shared" si="2"/>
        <v>0.3104166667</v>
      </c>
      <c r="G87" s="81" t="str">
        <f t="shared" si="3"/>
        <v>01:16 AM - 01:21 AM</v>
      </c>
      <c r="H87" s="79">
        <v>0.05694444444444444</v>
      </c>
      <c r="I87" s="79">
        <v>0.24027777777777778</v>
      </c>
      <c r="J87" s="79">
        <v>0.31805555555555554</v>
      </c>
      <c r="K87" s="79">
        <v>0.3736111111111111</v>
      </c>
      <c r="L87" s="82"/>
      <c r="M87" s="79">
        <v>0.2708333333333333</v>
      </c>
      <c r="N87" s="79"/>
      <c r="O87" s="79"/>
      <c r="P87" s="79"/>
      <c r="Q87" s="79">
        <f t="shared" si="4"/>
        <v>0.07083333333</v>
      </c>
      <c r="R87" s="79">
        <f t="shared" si="5"/>
        <v>0.2611111111</v>
      </c>
      <c r="S87" s="80">
        <f t="shared" si="6"/>
        <v>0.3222222222</v>
      </c>
      <c r="T87" s="79">
        <f t="shared" si="7"/>
        <v>0.3805555556</v>
      </c>
      <c r="U87" s="83"/>
      <c r="V87" s="83"/>
      <c r="W87" s="83"/>
      <c r="X87" s="83"/>
      <c r="Y87" s="83"/>
      <c r="Z87" s="83"/>
      <c r="AA87" s="83"/>
    </row>
    <row r="88">
      <c r="A88" s="76">
        <v>44648.0</v>
      </c>
      <c r="B88" s="77" t="str">
        <f t="shared" si="1"/>
        <v>Monday</v>
      </c>
      <c r="C88" s="78">
        <v>44648.0</v>
      </c>
      <c r="D88" s="79">
        <v>0.23958333333333334</v>
      </c>
      <c r="E88" s="79">
        <v>0.2951388888888889</v>
      </c>
      <c r="F88" s="80">
        <f t="shared" si="2"/>
        <v>0.3090277778</v>
      </c>
      <c r="G88" s="81" t="str">
        <f t="shared" si="3"/>
        <v>01:16 AM - 01:21 AM</v>
      </c>
      <c r="H88" s="79">
        <v>0.05694444444444444</v>
      </c>
      <c r="I88" s="79">
        <v>0.24097222222222223</v>
      </c>
      <c r="J88" s="79">
        <v>0.31875</v>
      </c>
      <c r="K88" s="79">
        <v>0.375</v>
      </c>
      <c r="L88" s="82"/>
      <c r="M88" s="79">
        <v>0.2708333333333333</v>
      </c>
      <c r="N88" s="79"/>
      <c r="O88" s="79"/>
      <c r="P88" s="79"/>
      <c r="Q88" s="79">
        <f t="shared" si="4"/>
        <v>0.07083333333</v>
      </c>
      <c r="R88" s="79">
        <f t="shared" si="5"/>
        <v>0.2618055556</v>
      </c>
      <c r="S88" s="80">
        <f t="shared" si="6"/>
        <v>0.3229166667</v>
      </c>
      <c r="T88" s="79">
        <f t="shared" si="7"/>
        <v>0.3819444444</v>
      </c>
      <c r="U88" s="83"/>
      <c r="V88" s="83"/>
      <c r="W88" s="83"/>
      <c r="X88" s="83"/>
      <c r="Y88" s="83"/>
      <c r="Z88" s="83"/>
      <c r="AA88" s="83"/>
    </row>
    <row r="89">
      <c r="A89" s="76">
        <v>44649.0</v>
      </c>
      <c r="B89" s="77" t="str">
        <f t="shared" si="1"/>
        <v>Tuesday</v>
      </c>
      <c r="C89" s="78">
        <v>44649.0</v>
      </c>
      <c r="D89" s="79">
        <v>0.23819444444444443</v>
      </c>
      <c r="E89" s="79">
        <v>0.29375</v>
      </c>
      <c r="F89" s="80">
        <f t="shared" si="2"/>
        <v>0.3076388889</v>
      </c>
      <c r="G89" s="81" t="str">
        <f t="shared" si="3"/>
        <v>01:16 AM - 01:21 AM</v>
      </c>
      <c r="H89" s="79">
        <v>0.05694444444444444</v>
      </c>
      <c r="I89" s="79">
        <v>0.24097222222222223</v>
      </c>
      <c r="J89" s="79">
        <v>0.3194444444444444</v>
      </c>
      <c r="K89" s="79">
        <v>0.37569444444444444</v>
      </c>
      <c r="L89" s="82"/>
      <c r="M89" s="79">
        <v>0.2708333333333333</v>
      </c>
      <c r="N89" s="79"/>
      <c r="O89" s="79"/>
      <c r="P89" s="79"/>
      <c r="Q89" s="79">
        <f t="shared" si="4"/>
        <v>0.07083333333</v>
      </c>
      <c r="R89" s="79">
        <f t="shared" si="5"/>
        <v>0.2618055556</v>
      </c>
      <c r="S89" s="80">
        <f t="shared" si="6"/>
        <v>0.3236111111</v>
      </c>
      <c r="T89" s="79">
        <f t="shared" si="7"/>
        <v>0.3826388889</v>
      </c>
      <c r="U89" s="83"/>
      <c r="V89" s="83"/>
      <c r="W89" s="83"/>
      <c r="X89" s="83"/>
      <c r="Y89" s="83"/>
      <c r="Z89" s="83"/>
      <c r="AA89" s="83"/>
    </row>
    <row r="90">
      <c r="A90" s="76">
        <v>44650.0</v>
      </c>
      <c r="B90" s="77" t="str">
        <f t="shared" si="1"/>
        <v>Wednesday</v>
      </c>
      <c r="C90" s="78">
        <v>44650.0</v>
      </c>
      <c r="D90" s="79">
        <v>0.23680555555555555</v>
      </c>
      <c r="E90" s="79">
        <v>0.29305555555555557</v>
      </c>
      <c r="F90" s="80">
        <f t="shared" si="2"/>
        <v>0.3069444444</v>
      </c>
      <c r="G90" s="81" t="str">
        <f t="shared" si="3"/>
        <v>01:16 AM - 01:21 AM</v>
      </c>
      <c r="H90" s="79">
        <v>0.05694444444444444</v>
      </c>
      <c r="I90" s="79">
        <v>0.24166666666666667</v>
      </c>
      <c r="J90" s="79">
        <v>0.32083333333333336</v>
      </c>
      <c r="K90" s="79">
        <v>0.3770833333333333</v>
      </c>
      <c r="L90" s="82"/>
      <c r="M90" s="79">
        <v>0.2708333333333333</v>
      </c>
      <c r="N90" s="79"/>
      <c r="O90" s="79"/>
      <c r="P90" s="79"/>
      <c r="Q90" s="79">
        <f t="shared" si="4"/>
        <v>0.07083333333</v>
      </c>
      <c r="R90" s="79">
        <f t="shared" si="5"/>
        <v>0.2625</v>
      </c>
      <c r="S90" s="80">
        <f t="shared" si="6"/>
        <v>0.325</v>
      </c>
      <c r="T90" s="79">
        <f t="shared" si="7"/>
        <v>0.3840277778</v>
      </c>
      <c r="U90" s="83"/>
      <c r="V90" s="83"/>
      <c r="W90" s="83"/>
      <c r="X90" s="83"/>
      <c r="Y90" s="83"/>
      <c r="Z90" s="83"/>
      <c r="AA90" s="83"/>
    </row>
    <row r="91">
      <c r="A91" s="76">
        <v>44651.0</v>
      </c>
      <c r="B91" s="77" t="str">
        <f t="shared" si="1"/>
        <v>Thursday</v>
      </c>
      <c r="C91" s="78">
        <v>44651.0</v>
      </c>
      <c r="D91" s="79">
        <v>0.23541666666666666</v>
      </c>
      <c r="E91" s="79">
        <v>0.2916666666666667</v>
      </c>
      <c r="F91" s="80">
        <f t="shared" si="2"/>
        <v>0.3055555556</v>
      </c>
      <c r="G91" s="81" t="str">
        <f t="shared" si="3"/>
        <v>01:15 AM - 01:20 AM</v>
      </c>
      <c r="H91" s="79">
        <v>0.05625</v>
      </c>
      <c r="I91" s="79">
        <v>0.2423611111111111</v>
      </c>
      <c r="J91" s="79">
        <v>0.3215277777777778</v>
      </c>
      <c r="K91" s="79">
        <v>0.37777777777777777</v>
      </c>
      <c r="L91" s="82"/>
      <c r="M91" s="79">
        <v>0.2708333333333333</v>
      </c>
      <c r="N91" s="79"/>
      <c r="O91" s="79"/>
      <c r="P91" s="79"/>
      <c r="Q91" s="79">
        <f t="shared" si="4"/>
        <v>0.07013888889</v>
      </c>
      <c r="R91" s="79">
        <f t="shared" si="5"/>
        <v>0.2631944444</v>
      </c>
      <c r="S91" s="80">
        <f t="shared" si="6"/>
        <v>0.3256944444</v>
      </c>
      <c r="T91" s="79">
        <f t="shared" si="7"/>
        <v>0.3847222222</v>
      </c>
      <c r="U91" s="83"/>
      <c r="V91" s="83"/>
      <c r="W91" s="83"/>
      <c r="X91" s="83"/>
      <c r="Y91" s="83"/>
      <c r="Z91" s="83"/>
      <c r="AA91" s="83"/>
    </row>
    <row r="92">
      <c r="A92" s="84">
        <v>44652.0</v>
      </c>
      <c r="B92" s="85" t="str">
        <f t="shared" si="1"/>
        <v>Friday</v>
      </c>
      <c r="C92" s="86">
        <v>44652.0</v>
      </c>
      <c r="D92" s="87">
        <v>0.23402777777777778</v>
      </c>
      <c r="E92" s="87">
        <v>0.2902777777777778</v>
      </c>
      <c r="F92" s="88">
        <f t="shared" si="2"/>
        <v>0.3041666667</v>
      </c>
      <c r="G92" s="89" t="str">
        <f t="shared" si="3"/>
        <v>01:15 AM - 01:20 AM</v>
      </c>
      <c r="H92" s="87">
        <v>0.05625</v>
      </c>
      <c r="I92" s="87">
        <v>0.24305555555555555</v>
      </c>
      <c r="J92" s="87">
        <v>0.32222222222222224</v>
      </c>
      <c r="K92" s="87">
        <v>0.3784722222222222</v>
      </c>
      <c r="L92" s="90"/>
      <c r="M92" s="87">
        <v>0.2708333333333333</v>
      </c>
      <c r="N92" s="87"/>
      <c r="O92" s="87"/>
      <c r="P92" s="87"/>
      <c r="Q92" s="87">
        <f t="shared" si="4"/>
        <v>0.07013888889</v>
      </c>
      <c r="R92" s="87">
        <f t="shared" si="5"/>
        <v>0.2638888889</v>
      </c>
      <c r="S92" s="88">
        <f t="shared" si="6"/>
        <v>0.3263888889</v>
      </c>
      <c r="T92" s="87">
        <f t="shared" si="7"/>
        <v>0.3854166667</v>
      </c>
      <c r="U92" s="91"/>
      <c r="V92" s="91"/>
      <c r="W92" s="91"/>
      <c r="X92" s="91"/>
      <c r="Y92" s="91"/>
      <c r="Z92" s="91"/>
      <c r="AA92" s="91"/>
    </row>
    <row r="93">
      <c r="A93" s="84">
        <v>44653.0</v>
      </c>
      <c r="B93" s="85" t="str">
        <f t="shared" si="1"/>
        <v>Saturday</v>
      </c>
      <c r="C93" s="86">
        <v>44653.0</v>
      </c>
      <c r="D93" s="87">
        <v>0.2326388888888889</v>
      </c>
      <c r="E93" s="87">
        <v>0.28888888888888886</v>
      </c>
      <c r="F93" s="88">
        <f t="shared" si="2"/>
        <v>0.3027777778</v>
      </c>
      <c r="G93" s="89" t="str">
        <f t="shared" si="3"/>
        <v>01:15 AM - 01:20 AM</v>
      </c>
      <c r="H93" s="87">
        <v>0.05625</v>
      </c>
      <c r="I93" s="87">
        <v>0.24375</v>
      </c>
      <c r="J93" s="87">
        <v>0.3229166666666667</v>
      </c>
      <c r="K93" s="87">
        <v>0.3798611111111111</v>
      </c>
      <c r="L93" s="90"/>
      <c r="M93" s="87">
        <v>0.2708333333333333</v>
      </c>
      <c r="N93" s="87"/>
      <c r="O93" s="87"/>
      <c r="P93" s="87"/>
      <c r="Q93" s="87">
        <f t="shared" si="4"/>
        <v>0.07013888889</v>
      </c>
      <c r="R93" s="87">
        <f t="shared" si="5"/>
        <v>0.2645833333</v>
      </c>
      <c r="S93" s="88">
        <f t="shared" si="6"/>
        <v>0.3270833333</v>
      </c>
      <c r="T93" s="87">
        <f t="shared" si="7"/>
        <v>0.3868055556</v>
      </c>
      <c r="U93" s="91"/>
      <c r="V93" s="91"/>
      <c r="W93" s="91"/>
      <c r="X93" s="91"/>
      <c r="Y93" s="91"/>
      <c r="Z93" s="91"/>
      <c r="AA93" s="91"/>
    </row>
    <row r="94">
      <c r="A94" s="84">
        <v>44654.0</v>
      </c>
      <c r="B94" s="85" t="str">
        <f t="shared" si="1"/>
        <v>Sunday</v>
      </c>
      <c r="C94" s="86">
        <v>44654.0</v>
      </c>
      <c r="D94" s="87">
        <v>0.23125</v>
      </c>
      <c r="E94" s="87">
        <v>0.2875</v>
      </c>
      <c r="F94" s="88">
        <f t="shared" si="2"/>
        <v>0.3013888889</v>
      </c>
      <c r="G94" s="89" t="str">
        <f t="shared" si="3"/>
        <v>01:14 AM - 01:19 AM</v>
      </c>
      <c r="H94" s="87">
        <v>0.05555555555555555</v>
      </c>
      <c r="I94" s="87">
        <v>0.24444444444444444</v>
      </c>
      <c r="J94" s="87">
        <v>0.3236111111111111</v>
      </c>
      <c r="K94" s="87">
        <v>0.38055555555555554</v>
      </c>
      <c r="L94" s="90"/>
      <c r="M94" s="87">
        <v>0.2708333333333333</v>
      </c>
      <c r="N94" s="87"/>
      <c r="O94" s="87"/>
      <c r="P94" s="87"/>
      <c r="Q94" s="87">
        <f t="shared" si="4"/>
        <v>0.06944444444</v>
      </c>
      <c r="R94" s="87">
        <f t="shared" si="5"/>
        <v>0.2652777778</v>
      </c>
      <c r="S94" s="88">
        <f t="shared" si="6"/>
        <v>0.3277777778</v>
      </c>
      <c r="T94" s="87">
        <f t="shared" si="7"/>
        <v>0.3875</v>
      </c>
      <c r="U94" s="91"/>
      <c r="V94" s="91"/>
      <c r="W94" s="91"/>
      <c r="X94" s="91"/>
      <c r="Y94" s="91"/>
      <c r="Z94" s="91"/>
      <c r="AA94" s="91"/>
    </row>
    <row r="95">
      <c r="A95" s="84">
        <v>44655.0</v>
      </c>
      <c r="B95" s="85" t="str">
        <f t="shared" si="1"/>
        <v>Monday</v>
      </c>
      <c r="C95" s="86">
        <v>44655.0</v>
      </c>
      <c r="D95" s="87">
        <v>0.2298611111111111</v>
      </c>
      <c r="E95" s="87">
        <v>0.28680555555555554</v>
      </c>
      <c r="F95" s="88">
        <f t="shared" si="2"/>
        <v>0.3006944444</v>
      </c>
      <c r="G95" s="89" t="str">
        <f t="shared" si="3"/>
        <v>01:14 AM - 01:19 AM</v>
      </c>
      <c r="H95" s="87">
        <v>0.05555555555555555</v>
      </c>
      <c r="I95" s="87">
        <v>0.24513888888888888</v>
      </c>
      <c r="J95" s="87">
        <v>0.325</v>
      </c>
      <c r="K95" s="87">
        <v>0.3819444444444444</v>
      </c>
      <c r="L95" s="90"/>
      <c r="M95" s="87">
        <v>0.2708333333333333</v>
      </c>
      <c r="N95" s="87"/>
      <c r="O95" s="87"/>
      <c r="P95" s="87"/>
      <c r="Q95" s="87">
        <f t="shared" si="4"/>
        <v>0.06944444444</v>
      </c>
      <c r="R95" s="87">
        <f t="shared" si="5"/>
        <v>0.2659722222</v>
      </c>
      <c r="S95" s="88">
        <f t="shared" si="6"/>
        <v>0.3291666667</v>
      </c>
      <c r="T95" s="87">
        <f t="shared" si="7"/>
        <v>0.3888888889</v>
      </c>
      <c r="U95" s="91"/>
      <c r="V95" s="91"/>
      <c r="W95" s="91"/>
      <c r="X95" s="91"/>
      <c r="Y95" s="91"/>
      <c r="Z95" s="91"/>
      <c r="AA95" s="91"/>
    </row>
    <row r="96">
      <c r="A96" s="84">
        <v>44656.0</v>
      </c>
      <c r="B96" s="85" t="str">
        <f t="shared" si="1"/>
        <v>Tuesday</v>
      </c>
      <c r="C96" s="86">
        <v>44656.0</v>
      </c>
      <c r="D96" s="87">
        <v>0.22847222222222222</v>
      </c>
      <c r="E96" s="87">
        <v>0.28541666666666665</v>
      </c>
      <c r="F96" s="88">
        <f t="shared" si="2"/>
        <v>0.2993055556</v>
      </c>
      <c r="G96" s="89" t="str">
        <f t="shared" si="3"/>
        <v>01:14 AM - 01:19 AM</v>
      </c>
      <c r="H96" s="87">
        <v>0.05555555555555555</v>
      </c>
      <c r="I96" s="87">
        <v>0.24513888888888888</v>
      </c>
      <c r="J96" s="87">
        <v>0.32569444444444445</v>
      </c>
      <c r="K96" s="87">
        <v>0.38263888888888886</v>
      </c>
      <c r="L96" s="90"/>
      <c r="M96" s="87">
        <v>0.2708333333333333</v>
      </c>
      <c r="N96" s="87"/>
      <c r="O96" s="87"/>
      <c r="P96" s="87"/>
      <c r="Q96" s="87">
        <f t="shared" si="4"/>
        <v>0.06944444444</v>
      </c>
      <c r="R96" s="87">
        <f t="shared" si="5"/>
        <v>0.2659722222</v>
      </c>
      <c r="S96" s="88">
        <f t="shared" si="6"/>
        <v>0.3298611111</v>
      </c>
      <c r="T96" s="87">
        <f t="shared" si="7"/>
        <v>0.3895833333</v>
      </c>
      <c r="U96" s="91"/>
      <c r="V96" s="91"/>
      <c r="W96" s="91"/>
      <c r="X96" s="91"/>
      <c r="Y96" s="91"/>
      <c r="Z96" s="91"/>
      <c r="AA96" s="91"/>
    </row>
    <row r="97">
      <c r="A97" s="84">
        <v>44657.0</v>
      </c>
      <c r="B97" s="85" t="str">
        <f t="shared" si="1"/>
        <v>Wednesday</v>
      </c>
      <c r="C97" s="86">
        <v>44657.0</v>
      </c>
      <c r="D97" s="87">
        <v>0.22708333333333333</v>
      </c>
      <c r="E97" s="87">
        <v>0.28402777777777777</v>
      </c>
      <c r="F97" s="88">
        <f t="shared" si="2"/>
        <v>0.2979166667</v>
      </c>
      <c r="G97" s="89" t="str">
        <f t="shared" si="3"/>
        <v>01:13 AM - 01:18 AM</v>
      </c>
      <c r="H97" s="87">
        <v>0.05486111111111111</v>
      </c>
      <c r="I97" s="87">
        <v>0.24583333333333332</v>
      </c>
      <c r="J97" s="87">
        <v>0.3263888888888889</v>
      </c>
      <c r="K97" s="87">
        <v>0.3840277777777778</v>
      </c>
      <c r="L97" s="90"/>
      <c r="M97" s="87">
        <v>0.2708333333333333</v>
      </c>
      <c r="N97" s="87"/>
      <c r="O97" s="87"/>
      <c r="P97" s="87"/>
      <c r="Q97" s="87">
        <f t="shared" si="4"/>
        <v>0.06875</v>
      </c>
      <c r="R97" s="87">
        <f t="shared" si="5"/>
        <v>0.2666666667</v>
      </c>
      <c r="S97" s="88">
        <f t="shared" si="6"/>
        <v>0.3305555556</v>
      </c>
      <c r="T97" s="87">
        <f t="shared" si="7"/>
        <v>0.3909722222</v>
      </c>
      <c r="U97" s="91"/>
      <c r="V97" s="91"/>
      <c r="W97" s="91"/>
      <c r="X97" s="91"/>
      <c r="Y97" s="91"/>
      <c r="Z97" s="91"/>
      <c r="AA97" s="91"/>
    </row>
    <row r="98">
      <c r="A98" s="84">
        <v>44658.0</v>
      </c>
      <c r="B98" s="85" t="str">
        <f t="shared" si="1"/>
        <v>Thursday</v>
      </c>
      <c r="C98" s="86">
        <v>44658.0</v>
      </c>
      <c r="D98" s="87">
        <v>0.22569444444444445</v>
      </c>
      <c r="E98" s="87">
        <v>0.2826388888888889</v>
      </c>
      <c r="F98" s="88">
        <f t="shared" si="2"/>
        <v>0.2965277778</v>
      </c>
      <c r="G98" s="89" t="str">
        <f t="shared" si="3"/>
        <v>01:13 AM - 01:18 AM</v>
      </c>
      <c r="H98" s="87">
        <v>0.05486111111111111</v>
      </c>
      <c r="I98" s="87">
        <v>0.2465277777777778</v>
      </c>
      <c r="J98" s="87">
        <v>0.32708333333333334</v>
      </c>
      <c r="K98" s="87">
        <v>0.38472222222222224</v>
      </c>
      <c r="L98" s="90"/>
      <c r="M98" s="87">
        <v>0.2708333333333333</v>
      </c>
      <c r="N98" s="87"/>
      <c r="O98" s="87"/>
      <c r="P98" s="87"/>
      <c r="Q98" s="87">
        <f t="shared" si="4"/>
        <v>0.06875</v>
      </c>
      <c r="R98" s="87">
        <f t="shared" si="5"/>
        <v>0.2673611111</v>
      </c>
      <c r="S98" s="88">
        <f t="shared" si="6"/>
        <v>0.33125</v>
      </c>
      <c r="T98" s="87">
        <f t="shared" si="7"/>
        <v>0.3916666667</v>
      </c>
      <c r="U98" s="91"/>
      <c r="V98" s="91"/>
      <c r="W98" s="91"/>
      <c r="X98" s="91"/>
      <c r="Y98" s="91"/>
      <c r="Z98" s="91"/>
      <c r="AA98" s="91"/>
    </row>
    <row r="99">
      <c r="A99" s="84">
        <v>44659.0</v>
      </c>
      <c r="B99" s="85" t="str">
        <f t="shared" si="1"/>
        <v>Friday</v>
      </c>
      <c r="C99" s="86">
        <v>44659.0</v>
      </c>
      <c r="D99" s="87">
        <v>0.22430555555555556</v>
      </c>
      <c r="E99" s="87">
        <v>0.28194444444444444</v>
      </c>
      <c r="F99" s="88">
        <f t="shared" si="2"/>
        <v>0.2958333333</v>
      </c>
      <c r="G99" s="89" t="str">
        <f t="shared" si="3"/>
        <v>01:13 AM - 01:18 AM</v>
      </c>
      <c r="H99" s="87">
        <v>0.05486111111111111</v>
      </c>
      <c r="I99" s="87">
        <v>0.24722222222222223</v>
      </c>
      <c r="J99" s="87">
        <v>0.3277777777777778</v>
      </c>
      <c r="K99" s="87">
        <v>0.3854166666666667</v>
      </c>
      <c r="L99" s="90"/>
      <c r="M99" s="87">
        <v>0.2708333333333333</v>
      </c>
      <c r="N99" s="87"/>
      <c r="O99" s="87"/>
      <c r="P99" s="87"/>
      <c r="Q99" s="87">
        <f t="shared" si="4"/>
        <v>0.06875</v>
      </c>
      <c r="R99" s="87">
        <f t="shared" si="5"/>
        <v>0.2680555556</v>
      </c>
      <c r="S99" s="88">
        <f t="shared" si="6"/>
        <v>0.3319444444</v>
      </c>
      <c r="T99" s="87">
        <f t="shared" si="7"/>
        <v>0.3923611111</v>
      </c>
      <c r="U99" s="91"/>
      <c r="V99" s="91"/>
      <c r="W99" s="91"/>
      <c r="X99" s="91"/>
      <c r="Y99" s="91"/>
      <c r="Z99" s="91"/>
      <c r="AA99" s="91"/>
    </row>
    <row r="100">
      <c r="A100" s="84">
        <v>44660.0</v>
      </c>
      <c r="B100" s="85" t="str">
        <f t="shared" si="1"/>
        <v>Saturday</v>
      </c>
      <c r="C100" s="86">
        <v>44660.0</v>
      </c>
      <c r="D100" s="87">
        <v>0.22291666666666668</v>
      </c>
      <c r="E100" s="87">
        <v>0.28055555555555556</v>
      </c>
      <c r="F100" s="88">
        <f t="shared" si="2"/>
        <v>0.2944444444</v>
      </c>
      <c r="G100" s="89" t="str">
        <f t="shared" si="3"/>
        <v>01:13 AM - 01:18 AM</v>
      </c>
      <c r="H100" s="87">
        <v>0.05486111111111111</v>
      </c>
      <c r="I100" s="87">
        <v>0.24791666666666667</v>
      </c>
      <c r="J100" s="87">
        <v>0.32916666666666666</v>
      </c>
      <c r="K100" s="87">
        <v>0.38680555555555557</v>
      </c>
      <c r="L100" s="90"/>
      <c r="M100" s="87">
        <v>0.2708333333333333</v>
      </c>
      <c r="N100" s="87"/>
      <c r="O100" s="87"/>
      <c r="P100" s="87"/>
      <c r="Q100" s="87">
        <f t="shared" si="4"/>
        <v>0.06875</v>
      </c>
      <c r="R100" s="87">
        <f t="shared" si="5"/>
        <v>0.26875</v>
      </c>
      <c r="S100" s="88">
        <f t="shared" si="6"/>
        <v>0.3333333333</v>
      </c>
      <c r="T100" s="87">
        <f t="shared" si="7"/>
        <v>0.39375</v>
      </c>
      <c r="U100" s="91"/>
      <c r="V100" s="91"/>
      <c r="W100" s="91"/>
      <c r="X100" s="91"/>
      <c r="Y100" s="91"/>
      <c r="Z100" s="91"/>
      <c r="AA100" s="91"/>
    </row>
    <row r="101">
      <c r="A101" s="84">
        <v>44661.0</v>
      </c>
      <c r="B101" s="85" t="str">
        <f t="shared" si="1"/>
        <v>Sunday</v>
      </c>
      <c r="C101" s="86">
        <v>44661.0</v>
      </c>
      <c r="D101" s="87">
        <v>0.22152777777777777</v>
      </c>
      <c r="E101" s="87">
        <v>0.2791666666666667</v>
      </c>
      <c r="F101" s="88">
        <f t="shared" si="2"/>
        <v>0.2930555556</v>
      </c>
      <c r="G101" s="89" t="str">
        <f t="shared" si="3"/>
        <v>01:12 AM - 01:17 AM</v>
      </c>
      <c r="H101" s="87">
        <v>0.05416666666666667</v>
      </c>
      <c r="I101" s="87">
        <v>0.24791666666666667</v>
      </c>
      <c r="J101" s="87">
        <v>0.3298611111111111</v>
      </c>
      <c r="K101" s="87">
        <v>0.3875</v>
      </c>
      <c r="L101" s="90"/>
      <c r="M101" s="87">
        <v>0.2708333333333333</v>
      </c>
      <c r="N101" s="87"/>
      <c r="O101" s="87"/>
      <c r="P101" s="87"/>
      <c r="Q101" s="87">
        <f t="shared" si="4"/>
        <v>0.06805555556</v>
      </c>
      <c r="R101" s="87">
        <f t="shared" si="5"/>
        <v>0.26875</v>
      </c>
      <c r="S101" s="88">
        <f t="shared" si="6"/>
        <v>0.3340277778</v>
      </c>
      <c r="T101" s="87">
        <f t="shared" si="7"/>
        <v>0.3944444444</v>
      </c>
      <c r="U101" s="91"/>
      <c r="V101" s="91"/>
      <c r="W101" s="91"/>
      <c r="X101" s="91"/>
      <c r="Y101" s="91"/>
      <c r="Z101" s="91"/>
      <c r="AA101" s="91"/>
    </row>
    <row r="102">
      <c r="A102" s="84">
        <v>44662.0</v>
      </c>
      <c r="B102" s="85" t="str">
        <f t="shared" si="1"/>
        <v>Monday</v>
      </c>
      <c r="C102" s="86">
        <v>44662.0</v>
      </c>
      <c r="D102" s="87">
        <v>0.22013888888888888</v>
      </c>
      <c r="E102" s="87">
        <v>0.2777777777777778</v>
      </c>
      <c r="F102" s="88">
        <f t="shared" si="2"/>
        <v>0.2916666667</v>
      </c>
      <c r="G102" s="89" t="str">
        <f t="shared" si="3"/>
        <v>01:12 AM - 01:17 AM</v>
      </c>
      <c r="H102" s="87">
        <v>0.05416666666666667</v>
      </c>
      <c r="I102" s="87">
        <v>0.24861111111111112</v>
      </c>
      <c r="J102" s="87">
        <v>0.33055555555555555</v>
      </c>
      <c r="K102" s="87">
        <v>0.3888888888888889</v>
      </c>
      <c r="L102" s="90"/>
      <c r="M102" s="87">
        <v>0.2708333333333333</v>
      </c>
      <c r="N102" s="87"/>
      <c r="O102" s="87"/>
      <c r="P102" s="87"/>
      <c r="Q102" s="87">
        <f t="shared" si="4"/>
        <v>0.06805555556</v>
      </c>
      <c r="R102" s="87">
        <f t="shared" si="5"/>
        <v>0.2694444444</v>
      </c>
      <c r="S102" s="88">
        <f t="shared" si="6"/>
        <v>0.3347222222</v>
      </c>
      <c r="T102" s="87">
        <f t="shared" si="7"/>
        <v>0.3958333333</v>
      </c>
      <c r="U102" s="91"/>
      <c r="V102" s="91"/>
      <c r="W102" s="91"/>
      <c r="X102" s="91"/>
      <c r="Y102" s="91"/>
      <c r="Z102" s="91"/>
      <c r="AA102" s="91"/>
    </row>
    <row r="103">
      <c r="A103" s="84">
        <v>44663.0</v>
      </c>
      <c r="B103" s="85" t="str">
        <f t="shared" si="1"/>
        <v>Tuesday</v>
      </c>
      <c r="C103" s="86">
        <v>44663.0</v>
      </c>
      <c r="D103" s="87">
        <v>0.21875</v>
      </c>
      <c r="E103" s="87">
        <v>0.27708333333333335</v>
      </c>
      <c r="F103" s="88">
        <f t="shared" si="2"/>
        <v>0.2909722222</v>
      </c>
      <c r="G103" s="89" t="str">
        <f t="shared" si="3"/>
        <v>01:12 AM - 01:17 AM</v>
      </c>
      <c r="H103" s="87">
        <v>0.05416666666666667</v>
      </c>
      <c r="I103" s="87">
        <v>0.24930555555555556</v>
      </c>
      <c r="J103" s="87">
        <v>0.33125</v>
      </c>
      <c r="K103" s="87">
        <v>0.38958333333333334</v>
      </c>
      <c r="L103" s="90"/>
      <c r="M103" s="87">
        <v>0.2708333333333333</v>
      </c>
      <c r="N103" s="87"/>
      <c r="O103" s="87"/>
      <c r="P103" s="87"/>
      <c r="Q103" s="87">
        <f t="shared" si="4"/>
        <v>0.06805555556</v>
      </c>
      <c r="R103" s="87">
        <f t="shared" si="5"/>
        <v>0.2701388889</v>
      </c>
      <c r="S103" s="88">
        <f t="shared" si="6"/>
        <v>0.3354166667</v>
      </c>
      <c r="T103" s="87">
        <f t="shared" si="7"/>
        <v>0.3965277778</v>
      </c>
      <c r="U103" s="91"/>
      <c r="V103" s="91"/>
      <c r="W103" s="91"/>
      <c r="X103" s="91"/>
      <c r="Y103" s="91"/>
      <c r="Z103" s="91"/>
      <c r="AA103" s="91"/>
    </row>
    <row r="104">
      <c r="A104" s="84">
        <v>44664.0</v>
      </c>
      <c r="B104" s="85" t="str">
        <f t="shared" si="1"/>
        <v>Wednesday</v>
      </c>
      <c r="C104" s="86">
        <v>44664.0</v>
      </c>
      <c r="D104" s="87">
        <v>0.21736111111111112</v>
      </c>
      <c r="E104" s="87">
        <v>0.27569444444444446</v>
      </c>
      <c r="F104" s="88">
        <f t="shared" si="2"/>
        <v>0.2895833333</v>
      </c>
      <c r="G104" s="89" t="str">
        <f t="shared" si="3"/>
        <v>01:12 AM - 01:17 AM</v>
      </c>
      <c r="H104" s="87">
        <v>0.05416666666666667</v>
      </c>
      <c r="I104" s="87">
        <v>0.25</v>
      </c>
      <c r="J104" s="87">
        <v>0.33194444444444443</v>
      </c>
      <c r="K104" s="87">
        <v>0.3909722222222222</v>
      </c>
      <c r="L104" s="90"/>
      <c r="M104" s="87">
        <v>0.2708333333333333</v>
      </c>
      <c r="N104" s="87"/>
      <c r="O104" s="87"/>
      <c r="P104" s="87"/>
      <c r="Q104" s="87">
        <f t="shared" si="4"/>
        <v>0.06805555556</v>
      </c>
      <c r="R104" s="87">
        <f t="shared" si="5"/>
        <v>0.2708333333</v>
      </c>
      <c r="S104" s="88">
        <f t="shared" si="6"/>
        <v>0.3361111111</v>
      </c>
      <c r="T104" s="87">
        <f t="shared" si="7"/>
        <v>0.3979166667</v>
      </c>
      <c r="U104" s="91"/>
      <c r="V104" s="91"/>
      <c r="W104" s="91"/>
      <c r="X104" s="91"/>
      <c r="Y104" s="91"/>
      <c r="Z104" s="91"/>
      <c r="AA104" s="91"/>
    </row>
    <row r="105">
      <c r="A105" s="84">
        <v>44665.0</v>
      </c>
      <c r="B105" s="85" t="str">
        <f t="shared" si="1"/>
        <v>Thursday</v>
      </c>
      <c r="C105" s="86">
        <v>44665.0</v>
      </c>
      <c r="D105" s="87">
        <v>0.21597222222222223</v>
      </c>
      <c r="E105" s="87">
        <v>0.2743055555555556</v>
      </c>
      <c r="F105" s="88">
        <f t="shared" si="2"/>
        <v>0.2881944444</v>
      </c>
      <c r="G105" s="89" t="str">
        <f t="shared" si="3"/>
        <v>01:11 AM - 01:16 AM</v>
      </c>
      <c r="H105" s="87">
        <v>0.05347222222222222</v>
      </c>
      <c r="I105" s="87">
        <v>0.25</v>
      </c>
      <c r="J105" s="87">
        <v>0.3333333333333333</v>
      </c>
      <c r="K105" s="87">
        <v>0.39166666666666666</v>
      </c>
      <c r="L105" s="90"/>
      <c r="M105" s="87">
        <v>0.2708333333333333</v>
      </c>
      <c r="N105" s="87"/>
      <c r="O105" s="87"/>
      <c r="P105" s="87"/>
      <c r="Q105" s="87">
        <f t="shared" si="4"/>
        <v>0.06736111111</v>
      </c>
      <c r="R105" s="87">
        <f t="shared" si="5"/>
        <v>0.2708333333</v>
      </c>
      <c r="S105" s="88">
        <f t="shared" si="6"/>
        <v>0.3375</v>
      </c>
      <c r="T105" s="87">
        <f t="shared" si="7"/>
        <v>0.3986111111</v>
      </c>
      <c r="U105" s="91"/>
      <c r="V105" s="91"/>
      <c r="W105" s="91"/>
      <c r="X105" s="91"/>
      <c r="Y105" s="91"/>
      <c r="Z105" s="91"/>
      <c r="AA105" s="91"/>
    </row>
    <row r="106">
      <c r="A106" s="84">
        <v>44666.0</v>
      </c>
      <c r="B106" s="85" t="str">
        <f t="shared" si="1"/>
        <v>Friday</v>
      </c>
      <c r="C106" s="86">
        <v>44666.0</v>
      </c>
      <c r="D106" s="87">
        <v>0.21458333333333332</v>
      </c>
      <c r="E106" s="87">
        <v>0.27361111111111114</v>
      </c>
      <c r="F106" s="88">
        <f t="shared" si="2"/>
        <v>0.2875</v>
      </c>
      <c r="G106" s="89" t="str">
        <f t="shared" si="3"/>
        <v>01:11 AM - 01:16 AM</v>
      </c>
      <c r="H106" s="87">
        <v>0.05347222222222222</v>
      </c>
      <c r="I106" s="87">
        <v>0.25069444444444444</v>
      </c>
      <c r="J106" s="87">
        <v>0.33402777777777776</v>
      </c>
      <c r="K106" s="87">
        <v>0.39305555555555555</v>
      </c>
      <c r="L106" s="90"/>
      <c r="M106" s="87">
        <v>0.2708333333333333</v>
      </c>
      <c r="N106" s="87"/>
      <c r="O106" s="87"/>
      <c r="P106" s="87"/>
      <c r="Q106" s="87">
        <f t="shared" si="4"/>
        <v>0.06736111111</v>
      </c>
      <c r="R106" s="87">
        <f t="shared" si="5"/>
        <v>0.2715277778</v>
      </c>
      <c r="S106" s="88">
        <f t="shared" si="6"/>
        <v>0.3381944444</v>
      </c>
      <c r="T106" s="87">
        <f t="shared" si="7"/>
        <v>0.4</v>
      </c>
      <c r="U106" s="91"/>
      <c r="V106" s="91"/>
      <c r="W106" s="91"/>
      <c r="X106" s="91"/>
      <c r="Y106" s="91"/>
      <c r="Z106" s="91"/>
      <c r="AA106" s="91"/>
    </row>
    <row r="107">
      <c r="A107" s="84">
        <v>44667.0</v>
      </c>
      <c r="B107" s="85" t="str">
        <f t="shared" si="1"/>
        <v>Saturday</v>
      </c>
      <c r="C107" s="86">
        <v>44667.0</v>
      </c>
      <c r="D107" s="87">
        <v>0.21319444444444444</v>
      </c>
      <c r="E107" s="87">
        <v>0.2722222222222222</v>
      </c>
      <c r="F107" s="88">
        <f t="shared" si="2"/>
        <v>0.2861111111</v>
      </c>
      <c r="G107" s="89" t="str">
        <f t="shared" si="3"/>
        <v>01:11 AM - 01:16 AM</v>
      </c>
      <c r="H107" s="87">
        <v>0.05347222222222222</v>
      </c>
      <c r="I107" s="87">
        <v>0.2513888888888889</v>
      </c>
      <c r="J107" s="87">
        <v>0.3347222222222222</v>
      </c>
      <c r="K107" s="87">
        <v>0.39444444444444443</v>
      </c>
      <c r="L107" s="90"/>
      <c r="M107" s="87">
        <v>0.2708333333333333</v>
      </c>
      <c r="N107" s="87"/>
      <c r="O107" s="87"/>
      <c r="P107" s="87"/>
      <c r="Q107" s="87">
        <f t="shared" si="4"/>
        <v>0.06736111111</v>
      </c>
      <c r="R107" s="87">
        <f t="shared" si="5"/>
        <v>0.2722222222</v>
      </c>
      <c r="S107" s="88">
        <f t="shared" si="6"/>
        <v>0.3388888889</v>
      </c>
      <c r="T107" s="87">
        <f t="shared" si="7"/>
        <v>0.4013888889</v>
      </c>
      <c r="U107" s="91"/>
      <c r="V107" s="91"/>
      <c r="W107" s="91"/>
      <c r="X107" s="91"/>
      <c r="Y107" s="91"/>
      <c r="Z107" s="91"/>
      <c r="AA107" s="91"/>
    </row>
    <row r="108">
      <c r="A108" s="84">
        <v>44668.0</v>
      </c>
      <c r="B108" s="85" t="str">
        <f t="shared" si="1"/>
        <v>Sunday</v>
      </c>
      <c r="C108" s="86">
        <v>44668.0</v>
      </c>
      <c r="D108" s="87">
        <v>0.21180555555555555</v>
      </c>
      <c r="E108" s="87">
        <v>0.2708333333333333</v>
      </c>
      <c r="F108" s="88">
        <f t="shared" si="2"/>
        <v>0.2847222222</v>
      </c>
      <c r="G108" s="89" t="str">
        <f t="shared" si="3"/>
        <v>01:11 AM - 01:16 AM</v>
      </c>
      <c r="H108" s="87">
        <v>0.05347222222222222</v>
      </c>
      <c r="I108" s="87">
        <v>0.2520833333333333</v>
      </c>
      <c r="J108" s="87">
        <v>0.33541666666666664</v>
      </c>
      <c r="K108" s="87">
        <v>0.3951388888888889</v>
      </c>
      <c r="L108" s="90"/>
      <c r="M108" s="87">
        <v>0.2708333333333333</v>
      </c>
      <c r="N108" s="87"/>
      <c r="O108" s="87"/>
      <c r="P108" s="87"/>
      <c r="Q108" s="87">
        <f t="shared" si="4"/>
        <v>0.06736111111</v>
      </c>
      <c r="R108" s="87">
        <f t="shared" si="5"/>
        <v>0.2729166667</v>
      </c>
      <c r="S108" s="88">
        <f t="shared" si="6"/>
        <v>0.3395833333</v>
      </c>
      <c r="T108" s="87">
        <f t="shared" si="7"/>
        <v>0.4020833333</v>
      </c>
      <c r="U108" s="91"/>
      <c r="V108" s="91"/>
      <c r="W108" s="91"/>
      <c r="X108" s="91"/>
      <c r="Y108" s="91"/>
      <c r="Z108" s="91"/>
      <c r="AA108" s="91"/>
    </row>
    <row r="109">
      <c r="A109" s="84">
        <v>44669.0</v>
      </c>
      <c r="B109" s="85" t="str">
        <f t="shared" si="1"/>
        <v>Monday</v>
      </c>
      <c r="C109" s="86">
        <v>44669.0</v>
      </c>
      <c r="D109" s="87">
        <v>0.21041666666666667</v>
      </c>
      <c r="E109" s="87">
        <v>0.2701388888888889</v>
      </c>
      <c r="F109" s="88">
        <f t="shared" si="2"/>
        <v>0.2840277778</v>
      </c>
      <c r="G109" s="89" t="str">
        <f t="shared" si="3"/>
        <v>01:10 AM - 01:15 AM</v>
      </c>
      <c r="H109" s="87">
        <v>0.05277777777777778</v>
      </c>
      <c r="I109" s="87">
        <v>0.25277777777777777</v>
      </c>
      <c r="J109" s="87">
        <v>0.33611111111111114</v>
      </c>
      <c r="K109" s="87">
        <v>0.39652777777777776</v>
      </c>
      <c r="L109" s="90"/>
      <c r="M109" s="87">
        <v>0.2708333333333333</v>
      </c>
      <c r="N109" s="87"/>
      <c r="O109" s="87"/>
      <c r="P109" s="87"/>
      <c r="Q109" s="87">
        <f t="shared" si="4"/>
        <v>0.06666666667</v>
      </c>
      <c r="R109" s="87">
        <f t="shared" si="5"/>
        <v>0.2736111111</v>
      </c>
      <c r="S109" s="88">
        <f t="shared" si="6"/>
        <v>0.3402777778</v>
      </c>
      <c r="T109" s="87">
        <f t="shared" si="7"/>
        <v>0.4034722222</v>
      </c>
      <c r="U109" s="91"/>
      <c r="V109" s="91"/>
      <c r="W109" s="91"/>
      <c r="X109" s="91"/>
      <c r="Y109" s="91"/>
      <c r="Z109" s="91"/>
      <c r="AA109" s="91"/>
    </row>
    <row r="110">
      <c r="A110" s="84">
        <v>44670.0</v>
      </c>
      <c r="B110" s="85" t="str">
        <f t="shared" si="1"/>
        <v>Tuesday</v>
      </c>
      <c r="C110" s="86">
        <v>44670.0</v>
      </c>
      <c r="D110" s="87">
        <v>0.20902777777777778</v>
      </c>
      <c r="E110" s="87">
        <v>0.26875</v>
      </c>
      <c r="F110" s="88">
        <f t="shared" si="2"/>
        <v>0.2826388889</v>
      </c>
      <c r="G110" s="89" t="str">
        <f t="shared" si="3"/>
        <v>01:10 AM - 01:15 AM</v>
      </c>
      <c r="H110" s="87">
        <v>0.05277777777777778</v>
      </c>
      <c r="I110" s="87">
        <v>0.25277777777777777</v>
      </c>
      <c r="J110" s="87">
        <v>0.3375</v>
      </c>
      <c r="K110" s="87">
        <v>0.3972222222222222</v>
      </c>
      <c r="L110" s="90"/>
      <c r="M110" s="87">
        <v>0.2708333333333333</v>
      </c>
      <c r="N110" s="87"/>
      <c r="O110" s="87"/>
      <c r="P110" s="87"/>
      <c r="Q110" s="87">
        <f t="shared" si="4"/>
        <v>0.06666666667</v>
      </c>
      <c r="R110" s="87">
        <f t="shared" si="5"/>
        <v>0.2736111111</v>
      </c>
      <c r="S110" s="88">
        <f t="shared" si="6"/>
        <v>0.3416666667</v>
      </c>
      <c r="T110" s="87">
        <f t="shared" si="7"/>
        <v>0.4041666667</v>
      </c>
      <c r="U110" s="91"/>
      <c r="V110" s="91"/>
      <c r="W110" s="91"/>
      <c r="X110" s="91"/>
      <c r="Y110" s="91"/>
      <c r="Z110" s="91"/>
      <c r="AA110" s="91"/>
    </row>
    <row r="111">
      <c r="A111" s="84">
        <v>44671.0</v>
      </c>
      <c r="B111" s="85" t="str">
        <f t="shared" si="1"/>
        <v>Wednesday</v>
      </c>
      <c r="C111" s="86">
        <v>44671.0</v>
      </c>
      <c r="D111" s="87">
        <v>0.2076388888888889</v>
      </c>
      <c r="E111" s="87">
        <v>0.2673611111111111</v>
      </c>
      <c r="F111" s="88">
        <f t="shared" si="2"/>
        <v>0.28125</v>
      </c>
      <c r="G111" s="89" t="str">
        <f t="shared" si="3"/>
        <v>01:10 AM - 01:15 AM</v>
      </c>
      <c r="H111" s="87">
        <v>0.05277777777777778</v>
      </c>
      <c r="I111" s="87">
        <v>0.2534722222222222</v>
      </c>
      <c r="J111" s="87">
        <v>0.33819444444444446</v>
      </c>
      <c r="K111" s="87">
        <v>0.39861111111111114</v>
      </c>
      <c r="L111" s="90"/>
      <c r="M111" s="87">
        <v>0.2708333333333333</v>
      </c>
      <c r="N111" s="87"/>
      <c r="O111" s="87"/>
      <c r="P111" s="87"/>
      <c r="Q111" s="87">
        <f t="shared" si="4"/>
        <v>0.06666666667</v>
      </c>
      <c r="R111" s="87">
        <f t="shared" si="5"/>
        <v>0.2743055556</v>
      </c>
      <c r="S111" s="88">
        <f t="shared" si="6"/>
        <v>0.3423611111</v>
      </c>
      <c r="T111" s="87">
        <f t="shared" si="7"/>
        <v>0.4055555556</v>
      </c>
      <c r="U111" s="91"/>
      <c r="V111" s="91"/>
      <c r="W111" s="91"/>
      <c r="X111" s="91"/>
      <c r="Y111" s="91"/>
      <c r="Z111" s="91"/>
      <c r="AA111" s="91"/>
    </row>
    <row r="112">
      <c r="A112" s="84">
        <v>44672.0</v>
      </c>
      <c r="B112" s="85" t="str">
        <f t="shared" si="1"/>
        <v>Thursday</v>
      </c>
      <c r="C112" s="86">
        <v>44672.0</v>
      </c>
      <c r="D112" s="87">
        <v>0.20625</v>
      </c>
      <c r="E112" s="87">
        <v>0.26666666666666666</v>
      </c>
      <c r="F112" s="88">
        <f t="shared" si="2"/>
        <v>0.2805555556</v>
      </c>
      <c r="G112" s="89" t="str">
        <f t="shared" si="3"/>
        <v>01:10 AM - 01:15 AM</v>
      </c>
      <c r="H112" s="87">
        <v>0.05277777777777778</v>
      </c>
      <c r="I112" s="87">
        <v>0.25416666666666665</v>
      </c>
      <c r="J112" s="87">
        <v>0.3388888888888889</v>
      </c>
      <c r="K112" s="87">
        <v>0.3993055555555556</v>
      </c>
      <c r="L112" s="90"/>
      <c r="M112" s="87">
        <v>0.2708333333333333</v>
      </c>
      <c r="N112" s="87"/>
      <c r="O112" s="87"/>
      <c r="P112" s="87"/>
      <c r="Q112" s="87">
        <f t="shared" si="4"/>
        <v>0.06666666667</v>
      </c>
      <c r="R112" s="87">
        <f t="shared" si="5"/>
        <v>0.275</v>
      </c>
      <c r="S112" s="88">
        <f t="shared" si="6"/>
        <v>0.3430555556</v>
      </c>
      <c r="T112" s="87">
        <f t="shared" si="7"/>
        <v>0.40625</v>
      </c>
      <c r="U112" s="91"/>
      <c r="V112" s="91"/>
      <c r="W112" s="91"/>
      <c r="X112" s="91"/>
      <c r="Y112" s="91"/>
      <c r="Z112" s="91"/>
      <c r="AA112" s="91"/>
    </row>
    <row r="113">
      <c r="A113" s="84">
        <v>44673.0</v>
      </c>
      <c r="B113" s="85" t="str">
        <f t="shared" si="1"/>
        <v>Friday</v>
      </c>
      <c r="C113" s="86">
        <v>44673.0</v>
      </c>
      <c r="D113" s="87">
        <v>0.2048611111111111</v>
      </c>
      <c r="E113" s="87">
        <v>0.2652777777777778</v>
      </c>
      <c r="F113" s="88">
        <f t="shared" si="2"/>
        <v>0.2791666667</v>
      </c>
      <c r="G113" s="89" t="str">
        <f t="shared" si="3"/>
        <v>01:10 AM - 01:15 AM</v>
      </c>
      <c r="H113" s="87">
        <v>0.05277777777777778</v>
      </c>
      <c r="I113" s="87">
        <v>0.25416666666666665</v>
      </c>
      <c r="J113" s="87">
        <v>0.33958333333333335</v>
      </c>
      <c r="K113" s="87">
        <v>0.40069444444444446</v>
      </c>
      <c r="L113" s="90"/>
      <c r="M113" s="87">
        <v>0.2708333333333333</v>
      </c>
      <c r="N113" s="87"/>
      <c r="O113" s="87"/>
      <c r="P113" s="87"/>
      <c r="Q113" s="87">
        <f t="shared" si="4"/>
        <v>0.06666666667</v>
      </c>
      <c r="R113" s="87">
        <f t="shared" si="5"/>
        <v>0.275</v>
      </c>
      <c r="S113" s="88">
        <f t="shared" si="6"/>
        <v>0.34375</v>
      </c>
      <c r="T113" s="87">
        <f t="shared" si="7"/>
        <v>0.4076388889</v>
      </c>
      <c r="U113" s="91"/>
      <c r="V113" s="91"/>
      <c r="W113" s="91"/>
      <c r="X113" s="91"/>
      <c r="Y113" s="91"/>
      <c r="Z113" s="91"/>
      <c r="AA113" s="91"/>
    </row>
    <row r="114">
      <c r="A114" s="84">
        <v>44674.0</v>
      </c>
      <c r="B114" s="85" t="str">
        <f t="shared" si="1"/>
        <v>Saturday</v>
      </c>
      <c r="C114" s="86">
        <v>44674.0</v>
      </c>
      <c r="D114" s="87">
        <v>0.20347222222222222</v>
      </c>
      <c r="E114" s="87">
        <v>0.26458333333333334</v>
      </c>
      <c r="F114" s="88">
        <f t="shared" si="2"/>
        <v>0.2784722222</v>
      </c>
      <c r="G114" s="89" t="str">
        <f t="shared" si="3"/>
        <v>01:09 AM - 01:14 AM</v>
      </c>
      <c r="H114" s="87">
        <v>0.052083333333333336</v>
      </c>
      <c r="I114" s="87">
        <v>0.2548611111111111</v>
      </c>
      <c r="J114" s="87">
        <v>0.3402777777777778</v>
      </c>
      <c r="K114" s="87">
        <v>0.40208333333333335</v>
      </c>
      <c r="L114" s="90"/>
      <c r="M114" s="87">
        <v>0.2708333333333333</v>
      </c>
      <c r="N114" s="87"/>
      <c r="O114" s="87"/>
      <c r="P114" s="87"/>
      <c r="Q114" s="87">
        <f t="shared" si="4"/>
        <v>0.06597222222</v>
      </c>
      <c r="R114" s="87">
        <f t="shared" si="5"/>
        <v>0.2756944444</v>
      </c>
      <c r="S114" s="88">
        <f t="shared" si="6"/>
        <v>0.3444444444</v>
      </c>
      <c r="T114" s="87">
        <f t="shared" si="7"/>
        <v>0.4090277778</v>
      </c>
      <c r="U114" s="91"/>
      <c r="V114" s="91"/>
      <c r="W114" s="91"/>
      <c r="X114" s="91"/>
      <c r="Y114" s="91"/>
      <c r="Z114" s="91"/>
      <c r="AA114" s="91"/>
    </row>
    <row r="115">
      <c r="A115" s="84">
        <v>44675.0</v>
      </c>
      <c r="B115" s="85" t="str">
        <f t="shared" si="1"/>
        <v>Sunday</v>
      </c>
      <c r="C115" s="86">
        <v>44675.0</v>
      </c>
      <c r="D115" s="87">
        <v>0.20208333333333334</v>
      </c>
      <c r="E115" s="87">
        <v>0.26319444444444445</v>
      </c>
      <c r="F115" s="88">
        <f t="shared" si="2"/>
        <v>0.2770833333</v>
      </c>
      <c r="G115" s="89" t="str">
        <f t="shared" si="3"/>
        <v>01:09 AM - 01:14 AM</v>
      </c>
      <c r="H115" s="87">
        <v>0.052083333333333336</v>
      </c>
      <c r="I115" s="87">
        <v>0.25555555555555554</v>
      </c>
      <c r="J115" s="87">
        <v>0.3416666666666667</v>
      </c>
      <c r="K115" s="87">
        <v>0.4027777777777778</v>
      </c>
      <c r="L115" s="90"/>
      <c r="M115" s="87">
        <v>0.2708333333333333</v>
      </c>
      <c r="N115" s="87"/>
      <c r="O115" s="87"/>
      <c r="P115" s="87"/>
      <c r="Q115" s="87">
        <f t="shared" si="4"/>
        <v>0.06597222222</v>
      </c>
      <c r="R115" s="87">
        <f t="shared" si="5"/>
        <v>0.2763888889</v>
      </c>
      <c r="S115" s="88">
        <f t="shared" si="6"/>
        <v>0.3458333333</v>
      </c>
      <c r="T115" s="87">
        <f t="shared" si="7"/>
        <v>0.4097222222</v>
      </c>
      <c r="U115" s="91"/>
      <c r="V115" s="91"/>
      <c r="W115" s="91"/>
      <c r="X115" s="91"/>
      <c r="Y115" s="91"/>
      <c r="Z115" s="91"/>
      <c r="AA115" s="91"/>
    </row>
    <row r="116">
      <c r="A116" s="84">
        <v>44676.0</v>
      </c>
      <c r="B116" s="85" t="str">
        <f t="shared" si="1"/>
        <v>Monday</v>
      </c>
      <c r="C116" s="86">
        <v>44676.0</v>
      </c>
      <c r="D116" s="87">
        <v>0.20069444444444445</v>
      </c>
      <c r="E116" s="87">
        <v>0.26180555555555557</v>
      </c>
      <c r="F116" s="88">
        <f t="shared" si="2"/>
        <v>0.2756944444</v>
      </c>
      <c r="G116" s="89" t="str">
        <f t="shared" si="3"/>
        <v>01:09 AM - 01:14 AM</v>
      </c>
      <c r="H116" s="87">
        <v>0.052083333333333336</v>
      </c>
      <c r="I116" s="87">
        <v>0.25625</v>
      </c>
      <c r="J116" s="87">
        <v>0.3423611111111111</v>
      </c>
      <c r="K116" s="87">
        <v>0.4041666666666667</v>
      </c>
      <c r="L116" s="90"/>
      <c r="M116" s="87">
        <v>0.2708333333333333</v>
      </c>
      <c r="N116" s="87"/>
      <c r="O116" s="87"/>
      <c r="P116" s="87"/>
      <c r="Q116" s="87">
        <f t="shared" si="4"/>
        <v>0.06597222222</v>
      </c>
      <c r="R116" s="87">
        <f t="shared" si="5"/>
        <v>0.2770833333</v>
      </c>
      <c r="S116" s="88">
        <f t="shared" si="6"/>
        <v>0.3465277778</v>
      </c>
      <c r="T116" s="87">
        <f t="shared" si="7"/>
        <v>0.4111111111</v>
      </c>
      <c r="U116" s="91"/>
      <c r="V116" s="91"/>
      <c r="W116" s="91"/>
      <c r="X116" s="91"/>
      <c r="Y116" s="91"/>
      <c r="Z116" s="91"/>
      <c r="AA116" s="91"/>
    </row>
    <row r="117">
      <c r="A117" s="84">
        <v>44677.0</v>
      </c>
      <c r="B117" s="85" t="str">
        <f t="shared" si="1"/>
        <v>Tuesday</v>
      </c>
      <c r="C117" s="86">
        <v>44677.0</v>
      </c>
      <c r="D117" s="87">
        <v>0.19930555555555557</v>
      </c>
      <c r="E117" s="87">
        <v>0.2611111111111111</v>
      </c>
      <c r="F117" s="88">
        <f t="shared" si="2"/>
        <v>0.275</v>
      </c>
      <c r="G117" s="89" t="str">
        <f t="shared" si="3"/>
        <v>01:09 AM - 01:14 AM</v>
      </c>
      <c r="H117" s="87">
        <v>0.052083333333333336</v>
      </c>
      <c r="I117" s="87">
        <v>0.25625</v>
      </c>
      <c r="J117" s="87">
        <v>0.34305555555555556</v>
      </c>
      <c r="K117" s="87">
        <v>0.4048611111111111</v>
      </c>
      <c r="L117" s="90"/>
      <c r="M117" s="87">
        <v>0.2708333333333333</v>
      </c>
      <c r="N117" s="87"/>
      <c r="O117" s="87"/>
      <c r="P117" s="87"/>
      <c r="Q117" s="87">
        <f t="shared" si="4"/>
        <v>0.06597222222</v>
      </c>
      <c r="R117" s="87">
        <f t="shared" si="5"/>
        <v>0.2770833333</v>
      </c>
      <c r="S117" s="88">
        <f t="shared" si="6"/>
        <v>0.3472222222</v>
      </c>
      <c r="T117" s="87">
        <f t="shared" si="7"/>
        <v>0.4118055556</v>
      </c>
      <c r="U117" s="91"/>
      <c r="V117" s="91"/>
      <c r="W117" s="91"/>
      <c r="X117" s="91"/>
      <c r="Y117" s="91"/>
      <c r="Z117" s="91"/>
      <c r="AA117" s="91"/>
    </row>
    <row r="118">
      <c r="A118" s="84">
        <v>44678.0</v>
      </c>
      <c r="B118" s="85" t="str">
        <f t="shared" si="1"/>
        <v>Wednesday</v>
      </c>
      <c r="C118" s="86">
        <v>44678.0</v>
      </c>
      <c r="D118" s="87">
        <v>0.1986111111111111</v>
      </c>
      <c r="E118" s="87">
        <v>0.25972222222222224</v>
      </c>
      <c r="F118" s="88">
        <f t="shared" si="2"/>
        <v>0.2736111111</v>
      </c>
      <c r="G118" s="89" t="str">
        <f t="shared" si="3"/>
        <v>01:09 AM - 01:14 AM</v>
      </c>
      <c r="H118" s="87">
        <v>0.052083333333333336</v>
      </c>
      <c r="I118" s="87">
        <v>0.2569444444444444</v>
      </c>
      <c r="J118" s="87">
        <v>0.34375</v>
      </c>
      <c r="K118" s="87">
        <v>0.40625</v>
      </c>
      <c r="L118" s="90"/>
      <c r="M118" s="87">
        <v>0.2708333333333333</v>
      </c>
      <c r="N118" s="87"/>
      <c r="O118" s="87"/>
      <c r="P118" s="87"/>
      <c r="Q118" s="87">
        <f t="shared" si="4"/>
        <v>0.06597222222</v>
      </c>
      <c r="R118" s="87">
        <f t="shared" si="5"/>
        <v>0.2777777778</v>
      </c>
      <c r="S118" s="88">
        <f t="shared" si="6"/>
        <v>0.3479166667</v>
      </c>
      <c r="T118" s="87">
        <f t="shared" si="7"/>
        <v>0.4131944444</v>
      </c>
      <c r="U118" s="91"/>
      <c r="V118" s="91"/>
      <c r="W118" s="91"/>
      <c r="X118" s="91"/>
      <c r="Y118" s="91"/>
      <c r="Z118" s="91"/>
      <c r="AA118" s="91"/>
    </row>
    <row r="119">
      <c r="A119" s="84">
        <v>44679.0</v>
      </c>
      <c r="B119" s="85" t="str">
        <f t="shared" si="1"/>
        <v>Thursday</v>
      </c>
      <c r="C119" s="86">
        <v>44679.0</v>
      </c>
      <c r="D119" s="87">
        <v>0.19722222222222222</v>
      </c>
      <c r="E119" s="87">
        <v>0.2590277777777778</v>
      </c>
      <c r="F119" s="88">
        <f t="shared" si="2"/>
        <v>0.2729166667</v>
      </c>
      <c r="G119" s="89" t="str">
        <f t="shared" si="3"/>
        <v>01:09 AM - 01:14 AM</v>
      </c>
      <c r="H119" s="87">
        <v>0.052083333333333336</v>
      </c>
      <c r="I119" s="87">
        <v>0.25763888888888886</v>
      </c>
      <c r="J119" s="87">
        <v>0.34444444444444444</v>
      </c>
      <c r="K119" s="87">
        <v>0.4076388888888889</v>
      </c>
      <c r="L119" s="90"/>
      <c r="M119" s="87">
        <v>0.2708333333333333</v>
      </c>
      <c r="N119" s="87"/>
      <c r="O119" s="87"/>
      <c r="P119" s="87"/>
      <c r="Q119" s="87">
        <f t="shared" si="4"/>
        <v>0.06597222222</v>
      </c>
      <c r="R119" s="87">
        <f t="shared" si="5"/>
        <v>0.2784722222</v>
      </c>
      <c r="S119" s="88">
        <f t="shared" si="6"/>
        <v>0.3486111111</v>
      </c>
      <c r="T119" s="87">
        <f t="shared" si="7"/>
        <v>0.4145833333</v>
      </c>
      <c r="U119" s="91"/>
      <c r="V119" s="91"/>
      <c r="W119" s="91"/>
      <c r="X119" s="91"/>
      <c r="Y119" s="91"/>
      <c r="Z119" s="91"/>
      <c r="AA119" s="91"/>
    </row>
    <row r="120">
      <c r="A120" s="84">
        <v>44680.0</v>
      </c>
      <c r="B120" s="85" t="str">
        <f t="shared" si="1"/>
        <v>Friday</v>
      </c>
      <c r="C120" s="86">
        <v>44680.0</v>
      </c>
      <c r="D120" s="87">
        <v>0.19583333333333333</v>
      </c>
      <c r="E120" s="87">
        <v>0.25833333333333336</v>
      </c>
      <c r="F120" s="88">
        <f t="shared" si="2"/>
        <v>0.2722222222</v>
      </c>
      <c r="G120" s="89" t="str">
        <f t="shared" si="3"/>
        <v>01:08 AM - 01:13 AM</v>
      </c>
      <c r="H120" s="87">
        <v>0.05138888888888889</v>
      </c>
      <c r="I120" s="87">
        <v>0.25833333333333336</v>
      </c>
      <c r="J120" s="87">
        <v>0.3458333333333333</v>
      </c>
      <c r="K120" s="87">
        <v>0.4083333333333333</v>
      </c>
      <c r="L120" s="90"/>
      <c r="M120" s="87">
        <v>0.2708333333333333</v>
      </c>
      <c r="N120" s="87"/>
      <c r="O120" s="87"/>
      <c r="P120" s="87"/>
      <c r="Q120" s="87">
        <f t="shared" si="4"/>
        <v>0.06527777778</v>
      </c>
      <c r="R120" s="87">
        <f t="shared" si="5"/>
        <v>0.2791666667</v>
      </c>
      <c r="S120" s="88">
        <f t="shared" si="6"/>
        <v>0.35</v>
      </c>
      <c r="T120" s="87">
        <f t="shared" si="7"/>
        <v>0.4152777778</v>
      </c>
      <c r="U120" s="91"/>
      <c r="V120" s="91"/>
      <c r="W120" s="91"/>
      <c r="X120" s="91"/>
      <c r="Y120" s="91"/>
      <c r="Z120" s="91"/>
      <c r="AA120" s="91"/>
    </row>
    <row r="121">
      <c r="A121" s="84">
        <v>44681.0</v>
      </c>
      <c r="B121" s="85" t="str">
        <f t="shared" si="1"/>
        <v>Saturday</v>
      </c>
      <c r="C121" s="86">
        <v>44681.0</v>
      </c>
      <c r="D121" s="87">
        <v>0.19444444444444445</v>
      </c>
      <c r="E121" s="87">
        <v>0.2569444444444444</v>
      </c>
      <c r="F121" s="88">
        <f t="shared" si="2"/>
        <v>0.2708333333</v>
      </c>
      <c r="G121" s="89" t="str">
        <f t="shared" si="3"/>
        <v>01:08 AM - 01:13 AM</v>
      </c>
      <c r="H121" s="87">
        <v>0.05138888888888889</v>
      </c>
      <c r="I121" s="87">
        <v>0.25833333333333336</v>
      </c>
      <c r="J121" s="87">
        <v>0.34652777777777777</v>
      </c>
      <c r="K121" s="87">
        <v>0.4097222222222222</v>
      </c>
      <c r="L121" s="90"/>
      <c r="M121" s="87">
        <v>0.2708333333333333</v>
      </c>
      <c r="N121" s="87"/>
      <c r="O121" s="87"/>
      <c r="P121" s="87"/>
      <c r="Q121" s="87">
        <f t="shared" si="4"/>
        <v>0.06527777778</v>
      </c>
      <c r="R121" s="87">
        <f t="shared" si="5"/>
        <v>0.2791666667</v>
      </c>
      <c r="S121" s="88">
        <f t="shared" si="6"/>
        <v>0.3506944444</v>
      </c>
      <c r="T121" s="87">
        <f t="shared" si="7"/>
        <v>0.4166666667</v>
      </c>
      <c r="U121" s="91"/>
      <c r="V121" s="91"/>
      <c r="W121" s="91"/>
      <c r="X121" s="91"/>
      <c r="Y121" s="91"/>
      <c r="Z121" s="91"/>
      <c r="AA121" s="91"/>
    </row>
    <row r="122">
      <c r="A122" s="92">
        <v>44682.0</v>
      </c>
      <c r="B122" s="93" t="str">
        <f t="shared" si="1"/>
        <v>Sunday</v>
      </c>
      <c r="C122" s="94">
        <v>44682.0</v>
      </c>
      <c r="D122" s="95">
        <v>0.19305555555555556</v>
      </c>
      <c r="E122" s="95">
        <v>0.25625</v>
      </c>
      <c r="F122" s="96">
        <f t="shared" si="2"/>
        <v>0.2701388889</v>
      </c>
      <c r="G122" s="97" t="str">
        <f t="shared" si="3"/>
        <v>01:08 AM - 01:13 AM</v>
      </c>
      <c r="H122" s="95">
        <v>0.05138888888888889</v>
      </c>
      <c r="I122" s="95">
        <v>0.2590277777777778</v>
      </c>
      <c r="J122" s="95">
        <v>0.3472222222222222</v>
      </c>
      <c r="K122" s="95">
        <v>0.41041666666666665</v>
      </c>
      <c r="L122" s="98"/>
      <c r="M122" s="95">
        <v>0.2708333333333333</v>
      </c>
      <c r="N122" s="95"/>
      <c r="O122" s="95"/>
      <c r="P122" s="95"/>
      <c r="Q122" s="95">
        <f t="shared" si="4"/>
        <v>0.06527777778</v>
      </c>
      <c r="R122" s="95">
        <f t="shared" si="5"/>
        <v>0.2798611111</v>
      </c>
      <c r="S122" s="96">
        <f t="shared" si="6"/>
        <v>0.3513888889</v>
      </c>
      <c r="T122" s="95">
        <f t="shared" si="7"/>
        <v>0.4173611111</v>
      </c>
      <c r="U122" s="99"/>
      <c r="V122" s="99"/>
      <c r="W122" s="99"/>
      <c r="X122" s="99"/>
      <c r="Y122" s="99"/>
      <c r="Z122" s="99"/>
      <c r="AA122" s="99"/>
    </row>
    <row r="123">
      <c r="A123" s="92">
        <v>44683.0</v>
      </c>
      <c r="B123" s="93" t="str">
        <f t="shared" si="1"/>
        <v>Monday</v>
      </c>
      <c r="C123" s="94">
        <v>44683.0</v>
      </c>
      <c r="D123" s="95">
        <v>0.19166666666666668</v>
      </c>
      <c r="E123" s="95">
        <v>0.2548611111111111</v>
      </c>
      <c r="F123" s="96">
        <f t="shared" si="2"/>
        <v>0.26875</v>
      </c>
      <c r="G123" s="97" t="str">
        <f t="shared" si="3"/>
        <v>01:08 AM - 01:13 AM</v>
      </c>
      <c r="H123" s="95">
        <v>0.05138888888888889</v>
      </c>
      <c r="I123" s="95">
        <v>0.25972222222222224</v>
      </c>
      <c r="J123" s="95">
        <v>0.34791666666666665</v>
      </c>
      <c r="K123" s="95">
        <v>0.41180555555555554</v>
      </c>
      <c r="L123" s="98"/>
      <c r="M123" s="95">
        <v>0.2708333333333333</v>
      </c>
      <c r="N123" s="95"/>
      <c r="O123" s="95"/>
      <c r="P123" s="95"/>
      <c r="Q123" s="95">
        <f t="shared" si="4"/>
        <v>0.06527777778</v>
      </c>
      <c r="R123" s="95">
        <f t="shared" si="5"/>
        <v>0.2805555556</v>
      </c>
      <c r="S123" s="96">
        <f t="shared" si="6"/>
        <v>0.3520833333</v>
      </c>
      <c r="T123" s="95">
        <f t="shared" si="7"/>
        <v>0.41875</v>
      </c>
      <c r="U123" s="99"/>
      <c r="V123" s="99"/>
      <c r="W123" s="99"/>
      <c r="X123" s="99"/>
      <c r="Y123" s="99"/>
      <c r="Z123" s="99"/>
      <c r="AA123" s="99"/>
    </row>
    <row r="124">
      <c r="A124" s="92">
        <v>44684.0</v>
      </c>
      <c r="B124" s="93" t="str">
        <f t="shared" si="1"/>
        <v>Tuesday</v>
      </c>
      <c r="C124" s="94">
        <v>44684.0</v>
      </c>
      <c r="D124" s="95">
        <v>0.19027777777777777</v>
      </c>
      <c r="E124" s="95">
        <v>0.25416666666666665</v>
      </c>
      <c r="F124" s="96">
        <f t="shared" si="2"/>
        <v>0.2680555556</v>
      </c>
      <c r="G124" s="97" t="str">
        <f t="shared" si="3"/>
        <v>01:08 AM - 01:13 AM</v>
      </c>
      <c r="H124" s="95">
        <v>0.05138888888888889</v>
      </c>
      <c r="I124" s="95">
        <v>0.25972222222222224</v>
      </c>
      <c r="J124" s="95">
        <v>0.3486111111111111</v>
      </c>
      <c r="K124" s="95">
        <v>0.4131944444444444</v>
      </c>
      <c r="L124" s="98"/>
      <c r="M124" s="95">
        <v>0.2708333333333333</v>
      </c>
      <c r="N124" s="95"/>
      <c r="O124" s="95"/>
      <c r="P124" s="95"/>
      <c r="Q124" s="95">
        <f t="shared" si="4"/>
        <v>0.06527777778</v>
      </c>
      <c r="R124" s="95">
        <f t="shared" si="5"/>
        <v>0.2805555556</v>
      </c>
      <c r="S124" s="96">
        <f t="shared" si="6"/>
        <v>0.3527777778</v>
      </c>
      <c r="T124" s="95">
        <f t="shared" si="7"/>
        <v>0.4201388889</v>
      </c>
      <c r="U124" s="99"/>
      <c r="V124" s="99"/>
      <c r="W124" s="99"/>
      <c r="X124" s="99"/>
      <c r="Y124" s="99"/>
      <c r="Z124" s="99"/>
      <c r="AA124" s="99"/>
    </row>
    <row r="125">
      <c r="A125" s="92">
        <v>44685.0</v>
      </c>
      <c r="B125" s="93" t="str">
        <f t="shared" si="1"/>
        <v>Wednesday</v>
      </c>
      <c r="C125" s="94">
        <v>44685.0</v>
      </c>
      <c r="D125" s="95">
        <v>0.18888888888888888</v>
      </c>
      <c r="E125" s="95">
        <v>0.25277777777777777</v>
      </c>
      <c r="F125" s="96">
        <f t="shared" si="2"/>
        <v>0.2666666667</v>
      </c>
      <c r="G125" s="97" t="str">
        <f t="shared" si="3"/>
        <v>01:08 AM - 01:13 AM</v>
      </c>
      <c r="H125" s="95">
        <v>0.05138888888888889</v>
      </c>
      <c r="I125" s="95">
        <v>0.2604166666666667</v>
      </c>
      <c r="J125" s="95">
        <v>0.34930555555555554</v>
      </c>
      <c r="K125" s="95">
        <v>0.41388888888888886</v>
      </c>
      <c r="L125" s="98"/>
      <c r="M125" s="95">
        <v>0.2708333333333333</v>
      </c>
      <c r="N125" s="95"/>
      <c r="O125" s="95"/>
      <c r="P125" s="95"/>
      <c r="Q125" s="95">
        <f t="shared" si="4"/>
        <v>0.06527777778</v>
      </c>
      <c r="R125" s="95">
        <f t="shared" si="5"/>
        <v>0.28125</v>
      </c>
      <c r="S125" s="96">
        <f t="shared" si="6"/>
        <v>0.3534722222</v>
      </c>
      <c r="T125" s="95">
        <f t="shared" si="7"/>
        <v>0.4208333333</v>
      </c>
      <c r="U125" s="99"/>
      <c r="V125" s="99"/>
      <c r="W125" s="99"/>
      <c r="X125" s="99"/>
      <c r="Y125" s="99"/>
      <c r="Z125" s="99"/>
      <c r="AA125" s="99"/>
    </row>
    <row r="126">
      <c r="A126" s="92">
        <v>44686.0</v>
      </c>
      <c r="B126" s="93" t="str">
        <f t="shared" si="1"/>
        <v>Thursday</v>
      </c>
      <c r="C126" s="94">
        <v>44686.0</v>
      </c>
      <c r="D126" s="95">
        <v>0.18819444444444444</v>
      </c>
      <c r="E126" s="95">
        <v>0.2520833333333333</v>
      </c>
      <c r="F126" s="96">
        <f t="shared" si="2"/>
        <v>0.2659722222</v>
      </c>
      <c r="G126" s="97" t="str">
        <f t="shared" si="3"/>
        <v>01:08 AM - 01:13 AM</v>
      </c>
      <c r="H126" s="95">
        <v>0.05138888888888889</v>
      </c>
      <c r="I126" s="95">
        <v>0.2611111111111111</v>
      </c>
      <c r="J126" s="95">
        <v>0.3506944444444444</v>
      </c>
      <c r="K126" s="95">
        <v>0.4152777777777778</v>
      </c>
      <c r="L126" s="98"/>
      <c r="M126" s="95">
        <v>0.2708333333333333</v>
      </c>
      <c r="N126" s="95"/>
      <c r="O126" s="95"/>
      <c r="P126" s="95"/>
      <c r="Q126" s="95">
        <f t="shared" si="4"/>
        <v>0.06527777778</v>
      </c>
      <c r="R126" s="95">
        <f t="shared" si="5"/>
        <v>0.2819444444</v>
      </c>
      <c r="S126" s="96">
        <f t="shared" si="6"/>
        <v>0.3548611111</v>
      </c>
      <c r="T126" s="95">
        <f t="shared" si="7"/>
        <v>0.4222222222</v>
      </c>
      <c r="U126" s="99"/>
      <c r="V126" s="99"/>
      <c r="W126" s="99"/>
      <c r="X126" s="99"/>
      <c r="Y126" s="99"/>
      <c r="Z126" s="99"/>
      <c r="AA126" s="99"/>
    </row>
    <row r="127">
      <c r="A127" s="92">
        <v>44687.0</v>
      </c>
      <c r="B127" s="93" t="str">
        <f t="shared" si="1"/>
        <v>Friday</v>
      </c>
      <c r="C127" s="94">
        <v>44687.0</v>
      </c>
      <c r="D127" s="95">
        <v>0.18680555555555556</v>
      </c>
      <c r="E127" s="95">
        <v>0.2513888888888889</v>
      </c>
      <c r="F127" s="96">
        <f t="shared" si="2"/>
        <v>0.2652777778</v>
      </c>
      <c r="G127" s="97" t="str">
        <f t="shared" si="3"/>
        <v>01:08 AM - 01:13 AM</v>
      </c>
      <c r="H127" s="95">
        <v>0.05138888888888889</v>
      </c>
      <c r="I127" s="95">
        <v>0.2611111111111111</v>
      </c>
      <c r="J127" s="95">
        <v>0.35138888888888886</v>
      </c>
      <c r="K127" s="95">
        <v>0.4166666666666667</v>
      </c>
      <c r="L127" s="98"/>
      <c r="M127" s="95">
        <v>0.2708333333333333</v>
      </c>
      <c r="N127" s="95"/>
      <c r="O127" s="95"/>
      <c r="P127" s="95"/>
      <c r="Q127" s="95">
        <f t="shared" si="4"/>
        <v>0.06527777778</v>
      </c>
      <c r="R127" s="95">
        <f t="shared" si="5"/>
        <v>0.2819444444</v>
      </c>
      <c r="S127" s="96">
        <f t="shared" si="6"/>
        <v>0.3555555556</v>
      </c>
      <c r="T127" s="95">
        <f t="shared" si="7"/>
        <v>0.4236111111</v>
      </c>
      <c r="U127" s="99"/>
      <c r="V127" s="99"/>
      <c r="W127" s="99"/>
      <c r="X127" s="99"/>
      <c r="Y127" s="99"/>
      <c r="Z127" s="99"/>
      <c r="AA127" s="99"/>
    </row>
    <row r="128">
      <c r="A128" s="92">
        <v>44688.0</v>
      </c>
      <c r="B128" s="93" t="str">
        <f t="shared" si="1"/>
        <v>Saturday</v>
      </c>
      <c r="C128" s="94">
        <v>44688.0</v>
      </c>
      <c r="D128" s="95">
        <v>0.18541666666666667</v>
      </c>
      <c r="E128" s="95">
        <v>0.25069444444444444</v>
      </c>
      <c r="F128" s="96">
        <f t="shared" si="2"/>
        <v>0.2645833333</v>
      </c>
      <c r="G128" s="97" t="str">
        <f t="shared" si="3"/>
        <v>01:08 AM - 01:13 AM</v>
      </c>
      <c r="H128" s="95">
        <v>0.05138888888888889</v>
      </c>
      <c r="I128" s="95">
        <v>0.26180555555555557</v>
      </c>
      <c r="J128" s="95">
        <v>0.35208333333333336</v>
      </c>
      <c r="K128" s="95">
        <v>0.4173611111111111</v>
      </c>
      <c r="L128" s="98"/>
      <c r="M128" s="95">
        <v>0.2708333333333333</v>
      </c>
      <c r="N128" s="95"/>
      <c r="O128" s="95"/>
      <c r="P128" s="95"/>
      <c r="Q128" s="95">
        <f t="shared" si="4"/>
        <v>0.06527777778</v>
      </c>
      <c r="R128" s="95">
        <f t="shared" si="5"/>
        <v>0.2826388889</v>
      </c>
      <c r="S128" s="96">
        <f t="shared" si="6"/>
        <v>0.35625</v>
      </c>
      <c r="T128" s="95">
        <f t="shared" si="7"/>
        <v>0.4243055556</v>
      </c>
      <c r="U128" s="99"/>
      <c r="V128" s="99"/>
      <c r="W128" s="99"/>
      <c r="X128" s="99"/>
      <c r="Y128" s="99"/>
      <c r="Z128" s="99"/>
      <c r="AA128" s="99"/>
    </row>
    <row r="129">
      <c r="A129" s="92">
        <v>44689.0</v>
      </c>
      <c r="B129" s="93" t="str">
        <f t="shared" si="1"/>
        <v>Sunday</v>
      </c>
      <c r="C129" s="94">
        <v>44689.0</v>
      </c>
      <c r="D129" s="95">
        <v>0.1840277777777778</v>
      </c>
      <c r="E129" s="95">
        <v>0.24930555555555556</v>
      </c>
      <c r="F129" s="96">
        <f t="shared" si="2"/>
        <v>0.2631944444</v>
      </c>
      <c r="G129" s="97" t="str">
        <f t="shared" si="3"/>
        <v>01:08 AM - 01:13 AM</v>
      </c>
      <c r="H129" s="95">
        <v>0.05138888888888889</v>
      </c>
      <c r="I129" s="95">
        <v>0.2625</v>
      </c>
      <c r="J129" s="95">
        <v>0.3527777777777778</v>
      </c>
      <c r="K129" s="95">
        <v>0.41875</v>
      </c>
      <c r="L129" s="98"/>
      <c r="M129" s="95">
        <v>0.2708333333333333</v>
      </c>
      <c r="N129" s="95"/>
      <c r="O129" s="95"/>
      <c r="P129" s="95"/>
      <c r="Q129" s="95">
        <f t="shared" si="4"/>
        <v>0.06527777778</v>
      </c>
      <c r="R129" s="95">
        <f t="shared" si="5"/>
        <v>0.2833333333</v>
      </c>
      <c r="S129" s="96">
        <f t="shared" si="6"/>
        <v>0.3569444444</v>
      </c>
      <c r="T129" s="95">
        <f t="shared" si="7"/>
        <v>0.4256944444</v>
      </c>
      <c r="U129" s="99"/>
      <c r="V129" s="99"/>
      <c r="W129" s="99"/>
      <c r="X129" s="99"/>
      <c r="Y129" s="99"/>
      <c r="Z129" s="99"/>
      <c r="AA129" s="99"/>
    </row>
    <row r="130">
      <c r="A130" s="92">
        <v>44690.0</v>
      </c>
      <c r="B130" s="93" t="str">
        <f t="shared" si="1"/>
        <v>Monday</v>
      </c>
      <c r="C130" s="94">
        <v>44690.0</v>
      </c>
      <c r="D130" s="95">
        <v>0.18263888888888888</v>
      </c>
      <c r="E130" s="95">
        <v>0.24861111111111112</v>
      </c>
      <c r="F130" s="96">
        <f t="shared" si="2"/>
        <v>0.2625</v>
      </c>
      <c r="G130" s="97" t="str">
        <f t="shared" si="3"/>
        <v>01:08 AM - 01:13 AM</v>
      </c>
      <c r="H130" s="95">
        <v>0.05138888888888889</v>
      </c>
      <c r="I130" s="95">
        <v>0.2625</v>
      </c>
      <c r="J130" s="95">
        <v>0.35347222222222224</v>
      </c>
      <c r="K130" s="95">
        <v>0.4201388888888889</v>
      </c>
      <c r="L130" s="98"/>
      <c r="M130" s="95">
        <v>0.2708333333333333</v>
      </c>
      <c r="N130" s="95"/>
      <c r="O130" s="95"/>
      <c r="P130" s="95"/>
      <c r="Q130" s="95">
        <f t="shared" si="4"/>
        <v>0.06527777778</v>
      </c>
      <c r="R130" s="95">
        <f t="shared" si="5"/>
        <v>0.2833333333</v>
      </c>
      <c r="S130" s="96">
        <f t="shared" si="6"/>
        <v>0.3576388889</v>
      </c>
      <c r="T130" s="95">
        <f t="shared" si="7"/>
        <v>0.4270833333</v>
      </c>
      <c r="U130" s="99"/>
      <c r="V130" s="99"/>
      <c r="W130" s="99"/>
      <c r="X130" s="99"/>
      <c r="Y130" s="99"/>
      <c r="Z130" s="99"/>
      <c r="AA130" s="99"/>
    </row>
    <row r="131">
      <c r="A131" s="92">
        <v>44691.0</v>
      </c>
      <c r="B131" s="93" t="str">
        <f t="shared" si="1"/>
        <v>Tuesday</v>
      </c>
      <c r="C131" s="94">
        <v>44691.0</v>
      </c>
      <c r="D131" s="95">
        <v>0.18194444444444444</v>
      </c>
      <c r="E131" s="95">
        <v>0.24791666666666667</v>
      </c>
      <c r="F131" s="96">
        <f t="shared" si="2"/>
        <v>0.2618055556</v>
      </c>
      <c r="G131" s="97" t="str">
        <f t="shared" si="3"/>
        <v>01:08 AM - 01:13 AM</v>
      </c>
      <c r="H131" s="95">
        <v>0.05138888888888889</v>
      </c>
      <c r="I131" s="95">
        <v>0.26319444444444445</v>
      </c>
      <c r="J131" s="95">
        <v>0.3541666666666667</v>
      </c>
      <c r="K131" s="95">
        <v>0.42083333333333334</v>
      </c>
      <c r="L131" s="98"/>
      <c r="M131" s="95">
        <v>0.2708333333333333</v>
      </c>
      <c r="N131" s="95"/>
      <c r="O131" s="95"/>
      <c r="P131" s="95"/>
      <c r="Q131" s="95">
        <f t="shared" si="4"/>
        <v>0.06527777778</v>
      </c>
      <c r="R131" s="95">
        <f t="shared" si="5"/>
        <v>0.2840277778</v>
      </c>
      <c r="S131" s="96">
        <f t="shared" si="6"/>
        <v>0.3583333333</v>
      </c>
      <c r="T131" s="95">
        <f t="shared" si="7"/>
        <v>0.4277777778</v>
      </c>
      <c r="U131" s="99"/>
      <c r="V131" s="99"/>
      <c r="W131" s="99"/>
      <c r="X131" s="99"/>
      <c r="Y131" s="99"/>
      <c r="Z131" s="99"/>
      <c r="AA131" s="99"/>
    </row>
    <row r="132">
      <c r="A132" s="92">
        <v>44692.0</v>
      </c>
      <c r="B132" s="93" t="str">
        <f t="shared" si="1"/>
        <v>Wednesday</v>
      </c>
      <c r="C132" s="94">
        <v>44692.0</v>
      </c>
      <c r="D132" s="95">
        <v>0.18055555555555555</v>
      </c>
      <c r="E132" s="95">
        <v>0.24722222222222223</v>
      </c>
      <c r="F132" s="96">
        <f t="shared" si="2"/>
        <v>0.2611111111</v>
      </c>
      <c r="G132" s="97" t="str">
        <f t="shared" si="3"/>
        <v>01:08 AM - 01:13 AM</v>
      </c>
      <c r="H132" s="95">
        <v>0.05138888888888889</v>
      </c>
      <c r="I132" s="95">
        <v>0.2638888888888889</v>
      </c>
      <c r="J132" s="95">
        <v>0.3548611111111111</v>
      </c>
      <c r="K132" s="95">
        <v>0.4222222222222222</v>
      </c>
      <c r="L132" s="98"/>
      <c r="M132" s="95">
        <v>0.2708333333333333</v>
      </c>
      <c r="N132" s="95"/>
      <c r="O132" s="95"/>
      <c r="P132" s="95"/>
      <c r="Q132" s="95">
        <f t="shared" si="4"/>
        <v>0.06527777778</v>
      </c>
      <c r="R132" s="95">
        <f t="shared" si="5"/>
        <v>0.2847222222</v>
      </c>
      <c r="S132" s="96">
        <f t="shared" si="6"/>
        <v>0.3590277778</v>
      </c>
      <c r="T132" s="95">
        <f t="shared" si="7"/>
        <v>0.4291666667</v>
      </c>
      <c r="U132" s="99"/>
      <c r="V132" s="99"/>
      <c r="W132" s="99"/>
      <c r="X132" s="99"/>
      <c r="Y132" s="99"/>
      <c r="Z132" s="99"/>
      <c r="AA132" s="99"/>
    </row>
    <row r="133">
      <c r="A133" s="92">
        <v>44693.0</v>
      </c>
      <c r="B133" s="93" t="str">
        <f t="shared" si="1"/>
        <v>Thursday</v>
      </c>
      <c r="C133" s="94">
        <v>44693.0</v>
      </c>
      <c r="D133" s="95">
        <v>0.17916666666666667</v>
      </c>
      <c r="E133" s="95">
        <v>0.2465277777777778</v>
      </c>
      <c r="F133" s="96">
        <f t="shared" si="2"/>
        <v>0.2604166667</v>
      </c>
      <c r="G133" s="97" t="str">
        <f t="shared" si="3"/>
        <v>01:08 AM - 01:13 AM</v>
      </c>
      <c r="H133" s="95">
        <v>0.05138888888888889</v>
      </c>
      <c r="I133" s="95">
        <v>0.2638888888888889</v>
      </c>
      <c r="J133" s="95">
        <v>0.35625</v>
      </c>
      <c r="K133" s="95">
        <v>0.42291666666666666</v>
      </c>
      <c r="L133" s="98"/>
      <c r="M133" s="95">
        <v>0.2708333333333333</v>
      </c>
      <c r="N133" s="95"/>
      <c r="O133" s="95"/>
      <c r="P133" s="95"/>
      <c r="Q133" s="95">
        <f t="shared" si="4"/>
        <v>0.06527777778</v>
      </c>
      <c r="R133" s="95">
        <f t="shared" si="5"/>
        <v>0.2847222222</v>
      </c>
      <c r="S133" s="96">
        <f t="shared" si="6"/>
        <v>0.3604166667</v>
      </c>
      <c r="T133" s="95">
        <f t="shared" si="7"/>
        <v>0.4298611111</v>
      </c>
      <c r="U133" s="99"/>
      <c r="V133" s="99"/>
      <c r="W133" s="99"/>
      <c r="X133" s="99"/>
      <c r="Y133" s="99"/>
      <c r="Z133" s="99"/>
      <c r="AA133" s="99"/>
    </row>
    <row r="134">
      <c r="A134" s="92">
        <v>44694.0</v>
      </c>
      <c r="B134" s="93" t="str">
        <f t="shared" si="1"/>
        <v>Friday</v>
      </c>
      <c r="C134" s="94">
        <v>44694.0</v>
      </c>
      <c r="D134" s="95">
        <v>0.17847222222222223</v>
      </c>
      <c r="E134" s="95">
        <v>0.24513888888888888</v>
      </c>
      <c r="F134" s="96">
        <f t="shared" si="2"/>
        <v>0.2590277778</v>
      </c>
      <c r="G134" s="97" t="str">
        <f t="shared" si="3"/>
        <v>01:07 AM - 01:12 AM</v>
      </c>
      <c r="H134" s="95">
        <v>0.050694444444444445</v>
      </c>
      <c r="I134" s="95">
        <v>0.26458333333333334</v>
      </c>
      <c r="J134" s="95">
        <v>0.35694444444444445</v>
      </c>
      <c r="K134" s="95">
        <v>0.42430555555555555</v>
      </c>
      <c r="L134" s="98"/>
      <c r="M134" s="95">
        <v>0.2708333333333333</v>
      </c>
      <c r="N134" s="95"/>
      <c r="O134" s="95"/>
      <c r="P134" s="95"/>
      <c r="Q134" s="95">
        <f t="shared" si="4"/>
        <v>0.06458333333</v>
      </c>
      <c r="R134" s="95">
        <f t="shared" si="5"/>
        <v>0.2854166667</v>
      </c>
      <c r="S134" s="96">
        <f t="shared" si="6"/>
        <v>0.3611111111</v>
      </c>
      <c r="T134" s="95">
        <f t="shared" si="7"/>
        <v>0.43125</v>
      </c>
      <c r="U134" s="99"/>
      <c r="V134" s="99"/>
      <c r="W134" s="99"/>
      <c r="X134" s="99"/>
      <c r="Y134" s="99"/>
      <c r="Z134" s="99"/>
      <c r="AA134" s="99"/>
    </row>
    <row r="135">
      <c r="A135" s="92">
        <v>44695.0</v>
      </c>
      <c r="B135" s="93" t="str">
        <f t="shared" si="1"/>
        <v>Saturday</v>
      </c>
      <c r="C135" s="94">
        <v>44695.0</v>
      </c>
      <c r="D135" s="95">
        <v>0.17708333333333334</v>
      </c>
      <c r="E135" s="95">
        <v>0.24444444444444444</v>
      </c>
      <c r="F135" s="96">
        <f t="shared" si="2"/>
        <v>0.2583333333</v>
      </c>
      <c r="G135" s="97" t="str">
        <f t="shared" si="3"/>
        <v>01:07 AM - 01:12 AM</v>
      </c>
      <c r="H135" s="95">
        <v>0.050694444444444445</v>
      </c>
      <c r="I135" s="95">
        <v>0.2652777777777778</v>
      </c>
      <c r="J135" s="95">
        <v>0.3576388888888889</v>
      </c>
      <c r="K135" s="95">
        <v>0.42569444444444443</v>
      </c>
      <c r="L135" s="98"/>
      <c r="M135" s="95">
        <v>0.2708333333333333</v>
      </c>
      <c r="N135" s="95"/>
      <c r="O135" s="95"/>
      <c r="P135" s="95"/>
      <c r="Q135" s="95">
        <f t="shared" si="4"/>
        <v>0.06458333333</v>
      </c>
      <c r="R135" s="95">
        <f t="shared" si="5"/>
        <v>0.2861111111</v>
      </c>
      <c r="S135" s="96">
        <f t="shared" si="6"/>
        <v>0.3618055556</v>
      </c>
      <c r="T135" s="95">
        <f t="shared" si="7"/>
        <v>0.4326388889</v>
      </c>
      <c r="U135" s="99"/>
      <c r="V135" s="99"/>
      <c r="W135" s="99"/>
      <c r="X135" s="99"/>
      <c r="Y135" s="99"/>
      <c r="Z135" s="99"/>
      <c r="AA135" s="99"/>
    </row>
    <row r="136">
      <c r="A136" s="92">
        <v>44696.0</v>
      </c>
      <c r="B136" s="93" t="str">
        <f t="shared" si="1"/>
        <v>Sunday</v>
      </c>
      <c r="C136" s="94">
        <v>44696.0</v>
      </c>
      <c r="D136" s="95">
        <v>0.1763888888888889</v>
      </c>
      <c r="E136" s="95">
        <v>0.24375</v>
      </c>
      <c r="F136" s="96">
        <f t="shared" si="2"/>
        <v>0.2576388889</v>
      </c>
      <c r="G136" s="97" t="str">
        <f t="shared" si="3"/>
        <v>01:08 AM - 01:13 AM</v>
      </c>
      <c r="H136" s="95">
        <v>0.05138888888888889</v>
      </c>
      <c r="I136" s="95">
        <v>0.2652777777777778</v>
      </c>
      <c r="J136" s="95">
        <v>0.35833333333333334</v>
      </c>
      <c r="K136" s="95">
        <v>0.4263888888888889</v>
      </c>
      <c r="L136" s="98"/>
      <c r="M136" s="95">
        <v>0.2708333333333333</v>
      </c>
      <c r="N136" s="95"/>
      <c r="O136" s="95"/>
      <c r="P136" s="95"/>
      <c r="Q136" s="95">
        <f t="shared" si="4"/>
        <v>0.06527777778</v>
      </c>
      <c r="R136" s="95">
        <f t="shared" si="5"/>
        <v>0.2861111111</v>
      </c>
      <c r="S136" s="96">
        <f t="shared" si="6"/>
        <v>0.3625</v>
      </c>
      <c r="T136" s="95">
        <f t="shared" si="7"/>
        <v>0.4333333333</v>
      </c>
      <c r="U136" s="99"/>
      <c r="V136" s="99"/>
      <c r="W136" s="99"/>
      <c r="X136" s="99"/>
      <c r="Y136" s="99"/>
      <c r="Z136" s="99"/>
      <c r="AA136" s="99"/>
    </row>
    <row r="137">
      <c r="A137" s="92">
        <v>44697.0</v>
      </c>
      <c r="B137" s="93" t="str">
        <f t="shared" si="1"/>
        <v>Monday</v>
      </c>
      <c r="C137" s="94">
        <v>44697.0</v>
      </c>
      <c r="D137" s="95">
        <v>0.175</v>
      </c>
      <c r="E137" s="95">
        <v>0.24305555555555555</v>
      </c>
      <c r="F137" s="96">
        <f t="shared" si="2"/>
        <v>0.2569444444</v>
      </c>
      <c r="G137" s="97" t="str">
        <f t="shared" si="3"/>
        <v>01:08 AM - 01:13 AM</v>
      </c>
      <c r="H137" s="95">
        <v>0.05138888888888889</v>
      </c>
      <c r="I137" s="95">
        <v>0.2659722222222222</v>
      </c>
      <c r="J137" s="95">
        <v>0.3590277777777778</v>
      </c>
      <c r="K137" s="95">
        <v>0.42777777777777776</v>
      </c>
      <c r="L137" s="98"/>
      <c r="M137" s="95">
        <v>0.2708333333333333</v>
      </c>
      <c r="N137" s="95"/>
      <c r="O137" s="95"/>
      <c r="P137" s="95"/>
      <c r="Q137" s="95">
        <f t="shared" si="4"/>
        <v>0.06527777778</v>
      </c>
      <c r="R137" s="95">
        <f t="shared" si="5"/>
        <v>0.2868055556</v>
      </c>
      <c r="S137" s="96">
        <f t="shared" si="6"/>
        <v>0.3631944444</v>
      </c>
      <c r="T137" s="95">
        <f t="shared" si="7"/>
        <v>0.4347222222</v>
      </c>
      <c r="U137" s="99"/>
      <c r="V137" s="99"/>
      <c r="W137" s="99"/>
      <c r="X137" s="99"/>
      <c r="Y137" s="99"/>
      <c r="Z137" s="99"/>
      <c r="AA137" s="99"/>
    </row>
    <row r="138">
      <c r="A138" s="92">
        <v>44698.0</v>
      </c>
      <c r="B138" s="93" t="str">
        <f t="shared" si="1"/>
        <v>Tuesday</v>
      </c>
      <c r="C138" s="94">
        <v>44698.0</v>
      </c>
      <c r="D138" s="95">
        <v>0.1736111111111111</v>
      </c>
      <c r="E138" s="95">
        <v>0.2423611111111111</v>
      </c>
      <c r="F138" s="96">
        <f t="shared" si="2"/>
        <v>0.25625</v>
      </c>
      <c r="G138" s="97" t="str">
        <f t="shared" si="3"/>
        <v>01:08 AM - 01:13 AM</v>
      </c>
      <c r="H138" s="95">
        <v>0.05138888888888889</v>
      </c>
      <c r="I138" s="95">
        <v>0.26666666666666666</v>
      </c>
      <c r="J138" s="95">
        <v>0.3597222222222222</v>
      </c>
      <c r="K138" s="95">
        <v>0.42916666666666664</v>
      </c>
      <c r="L138" s="98"/>
      <c r="M138" s="95">
        <v>0.2708333333333333</v>
      </c>
      <c r="N138" s="95"/>
      <c r="O138" s="95"/>
      <c r="P138" s="95"/>
      <c r="Q138" s="95">
        <f t="shared" si="4"/>
        <v>0.06527777778</v>
      </c>
      <c r="R138" s="95">
        <f t="shared" si="5"/>
        <v>0.2875</v>
      </c>
      <c r="S138" s="96">
        <f t="shared" si="6"/>
        <v>0.3638888889</v>
      </c>
      <c r="T138" s="95">
        <f t="shared" si="7"/>
        <v>0.4361111111</v>
      </c>
      <c r="U138" s="99"/>
      <c r="V138" s="99"/>
      <c r="W138" s="99"/>
      <c r="X138" s="99"/>
      <c r="Y138" s="99"/>
      <c r="Z138" s="99"/>
      <c r="AA138" s="99"/>
    </row>
    <row r="139">
      <c r="A139" s="92">
        <v>44699.0</v>
      </c>
      <c r="B139" s="93" t="str">
        <f t="shared" si="1"/>
        <v>Wednesday</v>
      </c>
      <c r="C139" s="94">
        <v>44699.0</v>
      </c>
      <c r="D139" s="95">
        <v>0.17291666666666666</v>
      </c>
      <c r="E139" s="95">
        <v>0.24166666666666667</v>
      </c>
      <c r="F139" s="96">
        <f t="shared" si="2"/>
        <v>0.2555555556</v>
      </c>
      <c r="G139" s="97" t="str">
        <f t="shared" si="3"/>
        <v>01:08 AM - 01:13 AM</v>
      </c>
      <c r="H139" s="95">
        <v>0.05138888888888889</v>
      </c>
      <c r="I139" s="95">
        <v>0.26666666666666666</v>
      </c>
      <c r="J139" s="95">
        <v>0.36041666666666666</v>
      </c>
      <c r="K139" s="95">
        <v>0.42986111111111114</v>
      </c>
      <c r="L139" s="98"/>
      <c r="M139" s="95">
        <v>0.2708333333333333</v>
      </c>
      <c r="N139" s="95"/>
      <c r="O139" s="95"/>
      <c r="P139" s="95"/>
      <c r="Q139" s="95">
        <f t="shared" si="4"/>
        <v>0.06527777778</v>
      </c>
      <c r="R139" s="95">
        <f t="shared" si="5"/>
        <v>0.2875</v>
      </c>
      <c r="S139" s="96">
        <f t="shared" si="6"/>
        <v>0.3645833333</v>
      </c>
      <c r="T139" s="95">
        <f t="shared" si="7"/>
        <v>0.4368055556</v>
      </c>
      <c r="U139" s="99"/>
      <c r="V139" s="99"/>
      <c r="W139" s="99"/>
      <c r="X139" s="99"/>
      <c r="Y139" s="99"/>
      <c r="Z139" s="99"/>
      <c r="AA139" s="99"/>
    </row>
    <row r="140">
      <c r="A140" s="92">
        <v>44700.0</v>
      </c>
      <c r="B140" s="93" t="str">
        <f t="shared" si="1"/>
        <v>Thursday</v>
      </c>
      <c r="C140" s="94">
        <v>44700.0</v>
      </c>
      <c r="D140" s="95">
        <v>0.17152777777777778</v>
      </c>
      <c r="E140" s="95">
        <v>0.24097222222222223</v>
      </c>
      <c r="F140" s="96">
        <f t="shared" si="2"/>
        <v>0.2548611111</v>
      </c>
      <c r="G140" s="97" t="str">
        <f t="shared" si="3"/>
        <v>01:08 AM - 01:13 AM</v>
      </c>
      <c r="H140" s="95">
        <v>0.05138888888888889</v>
      </c>
      <c r="I140" s="95">
        <v>0.2673611111111111</v>
      </c>
      <c r="J140" s="95">
        <v>0.3611111111111111</v>
      </c>
      <c r="K140" s="95">
        <v>0.43125</v>
      </c>
      <c r="L140" s="98"/>
      <c r="M140" s="95">
        <v>0.2708333333333333</v>
      </c>
      <c r="N140" s="95"/>
      <c r="O140" s="95"/>
      <c r="P140" s="95"/>
      <c r="Q140" s="95">
        <f t="shared" si="4"/>
        <v>0.06527777778</v>
      </c>
      <c r="R140" s="95">
        <f t="shared" si="5"/>
        <v>0.2881944444</v>
      </c>
      <c r="S140" s="96">
        <f t="shared" si="6"/>
        <v>0.3652777778</v>
      </c>
      <c r="T140" s="95">
        <f t="shared" si="7"/>
        <v>0.4381944444</v>
      </c>
      <c r="U140" s="99"/>
      <c r="V140" s="99"/>
      <c r="W140" s="99"/>
      <c r="X140" s="99"/>
      <c r="Y140" s="99"/>
      <c r="Z140" s="99"/>
      <c r="AA140" s="99"/>
    </row>
    <row r="141">
      <c r="A141" s="92">
        <v>44701.0</v>
      </c>
      <c r="B141" s="93" t="str">
        <f t="shared" si="1"/>
        <v>Friday</v>
      </c>
      <c r="C141" s="94">
        <v>44701.0</v>
      </c>
      <c r="D141" s="95">
        <v>0.17083333333333334</v>
      </c>
      <c r="E141" s="95">
        <v>0.24027777777777778</v>
      </c>
      <c r="F141" s="96">
        <f t="shared" si="2"/>
        <v>0.2541666667</v>
      </c>
      <c r="G141" s="97" t="str">
        <f t="shared" si="3"/>
        <v>01:08 AM - 01:13 AM</v>
      </c>
      <c r="H141" s="95">
        <v>0.05138888888888889</v>
      </c>
      <c r="I141" s="95">
        <v>0.2673611111111111</v>
      </c>
      <c r="J141" s="95">
        <v>0.36180555555555555</v>
      </c>
      <c r="K141" s="95">
        <v>0.43194444444444446</v>
      </c>
      <c r="L141" s="98"/>
      <c r="M141" s="95">
        <v>0.2708333333333333</v>
      </c>
      <c r="N141" s="95"/>
      <c r="O141" s="95"/>
      <c r="P141" s="95"/>
      <c r="Q141" s="95">
        <f t="shared" si="4"/>
        <v>0.06527777778</v>
      </c>
      <c r="R141" s="95">
        <f t="shared" si="5"/>
        <v>0.2881944444</v>
      </c>
      <c r="S141" s="96">
        <f t="shared" si="6"/>
        <v>0.3659722222</v>
      </c>
      <c r="T141" s="95">
        <f t="shared" si="7"/>
        <v>0.4388888889</v>
      </c>
      <c r="U141" s="99"/>
      <c r="V141" s="99"/>
      <c r="W141" s="99"/>
      <c r="X141" s="99"/>
      <c r="Y141" s="99"/>
      <c r="Z141" s="99"/>
      <c r="AA141" s="99"/>
    </row>
    <row r="142">
      <c r="A142" s="92">
        <v>44702.0</v>
      </c>
      <c r="B142" s="93" t="str">
        <f t="shared" si="1"/>
        <v>Saturday</v>
      </c>
      <c r="C142" s="94">
        <v>44702.0</v>
      </c>
      <c r="D142" s="95">
        <v>0.1701388888888889</v>
      </c>
      <c r="E142" s="95">
        <v>0.23958333333333334</v>
      </c>
      <c r="F142" s="96">
        <f t="shared" si="2"/>
        <v>0.2534722222</v>
      </c>
      <c r="G142" s="97" t="str">
        <f t="shared" si="3"/>
        <v>01:08 AM - 01:13 AM</v>
      </c>
      <c r="H142" s="95">
        <v>0.05138888888888889</v>
      </c>
      <c r="I142" s="95">
        <v>0.26805555555555555</v>
      </c>
      <c r="J142" s="95">
        <v>0.3625</v>
      </c>
      <c r="K142" s="95">
        <v>0.43333333333333335</v>
      </c>
      <c r="L142" s="98"/>
      <c r="M142" s="95">
        <v>0.2708333333333333</v>
      </c>
      <c r="N142" s="95"/>
      <c r="O142" s="95"/>
      <c r="P142" s="95"/>
      <c r="Q142" s="95">
        <f t="shared" si="4"/>
        <v>0.06527777778</v>
      </c>
      <c r="R142" s="95">
        <f t="shared" si="5"/>
        <v>0.2888888889</v>
      </c>
      <c r="S142" s="96">
        <f t="shared" si="6"/>
        <v>0.3666666667</v>
      </c>
      <c r="T142" s="95">
        <f t="shared" si="7"/>
        <v>0.4402777778</v>
      </c>
      <c r="U142" s="99"/>
      <c r="V142" s="99"/>
      <c r="W142" s="99"/>
      <c r="X142" s="99"/>
      <c r="Y142" s="99"/>
      <c r="Z142" s="99"/>
      <c r="AA142" s="99"/>
    </row>
    <row r="143">
      <c r="A143" s="92">
        <v>44703.0</v>
      </c>
      <c r="B143" s="93" t="str">
        <f t="shared" si="1"/>
        <v>Sunday</v>
      </c>
      <c r="C143" s="94">
        <v>44703.0</v>
      </c>
      <c r="D143" s="95">
        <v>0.16875</v>
      </c>
      <c r="E143" s="95">
        <v>0.23958333333333334</v>
      </c>
      <c r="F143" s="96">
        <f t="shared" si="2"/>
        <v>0.2534722222</v>
      </c>
      <c r="G143" s="97" t="str">
        <f t="shared" si="3"/>
        <v>01:08 AM - 01:13 AM</v>
      </c>
      <c r="H143" s="95">
        <v>0.05138888888888889</v>
      </c>
      <c r="I143" s="95">
        <v>0.26875</v>
      </c>
      <c r="J143" s="95">
        <v>0.36319444444444443</v>
      </c>
      <c r="K143" s="95">
        <v>0.4340277777777778</v>
      </c>
      <c r="L143" s="98"/>
      <c r="M143" s="95">
        <v>0.2708333333333333</v>
      </c>
      <c r="N143" s="95"/>
      <c r="O143" s="95"/>
      <c r="P143" s="95"/>
      <c r="Q143" s="95">
        <f t="shared" si="4"/>
        <v>0.06527777778</v>
      </c>
      <c r="R143" s="95">
        <f t="shared" si="5"/>
        <v>0.2895833333</v>
      </c>
      <c r="S143" s="96">
        <f t="shared" si="6"/>
        <v>0.3673611111</v>
      </c>
      <c r="T143" s="95">
        <f t="shared" si="7"/>
        <v>0.4409722222</v>
      </c>
      <c r="U143" s="99"/>
      <c r="V143" s="99"/>
      <c r="W143" s="99"/>
      <c r="X143" s="99"/>
      <c r="Y143" s="99"/>
      <c r="Z143" s="99"/>
      <c r="AA143" s="99"/>
    </row>
    <row r="144">
      <c r="A144" s="92">
        <v>44704.0</v>
      </c>
      <c r="B144" s="93" t="str">
        <f t="shared" si="1"/>
        <v>Monday</v>
      </c>
      <c r="C144" s="94">
        <v>44704.0</v>
      </c>
      <c r="D144" s="95">
        <v>0.16805555555555557</v>
      </c>
      <c r="E144" s="95">
        <v>0.2388888888888889</v>
      </c>
      <c r="F144" s="96">
        <f t="shared" si="2"/>
        <v>0.2527777778</v>
      </c>
      <c r="G144" s="97" t="str">
        <f t="shared" si="3"/>
        <v>01:08 AM - 01:13 AM</v>
      </c>
      <c r="H144" s="95">
        <v>0.05138888888888889</v>
      </c>
      <c r="I144" s="95">
        <v>0.26875</v>
      </c>
      <c r="J144" s="95">
        <v>0.3638888888888889</v>
      </c>
      <c r="K144" s="95">
        <v>0.4354166666666667</v>
      </c>
      <c r="L144" s="98"/>
      <c r="M144" s="95">
        <v>0.2708333333333333</v>
      </c>
      <c r="N144" s="95"/>
      <c r="O144" s="95"/>
      <c r="P144" s="95"/>
      <c r="Q144" s="95">
        <f t="shared" si="4"/>
        <v>0.06527777778</v>
      </c>
      <c r="R144" s="95">
        <f t="shared" si="5"/>
        <v>0.2895833333</v>
      </c>
      <c r="S144" s="96">
        <f t="shared" si="6"/>
        <v>0.3680555556</v>
      </c>
      <c r="T144" s="95">
        <f t="shared" si="7"/>
        <v>0.4423611111</v>
      </c>
      <c r="U144" s="99"/>
      <c r="V144" s="99"/>
      <c r="W144" s="99"/>
      <c r="X144" s="99"/>
      <c r="Y144" s="99"/>
      <c r="Z144" s="99"/>
      <c r="AA144" s="99"/>
    </row>
    <row r="145">
      <c r="A145" s="92">
        <v>44705.0</v>
      </c>
      <c r="B145" s="93" t="str">
        <f t="shared" si="1"/>
        <v>Tuesday</v>
      </c>
      <c r="C145" s="94">
        <v>44705.0</v>
      </c>
      <c r="D145" s="95">
        <v>0.1673611111111111</v>
      </c>
      <c r="E145" s="95">
        <v>0.23819444444444443</v>
      </c>
      <c r="F145" s="96">
        <f t="shared" si="2"/>
        <v>0.2520833333</v>
      </c>
      <c r="G145" s="97" t="str">
        <f t="shared" si="3"/>
        <v>01:08 AM - 01:13 AM</v>
      </c>
      <c r="H145" s="95">
        <v>0.05138888888888889</v>
      </c>
      <c r="I145" s="95">
        <v>0.26944444444444443</v>
      </c>
      <c r="J145" s="95">
        <v>0.3645833333333333</v>
      </c>
      <c r="K145" s="95">
        <v>0.4361111111111111</v>
      </c>
      <c r="L145" s="98"/>
      <c r="M145" s="95">
        <v>0.2708333333333333</v>
      </c>
      <c r="N145" s="95"/>
      <c r="O145" s="95"/>
      <c r="P145" s="95"/>
      <c r="Q145" s="95">
        <f t="shared" si="4"/>
        <v>0.06527777778</v>
      </c>
      <c r="R145" s="95">
        <f t="shared" si="5"/>
        <v>0.2902777778</v>
      </c>
      <c r="S145" s="96">
        <f t="shared" si="6"/>
        <v>0.36875</v>
      </c>
      <c r="T145" s="95">
        <f t="shared" si="7"/>
        <v>0.4430555556</v>
      </c>
      <c r="U145" s="99"/>
      <c r="V145" s="99"/>
      <c r="W145" s="99"/>
      <c r="X145" s="99"/>
      <c r="Y145" s="99"/>
      <c r="Z145" s="99"/>
      <c r="AA145" s="99"/>
    </row>
    <row r="146">
      <c r="A146" s="92">
        <v>44706.0</v>
      </c>
      <c r="B146" s="93" t="str">
        <f t="shared" si="1"/>
        <v>Wednesday</v>
      </c>
      <c r="C146" s="94">
        <v>44706.0</v>
      </c>
      <c r="D146" s="95">
        <v>0.16597222222222222</v>
      </c>
      <c r="E146" s="95">
        <v>0.2375</v>
      </c>
      <c r="F146" s="96">
        <f t="shared" si="2"/>
        <v>0.2513888889</v>
      </c>
      <c r="G146" s="97" t="str">
        <f t="shared" si="3"/>
        <v>01:08 AM - 01:13 AM</v>
      </c>
      <c r="H146" s="95">
        <v>0.05138888888888889</v>
      </c>
      <c r="I146" s="95">
        <v>0.26944444444444443</v>
      </c>
      <c r="J146" s="95">
        <v>0.36527777777777776</v>
      </c>
      <c r="K146" s="95">
        <v>0.4375</v>
      </c>
      <c r="L146" s="98"/>
      <c r="M146" s="95">
        <v>0.2708333333333333</v>
      </c>
      <c r="N146" s="95"/>
      <c r="O146" s="95"/>
      <c r="P146" s="95"/>
      <c r="Q146" s="95">
        <f t="shared" si="4"/>
        <v>0.06527777778</v>
      </c>
      <c r="R146" s="95">
        <f t="shared" si="5"/>
        <v>0.2902777778</v>
      </c>
      <c r="S146" s="96">
        <f t="shared" si="6"/>
        <v>0.3694444444</v>
      </c>
      <c r="T146" s="95">
        <f t="shared" si="7"/>
        <v>0.4444444444</v>
      </c>
      <c r="U146" s="99"/>
      <c r="V146" s="99"/>
      <c r="W146" s="99"/>
      <c r="X146" s="99"/>
      <c r="Y146" s="99"/>
      <c r="Z146" s="99"/>
      <c r="AA146" s="99"/>
    </row>
    <row r="147">
      <c r="A147" s="92">
        <v>44707.0</v>
      </c>
      <c r="B147" s="93" t="str">
        <f t="shared" si="1"/>
        <v>Thursday</v>
      </c>
      <c r="C147" s="94">
        <v>44707.0</v>
      </c>
      <c r="D147" s="95">
        <v>0.16527777777777777</v>
      </c>
      <c r="E147" s="95">
        <v>0.23680555555555555</v>
      </c>
      <c r="F147" s="96">
        <f t="shared" si="2"/>
        <v>0.2506944444</v>
      </c>
      <c r="G147" s="97" t="str">
        <f t="shared" si="3"/>
        <v>01:08 AM - 01:13 AM</v>
      </c>
      <c r="H147" s="95">
        <v>0.05138888888888889</v>
      </c>
      <c r="I147" s="95">
        <v>0.2701388888888889</v>
      </c>
      <c r="J147" s="95">
        <v>0.3659722222222222</v>
      </c>
      <c r="K147" s="95">
        <v>0.43819444444444444</v>
      </c>
      <c r="L147" s="98"/>
      <c r="M147" s="95">
        <v>0.2708333333333333</v>
      </c>
      <c r="N147" s="95"/>
      <c r="O147" s="95"/>
      <c r="P147" s="95"/>
      <c r="Q147" s="95">
        <f t="shared" si="4"/>
        <v>0.06527777778</v>
      </c>
      <c r="R147" s="95">
        <f t="shared" si="5"/>
        <v>0.2909722222</v>
      </c>
      <c r="S147" s="96">
        <f t="shared" si="6"/>
        <v>0.3701388889</v>
      </c>
      <c r="T147" s="95">
        <f t="shared" si="7"/>
        <v>0.4451388889</v>
      </c>
      <c r="U147" s="99"/>
      <c r="V147" s="99"/>
      <c r="W147" s="99"/>
      <c r="X147" s="99"/>
      <c r="Y147" s="99"/>
      <c r="Z147" s="99"/>
      <c r="AA147" s="99"/>
    </row>
    <row r="148">
      <c r="A148" s="92">
        <v>44708.0</v>
      </c>
      <c r="B148" s="93" t="str">
        <f t="shared" si="1"/>
        <v>Friday</v>
      </c>
      <c r="C148" s="94">
        <v>44708.0</v>
      </c>
      <c r="D148" s="95">
        <v>0.16458333333333333</v>
      </c>
      <c r="E148" s="95">
        <v>0.23680555555555555</v>
      </c>
      <c r="F148" s="96">
        <f t="shared" si="2"/>
        <v>0.2506944444</v>
      </c>
      <c r="G148" s="97" t="str">
        <f t="shared" si="3"/>
        <v>01:08 AM - 01:13 AM</v>
      </c>
      <c r="H148" s="95">
        <v>0.05138888888888889</v>
      </c>
      <c r="I148" s="95">
        <v>0.2701388888888889</v>
      </c>
      <c r="J148" s="95">
        <v>0.36666666666666664</v>
      </c>
      <c r="K148" s="95">
        <v>0.4388888888888889</v>
      </c>
      <c r="L148" s="98"/>
      <c r="M148" s="95">
        <v>0.2708333333333333</v>
      </c>
      <c r="N148" s="95"/>
      <c r="O148" s="95"/>
      <c r="P148" s="95"/>
      <c r="Q148" s="95">
        <f t="shared" si="4"/>
        <v>0.06527777778</v>
      </c>
      <c r="R148" s="95">
        <f t="shared" si="5"/>
        <v>0.2909722222</v>
      </c>
      <c r="S148" s="96">
        <f t="shared" si="6"/>
        <v>0.3708333333</v>
      </c>
      <c r="T148" s="95">
        <f t="shared" si="7"/>
        <v>0.4458333333</v>
      </c>
      <c r="U148" s="99"/>
      <c r="V148" s="99"/>
      <c r="W148" s="99"/>
      <c r="X148" s="99"/>
      <c r="Y148" s="99"/>
      <c r="Z148" s="99"/>
      <c r="AA148" s="99"/>
    </row>
    <row r="149">
      <c r="A149" s="92">
        <v>44709.0</v>
      </c>
      <c r="B149" s="93" t="str">
        <f t="shared" si="1"/>
        <v>Saturday</v>
      </c>
      <c r="C149" s="94">
        <v>44709.0</v>
      </c>
      <c r="D149" s="95">
        <v>0.1638888888888889</v>
      </c>
      <c r="E149" s="95">
        <v>0.2361111111111111</v>
      </c>
      <c r="F149" s="96">
        <f t="shared" si="2"/>
        <v>0.25</v>
      </c>
      <c r="G149" s="97" t="str">
        <f t="shared" si="3"/>
        <v>01:08 AM - 01:13 AM</v>
      </c>
      <c r="H149" s="95">
        <v>0.05138888888888889</v>
      </c>
      <c r="I149" s="95">
        <v>0.2708333333333333</v>
      </c>
      <c r="J149" s="95">
        <v>0.36736111111111114</v>
      </c>
      <c r="K149" s="95">
        <v>0.44027777777777777</v>
      </c>
      <c r="L149" s="98"/>
      <c r="M149" s="95">
        <v>0.2708333333333333</v>
      </c>
      <c r="N149" s="95"/>
      <c r="O149" s="95"/>
      <c r="P149" s="95"/>
      <c r="Q149" s="95">
        <f t="shared" si="4"/>
        <v>0.06527777778</v>
      </c>
      <c r="R149" s="95">
        <f t="shared" si="5"/>
        <v>0.2916666667</v>
      </c>
      <c r="S149" s="96">
        <f t="shared" si="6"/>
        <v>0.3715277778</v>
      </c>
      <c r="T149" s="95">
        <f t="shared" si="7"/>
        <v>0.4472222222</v>
      </c>
      <c r="U149" s="99"/>
      <c r="V149" s="99"/>
      <c r="W149" s="99"/>
      <c r="X149" s="99"/>
      <c r="Y149" s="99"/>
      <c r="Z149" s="99"/>
      <c r="AA149" s="99"/>
    </row>
    <row r="150">
      <c r="A150" s="92">
        <v>44710.0</v>
      </c>
      <c r="B150" s="93" t="str">
        <f t="shared" si="1"/>
        <v>Sunday</v>
      </c>
      <c r="C150" s="94">
        <v>44710.0</v>
      </c>
      <c r="D150" s="95">
        <v>0.16319444444444445</v>
      </c>
      <c r="E150" s="95">
        <v>0.23541666666666666</v>
      </c>
      <c r="F150" s="96">
        <f t="shared" si="2"/>
        <v>0.2493055556</v>
      </c>
      <c r="G150" s="97" t="str">
        <f t="shared" si="3"/>
        <v>01:09 AM - 01:14 AM</v>
      </c>
      <c r="H150" s="95">
        <v>0.052083333333333336</v>
      </c>
      <c r="I150" s="95">
        <v>0.27152777777777776</v>
      </c>
      <c r="J150" s="95">
        <v>0.3680555555555556</v>
      </c>
      <c r="K150" s="95">
        <v>0.4409722222222222</v>
      </c>
      <c r="L150" s="98"/>
      <c r="M150" s="95">
        <v>0.2708333333333333</v>
      </c>
      <c r="N150" s="95"/>
      <c r="O150" s="95"/>
      <c r="P150" s="95"/>
      <c r="Q150" s="95">
        <f t="shared" si="4"/>
        <v>0.06597222222</v>
      </c>
      <c r="R150" s="95">
        <f t="shared" si="5"/>
        <v>0.2923611111</v>
      </c>
      <c r="S150" s="96">
        <f t="shared" si="6"/>
        <v>0.3722222222</v>
      </c>
      <c r="T150" s="95">
        <f t="shared" si="7"/>
        <v>0.4479166667</v>
      </c>
      <c r="U150" s="99"/>
      <c r="V150" s="99"/>
      <c r="W150" s="99"/>
      <c r="X150" s="99"/>
      <c r="Y150" s="99"/>
      <c r="Z150" s="99"/>
      <c r="AA150" s="99"/>
    </row>
    <row r="151">
      <c r="A151" s="92">
        <v>44711.0</v>
      </c>
      <c r="B151" s="93" t="str">
        <f t="shared" si="1"/>
        <v>Monday</v>
      </c>
      <c r="C151" s="94">
        <v>44711.0</v>
      </c>
      <c r="D151" s="95">
        <v>0.1625</v>
      </c>
      <c r="E151" s="95">
        <v>0.23541666666666666</v>
      </c>
      <c r="F151" s="96">
        <f t="shared" si="2"/>
        <v>0.2493055556</v>
      </c>
      <c r="G151" s="97" t="str">
        <f t="shared" si="3"/>
        <v>01:09 AM - 01:14 AM</v>
      </c>
      <c r="H151" s="95">
        <v>0.052083333333333336</v>
      </c>
      <c r="I151" s="95">
        <v>0.27152777777777776</v>
      </c>
      <c r="J151" s="95">
        <v>0.36875</v>
      </c>
      <c r="K151" s="95">
        <v>0.44166666666666665</v>
      </c>
      <c r="L151" s="98"/>
      <c r="M151" s="95">
        <v>0.2708333333333333</v>
      </c>
      <c r="N151" s="95"/>
      <c r="O151" s="95"/>
      <c r="P151" s="95"/>
      <c r="Q151" s="95">
        <f t="shared" si="4"/>
        <v>0.06597222222</v>
      </c>
      <c r="R151" s="95">
        <f t="shared" si="5"/>
        <v>0.2923611111</v>
      </c>
      <c r="S151" s="96">
        <f t="shared" si="6"/>
        <v>0.3729166667</v>
      </c>
      <c r="T151" s="95">
        <f t="shared" si="7"/>
        <v>0.4486111111</v>
      </c>
      <c r="U151" s="99"/>
      <c r="V151" s="99"/>
      <c r="W151" s="99"/>
      <c r="X151" s="99"/>
      <c r="Y151" s="99"/>
      <c r="Z151" s="99"/>
      <c r="AA151" s="99"/>
    </row>
    <row r="152">
      <c r="A152" s="92">
        <v>44712.0</v>
      </c>
      <c r="B152" s="93" t="str">
        <f t="shared" si="1"/>
        <v>Tuesday</v>
      </c>
      <c r="C152" s="94">
        <v>44712.0</v>
      </c>
      <c r="D152" s="95">
        <v>0.16180555555555556</v>
      </c>
      <c r="E152" s="95">
        <v>0.23472222222222222</v>
      </c>
      <c r="F152" s="96">
        <f t="shared" si="2"/>
        <v>0.2486111111</v>
      </c>
      <c r="G152" s="97" t="str">
        <f t="shared" si="3"/>
        <v>01:09 AM - 01:14 AM</v>
      </c>
      <c r="H152" s="95">
        <v>0.052083333333333336</v>
      </c>
      <c r="I152" s="95">
        <v>0.2722222222222222</v>
      </c>
      <c r="J152" s="95">
        <v>0.36875</v>
      </c>
      <c r="K152" s="95">
        <v>0.44305555555555554</v>
      </c>
      <c r="L152" s="98"/>
      <c r="M152" s="95">
        <v>0.2708333333333333</v>
      </c>
      <c r="N152" s="95"/>
      <c r="O152" s="95"/>
      <c r="P152" s="95"/>
      <c r="Q152" s="95">
        <f t="shared" si="4"/>
        <v>0.06597222222</v>
      </c>
      <c r="R152" s="95">
        <f t="shared" si="5"/>
        <v>0.2930555556</v>
      </c>
      <c r="S152" s="96">
        <f t="shared" si="6"/>
        <v>0.3729166667</v>
      </c>
      <c r="T152" s="95">
        <f t="shared" si="7"/>
        <v>0.45</v>
      </c>
      <c r="U152" s="99"/>
      <c r="V152" s="99"/>
      <c r="W152" s="99"/>
      <c r="X152" s="99"/>
      <c r="Y152" s="99"/>
      <c r="Z152" s="99"/>
      <c r="AA152" s="99"/>
    </row>
    <row r="153">
      <c r="A153" s="100">
        <v>44713.0</v>
      </c>
      <c r="B153" s="101" t="str">
        <f t="shared" si="1"/>
        <v>Wednesday</v>
      </c>
      <c r="C153" s="102">
        <v>44713.0</v>
      </c>
      <c r="D153" s="103">
        <v>0.16111111111111112</v>
      </c>
      <c r="E153" s="103">
        <v>0.23472222222222222</v>
      </c>
      <c r="F153" s="104">
        <f t="shared" si="2"/>
        <v>0.2486111111</v>
      </c>
      <c r="G153" s="105" t="str">
        <f t="shared" si="3"/>
        <v>01:09 AM - 01:14 AM</v>
      </c>
      <c r="H153" s="103">
        <v>0.052083333333333336</v>
      </c>
      <c r="I153" s="103">
        <v>0.2722222222222222</v>
      </c>
      <c r="J153" s="103">
        <v>0.36944444444444446</v>
      </c>
      <c r="K153" s="103">
        <v>0.44375</v>
      </c>
      <c r="L153" s="106"/>
      <c r="M153" s="103">
        <v>0.2708333333333333</v>
      </c>
      <c r="N153" s="103"/>
      <c r="O153" s="103"/>
      <c r="P153" s="103"/>
      <c r="Q153" s="103">
        <f t="shared" si="4"/>
        <v>0.06597222222</v>
      </c>
      <c r="R153" s="103">
        <f t="shared" si="5"/>
        <v>0.2930555556</v>
      </c>
      <c r="S153" s="104">
        <f t="shared" si="6"/>
        <v>0.3736111111</v>
      </c>
      <c r="T153" s="103">
        <f t="shared" si="7"/>
        <v>0.4506944444</v>
      </c>
      <c r="U153" s="107"/>
      <c r="V153" s="107"/>
      <c r="W153" s="107"/>
      <c r="X153" s="107"/>
      <c r="Y153" s="107"/>
      <c r="Z153" s="107"/>
      <c r="AA153" s="107"/>
    </row>
    <row r="154">
      <c r="A154" s="100">
        <v>44714.0</v>
      </c>
      <c r="B154" s="101" t="str">
        <f t="shared" si="1"/>
        <v>Thursday</v>
      </c>
      <c r="C154" s="102">
        <v>44714.0</v>
      </c>
      <c r="D154" s="103">
        <v>0.16041666666666668</v>
      </c>
      <c r="E154" s="103">
        <v>0.23472222222222222</v>
      </c>
      <c r="F154" s="104">
        <f t="shared" si="2"/>
        <v>0.2486111111</v>
      </c>
      <c r="G154" s="105" t="str">
        <f t="shared" si="3"/>
        <v>01:09 AM - 01:14 AM</v>
      </c>
      <c r="H154" s="103">
        <v>0.052083333333333336</v>
      </c>
      <c r="I154" s="103">
        <v>0.27291666666666664</v>
      </c>
      <c r="J154" s="103">
        <v>0.3701388888888889</v>
      </c>
      <c r="K154" s="103">
        <v>0.4444444444444444</v>
      </c>
      <c r="L154" s="106"/>
      <c r="M154" s="103">
        <v>0.2708333333333333</v>
      </c>
      <c r="N154" s="103"/>
      <c r="O154" s="103"/>
      <c r="P154" s="103"/>
      <c r="Q154" s="103">
        <f t="shared" si="4"/>
        <v>0.06597222222</v>
      </c>
      <c r="R154" s="103">
        <f t="shared" si="5"/>
        <v>0.29375</v>
      </c>
      <c r="S154" s="104">
        <f t="shared" si="6"/>
        <v>0.3743055556</v>
      </c>
      <c r="T154" s="103">
        <f t="shared" si="7"/>
        <v>0.4513888889</v>
      </c>
      <c r="U154" s="107"/>
      <c r="V154" s="107"/>
      <c r="W154" s="107"/>
      <c r="X154" s="107"/>
      <c r="Y154" s="107"/>
      <c r="Z154" s="107"/>
      <c r="AA154" s="107"/>
    </row>
    <row r="155">
      <c r="A155" s="100">
        <v>44715.0</v>
      </c>
      <c r="B155" s="101" t="str">
        <f t="shared" si="1"/>
        <v>Friday</v>
      </c>
      <c r="C155" s="102">
        <v>44715.0</v>
      </c>
      <c r="D155" s="103">
        <v>0.1597222222222222</v>
      </c>
      <c r="E155" s="103">
        <v>0.23402777777777778</v>
      </c>
      <c r="F155" s="104">
        <f t="shared" si="2"/>
        <v>0.2479166667</v>
      </c>
      <c r="G155" s="105" t="str">
        <f t="shared" si="3"/>
        <v>01:09 AM - 01:14 AM</v>
      </c>
      <c r="H155" s="103">
        <v>0.052083333333333336</v>
      </c>
      <c r="I155" s="103">
        <v>0.27291666666666664</v>
      </c>
      <c r="J155" s="103">
        <v>0.37083333333333335</v>
      </c>
      <c r="K155" s="103">
        <v>0.44513888888888886</v>
      </c>
      <c r="L155" s="106"/>
      <c r="M155" s="103">
        <v>0.2708333333333333</v>
      </c>
      <c r="N155" s="103"/>
      <c r="O155" s="103"/>
      <c r="P155" s="103"/>
      <c r="Q155" s="103">
        <f t="shared" si="4"/>
        <v>0.06597222222</v>
      </c>
      <c r="R155" s="103">
        <f t="shared" si="5"/>
        <v>0.29375</v>
      </c>
      <c r="S155" s="104">
        <f t="shared" si="6"/>
        <v>0.375</v>
      </c>
      <c r="T155" s="103">
        <f t="shared" si="7"/>
        <v>0.4520833333</v>
      </c>
      <c r="U155" s="107"/>
      <c r="V155" s="107"/>
      <c r="W155" s="107"/>
      <c r="X155" s="107"/>
      <c r="Y155" s="107"/>
      <c r="Z155" s="107"/>
      <c r="AA155" s="107"/>
    </row>
    <row r="156">
      <c r="A156" s="100">
        <v>44716.0</v>
      </c>
      <c r="B156" s="101" t="str">
        <f t="shared" si="1"/>
        <v>Saturday</v>
      </c>
      <c r="C156" s="102">
        <v>44716.0</v>
      </c>
      <c r="D156" s="103">
        <v>0.15902777777777777</v>
      </c>
      <c r="E156" s="103">
        <v>0.23402777777777778</v>
      </c>
      <c r="F156" s="104">
        <f t="shared" si="2"/>
        <v>0.2479166667</v>
      </c>
      <c r="G156" s="105" t="str">
        <f t="shared" si="3"/>
        <v>01:10 AM - 01:15 AM</v>
      </c>
      <c r="H156" s="103">
        <v>0.05277777777777778</v>
      </c>
      <c r="I156" s="103">
        <v>0.27361111111111114</v>
      </c>
      <c r="J156" s="103">
        <v>0.3715277777777778</v>
      </c>
      <c r="K156" s="103">
        <v>0.44583333333333336</v>
      </c>
      <c r="L156" s="106"/>
      <c r="M156" s="103">
        <v>0.2708333333333333</v>
      </c>
      <c r="N156" s="103"/>
      <c r="O156" s="103"/>
      <c r="P156" s="103"/>
      <c r="Q156" s="103">
        <f t="shared" si="4"/>
        <v>0.06666666667</v>
      </c>
      <c r="R156" s="103">
        <f t="shared" si="5"/>
        <v>0.2944444444</v>
      </c>
      <c r="S156" s="104">
        <f t="shared" si="6"/>
        <v>0.3756944444</v>
      </c>
      <c r="T156" s="103">
        <f t="shared" si="7"/>
        <v>0.4527777778</v>
      </c>
      <c r="U156" s="107"/>
      <c r="V156" s="107"/>
      <c r="W156" s="107"/>
      <c r="X156" s="107"/>
      <c r="Y156" s="107"/>
      <c r="Z156" s="107"/>
      <c r="AA156" s="107"/>
    </row>
    <row r="157">
      <c r="A157" s="100">
        <v>44717.0</v>
      </c>
      <c r="B157" s="101" t="str">
        <f t="shared" si="1"/>
        <v>Sunday</v>
      </c>
      <c r="C157" s="102">
        <v>44717.0</v>
      </c>
      <c r="D157" s="103">
        <v>0.15833333333333333</v>
      </c>
      <c r="E157" s="103">
        <v>0.23333333333333334</v>
      </c>
      <c r="F157" s="104">
        <f t="shared" si="2"/>
        <v>0.2472222222</v>
      </c>
      <c r="G157" s="105" t="str">
        <f t="shared" si="3"/>
        <v>01:10 AM - 01:15 AM</v>
      </c>
      <c r="H157" s="103">
        <v>0.05277777777777778</v>
      </c>
      <c r="I157" s="103">
        <v>0.27361111111111114</v>
      </c>
      <c r="J157" s="103">
        <v>0.3715277777777778</v>
      </c>
      <c r="K157" s="103">
        <v>0.44722222222222224</v>
      </c>
      <c r="L157" s="106"/>
      <c r="M157" s="103">
        <v>0.2708333333333333</v>
      </c>
      <c r="N157" s="103"/>
      <c r="O157" s="103"/>
      <c r="P157" s="103"/>
      <c r="Q157" s="103">
        <f t="shared" si="4"/>
        <v>0.06666666667</v>
      </c>
      <c r="R157" s="103">
        <f t="shared" si="5"/>
        <v>0.2944444444</v>
      </c>
      <c r="S157" s="104">
        <f t="shared" si="6"/>
        <v>0.3756944444</v>
      </c>
      <c r="T157" s="103">
        <f t="shared" si="7"/>
        <v>0.4541666667</v>
      </c>
      <c r="U157" s="107"/>
      <c r="V157" s="107"/>
      <c r="W157" s="107"/>
      <c r="X157" s="107"/>
      <c r="Y157" s="107"/>
      <c r="Z157" s="107"/>
      <c r="AA157" s="107"/>
    </row>
    <row r="158">
      <c r="A158" s="100">
        <v>44718.0</v>
      </c>
      <c r="B158" s="101" t="str">
        <f t="shared" si="1"/>
        <v>Monday</v>
      </c>
      <c r="C158" s="102">
        <v>44718.0</v>
      </c>
      <c r="D158" s="103">
        <v>0.15833333333333333</v>
      </c>
      <c r="E158" s="103">
        <v>0.23333333333333334</v>
      </c>
      <c r="F158" s="104">
        <f t="shared" si="2"/>
        <v>0.2472222222</v>
      </c>
      <c r="G158" s="105" t="str">
        <f t="shared" si="3"/>
        <v>01:10 AM - 01:15 AM</v>
      </c>
      <c r="H158" s="103">
        <v>0.05277777777777778</v>
      </c>
      <c r="I158" s="103">
        <v>0.27361111111111114</v>
      </c>
      <c r="J158" s="103">
        <v>0.37222222222222223</v>
      </c>
      <c r="K158" s="103">
        <v>0.4479166666666667</v>
      </c>
      <c r="L158" s="106"/>
      <c r="M158" s="103">
        <v>0.2708333333333333</v>
      </c>
      <c r="N158" s="103"/>
      <c r="O158" s="103"/>
      <c r="P158" s="103"/>
      <c r="Q158" s="103">
        <f t="shared" si="4"/>
        <v>0.06666666667</v>
      </c>
      <c r="R158" s="103">
        <f t="shared" si="5"/>
        <v>0.2944444444</v>
      </c>
      <c r="S158" s="104">
        <f t="shared" si="6"/>
        <v>0.3763888889</v>
      </c>
      <c r="T158" s="103">
        <f t="shared" si="7"/>
        <v>0.4548611111</v>
      </c>
      <c r="U158" s="107"/>
      <c r="V158" s="107"/>
      <c r="W158" s="107"/>
      <c r="X158" s="107"/>
      <c r="Y158" s="107"/>
      <c r="Z158" s="107"/>
      <c r="AA158" s="107"/>
    </row>
    <row r="159">
      <c r="A159" s="100">
        <v>44719.0</v>
      </c>
      <c r="B159" s="101" t="str">
        <f t="shared" si="1"/>
        <v>Tuesday</v>
      </c>
      <c r="C159" s="102">
        <v>44719.0</v>
      </c>
      <c r="D159" s="103">
        <v>0.15763888888888888</v>
      </c>
      <c r="E159" s="103">
        <v>0.23333333333333334</v>
      </c>
      <c r="F159" s="104">
        <f t="shared" si="2"/>
        <v>0.2472222222</v>
      </c>
      <c r="G159" s="105" t="str">
        <f t="shared" si="3"/>
        <v>01:10 AM - 01:15 AM</v>
      </c>
      <c r="H159" s="103">
        <v>0.05277777777777778</v>
      </c>
      <c r="I159" s="103">
        <v>0.2743055555555556</v>
      </c>
      <c r="J159" s="103">
        <v>0.3729166666666667</v>
      </c>
      <c r="K159" s="103">
        <v>0.4486111111111111</v>
      </c>
      <c r="L159" s="106"/>
      <c r="M159" s="103">
        <v>0.2708333333333333</v>
      </c>
      <c r="N159" s="103"/>
      <c r="O159" s="103"/>
      <c r="P159" s="103"/>
      <c r="Q159" s="103">
        <f t="shared" si="4"/>
        <v>0.06666666667</v>
      </c>
      <c r="R159" s="103">
        <f t="shared" si="5"/>
        <v>0.2951388889</v>
      </c>
      <c r="S159" s="104">
        <f t="shared" si="6"/>
        <v>0.3770833333</v>
      </c>
      <c r="T159" s="103">
        <f t="shared" si="7"/>
        <v>0.4555555556</v>
      </c>
      <c r="U159" s="107"/>
      <c r="V159" s="107"/>
      <c r="W159" s="107"/>
      <c r="X159" s="107"/>
      <c r="Y159" s="107"/>
      <c r="Z159" s="107"/>
      <c r="AA159" s="107"/>
    </row>
    <row r="160">
      <c r="A160" s="100">
        <v>44720.0</v>
      </c>
      <c r="B160" s="101" t="str">
        <f t="shared" si="1"/>
        <v>Wednesday</v>
      </c>
      <c r="C160" s="102">
        <v>44720.0</v>
      </c>
      <c r="D160" s="103">
        <v>0.15694444444444444</v>
      </c>
      <c r="E160" s="103">
        <v>0.2326388888888889</v>
      </c>
      <c r="F160" s="104">
        <f t="shared" si="2"/>
        <v>0.2465277778</v>
      </c>
      <c r="G160" s="105" t="str">
        <f t="shared" si="3"/>
        <v>01:10 AM - 01:15 AM</v>
      </c>
      <c r="H160" s="103">
        <v>0.05277777777777778</v>
      </c>
      <c r="I160" s="103">
        <v>0.2743055555555556</v>
      </c>
      <c r="J160" s="103">
        <v>0.3729166666666667</v>
      </c>
      <c r="K160" s="103">
        <v>0.4486111111111111</v>
      </c>
      <c r="L160" s="106"/>
      <c r="M160" s="103">
        <v>0.2708333333333333</v>
      </c>
      <c r="N160" s="103"/>
      <c r="O160" s="103"/>
      <c r="P160" s="103"/>
      <c r="Q160" s="103">
        <f t="shared" si="4"/>
        <v>0.06666666667</v>
      </c>
      <c r="R160" s="103">
        <f t="shared" si="5"/>
        <v>0.2951388889</v>
      </c>
      <c r="S160" s="104">
        <f t="shared" si="6"/>
        <v>0.3770833333</v>
      </c>
      <c r="T160" s="103">
        <f t="shared" si="7"/>
        <v>0.4555555556</v>
      </c>
      <c r="U160" s="107"/>
      <c r="V160" s="107"/>
      <c r="W160" s="107"/>
      <c r="X160" s="107"/>
      <c r="Y160" s="107"/>
      <c r="Z160" s="107"/>
      <c r="AA160" s="107"/>
    </row>
    <row r="161">
      <c r="A161" s="100">
        <v>44721.0</v>
      </c>
      <c r="B161" s="101" t="str">
        <f t="shared" si="1"/>
        <v>Thursday</v>
      </c>
      <c r="C161" s="102">
        <v>44721.0</v>
      </c>
      <c r="D161" s="103">
        <v>0.15694444444444444</v>
      </c>
      <c r="E161" s="103">
        <v>0.2326388888888889</v>
      </c>
      <c r="F161" s="104">
        <f t="shared" si="2"/>
        <v>0.2465277778</v>
      </c>
      <c r="G161" s="105" t="str">
        <f t="shared" si="3"/>
        <v>01:10 AM - 01:15 AM</v>
      </c>
      <c r="H161" s="103">
        <v>0.05277777777777778</v>
      </c>
      <c r="I161" s="103">
        <v>0.275</v>
      </c>
      <c r="J161" s="103">
        <v>0.3736111111111111</v>
      </c>
      <c r="K161" s="103">
        <v>0.44930555555555557</v>
      </c>
      <c r="L161" s="106"/>
      <c r="M161" s="103">
        <v>0.2708333333333333</v>
      </c>
      <c r="N161" s="103"/>
      <c r="O161" s="103"/>
      <c r="P161" s="103"/>
      <c r="Q161" s="103">
        <f t="shared" si="4"/>
        <v>0.06666666667</v>
      </c>
      <c r="R161" s="103">
        <f t="shared" si="5"/>
        <v>0.2958333333</v>
      </c>
      <c r="S161" s="104">
        <f t="shared" si="6"/>
        <v>0.3777777778</v>
      </c>
      <c r="T161" s="103">
        <f t="shared" si="7"/>
        <v>0.45625</v>
      </c>
      <c r="U161" s="107"/>
      <c r="V161" s="107"/>
      <c r="W161" s="107"/>
      <c r="X161" s="107"/>
      <c r="Y161" s="107"/>
      <c r="Z161" s="107"/>
      <c r="AA161" s="107"/>
    </row>
    <row r="162">
      <c r="A162" s="100">
        <v>44722.0</v>
      </c>
      <c r="B162" s="101" t="str">
        <f t="shared" si="1"/>
        <v>Friday</v>
      </c>
      <c r="C162" s="102">
        <v>44722.0</v>
      </c>
      <c r="D162" s="103">
        <v>0.15625</v>
      </c>
      <c r="E162" s="103">
        <v>0.2326388888888889</v>
      </c>
      <c r="F162" s="104">
        <f t="shared" si="2"/>
        <v>0.2465277778</v>
      </c>
      <c r="G162" s="105" t="str">
        <f t="shared" si="3"/>
        <v>01:11 AM - 01:16 AM</v>
      </c>
      <c r="H162" s="103">
        <v>0.05347222222222222</v>
      </c>
      <c r="I162" s="103">
        <v>0.275</v>
      </c>
      <c r="J162" s="103">
        <v>0.3736111111111111</v>
      </c>
      <c r="K162" s="103">
        <v>0.45</v>
      </c>
      <c r="L162" s="106"/>
      <c r="M162" s="103">
        <v>0.2708333333333333</v>
      </c>
      <c r="N162" s="103"/>
      <c r="O162" s="103"/>
      <c r="P162" s="103"/>
      <c r="Q162" s="103">
        <f t="shared" si="4"/>
        <v>0.06736111111</v>
      </c>
      <c r="R162" s="103">
        <f t="shared" si="5"/>
        <v>0.2958333333</v>
      </c>
      <c r="S162" s="104">
        <f t="shared" si="6"/>
        <v>0.3777777778</v>
      </c>
      <c r="T162" s="103">
        <f t="shared" si="7"/>
        <v>0.4569444444</v>
      </c>
      <c r="U162" s="107"/>
      <c r="V162" s="107"/>
      <c r="W162" s="107"/>
      <c r="X162" s="107"/>
      <c r="Y162" s="107"/>
      <c r="Z162" s="107"/>
      <c r="AA162" s="107"/>
    </row>
    <row r="163">
      <c r="A163" s="100">
        <v>44723.0</v>
      </c>
      <c r="B163" s="101" t="str">
        <f t="shared" si="1"/>
        <v>Saturday</v>
      </c>
      <c r="C163" s="102">
        <v>44723.0</v>
      </c>
      <c r="D163" s="103">
        <v>0.15625</v>
      </c>
      <c r="E163" s="103">
        <v>0.2326388888888889</v>
      </c>
      <c r="F163" s="104">
        <f t="shared" si="2"/>
        <v>0.2465277778</v>
      </c>
      <c r="G163" s="105" t="str">
        <f t="shared" si="3"/>
        <v>01:11 AM - 01:16 AM</v>
      </c>
      <c r="H163" s="103">
        <v>0.05347222222222222</v>
      </c>
      <c r="I163" s="103">
        <v>0.27569444444444446</v>
      </c>
      <c r="J163" s="103">
        <v>0.37430555555555556</v>
      </c>
      <c r="K163" s="103">
        <v>0.45069444444444445</v>
      </c>
      <c r="L163" s="106"/>
      <c r="M163" s="103">
        <v>0.2708333333333333</v>
      </c>
      <c r="N163" s="103"/>
      <c r="O163" s="103"/>
      <c r="P163" s="103"/>
      <c r="Q163" s="103">
        <f t="shared" si="4"/>
        <v>0.06736111111</v>
      </c>
      <c r="R163" s="103">
        <f t="shared" si="5"/>
        <v>0.2965277778</v>
      </c>
      <c r="S163" s="104">
        <f t="shared" si="6"/>
        <v>0.3784722222</v>
      </c>
      <c r="T163" s="103">
        <f t="shared" si="7"/>
        <v>0.4576388889</v>
      </c>
      <c r="U163" s="107"/>
      <c r="V163" s="107"/>
      <c r="W163" s="107"/>
      <c r="X163" s="107"/>
      <c r="Y163" s="107"/>
      <c r="Z163" s="107"/>
      <c r="AA163" s="107"/>
    </row>
    <row r="164">
      <c r="A164" s="100">
        <v>44724.0</v>
      </c>
      <c r="B164" s="101" t="str">
        <f t="shared" si="1"/>
        <v>Sunday</v>
      </c>
      <c r="C164" s="102">
        <v>44724.0</v>
      </c>
      <c r="D164" s="103">
        <v>0.15625</v>
      </c>
      <c r="E164" s="103">
        <v>0.2326388888888889</v>
      </c>
      <c r="F164" s="104">
        <f t="shared" si="2"/>
        <v>0.2465277778</v>
      </c>
      <c r="G164" s="105" t="str">
        <f t="shared" si="3"/>
        <v>01:11 AM - 01:16 AM</v>
      </c>
      <c r="H164" s="103">
        <v>0.05347222222222222</v>
      </c>
      <c r="I164" s="103">
        <v>0.27569444444444446</v>
      </c>
      <c r="J164" s="103">
        <v>0.375</v>
      </c>
      <c r="K164" s="103">
        <v>0.4513888888888889</v>
      </c>
      <c r="L164" s="106"/>
      <c r="M164" s="103">
        <v>0.2708333333333333</v>
      </c>
      <c r="N164" s="103"/>
      <c r="O164" s="103"/>
      <c r="P164" s="103"/>
      <c r="Q164" s="103">
        <f t="shared" si="4"/>
        <v>0.06736111111</v>
      </c>
      <c r="R164" s="103">
        <f t="shared" si="5"/>
        <v>0.2965277778</v>
      </c>
      <c r="S164" s="104">
        <f t="shared" si="6"/>
        <v>0.3791666667</v>
      </c>
      <c r="T164" s="103">
        <f t="shared" si="7"/>
        <v>0.4583333333</v>
      </c>
      <c r="U164" s="107"/>
      <c r="V164" s="107"/>
      <c r="W164" s="107"/>
      <c r="X164" s="107"/>
      <c r="Y164" s="107"/>
      <c r="Z164" s="107"/>
      <c r="AA164" s="107"/>
    </row>
    <row r="165">
      <c r="A165" s="100">
        <v>44725.0</v>
      </c>
      <c r="B165" s="101" t="str">
        <f t="shared" si="1"/>
        <v>Monday</v>
      </c>
      <c r="C165" s="102">
        <v>44725.0</v>
      </c>
      <c r="D165" s="103">
        <v>0.15555555555555556</v>
      </c>
      <c r="E165" s="103">
        <v>0.2326388888888889</v>
      </c>
      <c r="F165" s="104">
        <f t="shared" si="2"/>
        <v>0.2465277778</v>
      </c>
      <c r="G165" s="105" t="str">
        <f t="shared" si="3"/>
        <v>01:11 AM - 01:16 AM</v>
      </c>
      <c r="H165" s="103">
        <v>0.05347222222222222</v>
      </c>
      <c r="I165" s="103">
        <v>0.27569444444444446</v>
      </c>
      <c r="J165" s="103">
        <v>0.375</v>
      </c>
      <c r="K165" s="103">
        <v>0.4513888888888889</v>
      </c>
      <c r="L165" s="106"/>
      <c r="M165" s="103">
        <v>0.2708333333333333</v>
      </c>
      <c r="N165" s="103"/>
      <c r="O165" s="103"/>
      <c r="P165" s="103"/>
      <c r="Q165" s="103">
        <f t="shared" si="4"/>
        <v>0.06736111111</v>
      </c>
      <c r="R165" s="103">
        <f t="shared" si="5"/>
        <v>0.2965277778</v>
      </c>
      <c r="S165" s="104">
        <f t="shared" si="6"/>
        <v>0.3791666667</v>
      </c>
      <c r="T165" s="103">
        <f t="shared" si="7"/>
        <v>0.4583333333</v>
      </c>
      <c r="U165" s="107"/>
      <c r="V165" s="107"/>
      <c r="W165" s="107"/>
      <c r="X165" s="107"/>
      <c r="Y165" s="107"/>
      <c r="Z165" s="107"/>
      <c r="AA165" s="107"/>
    </row>
    <row r="166">
      <c r="A166" s="100">
        <v>44726.0</v>
      </c>
      <c r="B166" s="101" t="str">
        <f t="shared" si="1"/>
        <v>Tuesday</v>
      </c>
      <c r="C166" s="102">
        <v>44726.0</v>
      </c>
      <c r="D166" s="103">
        <v>0.15555555555555556</v>
      </c>
      <c r="E166" s="103">
        <v>0.2326388888888889</v>
      </c>
      <c r="F166" s="104">
        <f t="shared" si="2"/>
        <v>0.2465277778</v>
      </c>
      <c r="G166" s="105" t="str">
        <f t="shared" si="3"/>
        <v>01:11 AM - 01:16 AM</v>
      </c>
      <c r="H166" s="103">
        <v>0.05347222222222222</v>
      </c>
      <c r="I166" s="103">
        <v>0.2763888888888889</v>
      </c>
      <c r="J166" s="103">
        <v>0.375</v>
      </c>
      <c r="K166" s="103">
        <v>0.45208333333333334</v>
      </c>
      <c r="L166" s="106"/>
      <c r="M166" s="103">
        <v>0.2708333333333333</v>
      </c>
      <c r="N166" s="103"/>
      <c r="O166" s="103"/>
      <c r="P166" s="103"/>
      <c r="Q166" s="103">
        <f t="shared" si="4"/>
        <v>0.06736111111</v>
      </c>
      <c r="R166" s="103">
        <f t="shared" si="5"/>
        <v>0.2972222222</v>
      </c>
      <c r="S166" s="104">
        <f t="shared" si="6"/>
        <v>0.3791666667</v>
      </c>
      <c r="T166" s="103">
        <f t="shared" si="7"/>
        <v>0.4590277778</v>
      </c>
      <c r="U166" s="107"/>
      <c r="V166" s="107"/>
      <c r="W166" s="107"/>
      <c r="X166" s="107"/>
      <c r="Y166" s="107"/>
      <c r="Z166" s="107"/>
      <c r="AA166" s="107"/>
    </row>
    <row r="167">
      <c r="A167" s="100">
        <v>44727.0</v>
      </c>
      <c r="B167" s="101" t="str">
        <f t="shared" si="1"/>
        <v>Wednesday</v>
      </c>
      <c r="C167" s="102">
        <v>44727.0</v>
      </c>
      <c r="D167" s="103">
        <v>0.15555555555555556</v>
      </c>
      <c r="E167" s="103">
        <v>0.2326388888888889</v>
      </c>
      <c r="F167" s="104">
        <f t="shared" si="2"/>
        <v>0.2465277778</v>
      </c>
      <c r="G167" s="105" t="str">
        <f t="shared" si="3"/>
        <v>01:12 AM - 01:17 AM</v>
      </c>
      <c r="H167" s="103">
        <v>0.05416666666666667</v>
      </c>
      <c r="I167" s="103">
        <v>0.2763888888888889</v>
      </c>
      <c r="J167" s="103">
        <v>0.37569444444444444</v>
      </c>
      <c r="K167" s="103">
        <v>0.4527777777777778</v>
      </c>
      <c r="L167" s="106"/>
      <c r="M167" s="103">
        <v>0.2708333333333333</v>
      </c>
      <c r="N167" s="103"/>
      <c r="O167" s="103"/>
      <c r="P167" s="103"/>
      <c r="Q167" s="103">
        <f t="shared" si="4"/>
        <v>0.06805555556</v>
      </c>
      <c r="R167" s="103">
        <f t="shared" si="5"/>
        <v>0.2972222222</v>
      </c>
      <c r="S167" s="104">
        <f t="shared" si="6"/>
        <v>0.3798611111</v>
      </c>
      <c r="T167" s="103">
        <f t="shared" si="7"/>
        <v>0.4597222222</v>
      </c>
      <c r="U167" s="107"/>
      <c r="V167" s="107"/>
      <c r="W167" s="107"/>
      <c r="X167" s="107"/>
      <c r="Y167" s="107"/>
      <c r="Z167" s="107"/>
      <c r="AA167" s="107"/>
    </row>
    <row r="168">
      <c r="A168" s="100">
        <v>44728.0</v>
      </c>
      <c r="B168" s="101" t="str">
        <f t="shared" si="1"/>
        <v>Thursday</v>
      </c>
      <c r="C168" s="102">
        <v>44728.0</v>
      </c>
      <c r="D168" s="103">
        <v>0.15555555555555556</v>
      </c>
      <c r="E168" s="103">
        <v>0.2326388888888889</v>
      </c>
      <c r="F168" s="104">
        <f t="shared" si="2"/>
        <v>0.2465277778</v>
      </c>
      <c r="G168" s="105" t="str">
        <f t="shared" si="3"/>
        <v>01:12 AM - 01:17 AM</v>
      </c>
      <c r="H168" s="103">
        <v>0.05416666666666667</v>
      </c>
      <c r="I168" s="103">
        <v>0.2763888888888889</v>
      </c>
      <c r="J168" s="103">
        <v>0.37569444444444444</v>
      </c>
      <c r="K168" s="103">
        <v>0.4527777777777778</v>
      </c>
      <c r="L168" s="106"/>
      <c r="M168" s="103">
        <v>0.2708333333333333</v>
      </c>
      <c r="N168" s="103"/>
      <c r="O168" s="103"/>
      <c r="P168" s="103"/>
      <c r="Q168" s="103">
        <f t="shared" si="4"/>
        <v>0.06805555556</v>
      </c>
      <c r="R168" s="103">
        <f t="shared" si="5"/>
        <v>0.2972222222</v>
      </c>
      <c r="S168" s="104">
        <f t="shared" si="6"/>
        <v>0.3798611111</v>
      </c>
      <c r="T168" s="103">
        <f t="shared" si="7"/>
        <v>0.4597222222</v>
      </c>
      <c r="U168" s="107"/>
      <c r="V168" s="107"/>
      <c r="W168" s="107"/>
      <c r="X168" s="107"/>
      <c r="Y168" s="107"/>
      <c r="Z168" s="107"/>
      <c r="AA168" s="107"/>
    </row>
    <row r="169">
      <c r="A169" s="100">
        <v>44729.0</v>
      </c>
      <c r="B169" s="101" t="str">
        <f t="shared" si="1"/>
        <v>Friday</v>
      </c>
      <c r="C169" s="102">
        <v>44729.0</v>
      </c>
      <c r="D169" s="103">
        <v>0.15555555555555556</v>
      </c>
      <c r="E169" s="103">
        <v>0.2326388888888889</v>
      </c>
      <c r="F169" s="104">
        <f t="shared" si="2"/>
        <v>0.2465277778</v>
      </c>
      <c r="G169" s="105" t="str">
        <f t="shared" si="3"/>
        <v>01:12 AM - 01:17 AM</v>
      </c>
      <c r="H169" s="103">
        <v>0.05416666666666667</v>
      </c>
      <c r="I169" s="103">
        <v>0.27708333333333335</v>
      </c>
      <c r="J169" s="103">
        <v>0.3763888888888889</v>
      </c>
      <c r="K169" s="103">
        <v>0.4534722222222222</v>
      </c>
      <c r="L169" s="106"/>
      <c r="M169" s="103">
        <v>0.2708333333333333</v>
      </c>
      <c r="N169" s="103"/>
      <c r="O169" s="103"/>
      <c r="P169" s="103"/>
      <c r="Q169" s="103">
        <f t="shared" si="4"/>
        <v>0.06805555556</v>
      </c>
      <c r="R169" s="103">
        <f t="shared" si="5"/>
        <v>0.2979166667</v>
      </c>
      <c r="S169" s="104">
        <f t="shared" si="6"/>
        <v>0.3805555556</v>
      </c>
      <c r="T169" s="103">
        <f t="shared" si="7"/>
        <v>0.4604166667</v>
      </c>
      <c r="U169" s="107"/>
      <c r="V169" s="107"/>
      <c r="W169" s="107"/>
      <c r="X169" s="107"/>
      <c r="Y169" s="107"/>
      <c r="Z169" s="107"/>
      <c r="AA169" s="107"/>
    </row>
    <row r="170">
      <c r="A170" s="100">
        <v>44730.0</v>
      </c>
      <c r="B170" s="101" t="str">
        <f t="shared" si="1"/>
        <v>Saturday</v>
      </c>
      <c r="C170" s="102">
        <v>44730.0</v>
      </c>
      <c r="D170" s="103">
        <v>0.15555555555555556</v>
      </c>
      <c r="E170" s="103">
        <v>0.2326388888888889</v>
      </c>
      <c r="F170" s="104">
        <f t="shared" si="2"/>
        <v>0.2465277778</v>
      </c>
      <c r="G170" s="105" t="str">
        <f t="shared" si="3"/>
        <v>01:12 AM - 01:17 AM</v>
      </c>
      <c r="H170" s="103">
        <v>0.05416666666666667</v>
      </c>
      <c r="I170" s="103">
        <v>0.27708333333333335</v>
      </c>
      <c r="J170" s="103">
        <v>0.3763888888888889</v>
      </c>
      <c r="K170" s="103">
        <v>0.4534722222222222</v>
      </c>
      <c r="L170" s="106"/>
      <c r="M170" s="103">
        <v>0.2708333333333333</v>
      </c>
      <c r="N170" s="103"/>
      <c r="O170" s="103"/>
      <c r="P170" s="103"/>
      <c r="Q170" s="103">
        <f t="shared" si="4"/>
        <v>0.06805555556</v>
      </c>
      <c r="R170" s="103">
        <f t="shared" si="5"/>
        <v>0.2979166667</v>
      </c>
      <c r="S170" s="104">
        <f t="shared" si="6"/>
        <v>0.3805555556</v>
      </c>
      <c r="T170" s="103">
        <f t="shared" si="7"/>
        <v>0.4604166667</v>
      </c>
      <c r="U170" s="107"/>
      <c r="V170" s="107"/>
      <c r="W170" s="107"/>
      <c r="X170" s="107"/>
      <c r="Y170" s="107"/>
      <c r="Z170" s="107"/>
      <c r="AA170" s="107"/>
    </row>
    <row r="171">
      <c r="A171" s="100">
        <v>44731.0</v>
      </c>
      <c r="B171" s="101" t="str">
        <f t="shared" si="1"/>
        <v>Sunday</v>
      </c>
      <c r="C171" s="102">
        <v>44731.0</v>
      </c>
      <c r="D171" s="103">
        <v>0.15555555555555556</v>
      </c>
      <c r="E171" s="103">
        <v>0.2326388888888889</v>
      </c>
      <c r="F171" s="104">
        <f t="shared" si="2"/>
        <v>0.2465277778</v>
      </c>
      <c r="G171" s="105" t="str">
        <f t="shared" si="3"/>
        <v>01:13 AM - 01:18 AM</v>
      </c>
      <c r="H171" s="103">
        <v>0.05486111111111111</v>
      </c>
      <c r="I171" s="103">
        <v>0.27708333333333335</v>
      </c>
      <c r="J171" s="103">
        <v>0.3763888888888889</v>
      </c>
      <c r="K171" s="103">
        <v>0.4534722222222222</v>
      </c>
      <c r="L171" s="106"/>
      <c r="M171" s="103">
        <v>0.2708333333333333</v>
      </c>
      <c r="N171" s="103"/>
      <c r="O171" s="103"/>
      <c r="P171" s="103"/>
      <c r="Q171" s="103">
        <f t="shared" si="4"/>
        <v>0.06875</v>
      </c>
      <c r="R171" s="103">
        <f t="shared" si="5"/>
        <v>0.2979166667</v>
      </c>
      <c r="S171" s="104">
        <f t="shared" si="6"/>
        <v>0.3805555556</v>
      </c>
      <c r="T171" s="103">
        <f t="shared" si="7"/>
        <v>0.4604166667</v>
      </c>
      <c r="U171" s="107"/>
      <c r="V171" s="107"/>
      <c r="W171" s="107"/>
      <c r="X171" s="107"/>
      <c r="Y171" s="107"/>
      <c r="Z171" s="107"/>
      <c r="AA171" s="107"/>
    </row>
    <row r="172">
      <c r="A172" s="100">
        <v>44732.0</v>
      </c>
      <c r="B172" s="101" t="str">
        <f t="shared" si="1"/>
        <v>Monday</v>
      </c>
      <c r="C172" s="102">
        <v>44732.0</v>
      </c>
      <c r="D172" s="103">
        <v>0.15555555555555556</v>
      </c>
      <c r="E172" s="103">
        <v>0.2326388888888889</v>
      </c>
      <c r="F172" s="104">
        <f t="shared" si="2"/>
        <v>0.2465277778</v>
      </c>
      <c r="G172" s="105" t="str">
        <f t="shared" si="3"/>
        <v>01:13 AM - 01:18 AM</v>
      </c>
      <c r="H172" s="103">
        <v>0.05486111111111111</v>
      </c>
      <c r="I172" s="103">
        <v>0.27708333333333335</v>
      </c>
      <c r="J172" s="103">
        <v>0.3770833333333333</v>
      </c>
      <c r="K172" s="103">
        <v>0.45416666666666666</v>
      </c>
      <c r="L172" s="106"/>
      <c r="M172" s="103">
        <v>0.2708333333333333</v>
      </c>
      <c r="N172" s="103"/>
      <c r="O172" s="103"/>
      <c r="P172" s="103"/>
      <c r="Q172" s="103">
        <f t="shared" si="4"/>
        <v>0.06875</v>
      </c>
      <c r="R172" s="103">
        <f t="shared" si="5"/>
        <v>0.2979166667</v>
      </c>
      <c r="S172" s="104">
        <f t="shared" si="6"/>
        <v>0.38125</v>
      </c>
      <c r="T172" s="103">
        <f t="shared" si="7"/>
        <v>0.4611111111</v>
      </c>
      <c r="U172" s="107"/>
      <c r="V172" s="107"/>
      <c r="W172" s="107"/>
      <c r="X172" s="107"/>
      <c r="Y172" s="107"/>
      <c r="Z172" s="107"/>
      <c r="AA172" s="107"/>
    </row>
    <row r="173">
      <c r="A173" s="100">
        <v>44733.0</v>
      </c>
      <c r="B173" s="101" t="str">
        <f t="shared" si="1"/>
        <v>Tuesday</v>
      </c>
      <c r="C173" s="102">
        <v>44733.0</v>
      </c>
      <c r="D173" s="103">
        <v>0.15555555555555556</v>
      </c>
      <c r="E173" s="103">
        <v>0.2326388888888889</v>
      </c>
      <c r="F173" s="104">
        <f t="shared" si="2"/>
        <v>0.2465277778</v>
      </c>
      <c r="G173" s="105" t="str">
        <f t="shared" si="3"/>
        <v>01:13 AM - 01:18 AM</v>
      </c>
      <c r="H173" s="103">
        <v>0.05486111111111111</v>
      </c>
      <c r="I173" s="103">
        <v>0.2777777777777778</v>
      </c>
      <c r="J173" s="103">
        <v>0.3770833333333333</v>
      </c>
      <c r="K173" s="103">
        <v>0.45416666666666666</v>
      </c>
      <c r="L173" s="106"/>
      <c r="M173" s="103">
        <v>0.2708333333333333</v>
      </c>
      <c r="N173" s="103"/>
      <c r="O173" s="103"/>
      <c r="P173" s="103"/>
      <c r="Q173" s="103">
        <f t="shared" si="4"/>
        <v>0.06875</v>
      </c>
      <c r="R173" s="103">
        <f t="shared" si="5"/>
        <v>0.2986111111</v>
      </c>
      <c r="S173" s="104">
        <f t="shared" si="6"/>
        <v>0.38125</v>
      </c>
      <c r="T173" s="103">
        <f t="shared" si="7"/>
        <v>0.4611111111</v>
      </c>
      <c r="U173" s="107"/>
      <c r="V173" s="107"/>
      <c r="W173" s="107"/>
      <c r="X173" s="107"/>
      <c r="Y173" s="107"/>
      <c r="Z173" s="107"/>
      <c r="AA173" s="107"/>
    </row>
    <row r="174">
      <c r="A174" s="100">
        <v>44734.0</v>
      </c>
      <c r="B174" s="101" t="str">
        <f t="shared" si="1"/>
        <v>Wednesday</v>
      </c>
      <c r="C174" s="102">
        <v>44734.0</v>
      </c>
      <c r="D174" s="103">
        <v>0.15555555555555556</v>
      </c>
      <c r="E174" s="103">
        <v>0.2326388888888889</v>
      </c>
      <c r="F174" s="104">
        <f t="shared" si="2"/>
        <v>0.2465277778</v>
      </c>
      <c r="G174" s="105" t="str">
        <f t="shared" si="3"/>
        <v>01:13 AM - 01:18 AM</v>
      </c>
      <c r="H174" s="103">
        <v>0.05486111111111111</v>
      </c>
      <c r="I174" s="103">
        <v>0.2777777777777778</v>
      </c>
      <c r="J174" s="103">
        <v>0.3770833333333333</v>
      </c>
      <c r="K174" s="103">
        <v>0.45416666666666666</v>
      </c>
      <c r="L174" s="106"/>
      <c r="M174" s="103">
        <v>0.2708333333333333</v>
      </c>
      <c r="N174" s="103"/>
      <c r="O174" s="103"/>
      <c r="P174" s="103"/>
      <c r="Q174" s="103">
        <f t="shared" si="4"/>
        <v>0.06875</v>
      </c>
      <c r="R174" s="103">
        <f t="shared" si="5"/>
        <v>0.2986111111</v>
      </c>
      <c r="S174" s="104">
        <f t="shared" si="6"/>
        <v>0.38125</v>
      </c>
      <c r="T174" s="103">
        <f t="shared" si="7"/>
        <v>0.4611111111</v>
      </c>
      <c r="U174" s="107"/>
      <c r="V174" s="107"/>
      <c r="W174" s="107"/>
      <c r="X174" s="107"/>
      <c r="Y174" s="107"/>
      <c r="Z174" s="107"/>
      <c r="AA174" s="107"/>
    </row>
    <row r="175">
      <c r="A175" s="100">
        <v>44735.0</v>
      </c>
      <c r="B175" s="101" t="str">
        <f t="shared" si="1"/>
        <v>Thursday</v>
      </c>
      <c r="C175" s="102">
        <v>44735.0</v>
      </c>
      <c r="D175" s="103">
        <v>0.15625</v>
      </c>
      <c r="E175" s="103">
        <v>0.23333333333333334</v>
      </c>
      <c r="F175" s="104">
        <f t="shared" si="2"/>
        <v>0.2472222222</v>
      </c>
      <c r="G175" s="105" t="str">
        <f t="shared" si="3"/>
        <v>01:13 AM - 01:18 AM</v>
      </c>
      <c r="H175" s="103">
        <v>0.05486111111111111</v>
      </c>
      <c r="I175" s="103">
        <v>0.2777777777777778</v>
      </c>
      <c r="J175" s="103">
        <v>0.3770833333333333</v>
      </c>
      <c r="K175" s="103">
        <v>0.45416666666666666</v>
      </c>
      <c r="L175" s="106"/>
      <c r="M175" s="103">
        <v>0.2708333333333333</v>
      </c>
      <c r="N175" s="103"/>
      <c r="O175" s="103"/>
      <c r="P175" s="103"/>
      <c r="Q175" s="103">
        <f t="shared" si="4"/>
        <v>0.06875</v>
      </c>
      <c r="R175" s="103">
        <f t="shared" si="5"/>
        <v>0.2986111111</v>
      </c>
      <c r="S175" s="104">
        <f t="shared" si="6"/>
        <v>0.38125</v>
      </c>
      <c r="T175" s="103">
        <f t="shared" si="7"/>
        <v>0.4611111111</v>
      </c>
      <c r="U175" s="107"/>
      <c r="V175" s="107"/>
      <c r="W175" s="107"/>
      <c r="X175" s="107"/>
      <c r="Y175" s="107"/>
      <c r="Z175" s="107"/>
      <c r="AA175" s="107"/>
    </row>
    <row r="176">
      <c r="A176" s="100">
        <v>44736.0</v>
      </c>
      <c r="B176" s="101" t="str">
        <f t="shared" si="1"/>
        <v>Friday</v>
      </c>
      <c r="C176" s="102">
        <v>44736.0</v>
      </c>
      <c r="D176" s="103">
        <v>0.15625</v>
      </c>
      <c r="E176" s="103">
        <v>0.23333333333333334</v>
      </c>
      <c r="F176" s="104">
        <f t="shared" si="2"/>
        <v>0.2472222222</v>
      </c>
      <c r="G176" s="105" t="str">
        <f t="shared" si="3"/>
        <v>01:14 AM - 01:19 AM</v>
      </c>
      <c r="H176" s="103">
        <v>0.05555555555555555</v>
      </c>
      <c r="I176" s="103">
        <v>0.2777777777777778</v>
      </c>
      <c r="J176" s="103">
        <v>0.3770833333333333</v>
      </c>
      <c r="K176" s="103">
        <v>0.45416666666666666</v>
      </c>
      <c r="L176" s="106"/>
      <c r="M176" s="103">
        <v>0.2708333333333333</v>
      </c>
      <c r="N176" s="103"/>
      <c r="O176" s="103"/>
      <c r="P176" s="103"/>
      <c r="Q176" s="103">
        <f t="shared" si="4"/>
        <v>0.06944444444</v>
      </c>
      <c r="R176" s="103">
        <f t="shared" si="5"/>
        <v>0.2986111111</v>
      </c>
      <c r="S176" s="104">
        <f t="shared" si="6"/>
        <v>0.38125</v>
      </c>
      <c r="T176" s="103">
        <f t="shared" si="7"/>
        <v>0.4611111111</v>
      </c>
      <c r="U176" s="107"/>
      <c r="V176" s="107"/>
      <c r="W176" s="107"/>
      <c r="X176" s="107"/>
      <c r="Y176" s="107"/>
      <c r="Z176" s="107"/>
      <c r="AA176" s="107"/>
    </row>
    <row r="177">
      <c r="A177" s="100">
        <v>44737.0</v>
      </c>
      <c r="B177" s="101" t="str">
        <f t="shared" si="1"/>
        <v>Saturday</v>
      </c>
      <c r="C177" s="102">
        <v>44737.0</v>
      </c>
      <c r="D177" s="103">
        <v>0.15694444444444444</v>
      </c>
      <c r="E177" s="103">
        <v>0.23333333333333334</v>
      </c>
      <c r="F177" s="104">
        <f t="shared" si="2"/>
        <v>0.2472222222</v>
      </c>
      <c r="G177" s="105" t="str">
        <f t="shared" si="3"/>
        <v>01:14 AM - 01:19 AM</v>
      </c>
      <c r="H177" s="103">
        <v>0.05555555555555555</v>
      </c>
      <c r="I177" s="103">
        <v>0.2777777777777778</v>
      </c>
      <c r="J177" s="103">
        <v>0.3770833333333333</v>
      </c>
      <c r="K177" s="103">
        <v>0.45416666666666666</v>
      </c>
      <c r="L177" s="106"/>
      <c r="M177" s="103">
        <v>0.2708333333333333</v>
      </c>
      <c r="N177" s="103"/>
      <c r="O177" s="103"/>
      <c r="P177" s="103"/>
      <c r="Q177" s="103">
        <f t="shared" si="4"/>
        <v>0.06944444444</v>
      </c>
      <c r="R177" s="103">
        <f t="shared" si="5"/>
        <v>0.2986111111</v>
      </c>
      <c r="S177" s="104">
        <f t="shared" si="6"/>
        <v>0.38125</v>
      </c>
      <c r="T177" s="103">
        <f t="shared" si="7"/>
        <v>0.4611111111</v>
      </c>
      <c r="U177" s="107"/>
      <c r="V177" s="107"/>
      <c r="W177" s="107"/>
      <c r="X177" s="107"/>
      <c r="Y177" s="107"/>
      <c r="Z177" s="107"/>
      <c r="AA177" s="107"/>
    </row>
    <row r="178">
      <c r="A178" s="100">
        <v>44738.0</v>
      </c>
      <c r="B178" s="101" t="str">
        <f t="shared" si="1"/>
        <v>Sunday</v>
      </c>
      <c r="C178" s="102">
        <v>44738.0</v>
      </c>
      <c r="D178" s="103">
        <v>0.15694444444444444</v>
      </c>
      <c r="E178" s="103">
        <v>0.23402777777777778</v>
      </c>
      <c r="F178" s="104">
        <f t="shared" si="2"/>
        <v>0.2479166667</v>
      </c>
      <c r="G178" s="105" t="str">
        <f t="shared" si="3"/>
        <v>01:14 AM - 01:19 AM</v>
      </c>
      <c r="H178" s="103">
        <v>0.05555555555555555</v>
      </c>
      <c r="I178" s="103">
        <v>0.2777777777777778</v>
      </c>
      <c r="J178" s="103">
        <v>0.3770833333333333</v>
      </c>
      <c r="K178" s="103">
        <v>0.45416666666666666</v>
      </c>
      <c r="L178" s="106"/>
      <c r="M178" s="103">
        <v>0.2708333333333333</v>
      </c>
      <c r="N178" s="103"/>
      <c r="O178" s="103"/>
      <c r="P178" s="103"/>
      <c r="Q178" s="103">
        <f t="shared" si="4"/>
        <v>0.06944444444</v>
      </c>
      <c r="R178" s="103">
        <f t="shared" si="5"/>
        <v>0.2986111111</v>
      </c>
      <c r="S178" s="104">
        <f t="shared" si="6"/>
        <v>0.38125</v>
      </c>
      <c r="T178" s="103">
        <f t="shared" si="7"/>
        <v>0.4611111111</v>
      </c>
      <c r="U178" s="107"/>
      <c r="V178" s="107"/>
      <c r="W178" s="107"/>
      <c r="X178" s="107"/>
      <c r="Y178" s="107"/>
      <c r="Z178" s="107"/>
      <c r="AA178" s="107"/>
    </row>
    <row r="179">
      <c r="A179" s="100">
        <v>44739.0</v>
      </c>
      <c r="B179" s="101" t="str">
        <f t="shared" si="1"/>
        <v>Monday</v>
      </c>
      <c r="C179" s="102">
        <v>44739.0</v>
      </c>
      <c r="D179" s="103">
        <v>0.15763888888888888</v>
      </c>
      <c r="E179" s="103">
        <v>0.23402777777777778</v>
      </c>
      <c r="F179" s="104">
        <f t="shared" si="2"/>
        <v>0.2479166667</v>
      </c>
      <c r="G179" s="105" t="str">
        <f t="shared" si="3"/>
        <v>01:14 AM - 01:19 AM</v>
      </c>
      <c r="H179" s="103">
        <v>0.05555555555555555</v>
      </c>
      <c r="I179" s="103">
        <v>0.2777777777777778</v>
      </c>
      <c r="J179" s="103">
        <v>0.3770833333333333</v>
      </c>
      <c r="K179" s="103">
        <v>0.45416666666666666</v>
      </c>
      <c r="L179" s="106"/>
      <c r="M179" s="103">
        <v>0.2708333333333333</v>
      </c>
      <c r="N179" s="103"/>
      <c r="O179" s="103"/>
      <c r="P179" s="103"/>
      <c r="Q179" s="103">
        <f t="shared" si="4"/>
        <v>0.06944444444</v>
      </c>
      <c r="R179" s="103">
        <f t="shared" si="5"/>
        <v>0.2986111111</v>
      </c>
      <c r="S179" s="104">
        <f t="shared" si="6"/>
        <v>0.38125</v>
      </c>
      <c r="T179" s="103">
        <f t="shared" si="7"/>
        <v>0.4611111111</v>
      </c>
      <c r="U179" s="107"/>
      <c r="V179" s="107"/>
      <c r="W179" s="107"/>
      <c r="X179" s="107"/>
      <c r="Y179" s="107"/>
      <c r="Z179" s="107"/>
      <c r="AA179" s="107"/>
    </row>
    <row r="180">
      <c r="A180" s="100">
        <v>44740.0</v>
      </c>
      <c r="B180" s="101" t="str">
        <f t="shared" si="1"/>
        <v>Tuesday</v>
      </c>
      <c r="C180" s="102">
        <v>44740.0</v>
      </c>
      <c r="D180" s="103">
        <v>0.15763888888888888</v>
      </c>
      <c r="E180" s="103">
        <v>0.23472222222222222</v>
      </c>
      <c r="F180" s="104">
        <f t="shared" si="2"/>
        <v>0.2486111111</v>
      </c>
      <c r="G180" s="105" t="str">
        <f t="shared" si="3"/>
        <v>01:14 AM - 01:19 AM</v>
      </c>
      <c r="H180" s="103">
        <v>0.05555555555555555</v>
      </c>
      <c r="I180" s="103">
        <v>0.27847222222222223</v>
      </c>
      <c r="J180" s="103">
        <v>0.3770833333333333</v>
      </c>
      <c r="K180" s="103">
        <v>0.45416666666666666</v>
      </c>
      <c r="L180" s="106"/>
      <c r="M180" s="103">
        <v>0.2708333333333333</v>
      </c>
      <c r="N180" s="103"/>
      <c r="O180" s="103"/>
      <c r="P180" s="103"/>
      <c r="Q180" s="103">
        <f t="shared" si="4"/>
        <v>0.06944444444</v>
      </c>
      <c r="R180" s="103">
        <f t="shared" si="5"/>
        <v>0.2993055556</v>
      </c>
      <c r="S180" s="104">
        <f t="shared" si="6"/>
        <v>0.38125</v>
      </c>
      <c r="T180" s="103">
        <f t="shared" si="7"/>
        <v>0.4611111111</v>
      </c>
      <c r="U180" s="107"/>
      <c r="V180" s="107"/>
      <c r="W180" s="107"/>
      <c r="X180" s="107"/>
      <c r="Y180" s="107"/>
      <c r="Z180" s="107"/>
      <c r="AA180" s="107"/>
    </row>
    <row r="181">
      <c r="A181" s="100">
        <v>44741.0</v>
      </c>
      <c r="B181" s="101" t="str">
        <f t="shared" si="1"/>
        <v>Wednesday</v>
      </c>
      <c r="C181" s="102">
        <v>44741.0</v>
      </c>
      <c r="D181" s="103">
        <v>0.15833333333333333</v>
      </c>
      <c r="E181" s="103">
        <v>0.23472222222222222</v>
      </c>
      <c r="F181" s="104">
        <f t="shared" si="2"/>
        <v>0.2486111111</v>
      </c>
      <c r="G181" s="105" t="str">
        <f t="shared" si="3"/>
        <v>01:15 AM - 01:20 AM</v>
      </c>
      <c r="H181" s="103">
        <v>0.05625</v>
      </c>
      <c r="I181" s="103">
        <v>0.27847222222222223</v>
      </c>
      <c r="J181" s="103">
        <v>0.3770833333333333</v>
      </c>
      <c r="K181" s="103">
        <v>0.4534722222222222</v>
      </c>
      <c r="L181" s="106"/>
      <c r="M181" s="103">
        <v>0.2708333333333333</v>
      </c>
      <c r="N181" s="103"/>
      <c r="O181" s="103"/>
      <c r="P181" s="103"/>
      <c r="Q181" s="103">
        <f t="shared" si="4"/>
        <v>0.07013888889</v>
      </c>
      <c r="R181" s="103">
        <f t="shared" si="5"/>
        <v>0.2993055556</v>
      </c>
      <c r="S181" s="104">
        <f t="shared" si="6"/>
        <v>0.38125</v>
      </c>
      <c r="T181" s="103">
        <f t="shared" si="7"/>
        <v>0.4604166667</v>
      </c>
      <c r="U181" s="107"/>
      <c r="V181" s="107"/>
      <c r="W181" s="107"/>
      <c r="X181" s="107"/>
      <c r="Y181" s="107"/>
      <c r="Z181" s="107"/>
      <c r="AA181" s="107"/>
    </row>
    <row r="182">
      <c r="A182" s="100">
        <v>44742.0</v>
      </c>
      <c r="B182" s="101" t="str">
        <f t="shared" si="1"/>
        <v>Thursday</v>
      </c>
      <c r="C182" s="102">
        <v>44742.0</v>
      </c>
      <c r="D182" s="103">
        <v>0.15902777777777777</v>
      </c>
      <c r="E182" s="103">
        <v>0.23541666666666666</v>
      </c>
      <c r="F182" s="104">
        <f t="shared" si="2"/>
        <v>0.2493055556</v>
      </c>
      <c r="G182" s="105" t="str">
        <f t="shared" si="3"/>
        <v>01:15 AM - 01:20 AM</v>
      </c>
      <c r="H182" s="103">
        <v>0.05625</v>
      </c>
      <c r="I182" s="103">
        <v>0.27847222222222223</v>
      </c>
      <c r="J182" s="103">
        <v>0.3770833333333333</v>
      </c>
      <c r="K182" s="103">
        <v>0.4534722222222222</v>
      </c>
      <c r="L182" s="106"/>
      <c r="M182" s="103">
        <v>0.2708333333333333</v>
      </c>
      <c r="N182" s="103"/>
      <c r="O182" s="103"/>
      <c r="P182" s="103"/>
      <c r="Q182" s="103">
        <f t="shared" si="4"/>
        <v>0.07013888889</v>
      </c>
      <c r="R182" s="103">
        <f t="shared" si="5"/>
        <v>0.2993055556</v>
      </c>
      <c r="S182" s="104">
        <f t="shared" si="6"/>
        <v>0.38125</v>
      </c>
      <c r="T182" s="103">
        <f t="shared" si="7"/>
        <v>0.4604166667</v>
      </c>
      <c r="U182" s="107"/>
      <c r="V182" s="107"/>
      <c r="W182" s="107"/>
      <c r="X182" s="107"/>
      <c r="Y182" s="107"/>
      <c r="Z182" s="107"/>
      <c r="AA182" s="107"/>
    </row>
    <row r="183">
      <c r="A183" s="108">
        <v>44743.0</v>
      </c>
      <c r="B183" s="109" t="str">
        <f t="shared" si="1"/>
        <v>Friday</v>
      </c>
      <c r="C183" s="110">
        <v>44743.0</v>
      </c>
      <c r="D183" s="111">
        <v>0.15902777777777777</v>
      </c>
      <c r="E183" s="111">
        <v>0.23541666666666666</v>
      </c>
      <c r="F183" s="112">
        <f t="shared" si="2"/>
        <v>0.2493055556</v>
      </c>
      <c r="G183" s="113" t="str">
        <f t="shared" si="3"/>
        <v>01:15 AM - 01:20 AM</v>
      </c>
      <c r="H183" s="111">
        <v>0.05625</v>
      </c>
      <c r="I183" s="111">
        <v>0.27847222222222223</v>
      </c>
      <c r="J183" s="111">
        <v>0.3770833333333333</v>
      </c>
      <c r="K183" s="111">
        <v>0.4534722222222222</v>
      </c>
      <c r="L183" s="114"/>
      <c r="M183" s="111">
        <v>0.2708333333333333</v>
      </c>
      <c r="N183" s="111"/>
      <c r="O183" s="111"/>
      <c r="P183" s="111"/>
      <c r="Q183" s="111">
        <f t="shared" si="4"/>
        <v>0.07013888889</v>
      </c>
      <c r="R183" s="111">
        <f t="shared" si="5"/>
        <v>0.2993055556</v>
      </c>
      <c r="S183" s="112">
        <f t="shared" si="6"/>
        <v>0.38125</v>
      </c>
      <c r="T183" s="111">
        <f t="shared" si="7"/>
        <v>0.4604166667</v>
      </c>
      <c r="U183" s="115"/>
      <c r="V183" s="115"/>
      <c r="W183" s="115"/>
      <c r="X183" s="115"/>
      <c r="Y183" s="115"/>
      <c r="Z183" s="115"/>
      <c r="AA183" s="115"/>
    </row>
    <row r="184">
      <c r="A184" s="108">
        <v>44744.0</v>
      </c>
      <c r="B184" s="109" t="str">
        <f t="shared" si="1"/>
        <v>Saturday</v>
      </c>
      <c r="C184" s="110">
        <v>44744.0</v>
      </c>
      <c r="D184" s="111">
        <v>0.1597222222222222</v>
      </c>
      <c r="E184" s="111">
        <v>0.2361111111111111</v>
      </c>
      <c r="F184" s="112">
        <f t="shared" si="2"/>
        <v>0.25</v>
      </c>
      <c r="G184" s="113" t="str">
        <f t="shared" si="3"/>
        <v>01:15 AM - 01:20 AM</v>
      </c>
      <c r="H184" s="111">
        <v>0.05625</v>
      </c>
      <c r="I184" s="111">
        <v>0.27847222222222223</v>
      </c>
      <c r="J184" s="111">
        <v>0.3770833333333333</v>
      </c>
      <c r="K184" s="111">
        <v>0.4527777777777778</v>
      </c>
      <c r="L184" s="114"/>
      <c r="M184" s="111">
        <v>0.2708333333333333</v>
      </c>
      <c r="N184" s="111"/>
      <c r="O184" s="111"/>
      <c r="P184" s="111"/>
      <c r="Q184" s="111">
        <f t="shared" si="4"/>
        <v>0.07013888889</v>
      </c>
      <c r="R184" s="111">
        <f t="shared" si="5"/>
        <v>0.2993055556</v>
      </c>
      <c r="S184" s="112">
        <f t="shared" si="6"/>
        <v>0.38125</v>
      </c>
      <c r="T184" s="111">
        <f t="shared" si="7"/>
        <v>0.4597222222</v>
      </c>
      <c r="U184" s="115"/>
      <c r="V184" s="115"/>
      <c r="W184" s="115"/>
      <c r="X184" s="115"/>
      <c r="Y184" s="115"/>
      <c r="Z184" s="115"/>
      <c r="AA184" s="115"/>
    </row>
    <row r="185">
      <c r="A185" s="108">
        <v>44745.0</v>
      </c>
      <c r="B185" s="109" t="str">
        <f t="shared" si="1"/>
        <v>Sunday</v>
      </c>
      <c r="C185" s="110">
        <v>44745.0</v>
      </c>
      <c r="D185" s="111">
        <v>0.16041666666666668</v>
      </c>
      <c r="E185" s="111">
        <v>0.2361111111111111</v>
      </c>
      <c r="F185" s="112">
        <f t="shared" si="2"/>
        <v>0.25</v>
      </c>
      <c r="G185" s="113" t="str">
        <f t="shared" si="3"/>
        <v>01:15 AM - 01:20 AM</v>
      </c>
      <c r="H185" s="111">
        <v>0.05625</v>
      </c>
      <c r="I185" s="111">
        <v>0.27847222222222223</v>
      </c>
      <c r="J185" s="111">
        <v>0.3763888888888889</v>
      </c>
      <c r="K185" s="111">
        <v>0.4527777777777778</v>
      </c>
      <c r="L185" s="114"/>
      <c r="M185" s="111">
        <v>0.2708333333333333</v>
      </c>
      <c r="N185" s="111"/>
      <c r="O185" s="111"/>
      <c r="P185" s="111"/>
      <c r="Q185" s="111">
        <f t="shared" si="4"/>
        <v>0.07013888889</v>
      </c>
      <c r="R185" s="111">
        <f t="shared" si="5"/>
        <v>0.2993055556</v>
      </c>
      <c r="S185" s="112">
        <f t="shared" si="6"/>
        <v>0.3805555556</v>
      </c>
      <c r="T185" s="111">
        <f t="shared" si="7"/>
        <v>0.4597222222</v>
      </c>
      <c r="U185" s="115"/>
      <c r="V185" s="115"/>
      <c r="W185" s="115"/>
      <c r="X185" s="115"/>
      <c r="Y185" s="115"/>
      <c r="Z185" s="115"/>
      <c r="AA185" s="115"/>
    </row>
    <row r="186">
      <c r="A186" s="108">
        <v>44746.0</v>
      </c>
      <c r="B186" s="109" t="str">
        <f t="shared" si="1"/>
        <v>Monday</v>
      </c>
      <c r="C186" s="110">
        <v>44746.0</v>
      </c>
      <c r="D186" s="111">
        <v>0.16111111111111112</v>
      </c>
      <c r="E186" s="111">
        <v>0.23680555555555555</v>
      </c>
      <c r="F186" s="112">
        <f t="shared" si="2"/>
        <v>0.2506944444</v>
      </c>
      <c r="G186" s="113" t="str">
        <f t="shared" si="3"/>
        <v>01:16 AM - 01:21 AM</v>
      </c>
      <c r="H186" s="111">
        <v>0.05694444444444444</v>
      </c>
      <c r="I186" s="111">
        <v>0.27847222222222223</v>
      </c>
      <c r="J186" s="111">
        <v>0.3763888888888889</v>
      </c>
      <c r="K186" s="111">
        <v>0.45208333333333334</v>
      </c>
      <c r="L186" s="114"/>
      <c r="M186" s="111">
        <v>0.2708333333333333</v>
      </c>
      <c r="N186" s="111"/>
      <c r="O186" s="111"/>
      <c r="P186" s="111"/>
      <c r="Q186" s="111">
        <f t="shared" si="4"/>
        <v>0.07083333333</v>
      </c>
      <c r="R186" s="111">
        <f t="shared" si="5"/>
        <v>0.2993055556</v>
      </c>
      <c r="S186" s="112">
        <f t="shared" si="6"/>
        <v>0.3805555556</v>
      </c>
      <c r="T186" s="111">
        <f t="shared" si="7"/>
        <v>0.4590277778</v>
      </c>
      <c r="U186" s="115"/>
      <c r="V186" s="115"/>
      <c r="W186" s="115"/>
      <c r="X186" s="115"/>
      <c r="Y186" s="115"/>
      <c r="Z186" s="115"/>
      <c r="AA186" s="115"/>
    </row>
    <row r="187">
      <c r="A187" s="108">
        <v>44747.0</v>
      </c>
      <c r="B187" s="109" t="str">
        <f t="shared" si="1"/>
        <v>Tuesday</v>
      </c>
      <c r="C187" s="110">
        <v>44747.0</v>
      </c>
      <c r="D187" s="111">
        <v>0.16180555555555556</v>
      </c>
      <c r="E187" s="111">
        <v>0.23680555555555555</v>
      </c>
      <c r="F187" s="112">
        <f t="shared" si="2"/>
        <v>0.2506944444</v>
      </c>
      <c r="G187" s="113" t="str">
        <f t="shared" si="3"/>
        <v>01:16 AM - 01:21 AM</v>
      </c>
      <c r="H187" s="111">
        <v>0.05694444444444444</v>
      </c>
      <c r="I187" s="111">
        <v>0.2777777777777778</v>
      </c>
      <c r="J187" s="111">
        <v>0.3763888888888889</v>
      </c>
      <c r="K187" s="111">
        <v>0.4513888888888889</v>
      </c>
      <c r="L187" s="114"/>
      <c r="M187" s="111">
        <v>0.2708333333333333</v>
      </c>
      <c r="N187" s="111"/>
      <c r="O187" s="111"/>
      <c r="P187" s="111"/>
      <c r="Q187" s="111">
        <f t="shared" si="4"/>
        <v>0.07083333333</v>
      </c>
      <c r="R187" s="111">
        <f t="shared" si="5"/>
        <v>0.2986111111</v>
      </c>
      <c r="S187" s="112">
        <f t="shared" si="6"/>
        <v>0.3805555556</v>
      </c>
      <c r="T187" s="111">
        <f t="shared" si="7"/>
        <v>0.4583333333</v>
      </c>
      <c r="U187" s="115"/>
      <c r="V187" s="115"/>
      <c r="W187" s="115"/>
      <c r="X187" s="115"/>
      <c r="Y187" s="115"/>
      <c r="Z187" s="115"/>
      <c r="AA187" s="115"/>
    </row>
    <row r="188">
      <c r="A188" s="108">
        <v>44748.0</v>
      </c>
      <c r="B188" s="109" t="str">
        <f t="shared" si="1"/>
        <v>Wednesday</v>
      </c>
      <c r="C188" s="110">
        <v>44748.0</v>
      </c>
      <c r="D188" s="111">
        <v>0.1625</v>
      </c>
      <c r="E188" s="111">
        <v>0.2375</v>
      </c>
      <c r="F188" s="112">
        <f t="shared" si="2"/>
        <v>0.2513888889</v>
      </c>
      <c r="G188" s="113" t="str">
        <f t="shared" si="3"/>
        <v>01:16 AM - 01:21 AM</v>
      </c>
      <c r="H188" s="111">
        <v>0.05694444444444444</v>
      </c>
      <c r="I188" s="111">
        <v>0.2777777777777778</v>
      </c>
      <c r="J188" s="111">
        <v>0.3763888888888889</v>
      </c>
      <c r="K188" s="111">
        <v>0.4513888888888889</v>
      </c>
      <c r="L188" s="114"/>
      <c r="M188" s="111">
        <v>0.2708333333333333</v>
      </c>
      <c r="N188" s="111"/>
      <c r="O188" s="111"/>
      <c r="P188" s="111"/>
      <c r="Q188" s="111">
        <f t="shared" si="4"/>
        <v>0.07083333333</v>
      </c>
      <c r="R188" s="111">
        <f t="shared" si="5"/>
        <v>0.2986111111</v>
      </c>
      <c r="S188" s="112">
        <f t="shared" si="6"/>
        <v>0.3805555556</v>
      </c>
      <c r="T188" s="111">
        <f t="shared" si="7"/>
        <v>0.4583333333</v>
      </c>
      <c r="U188" s="115"/>
      <c r="V188" s="115"/>
      <c r="W188" s="115"/>
      <c r="X188" s="115"/>
      <c r="Y188" s="115"/>
      <c r="Z188" s="115"/>
      <c r="AA188" s="115"/>
    </row>
    <row r="189">
      <c r="A189" s="108">
        <v>44749.0</v>
      </c>
      <c r="B189" s="109" t="str">
        <f t="shared" si="1"/>
        <v>Thursday</v>
      </c>
      <c r="C189" s="110">
        <v>44749.0</v>
      </c>
      <c r="D189" s="111">
        <v>0.16319444444444445</v>
      </c>
      <c r="E189" s="111">
        <v>0.23819444444444443</v>
      </c>
      <c r="F189" s="112">
        <f t="shared" si="2"/>
        <v>0.2520833333</v>
      </c>
      <c r="G189" s="113" t="str">
        <f t="shared" si="3"/>
        <v>01:16 AM - 01:21 AM</v>
      </c>
      <c r="H189" s="111">
        <v>0.05694444444444444</v>
      </c>
      <c r="I189" s="111">
        <v>0.2777777777777778</v>
      </c>
      <c r="J189" s="111">
        <v>0.37569444444444444</v>
      </c>
      <c r="K189" s="111">
        <v>0.45069444444444445</v>
      </c>
      <c r="L189" s="114"/>
      <c r="M189" s="111">
        <v>0.2708333333333333</v>
      </c>
      <c r="N189" s="111"/>
      <c r="O189" s="111"/>
      <c r="P189" s="111"/>
      <c r="Q189" s="111">
        <f t="shared" si="4"/>
        <v>0.07083333333</v>
      </c>
      <c r="R189" s="111">
        <f t="shared" si="5"/>
        <v>0.2986111111</v>
      </c>
      <c r="S189" s="112">
        <f t="shared" si="6"/>
        <v>0.3798611111</v>
      </c>
      <c r="T189" s="111">
        <f t="shared" si="7"/>
        <v>0.4576388889</v>
      </c>
      <c r="U189" s="115"/>
      <c r="V189" s="115"/>
      <c r="W189" s="115"/>
      <c r="X189" s="115"/>
      <c r="Y189" s="115"/>
      <c r="Z189" s="115"/>
      <c r="AA189" s="115"/>
    </row>
    <row r="190">
      <c r="A190" s="108">
        <v>44750.0</v>
      </c>
      <c r="B190" s="109" t="str">
        <f t="shared" si="1"/>
        <v>Friday</v>
      </c>
      <c r="C190" s="110">
        <v>44750.0</v>
      </c>
      <c r="D190" s="111">
        <v>0.1638888888888889</v>
      </c>
      <c r="E190" s="111">
        <v>0.2388888888888889</v>
      </c>
      <c r="F190" s="112">
        <f t="shared" si="2"/>
        <v>0.2527777778</v>
      </c>
      <c r="G190" s="113" t="str">
        <f t="shared" si="3"/>
        <v>01:16 AM - 01:21 AM</v>
      </c>
      <c r="H190" s="111">
        <v>0.05694444444444444</v>
      </c>
      <c r="I190" s="111">
        <v>0.2777777777777778</v>
      </c>
      <c r="J190" s="111">
        <v>0.37569444444444444</v>
      </c>
      <c r="K190" s="111">
        <v>0.45</v>
      </c>
      <c r="L190" s="114"/>
      <c r="M190" s="111">
        <v>0.2708333333333333</v>
      </c>
      <c r="N190" s="111"/>
      <c r="O190" s="111"/>
      <c r="P190" s="111"/>
      <c r="Q190" s="111">
        <f t="shared" si="4"/>
        <v>0.07083333333</v>
      </c>
      <c r="R190" s="111">
        <f t="shared" si="5"/>
        <v>0.2986111111</v>
      </c>
      <c r="S190" s="112">
        <f t="shared" si="6"/>
        <v>0.3798611111</v>
      </c>
      <c r="T190" s="111">
        <f t="shared" si="7"/>
        <v>0.4569444444</v>
      </c>
      <c r="U190" s="115"/>
      <c r="V190" s="115"/>
      <c r="W190" s="115"/>
      <c r="X190" s="115"/>
      <c r="Y190" s="115"/>
      <c r="Z190" s="115"/>
      <c r="AA190" s="115"/>
    </row>
    <row r="191">
      <c r="A191" s="108">
        <v>44751.0</v>
      </c>
      <c r="B191" s="109" t="str">
        <f t="shared" si="1"/>
        <v>Saturday</v>
      </c>
      <c r="C191" s="110">
        <v>44751.0</v>
      </c>
      <c r="D191" s="111">
        <v>0.16458333333333333</v>
      </c>
      <c r="E191" s="111">
        <v>0.2388888888888889</v>
      </c>
      <c r="F191" s="112">
        <f t="shared" si="2"/>
        <v>0.2527777778</v>
      </c>
      <c r="G191" s="113" t="str">
        <f t="shared" si="3"/>
        <v>01:16 AM - 01:21 AM</v>
      </c>
      <c r="H191" s="111">
        <v>0.05694444444444444</v>
      </c>
      <c r="I191" s="111">
        <v>0.2777777777777778</v>
      </c>
      <c r="J191" s="111">
        <v>0.375</v>
      </c>
      <c r="K191" s="111">
        <v>0.44930555555555557</v>
      </c>
      <c r="L191" s="114"/>
      <c r="M191" s="111">
        <v>0.2708333333333333</v>
      </c>
      <c r="N191" s="111"/>
      <c r="O191" s="111"/>
      <c r="P191" s="111"/>
      <c r="Q191" s="111">
        <f t="shared" si="4"/>
        <v>0.07083333333</v>
      </c>
      <c r="R191" s="111">
        <f t="shared" si="5"/>
        <v>0.2986111111</v>
      </c>
      <c r="S191" s="112">
        <f t="shared" si="6"/>
        <v>0.3791666667</v>
      </c>
      <c r="T191" s="111">
        <f t="shared" si="7"/>
        <v>0.45625</v>
      </c>
      <c r="U191" s="115"/>
      <c r="V191" s="115"/>
      <c r="W191" s="115"/>
      <c r="X191" s="115"/>
      <c r="Y191" s="115"/>
      <c r="Z191" s="115"/>
      <c r="AA191" s="115"/>
    </row>
    <row r="192">
      <c r="A192" s="108">
        <v>44752.0</v>
      </c>
      <c r="B192" s="109" t="str">
        <f t="shared" si="1"/>
        <v>Sunday</v>
      </c>
      <c r="C192" s="110">
        <v>44752.0</v>
      </c>
      <c r="D192" s="111">
        <v>0.16527777777777777</v>
      </c>
      <c r="E192" s="111">
        <v>0.23958333333333334</v>
      </c>
      <c r="F192" s="112">
        <f t="shared" si="2"/>
        <v>0.2534722222</v>
      </c>
      <c r="G192" s="113" t="str">
        <f t="shared" si="3"/>
        <v>01:17 AM - 01:22 AM</v>
      </c>
      <c r="H192" s="111">
        <v>0.05763888888888889</v>
      </c>
      <c r="I192" s="111">
        <v>0.2777777777777778</v>
      </c>
      <c r="J192" s="111">
        <v>0.375</v>
      </c>
      <c r="K192" s="111">
        <v>0.4486111111111111</v>
      </c>
      <c r="L192" s="114"/>
      <c r="M192" s="111">
        <v>0.2708333333333333</v>
      </c>
      <c r="N192" s="111"/>
      <c r="O192" s="111"/>
      <c r="P192" s="111"/>
      <c r="Q192" s="111">
        <f t="shared" si="4"/>
        <v>0.07152777778</v>
      </c>
      <c r="R192" s="111">
        <f t="shared" si="5"/>
        <v>0.2986111111</v>
      </c>
      <c r="S192" s="112">
        <f t="shared" si="6"/>
        <v>0.3791666667</v>
      </c>
      <c r="T192" s="111">
        <f t="shared" si="7"/>
        <v>0.4555555556</v>
      </c>
      <c r="U192" s="115"/>
      <c r="V192" s="115"/>
      <c r="W192" s="115"/>
      <c r="X192" s="115"/>
      <c r="Y192" s="115"/>
      <c r="Z192" s="115"/>
      <c r="AA192" s="115"/>
    </row>
    <row r="193">
      <c r="A193" s="108">
        <v>44753.0</v>
      </c>
      <c r="B193" s="109" t="str">
        <f t="shared" si="1"/>
        <v>Monday</v>
      </c>
      <c r="C193" s="110">
        <v>44753.0</v>
      </c>
      <c r="D193" s="111">
        <v>0.16597222222222222</v>
      </c>
      <c r="E193" s="111">
        <v>0.24027777777777778</v>
      </c>
      <c r="F193" s="112">
        <f t="shared" si="2"/>
        <v>0.2541666667</v>
      </c>
      <c r="G193" s="113" t="str">
        <f t="shared" si="3"/>
        <v>01:17 AM - 01:22 AM</v>
      </c>
      <c r="H193" s="111">
        <v>0.05763888888888889</v>
      </c>
      <c r="I193" s="111">
        <v>0.2777777777777778</v>
      </c>
      <c r="J193" s="111">
        <v>0.37430555555555556</v>
      </c>
      <c r="K193" s="111">
        <v>0.4479166666666667</v>
      </c>
      <c r="L193" s="114"/>
      <c r="M193" s="111">
        <v>0.2708333333333333</v>
      </c>
      <c r="N193" s="111"/>
      <c r="O193" s="111"/>
      <c r="P193" s="111"/>
      <c r="Q193" s="111">
        <f t="shared" si="4"/>
        <v>0.07152777778</v>
      </c>
      <c r="R193" s="111">
        <f t="shared" si="5"/>
        <v>0.2986111111</v>
      </c>
      <c r="S193" s="112">
        <f t="shared" si="6"/>
        <v>0.3784722222</v>
      </c>
      <c r="T193" s="111">
        <f t="shared" si="7"/>
        <v>0.4548611111</v>
      </c>
      <c r="U193" s="115"/>
      <c r="V193" s="115"/>
      <c r="W193" s="115"/>
      <c r="X193" s="115"/>
      <c r="Y193" s="115"/>
      <c r="Z193" s="115"/>
      <c r="AA193" s="115"/>
    </row>
    <row r="194">
      <c r="A194" s="108">
        <v>44754.0</v>
      </c>
      <c r="B194" s="109" t="str">
        <f t="shared" si="1"/>
        <v>Tuesday</v>
      </c>
      <c r="C194" s="110">
        <v>44754.0</v>
      </c>
      <c r="D194" s="111">
        <v>0.1673611111111111</v>
      </c>
      <c r="E194" s="111">
        <v>0.24097222222222223</v>
      </c>
      <c r="F194" s="112">
        <f t="shared" si="2"/>
        <v>0.2548611111</v>
      </c>
      <c r="G194" s="113" t="str">
        <f t="shared" si="3"/>
        <v>01:17 AM - 01:22 AM</v>
      </c>
      <c r="H194" s="111">
        <v>0.05763888888888889</v>
      </c>
      <c r="I194" s="111">
        <v>0.27708333333333335</v>
      </c>
      <c r="J194" s="111">
        <v>0.37430555555555556</v>
      </c>
      <c r="K194" s="111">
        <v>0.44722222222222224</v>
      </c>
      <c r="L194" s="114"/>
      <c r="M194" s="111">
        <v>0.2708333333333333</v>
      </c>
      <c r="N194" s="111"/>
      <c r="O194" s="111"/>
      <c r="P194" s="111"/>
      <c r="Q194" s="111">
        <f t="shared" si="4"/>
        <v>0.07152777778</v>
      </c>
      <c r="R194" s="111">
        <f t="shared" si="5"/>
        <v>0.2979166667</v>
      </c>
      <c r="S194" s="112">
        <f t="shared" si="6"/>
        <v>0.3784722222</v>
      </c>
      <c r="T194" s="111">
        <f t="shared" si="7"/>
        <v>0.4541666667</v>
      </c>
      <c r="U194" s="115"/>
      <c r="V194" s="115"/>
      <c r="W194" s="115"/>
      <c r="X194" s="115"/>
      <c r="Y194" s="115"/>
      <c r="Z194" s="115"/>
      <c r="AA194" s="115"/>
    </row>
    <row r="195">
      <c r="A195" s="108">
        <v>44755.0</v>
      </c>
      <c r="B195" s="109" t="str">
        <f t="shared" si="1"/>
        <v>Wednesday</v>
      </c>
      <c r="C195" s="110">
        <v>44755.0</v>
      </c>
      <c r="D195" s="111">
        <v>0.16805555555555557</v>
      </c>
      <c r="E195" s="111">
        <v>0.24097222222222223</v>
      </c>
      <c r="F195" s="112">
        <f t="shared" si="2"/>
        <v>0.2548611111</v>
      </c>
      <c r="G195" s="113" t="str">
        <f t="shared" si="3"/>
        <v>01:17 AM - 01:22 AM</v>
      </c>
      <c r="H195" s="111">
        <v>0.05763888888888889</v>
      </c>
      <c r="I195" s="111">
        <v>0.27708333333333335</v>
      </c>
      <c r="J195" s="111">
        <v>0.3736111111111111</v>
      </c>
      <c r="K195" s="111">
        <v>0.4465277777777778</v>
      </c>
      <c r="L195" s="114"/>
      <c r="M195" s="111">
        <v>0.2708333333333333</v>
      </c>
      <c r="N195" s="111"/>
      <c r="O195" s="111"/>
      <c r="P195" s="111"/>
      <c r="Q195" s="111">
        <f t="shared" si="4"/>
        <v>0.07152777778</v>
      </c>
      <c r="R195" s="111">
        <f t="shared" si="5"/>
        <v>0.2979166667</v>
      </c>
      <c r="S195" s="112">
        <f t="shared" si="6"/>
        <v>0.3777777778</v>
      </c>
      <c r="T195" s="111">
        <f t="shared" si="7"/>
        <v>0.4534722222</v>
      </c>
      <c r="U195" s="115"/>
      <c r="V195" s="115"/>
      <c r="W195" s="115"/>
      <c r="X195" s="115"/>
      <c r="Y195" s="115"/>
      <c r="Z195" s="115"/>
      <c r="AA195" s="115"/>
    </row>
    <row r="196">
      <c r="A196" s="108">
        <v>44756.0</v>
      </c>
      <c r="B196" s="109" t="str">
        <f t="shared" si="1"/>
        <v>Thursday</v>
      </c>
      <c r="C196" s="110">
        <v>44756.0</v>
      </c>
      <c r="D196" s="111">
        <v>0.16875</v>
      </c>
      <c r="E196" s="111">
        <v>0.24166666666666667</v>
      </c>
      <c r="F196" s="112">
        <f t="shared" si="2"/>
        <v>0.2555555556</v>
      </c>
      <c r="G196" s="113" t="str">
        <f t="shared" si="3"/>
        <v>01:17 AM - 01:22 AM</v>
      </c>
      <c r="H196" s="111">
        <v>0.05763888888888889</v>
      </c>
      <c r="I196" s="111">
        <v>0.27708333333333335</v>
      </c>
      <c r="J196" s="111">
        <v>0.3729166666666667</v>
      </c>
      <c r="K196" s="111">
        <v>0.44583333333333336</v>
      </c>
      <c r="L196" s="114"/>
      <c r="M196" s="111">
        <v>0.2708333333333333</v>
      </c>
      <c r="N196" s="111"/>
      <c r="O196" s="111"/>
      <c r="P196" s="111"/>
      <c r="Q196" s="111">
        <f t="shared" si="4"/>
        <v>0.07152777778</v>
      </c>
      <c r="R196" s="111">
        <f t="shared" si="5"/>
        <v>0.2979166667</v>
      </c>
      <c r="S196" s="112">
        <f t="shared" si="6"/>
        <v>0.3770833333</v>
      </c>
      <c r="T196" s="111">
        <f t="shared" si="7"/>
        <v>0.4527777778</v>
      </c>
      <c r="U196" s="115"/>
      <c r="V196" s="115"/>
      <c r="W196" s="115"/>
      <c r="X196" s="115"/>
      <c r="Y196" s="115"/>
      <c r="Z196" s="115"/>
      <c r="AA196" s="115"/>
    </row>
    <row r="197">
      <c r="A197" s="108">
        <v>44757.0</v>
      </c>
      <c r="B197" s="109" t="str">
        <f t="shared" si="1"/>
        <v>Friday</v>
      </c>
      <c r="C197" s="110">
        <v>44757.0</v>
      </c>
      <c r="D197" s="111">
        <v>0.16944444444444445</v>
      </c>
      <c r="E197" s="111">
        <v>0.2423611111111111</v>
      </c>
      <c r="F197" s="112">
        <f t="shared" si="2"/>
        <v>0.25625</v>
      </c>
      <c r="G197" s="113" t="str">
        <f t="shared" si="3"/>
        <v>01:17 AM - 01:22 AM</v>
      </c>
      <c r="H197" s="111">
        <v>0.05763888888888889</v>
      </c>
      <c r="I197" s="111">
        <v>0.2763888888888889</v>
      </c>
      <c r="J197" s="111">
        <v>0.3729166666666667</v>
      </c>
      <c r="K197" s="111">
        <v>0.44513888888888886</v>
      </c>
      <c r="L197" s="114"/>
      <c r="M197" s="111">
        <v>0.2708333333333333</v>
      </c>
      <c r="N197" s="111"/>
      <c r="O197" s="111"/>
      <c r="P197" s="111"/>
      <c r="Q197" s="111">
        <f t="shared" si="4"/>
        <v>0.07152777778</v>
      </c>
      <c r="R197" s="111">
        <f t="shared" si="5"/>
        <v>0.2972222222</v>
      </c>
      <c r="S197" s="112">
        <f t="shared" si="6"/>
        <v>0.3770833333</v>
      </c>
      <c r="T197" s="111">
        <f t="shared" si="7"/>
        <v>0.4520833333</v>
      </c>
      <c r="U197" s="115"/>
      <c r="V197" s="115"/>
      <c r="W197" s="115"/>
      <c r="X197" s="115"/>
      <c r="Y197" s="115"/>
      <c r="Z197" s="115"/>
      <c r="AA197" s="115"/>
    </row>
    <row r="198">
      <c r="A198" s="108">
        <v>44758.0</v>
      </c>
      <c r="B198" s="109" t="str">
        <f t="shared" si="1"/>
        <v>Saturday</v>
      </c>
      <c r="C198" s="110">
        <v>44758.0</v>
      </c>
      <c r="D198" s="111">
        <v>0.17083333333333334</v>
      </c>
      <c r="E198" s="111">
        <v>0.24305555555555555</v>
      </c>
      <c r="F198" s="112">
        <f t="shared" si="2"/>
        <v>0.2569444444</v>
      </c>
      <c r="G198" s="113" t="str">
        <f t="shared" si="3"/>
        <v>01:17 AM - 01:22 AM</v>
      </c>
      <c r="H198" s="111">
        <v>0.05763888888888889</v>
      </c>
      <c r="I198" s="111">
        <v>0.2763888888888889</v>
      </c>
      <c r="J198" s="111">
        <v>0.37222222222222223</v>
      </c>
      <c r="K198" s="111">
        <v>0.4444444444444444</v>
      </c>
      <c r="L198" s="114"/>
      <c r="M198" s="111">
        <v>0.2708333333333333</v>
      </c>
      <c r="N198" s="111"/>
      <c r="O198" s="111"/>
      <c r="P198" s="111"/>
      <c r="Q198" s="111">
        <f t="shared" si="4"/>
        <v>0.07152777778</v>
      </c>
      <c r="R198" s="111">
        <f t="shared" si="5"/>
        <v>0.2972222222</v>
      </c>
      <c r="S198" s="112">
        <f t="shared" si="6"/>
        <v>0.3763888889</v>
      </c>
      <c r="T198" s="111">
        <f t="shared" si="7"/>
        <v>0.4513888889</v>
      </c>
      <c r="U198" s="115"/>
      <c r="V198" s="115"/>
      <c r="W198" s="115"/>
      <c r="X198" s="115"/>
      <c r="Y198" s="115"/>
      <c r="Z198" s="115"/>
      <c r="AA198" s="115"/>
    </row>
    <row r="199">
      <c r="A199" s="108">
        <v>44759.0</v>
      </c>
      <c r="B199" s="109" t="str">
        <f t="shared" si="1"/>
        <v>Sunday</v>
      </c>
      <c r="C199" s="110">
        <v>44759.0</v>
      </c>
      <c r="D199" s="111">
        <v>0.17152777777777778</v>
      </c>
      <c r="E199" s="111">
        <v>0.24375</v>
      </c>
      <c r="F199" s="112">
        <f t="shared" si="2"/>
        <v>0.2576388889</v>
      </c>
      <c r="G199" s="113" t="str">
        <f t="shared" si="3"/>
        <v>01:17 AM - 01:22 AM</v>
      </c>
      <c r="H199" s="111">
        <v>0.05763888888888889</v>
      </c>
      <c r="I199" s="111">
        <v>0.2763888888888889</v>
      </c>
      <c r="J199" s="111">
        <v>0.3715277777777778</v>
      </c>
      <c r="K199" s="111">
        <v>0.44375</v>
      </c>
      <c r="L199" s="114"/>
      <c r="M199" s="111">
        <v>0.2708333333333333</v>
      </c>
      <c r="N199" s="111"/>
      <c r="O199" s="111"/>
      <c r="P199" s="111"/>
      <c r="Q199" s="111">
        <f t="shared" si="4"/>
        <v>0.07152777778</v>
      </c>
      <c r="R199" s="111">
        <f t="shared" si="5"/>
        <v>0.2972222222</v>
      </c>
      <c r="S199" s="112">
        <f t="shared" si="6"/>
        <v>0.3756944444</v>
      </c>
      <c r="T199" s="111">
        <f t="shared" si="7"/>
        <v>0.4506944444</v>
      </c>
      <c r="U199" s="115"/>
      <c r="V199" s="115"/>
      <c r="W199" s="115"/>
      <c r="X199" s="115"/>
      <c r="Y199" s="115"/>
      <c r="Z199" s="115"/>
      <c r="AA199" s="115"/>
    </row>
    <row r="200">
      <c r="A200" s="108">
        <v>44760.0</v>
      </c>
      <c r="B200" s="109" t="str">
        <f t="shared" si="1"/>
        <v>Monday</v>
      </c>
      <c r="C200" s="110">
        <v>44760.0</v>
      </c>
      <c r="D200" s="111">
        <v>0.17291666666666666</v>
      </c>
      <c r="E200" s="111">
        <v>0.24444444444444444</v>
      </c>
      <c r="F200" s="112">
        <f t="shared" si="2"/>
        <v>0.2583333333</v>
      </c>
      <c r="G200" s="113" t="str">
        <f t="shared" si="3"/>
        <v>01:17 AM - 01:22 AM</v>
      </c>
      <c r="H200" s="111">
        <v>0.05763888888888889</v>
      </c>
      <c r="I200" s="111">
        <v>0.27569444444444446</v>
      </c>
      <c r="J200" s="111">
        <v>0.3715277777777778</v>
      </c>
      <c r="K200" s="111">
        <v>0.4423611111111111</v>
      </c>
      <c r="L200" s="114"/>
      <c r="M200" s="111">
        <v>0.2708333333333333</v>
      </c>
      <c r="N200" s="111"/>
      <c r="O200" s="111"/>
      <c r="P200" s="111"/>
      <c r="Q200" s="111">
        <f t="shared" si="4"/>
        <v>0.07152777778</v>
      </c>
      <c r="R200" s="111">
        <f t="shared" si="5"/>
        <v>0.2965277778</v>
      </c>
      <c r="S200" s="112">
        <f t="shared" si="6"/>
        <v>0.3756944444</v>
      </c>
      <c r="T200" s="111">
        <f t="shared" si="7"/>
        <v>0.4493055556</v>
      </c>
      <c r="U200" s="115"/>
      <c r="V200" s="115"/>
      <c r="W200" s="115"/>
      <c r="X200" s="115"/>
      <c r="Y200" s="115"/>
      <c r="Z200" s="115"/>
      <c r="AA200" s="115"/>
    </row>
    <row r="201">
      <c r="A201" s="108">
        <v>44761.0</v>
      </c>
      <c r="B201" s="109" t="str">
        <f t="shared" si="1"/>
        <v>Tuesday</v>
      </c>
      <c r="C201" s="110">
        <v>44761.0</v>
      </c>
      <c r="D201" s="111">
        <v>0.1736111111111111</v>
      </c>
      <c r="E201" s="111">
        <v>0.24513888888888888</v>
      </c>
      <c r="F201" s="112">
        <f t="shared" si="2"/>
        <v>0.2590277778</v>
      </c>
      <c r="G201" s="113" t="str">
        <f t="shared" si="3"/>
        <v>01:17 AM - 01:22 AM</v>
      </c>
      <c r="H201" s="111">
        <v>0.05763888888888889</v>
      </c>
      <c r="I201" s="111">
        <v>0.27569444444444446</v>
      </c>
      <c r="J201" s="111">
        <v>0.37083333333333335</v>
      </c>
      <c r="K201" s="111">
        <v>0.44166666666666665</v>
      </c>
      <c r="L201" s="114"/>
      <c r="M201" s="111">
        <v>0.2708333333333333</v>
      </c>
      <c r="N201" s="111"/>
      <c r="O201" s="111"/>
      <c r="P201" s="111"/>
      <c r="Q201" s="111">
        <f t="shared" si="4"/>
        <v>0.07152777778</v>
      </c>
      <c r="R201" s="111">
        <f t="shared" si="5"/>
        <v>0.2965277778</v>
      </c>
      <c r="S201" s="112">
        <f t="shared" si="6"/>
        <v>0.375</v>
      </c>
      <c r="T201" s="111">
        <f t="shared" si="7"/>
        <v>0.4486111111</v>
      </c>
      <c r="U201" s="115"/>
      <c r="V201" s="115"/>
      <c r="W201" s="115"/>
      <c r="X201" s="115"/>
      <c r="Y201" s="115"/>
      <c r="Z201" s="115"/>
      <c r="AA201" s="115"/>
    </row>
    <row r="202">
      <c r="A202" s="108">
        <v>44762.0</v>
      </c>
      <c r="B202" s="109" t="str">
        <f t="shared" si="1"/>
        <v>Wednesday</v>
      </c>
      <c r="C202" s="110">
        <v>44762.0</v>
      </c>
      <c r="D202" s="111">
        <v>0.17430555555555555</v>
      </c>
      <c r="E202" s="111">
        <v>0.24583333333333332</v>
      </c>
      <c r="F202" s="112">
        <f t="shared" si="2"/>
        <v>0.2597222222</v>
      </c>
      <c r="G202" s="113" t="str">
        <f t="shared" si="3"/>
        <v>01:18 AM - 01:23 AM</v>
      </c>
      <c r="H202" s="111">
        <v>0.058333333333333334</v>
      </c>
      <c r="I202" s="111">
        <v>0.275</v>
      </c>
      <c r="J202" s="111">
        <v>0.3701388888888889</v>
      </c>
      <c r="K202" s="111">
        <v>0.4409722222222222</v>
      </c>
      <c r="L202" s="114"/>
      <c r="M202" s="111">
        <v>0.2708333333333333</v>
      </c>
      <c r="N202" s="111"/>
      <c r="O202" s="111"/>
      <c r="P202" s="111"/>
      <c r="Q202" s="111">
        <f t="shared" si="4"/>
        <v>0.07222222222</v>
      </c>
      <c r="R202" s="111">
        <f t="shared" si="5"/>
        <v>0.2958333333</v>
      </c>
      <c r="S202" s="112">
        <f t="shared" si="6"/>
        <v>0.3743055556</v>
      </c>
      <c r="T202" s="111">
        <f t="shared" si="7"/>
        <v>0.4479166667</v>
      </c>
      <c r="U202" s="115"/>
      <c r="V202" s="115"/>
      <c r="W202" s="115"/>
      <c r="X202" s="115"/>
      <c r="Y202" s="115"/>
      <c r="Z202" s="115"/>
      <c r="AA202" s="115"/>
    </row>
    <row r="203">
      <c r="A203" s="108">
        <v>44763.0</v>
      </c>
      <c r="B203" s="109" t="str">
        <f t="shared" si="1"/>
        <v>Thursday</v>
      </c>
      <c r="C203" s="110">
        <v>44763.0</v>
      </c>
      <c r="D203" s="111">
        <v>0.17569444444444443</v>
      </c>
      <c r="E203" s="111">
        <v>0.2465277777777778</v>
      </c>
      <c r="F203" s="112">
        <f t="shared" si="2"/>
        <v>0.2604166667</v>
      </c>
      <c r="G203" s="113" t="str">
        <f t="shared" si="3"/>
        <v>01:18 AM - 01:23 AM</v>
      </c>
      <c r="H203" s="111">
        <v>0.058333333333333334</v>
      </c>
      <c r="I203" s="111">
        <v>0.275</v>
      </c>
      <c r="J203" s="111">
        <v>0.36944444444444446</v>
      </c>
      <c r="K203" s="111">
        <v>0.4395833333333333</v>
      </c>
      <c r="L203" s="114"/>
      <c r="M203" s="111">
        <v>0.2708333333333333</v>
      </c>
      <c r="N203" s="111"/>
      <c r="O203" s="111"/>
      <c r="P203" s="111"/>
      <c r="Q203" s="111">
        <f t="shared" si="4"/>
        <v>0.07222222222</v>
      </c>
      <c r="R203" s="111">
        <f t="shared" si="5"/>
        <v>0.2958333333</v>
      </c>
      <c r="S203" s="112">
        <f t="shared" si="6"/>
        <v>0.3736111111</v>
      </c>
      <c r="T203" s="111">
        <f t="shared" si="7"/>
        <v>0.4465277778</v>
      </c>
      <c r="U203" s="115"/>
      <c r="V203" s="115"/>
      <c r="W203" s="115"/>
      <c r="X203" s="115"/>
      <c r="Y203" s="115"/>
      <c r="Z203" s="115"/>
      <c r="AA203" s="115"/>
    </row>
    <row r="204">
      <c r="A204" s="108">
        <v>44764.0</v>
      </c>
      <c r="B204" s="109" t="str">
        <f t="shared" si="1"/>
        <v>Friday</v>
      </c>
      <c r="C204" s="110">
        <v>44764.0</v>
      </c>
      <c r="D204" s="111">
        <v>0.1763888888888889</v>
      </c>
      <c r="E204" s="111">
        <v>0.24722222222222223</v>
      </c>
      <c r="F204" s="112">
        <f t="shared" si="2"/>
        <v>0.2611111111</v>
      </c>
      <c r="G204" s="113" t="str">
        <f t="shared" si="3"/>
        <v>01:18 AM - 01:23 AM</v>
      </c>
      <c r="H204" s="111">
        <v>0.058333333333333334</v>
      </c>
      <c r="I204" s="111">
        <v>0.275</v>
      </c>
      <c r="J204" s="111">
        <v>0.36875</v>
      </c>
      <c r="K204" s="111">
        <v>0.4388888888888889</v>
      </c>
      <c r="L204" s="114"/>
      <c r="M204" s="111">
        <v>0.2708333333333333</v>
      </c>
      <c r="N204" s="111"/>
      <c r="O204" s="111"/>
      <c r="P204" s="111"/>
      <c r="Q204" s="111">
        <f t="shared" si="4"/>
        <v>0.07222222222</v>
      </c>
      <c r="R204" s="111">
        <f t="shared" si="5"/>
        <v>0.2958333333</v>
      </c>
      <c r="S204" s="112">
        <f t="shared" si="6"/>
        <v>0.3729166667</v>
      </c>
      <c r="T204" s="111">
        <f t="shared" si="7"/>
        <v>0.4458333333</v>
      </c>
      <c r="U204" s="115"/>
      <c r="V204" s="115"/>
      <c r="W204" s="115"/>
      <c r="X204" s="115"/>
      <c r="Y204" s="115"/>
      <c r="Z204" s="115"/>
      <c r="AA204" s="115"/>
    </row>
    <row r="205">
      <c r="A205" s="108">
        <v>44765.0</v>
      </c>
      <c r="B205" s="109" t="str">
        <f t="shared" si="1"/>
        <v>Saturday</v>
      </c>
      <c r="C205" s="110">
        <v>44765.0</v>
      </c>
      <c r="D205" s="111">
        <v>0.17777777777777778</v>
      </c>
      <c r="E205" s="111">
        <v>0.24791666666666667</v>
      </c>
      <c r="F205" s="112">
        <f t="shared" si="2"/>
        <v>0.2618055556</v>
      </c>
      <c r="G205" s="113" t="str">
        <f t="shared" si="3"/>
        <v>01:18 AM - 01:23 AM</v>
      </c>
      <c r="H205" s="111">
        <v>0.058333333333333334</v>
      </c>
      <c r="I205" s="111">
        <v>0.2743055555555556</v>
      </c>
      <c r="J205" s="111">
        <v>0.3680555555555556</v>
      </c>
      <c r="K205" s="111">
        <v>0.43819444444444444</v>
      </c>
      <c r="L205" s="114"/>
      <c r="M205" s="111">
        <v>0.2708333333333333</v>
      </c>
      <c r="N205" s="111"/>
      <c r="O205" s="111"/>
      <c r="P205" s="111"/>
      <c r="Q205" s="111">
        <f t="shared" si="4"/>
        <v>0.07222222222</v>
      </c>
      <c r="R205" s="111">
        <f t="shared" si="5"/>
        <v>0.2951388889</v>
      </c>
      <c r="S205" s="112">
        <f t="shared" si="6"/>
        <v>0.3722222222</v>
      </c>
      <c r="T205" s="111">
        <f t="shared" si="7"/>
        <v>0.4451388889</v>
      </c>
      <c r="U205" s="115"/>
      <c r="V205" s="115"/>
      <c r="W205" s="115"/>
      <c r="X205" s="115"/>
      <c r="Y205" s="115"/>
      <c r="Z205" s="115"/>
      <c r="AA205" s="115"/>
    </row>
    <row r="206">
      <c r="A206" s="108">
        <v>44766.0</v>
      </c>
      <c r="B206" s="109" t="str">
        <f t="shared" si="1"/>
        <v>Sunday</v>
      </c>
      <c r="C206" s="110">
        <v>44766.0</v>
      </c>
      <c r="D206" s="111">
        <v>0.17847222222222223</v>
      </c>
      <c r="E206" s="111">
        <v>0.24861111111111112</v>
      </c>
      <c r="F206" s="112">
        <f t="shared" si="2"/>
        <v>0.2625</v>
      </c>
      <c r="G206" s="113" t="str">
        <f t="shared" si="3"/>
        <v>01:18 AM - 01:23 AM</v>
      </c>
      <c r="H206" s="111">
        <v>0.058333333333333334</v>
      </c>
      <c r="I206" s="111">
        <v>0.27361111111111114</v>
      </c>
      <c r="J206" s="111">
        <v>0.36736111111111114</v>
      </c>
      <c r="K206" s="111">
        <v>0.43680555555555556</v>
      </c>
      <c r="L206" s="114"/>
      <c r="M206" s="111">
        <v>0.2708333333333333</v>
      </c>
      <c r="N206" s="111"/>
      <c r="O206" s="111"/>
      <c r="P206" s="111"/>
      <c r="Q206" s="111">
        <f t="shared" si="4"/>
        <v>0.07222222222</v>
      </c>
      <c r="R206" s="111">
        <f t="shared" si="5"/>
        <v>0.2944444444</v>
      </c>
      <c r="S206" s="112">
        <f t="shared" si="6"/>
        <v>0.3715277778</v>
      </c>
      <c r="T206" s="111">
        <f t="shared" si="7"/>
        <v>0.44375</v>
      </c>
      <c r="U206" s="115"/>
      <c r="V206" s="115"/>
      <c r="W206" s="115"/>
      <c r="X206" s="115"/>
      <c r="Y206" s="115"/>
      <c r="Z206" s="115"/>
      <c r="AA206" s="115"/>
    </row>
    <row r="207">
      <c r="A207" s="108">
        <v>44767.0</v>
      </c>
      <c r="B207" s="109" t="str">
        <f t="shared" si="1"/>
        <v>Monday</v>
      </c>
      <c r="C207" s="110">
        <v>44767.0</v>
      </c>
      <c r="D207" s="111">
        <v>0.1798611111111111</v>
      </c>
      <c r="E207" s="111">
        <v>0.24930555555555556</v>
      </c>
      <c r="F207" s="112">
        <f t="shared" si="2"/>
        <v>0.2631944444</v>
      </c>
      <c r="G207" s="113" t="str">
        <f t="shared" si="3"/>
        <v>01:18 AM - 01:23 AM</v>
      </c>
      <c r="H207" s="111">
        <v>0.058333333333333334</v>
      </c>
      <c r="I207" s="111">
        <v>0.27361111111111114</v>
      </c>
      <c r="J207" s="111">
        <v>0.36666666666666664</v>
      </c>
      <c r="K207" s="111">
        <v>0.4361111111111111</v>
      </c>
      <c r="L207" s="114"/>
      <c r="M207" s="111">
        <v>0.2708333333333333</v>
      </c>
      <c r="N207" s="111"/>
      <c r="O207" s="111"/>
      <c r="P207" s="111"/>
      <c r="Q207" s="111">
        <f t="shared" si="4"/>
        <v>0.07222222222</v>
      </c>
      <c r="R207" s="111">
        <f t="shared" si="5"/>
        <v>0.2944444444</v>
      </c>
      <c r="S207" s="112">
        <f t="shared" si="6"/>
        <v>0.3708333333</v>
      </c>
      <c r="T207" s="111">
        <f t="shared" si="7"/>
        <v>0.4430555556</v>
      </c>
      <c r="U207" s="115"/>
      <c r="V207" s="115"/>
      <c r="W207" s="115"/>
      <c r="X207" s="115"/>
      <c r="Y207" s="115"/>
      <c r="Z207" s="115"/>
      <c r="AA207" s="115"/>
    </row>
    <row r="208">
      <c r="A208" s="108">
        <v>44768.0</v>
      </c>
      <c r="B208" s="109" t="str">
        <f t="shared" si="1"/>
        <v>Tuesday</v>
      </c>
      <c r="C208" s="110">
        <v>44768.0</v>
      </c>
      <c r="D208" s="111">
        <v>0.18055555555555555</v>
      </c>
      <c r="E208" s="111">
        <v>0.25</v>
      </c>
      <c r="F208" s="112">
        <f t="shared" si="2"/>
        <v>0.2638888889</v>
      </c>
      <c r="G208" s="113" t="str">
        <f t="shared" si="3"/>
        <v>01:18 AM - 01:23 AM</v>
      </c>
      <c r="H208" s="111">
        <v>0.058333333333333334</v>
      </c>
      <c r="I208" s="111">
        <v>0.27291666666666664</v>
      </c>
      <c r="J208" s="111">
        <v>0.3659722222222222</v>
      </c>
      <c r="K208" s="111">
        <v>0.43472222222222223</v>
      </c>
      <c r="L208" s="114"/>
      <c r="M208" s="111">
        <v>0.2708333333333333</v>
      </c>
      <c r="N208" s="111"/>
      <c r="O208" s="111"/>
      <c r="P208" s="111"/>
      <c r="Q208" s="111">
        <f t="shared" si="4"/>
        <v>0.07222222222</v>
      </c>
      <c r="R208" s="111">
        <f t="shared" si="5"/>
        <v>0.29375</v>
      </c>
      <c r="S208" s="112">
        <f t="shared" si="6"/>
        <v>0.3701388889</v>
      </c>
      <c r="T208" s="111">
        <f t="shared" si="7"/>
        <v>0.4416666667</v>
      </c>
      <c r="U208" s="115"/>
      <c r="V208" s="115"/>
      <c r="W208" s="115"/>
      <c r="X208" s="115"/>
      <c r="Y208" s="115"/>
      <c r="Z208" s="115"/>
      <c r="AA208" s="115"/>
    </row>
    <row r="209">
      <c r="A209" s="108">
        <v>44769.0</v>
      </c>
      <c r="B209" s="109" t="str">
        <f t="shared" si="1"/>
        <v>Wednesday</v>
      </c>
      <c r="C209" s="110">
        <v>44769.0</v>
      </c>
      <c r="D209" s="111">
        <v>0.18194444444444444</v>
      </c>
      <c r="E209" s="111">
        <v>0.25069444444444444</v>
      </c>
      <c r="F209" s="112">
        <f t="shared" si="2"/>
        <v>0.2645833333</v>
      </c>
      <c r="G209" s="113" t="str">
        <f t="shared" si="3"/>
        <v>01:18 AM - 01:23 AM</v>
      </c>
      <c r="H209" s="111">
        <v>0.058333333333333334</v>
      </c>
      <c r="I209" s="111">
        <v>0.27291666666666664</v>
      </c>
      <c r="J209" s="111">
        <v>0.36527777777777776</v>
      </c>
      <c r="K209" s="111">
        <v>0.43333333333333335</v>
      </c>
      <c r="L209" s="114"/>
      <c r="M209" s="111">
        <v>0.2708333333333333</v>
      </c>
      <c r="N209" s="111"/>
      <c r="O209" s="111"/>
      <c r="P209" s="111"/>
      <c r="Q209" s="111">
        <f t="shared" si="4"/>
        <v>0.07222222222</v>
      </c>
      <c r="R209" s="111">
        <f t="shared" si="5"/>
        <v>0.29375</v>
      </c>
      <c r="S209" s="112">
        <f t="shared" si="6"/>
        <v>0.3694444444</v>
      </c>
      <c r="T209" s="111">
        <f t="shared" si="7"/>
        <v>0.4402777778</v>
      </c>
      <c r="U209" s="115"/>
      <c r="V209" s="115"/>
      <c r="W209" s="115"/>
      <c r="X209" s="115"/>
      <c r="Y209" s="115"/>
      <c r="Z209" s="115"/>
      <c r="AA209" s="115"/>
    </row>
    <row r="210">
      <c r="A210" s="108">
        <v>44770.0</v>
      </c>
      <c r="B210" s="109" t="str">
        <f t="shared" si="1"/>
        <v>Thursday</v>
      </c>
      <c r="C210" s="110">
        <v>44770.0</v>
      </c>
      <c r="D210" s="111">
        <v>0.18333333333333332</v>
      </c>
      <c r="E210" s="111">
        <v>0.2513888888888889</v>
      </c>
      <c r="F210" s="112">
        <f t="shared" si="2"/>
        <v>0.2652777778</v>
      </c>
      <c r="G210" s="113" t="str">
        <f t="shared" si="3"/>
        <v>01:18 AM - 01:23 AM</v>
      </c>
      <c r="H210" s="111">
        <v>0.058333333333333334</v>
      </c>
      <c r="I210" s="111">
        <v>0.2722222222222222</v>
      </c>
      <c r="J210" s="111">
        <v>0.3645833333333333</v>
      </c>
      <c r="K210" s="111">
        <v>0.4326388888888889</v>
      </c>
      <c r="L210" s="114"/>
      <c r="M210" s="111">
        <v>0.2708333333333333</v>
      </c>
      <c r="N210" s="111"/>
      <c r="O210" s="111"/>
      <c r="P210" s="111"/>
      <c r="Q210" s="111">
        <f t="shared" si="4"/>
        <v>0.07222222222</v>
      </c>
      <c r="R210" s="111">
        <f t="shared" si="5"/>
        <v>0.2930555556</v>
      </c>
      <c r="S210" s="112">
        <f t="shared" si="6"/>
        <v>0.36875</v>
      </c>
      <c r="T210" s="111">
        <f t="shared" si="7"/>
        <v>0.4395833333</v>
      </c>
      <c r="U210" s="115"/>
      <c r="V210" s="115"/>
      <c r="W210" s="115"/>
      <c r="X210" s="115"/>
      <c r="Y210" s="115"/>
      <c r="Z210" s="115"/>
      <c r="AA210" s="115"/>
    </row>
    <row r="211">
      <c r="A211" s="108">
        <v>44771.0</v>
      </c>
      <c r="B211" s="109" t="str">
        <f t="shared" si="1"/>
        <v>Friday</v>
      </c>
      <c r="C211" s="110">
        <v>44771.0</v>
      </c>
      <c r="D211" s="111">
        <v>0.1840277777777778</v>
      </c>
      <c r="E211" s="111">
        <v>0.2520833333333333</v>
      </c>
      <c r="F211" s="112">
        <f t="shared" si="2"/>
        <v>0.2659722222</v>
      </c>
      <c r="G211" s="113" t="str">
        <f t="shared" si="3"/>
        <v>01:18 AM - 01:23 AM</v>
      </c>
      <c r="H211" s="111">
        <v>0.058333333333333334</v>
      </c>
      <c r="I211" s="111">
        <v>0.27152777777777776</v>
      </c>
      <c r="J211" s="111">
        <v>0.3638888888888889</v>
      </c>
      <c r="K211" s="111">
        <v>0.43125</v>
      </c>
      <c r="L211" s="114"/>
      <c r="M211" s="111">
        <v>0.2708333333333333</v>
      </c>
      <c r="N211" s="111"/>
      <c r="O211" s="111"/>
      <c r="P211" s="111"/>
      <c r="Q211" s="111">
        <f t="shared" si="4"/>
        <v>0.07222222222</v>
      </c>
      <c r="R211" s="111">
        <f t="shared" si="5"/>
        <v>0.2923611111</v>
      </c>
      <c r="S211" s="112">
        <f t="shared" si="6"/>
        <v>0.3680555556</v>
      </c>
      <c r="T211" s="111">
        <f t="shared" si="7"/>
        <v>0.4381944444</v>
      </c>
      <c r="U211" s="115"/>
      <c r="V211" s="115"/>
      <c r="W211" s="115"/>
      <c r="X211" s="115"/>
      <c r="Y211" s="115"/>
      <c r="Z211" s="115"/>
      <c r="AA211" s="115"/>
    </row>
    <row r="212">
      <c r="A212" s="108">
        <v>44772.0</v>
      </c>
      <c r="B212" s="109" t="str">
        <f t="shared" si="1"/>
        <v>Saturday</v>
      </c>
      <c r="C212" s="110">
        <v>44772.0</v>
      </c>
      <c r="D212" s="111">
        <v>0.18541666666666667</v>
      </c>
      <c r="E212" s="111">
        <v>0.25277777777777777</v>
      </c>
      <c r="F212" s="112">
        <f t="shared" si="2"/>
        <v>0.2666666667</v>
      </c>
      <c r="G212" s="113" t="str">
        <f t="shared" si="3"/>
        <v>01:18 AM - 01:23 AM</v>
      </c>
      <c r="H212" s="111">
        <v>0.058333333333333334</v>
      </c>
      <c r="I212" s="111">
        <v>0.27152777777777776</v>
      </c>
      <c r="J212" s="111">
        <v>0.36319444444444443</v>
      </c>
      <c r="K212" s="111">
        <v>0.4305555555555556</v>
      </c>
      <c r="L212" s="114"/>
      <c r="M212" s="111">
        <v>0.2708333333333333</v>
      </c>
      <c r="N212" s="111"/>
      <c r="O212" s="111"/>
      <c r="P212" s="111"/>
      <c r="Q212" s="111">
        <f t="shared" si="4"/>
        <v>0.07222222222</v>
      </c>
      <c r="R212" s="111">
        <f t="shared" si="5"/>
        <v>0.2923611111</v>
      </c>
      <c r="S212" s="112">
        <f t="shared" si="6"/>
        <v>0.3673611111</v>
      </c>
      <c r="T212" s="111">
        <f t="shared" si="7"/>
        <v>0.4375</v>
      </c>
      <c r="U212" s="115"/>
      <c r="V212" s="115"/>
      <c r="W212" s="115"/>
      <c r="X212" s="115"/>
      <c r="Y212" s="115"/>
      <c r="Z212" s="115"/>
      <c r="AA212" s="115"/>
    </row>
    <row r="213">
      <c r="A213" s="108">
        <v>44773.0</v>
      </c>
      <c r="B213" s="109" t="str">
        <f t="shared" si="1"/>
        <v>Sunday</v>
      </c>
      <c r="C213" s="110">
        <v>44773.0</v>
      </c>
      <c r="D213" s="111">
        <v>0.18611111111111112</v>
      </c>
      <c r="E213" s="111">
        <v>0.2534722222222222</v>
      </c>
      <c r="F213" s="112">
        <f t="shared" si="2"/>
        <v>0.2673611111</v>
      </c>
      <c r="G213" s="113" t="str">
        <f t="shared" si="3"/>
        <v>01:18 AM - 01:23 AM</v>
      </c>
      <c r="H213" s="111">
        <v>0.058333333333333334</v>
      </c>
      <c r="I213" s="111">
        <v>0.2708333333333333</v>
      </c>
      <c r="J213" s="111">
        <v>0.3625</v>
      </c>
      <c r="K213" s="111">
        <v>0.42916666666666664</v>
      </c>
      <c r="L213" s="114"/>
      <c r="M213" s="111">
        <v>0.2708333333333333</v>
      </c>
      <c r="N213" s="111"/>
      <c r="O213" s="111"/>
      <c r="P213" s="111"/>
      <c r="Q213" s="111">
        <f t="shared" si="4"/>
        <v>0.07222222222</v>
      </c>
      <c r="R213" s="111">
        <f t="shared" si="5"/>
        <v>0.2916666667</v>
      </c>
      <c r="S213" s="112">
        <f t="shared" si="6"/>
        <v>0.3666666667</v>
      </c>
      <c r="T213" s="111">
        <f t="shared" si="7"/>
        <v>0.4361111111</v>
      </c>
      <c r="U213" s="115"/>
      <c r="V213" s="115"/>
      <c r="W213" s="115"/>
      <c r="X213" s="115"/>
      <c r="Y213" s="115"/>
      <c r="Z213" s="115"/>
      <c r="AA213" s="115"/>
    </row>
    <row r="214">
      <c r="A214" s="116">
        <v>44774.0</v>
      </c>
      <c r="B214" s="117" t="str">
        <f t="shared" si="1"/>
        <v>Monday</v>
      </c>
      <c r="C214" s="118">
        <v>44774.0</v>
      </c>
      <c r="D214" s="119">
        <v>0.1875</v>
      </c>
      <c r="E214" s="119">
        <v>0.25416666666666665</v>
      </c>
      <c r="F214" s="120">
        <f t="shared" si="2"/>
        <v>0.2680555556</v>
      </c>
      <c r="G214" s="121" t="str">
        <f t="shared" si="3"/>
        <v>01:17 AM - 01:22 AM</v>
      </c>
      <c r="H214" s="119">
        <v>0.05763888888888889</v>
      </c>
      <c r="I214" s="119">
        <v>0.2701388888888889</v>
      </c>
      <c r="J214" s="119">
        <v>0.3611111111111111</v>
      </c>
      <c r="K214" s="119">
        <v>0.42777777777777776</v>
      </c>
      <c r="L214" s="122"/>
      <c r="M214" s="119">
        <v>0.2708333333333333</v>
      </c>
      <c r="N214" s="119"/>
      <c r="O214" s="119"/>
      <c r="P214" s="119"/>
      <c r="Q214" s="119">
        <f t="shared" si="4"/>
        <v>0.07152777778</v>
      </c>
      <c r="R214" s="119">
        <f t="shared" si="5"/>
        <v>0.2909722222</v>
      </c>
      <c r="S214" s="120">
        <f t="shared" si="6"/>
        <v>0.3652777778</v>
      </c>
      <c r="T214" s="119">
        <f t="shared" si="7"/>
        <v>0.4347222222</v>
      </c>
      <c r="U214" s="123"/>
      <c r="V214" s="123"/>
      <c r="W214" s="123"/>
      <c r="X214" s="123"/>
      <c r="Y214" s="123"/>
      <c r="Z214" s="123"/>
      <c r="AA214" s="123"/>
    </row>
    <row r="215">
      <c r="A215" s="116">
        <v>44775.0</v>
      </c>
      <c r="B215" s="117" t="str">
        <f t="shared" si="1"/>
        <v>Tuesday</v>
      </c>
      <c r="C215" s="118">
        <v>44775.0</v>
      </c>
      <c r="D215" s="119">
        <v>0.18819444444444444</v>
      </c>
      <c r="E215" s="119">
        <v>0.2548611111111111</v>
      </c>
      <c r="F215" s="120">
        <f t="shared" si="2"/>
        <v>0.26875</v>
      </c>
      <c r="G215" s="121" t="str">
        <f t="shared" si="3"/>
        <v>01:17 AM - 01:22 AM</v>
      </c>
      <c r="H215" s="119">
        <v>0.05763888888888889</v>
      </c>
      <c r="I215" s="119">
        <v>0.2701388888888889</v>
      </c>
      <c r="J215" s="119">
        <v>0.36041666666666666</v>
      </c>
      <c r="K215" s="119">
        <v>0.4263888888888889</v>
      </c>
      <c r="L215" s="122"/>
      <c r="M215" s="119">
        <v>0.2708333333333333</v>
      </c>
      <c r="N215" s="119"/>
      <c r="O215" s="119"/>
      <c r="P215" s="119"/>
      <c r="Q215" s="119">
        <f t="shared" si="4"/>
        <v>0.07152777778</v>
      </c>
      <c r="R215" s="119">
        <f t="shared" si="5"/>
        <v>0.2909722222</v>
      </c>
      <c r="S215" s="120">
        <f t="shared" si="6"/>
        <v>0.3645833333</v>
      </c>
      <c r="T215" s="119">
        <f t="shared" si="7"/>
        <v>0.4333333333</v>
      </c>
      <c r="U215" s="123"/>
      <c r="V215" s="123"/>
      <c r="W215" s="123"/>
      <c r="X215" s="123"/>
      <c r="Y215" s="123"/>
      <c r="Z215" s="123"/>
      <c r="AA215" s="123"/>
    </row>
    <row r="216">
      <c r="A216" s="116">
        <v>44776.0</v>
      </c>
      <c r="B216" s="117" t="str">
        <f t="shared" si="1"/>
        <v>Wednesday</v>
      </c>
      <c r="C216" s="118">
        <v>44776.0</v>
      </c>
      <c r="D216" s="119">
        <v>0.18958333333333333</v>
      </c>
      <c r="E216" s="119">
        <v>0.25555555555555554</v>
      </c>
      <c r="F216" s="120">
        <f t="shared" si="2"/>
        <v>0.2694444444</v>
      </c>
      <c r="G216" s="121" t="str">
        <f t="shared" si="3"/>
        <v>01:17 AM - 01:22 AM</v>
      </c>
      <c r="H216" s="119">
        <v>0.05763888888888889</v>
      </c>
      <c r="I216" s="119">
        <v>0.26944444444444443</v>
      </c>
      <c r="J216" s="119">
        <v>0.3597222222222222</v>
      </c>
      <c r="K216" s="119">
        <v>0.42569444444444443</v>
      </c>
      <c r="L216" s="122"/>
      <c r="M216" s="119">
        <v>0.2708333333333333</v>
      </c>
      <c r="N216" s="119"/>
      <c r="O216" s="119"/>
      <c r="P216" s="119"/>
      <c r="Q216" s="119">
        <f t="shared" si="4"/>
        <v>0.07152777778</v>
      </c>
      <c r="R216" s="119">
        <f t="shared" si="5"/>
        <v>0.2902777778</v>
      </c>
      <c r="S216" s="120">
        <f t="shared" si="6"/>
        <v>0.3638888889</v>
      </c>
      <c r="T216" s="119">
        <f t="shared" si="7"/>
        <v>0.4326388889</v>
      </c>
      <c r="U216" s="123"/>
      <c r="V216" s="123"/>
      <c r="W216" s="123"/>
      <c r="X216" s="123"/>
      <c r="Y216" s="123"/>
      <c r="Z216" s="123"/>
      <c r="AA216" s="123"/>
    </row>
    <row r="217">
      <c r="A217" s="116">
        <v>44777.0</v>
      </c>
      <c r="B217" s="117" t="str">
        <f t="shared" si="1"/>
        <v>Thursday</v>
      </c>
      <c r="C217" s="118">
        <v>44777.0</v>
      </c>
      <c r="D217" s="119">
        <v>0.1909722222222222</v>
      </c>
      <c r="E217" s="119">
        <v>0.25625</v>
      </c>
      <c r="F217" s="120">
        <f t="shared" si="2"/>
        <v>0.2701388889</v>
      </c>
      <c r="G217" s="121" t="str">
        <f t="shared" si="3"/>
        <v>01:17 AM - 01:22 AM</v>
      </c>
      <c r="H217" s="119">
        <v>0.05763888888888889</v>
      </c>
      <c r="I217" s="119">
        <v>0.26875</v>
      </c>
      <c r="J217" s="119">
        <v>0.3590277777777778</v>
      </c>
      <c r="K217" s="119">
        <v>0.42430555555555555</v>
      </c>
      <c r="L217" s="122"/>
      <c r="M217" s="119">
        <v>0.2708333333333333</v>
      </c>
      <c r="N217" s="119"/>
      <c r="O217" s="119"/>
      <c r="P217" s="119"/>
      <c r="Q217" s="119">
        <f t="shared" si="4"/>
        <v>0.07152777778</v>
      </c>
      <c r="R217" s="119">
        <f t="shared" si="5"/>
        <v>0.2895833333</v>
      </c>
      <c r="S217" s="120">
        <f t="shared" si="6"/>
        <v>0.3631944444</v>
      </c>
      <c r="T217" s="119">
        <f t="shared" si="7"/>
        <v>0.43125</v>
      </c>
      <c r="U217" s="123"/>
      <c r="V217" s="123"/>
      <c r="W217" s="123"/>
      <c r="X217" s="123"/>
      <c r="Y217" s="123"/>
      <c r="Z217" s="123"/>
      <c r="AA217" s="123"/>
    </row>
    <row r="218">
      <c r="A218" s="116">
        <v>44778.0</v>
      </c>
      <c r="B218" s="117" t="str">
        <f t="shared" si="1"/>
        <v>Friday</v>
      </c>
      <c r="C218" s="118">
        <v>44778.0</v>
      </c>
      <c r="D218" s="119">
        <v>0.19166666666666668</v>
      </c>
      <c r="E218" s="119">
        <v>0.2569444444444444</v>
      </c>
      <c r="F218" s="120">
        <f t="shared" si="2"/>
        <v>0.2708333333</v>
      </c>
      <c r="G218" s="121" t="str">
        <f t="shared" si="3"/>
        <v>01:17 AM - 01:22 AM</v>
      </c>
      <c r="H218" s="119">
        <v>0.05763888888888889</v>
      </c>
      <c r="I218" s="119">
        <v>0.26805555555555555</v>
      </c>
      <c r="J218" s="119">
        <v>0.3576388888888889</v>
      </c>
      <c r="K218" s="119">
        <v>0.42291666666666666</v>
      </c>
      <c r="L218" s="122"/>
      <c r="M218" s="119">
        <v>0.2708333333333333</v>
      </c>
      <c r="N218" s="119"/>
      <c r="O218" s="119"/>
      <c r="P218" s="119"/>
      <c r="Q218" s="119">
        <f t="shared" si="4"/>
        <v>0.07152777778</v>
      </c>
      <c r="R218" s="119">
        <f t="shared" si="5"/>
        <v>0.2888888889</v>
      </c>
      <c r="S218" s="120">
        <f t="shared" si="6"/>
        <v>0.3618055556</v>
      </c>
      <c r="T218" s="119">
        <f t="shared" si="7"/>
        <v>0.4298611111</v>
      </c>
      <c r="U218" s="123"/>
      <c r="V218" s="123"/>
      <c r="W218" s="123"/>
      <c r="X218" s="123"/>
      <c r="Y218" s="123"/>
      <c r="Z218" s="123"/>
      <c r="AA218" s="123"/>
    </row>
    <row r="219">
      <c r="A219" s="116">
        <v>44779.0</v>
      </c>
      <c r="B219" s="117" t="str">
        <f t="shared" si="1"/>
        <v>Saturday</v>
      </c>
      <c r="C219" s="118">
        <v>44779.0</v>
      </c>
      <c r="D219" s="119">
        <v>0.19305555555555556</v>
      </c>
      <c r="E219" s="119">
        <v>0.25833333333333336</v>
      </c>
      <c r="F219" s="120">
        <f t="shared" si="2"/>
        <v>0.2722222222</v>
      </c>
      <c r="G219" s="121" t="str">
        <f t="shared" si="3"/>
        <v>01:17 AM - 01:22 AM</v>
      </c>
      <c r="H219" s="119">
        <v>0.05763888888888889</v>
      </c>
      <c r="I219" s="119">
        <v>0.2673611111111111</v>
      </c>
      <c r="J219" s="119">
        <v>0.35694444444444445</v>
      </c>
      <c r="K219" s="119">
        <v>0.4215277777777778</v>
      </c>
      <c r="L219" s="122"/>
      <c r="M219" s="119">
        <v>0.2708333333333333</v>
      </c>
      <c r="N219" s="119"/>
      <c r="O219" s="119"/>
      <c r="P219" s="119"/>
      <c r="Q219" s="119">
        <f t="shared" si="4"/>
        <v>0.07152777778</v>
      </c>
      <c r="R219" s="119">
        <f t="shared" si="5"/>
        <v>0.2881944444</v>
      </c>
      <c r="S219" s="120">
        <f t="shared" si="6"/>
        <v>0.3611111111</v>
      </c>
      <c r="T219" s="119">
        <f t="shared" si="7"/>
        <v>0.4284722222</v>
      </c>
      <c r="U219" s="123"/>
      <c r="V219" s="123"/>
      <c r="W219" s="123"/>
      <c r="X219" s="123"/>
      <c r="Y219" s="123"/>
      <c r="Z219" s="123"/>
      <c r="AA219" s="123"/>
    </row>
    <row r="220">
      <c r="A220" s="116">
        <v>44780.0</v>
      </c>
      <c r="B220" s="117" t="str">
        <f t="shared" si="1"/>
        <v>Sunday</v>
      </c>
      <c r="C220" s="118">
        <v>44780.0</v>
      </c>
      <c r="D220" s="119">
        <v>0.19375</v>
      </c>
      <c r="E220" s="119">
        <v>0.2590277777777778</v>
      </c>
      <c r="F220" s="120">
        <f t="shared" si="2"/>
        <v>0.2729166667</v>
      </c>
      <c r="G220" s="121" t="str">
        <f t="shared" si="3"/>
        <v>01:17 AM - 01:22 AM</v>
      </c>
      <c r="H220" s="119">
        <v>0.05763888888888889</v>
      </c>
      <c r="I220" s="119">
        <v>0.26666666666666666</v>
      </c>
      <c r="J220" s="119">
        <v>0.35625</v>
      </c>
      <c r="K220" s="119">
        <v>0.42083333333333334</v>
      </c>
      <c r="L220" s="122"/>
      <c r="M220" s="119">
        <v>0.2708333333333333</v>
      </c>
      <c r="N220" s="119"/>
      <c r="O220" s="119"/>
      <c r="P220" s="119"/>
      <c r="Q220" s="119">
        <f t="shared" si="4"/>
        <v>0.07152777778</v>
      </c>
      <c r="R220" s="119">
        <f t="shared" si="5"/>
        <v>0.2875</v>
      </c>
      <c r="S220" s="120">
        <f t="shared" si="6"/>
        <v>0.3604166667</v>
      </c>
      <c r="T220" s="119">
        <f t="shared" si="7"/>
        <v>0.4277777778</v>
      </c>
      <c r="U220" s="123"/>
      <c r="V220" s="123"/>
      <c r="W220" s="123"/>
      <c r="X220" s="123"/>
      <c r="Y220" s="123"/>
      <c r="Z220" s="123"/>
      <c r="AA220" s="123"/>
    </row>
    <row r="221">
      <c r="A221" s="116">
        <v>44781.0</v>
      </c>
      <c r="B221" s="117" t="str">
        <f t="shared" si="1"/>
        <v>Monday</v>
      </c>
      <c r="C221" s="118">
        <v>44781.0</v>
      </c>
      <c r="D221" s="119">
        <v>0.1951388888888889</v>
      </c>
      <c r="E221" s="119">
        <v>0.25972222222222224</v>
      </c>
      <c r="F221" s="120">
        <f t="shared" si="2"/>
        <v>0.2736111111</v>
      </c>
      <c r="G221" s="121" t="str">
        <f t="shared" si="3"/>
        <v>01:17 AM - 01:22 AM</v>
      </c>
      <c r="H221" s="119">
        <v>0.05763888888888889</v>
      </c>
      <c r="I221" s="119">
        <v>0.26666666666666666</v>
      </c>
      <c r="J221" s="119">
        <v>0.3548611111111111</v>
      </c>
      <c r="K221" s="119">
        <v>0.41944444444444445</v>
      </c>
      <c r="L221" s="122"/>
      <c r="M221" s="119">
        <v>0.2708333333333333</v>
      </c>
      <c r="N221" s="119"/>
      <c r="O221" s="119"/>
      <c r="P221" s="119"/>
      <c r="Q221" s="119">
        <f t="shared" si="4"/>
        <v>0.07152777778</v>
      </c>
      <c r="R221" s="119">
        <f t="shared" si="5"/>
        <v>0.2875</v>
      </c>
      <c r="S221" s="120">
        <f t="shared" si="6"/>
        <v>0.3590277778</v>
      </c>
      <c r="T221" s="119">
        <f t="shared" si="7"/>
        <v>0.4263888889</v>
      </c>
      <c r="U221" s="123"/>
      <c r="V221" s="123"/>
      <c r="W221" s="123"/>
      <c r="X221" s="123"/>
      <c r="Y221" s="123"/>
      <c r="Z221" s="123"/>
      <c r="AA221" s="123"/>
    </row>
    <row r="222">
      <c r="A222" s="116">
        <v>44782.0</v>
      </c>
      <c r="B222" s="117" t="str">
        <f t="shared" si="1"/>
        <v>Tuesday</v>
      </c>
      <c r="C222" s="118">
        <v>44782.0</v>
      </c>
      <c r="D222" s="119">
        <v>0.19652777777777777</v>
      </c>
      <c r="E222" s="119">
        <v>0.2604166666666667</v>
      </c>
      <c r="F222" s="120">
        <f t="shared" si="2"/>
        <v>0.2743055556</v>
      </c>
      <c r="G222" s="121" t="str">
        <f t="shared" si="3"/>
        <v>01:17 AM - 01:22 AM</v>
      </c>
      <c r="H222" s="119">
        <v>0.05763888888888889</v>
      </c>
      <c r="I222" s="119">
        <v>0.2659722222222222</v>
      </c>
      <c r="J222" s="119">
        <v>0.3541666666666667</v>
      </c>
      <c r="K222" s="119">
        <v>0.41805555555555557</v>
      </c>
      <c r="L222" s="122"/>
      <c r="M222" s="119">
        <v>0.2708333333333333</v>
      </c>
      <c r="N222" s="119"/>
      <c r="O222" s="119"/>
      <c r="P222" s="119"/>
      <c r="Q222" s="119">
        <f t="shared" si="4"/>
        <v>0.07152777778</v>
      </c>
      <c r="R222" s="119">
        <f t="shared" si="5"/>
        <v>0.2868055556</v>
      </c>
      <c r="S222" s="120">
        <f t="shared" si="6"/>
        <v>0.3583333333</v>
      </c>
      <c r="T222" s="119">
        <f t="shared" si="7"/>
        <v>0.425</v>
      </c>
      <c r="U222" s="123"/>
      <c r="V222" s="123"/>
      <c r="W222" s="123"/>
      <c r="X222" s="123"/>
      <c r="Y222" s="123"/>
      <c r="Z222" s="123"/>
      <c r="AA222" s="123"/>
    </row>
    <row r="223">
      <c r="A223" s="116">
        <v>44783.0</v>
      </c>
      <c r="B223" s="117" t="str">
        <f t="shared" si="1"/>
        <v>Wednesday</v>
      </c>
      <c r="C223" s="118">
        <v>44783.0</v>
      </c>
      <c r="D223" s="119">
        <v>0.19722222222222222</v>
      </c>
      <c r="E223" s="119">
        <v>0.2611111111111111</v>
      </c>
      <c r="F223" s="120">
        <f t="shared" si="2"/>
        <v>0.275</v>
      </c>
      <c r="G223" s="121" t="str">
        <f t="shared" si="3"/>
        <v>01:16 AM - 01:21 AM</v>
      </c>
      <c r="H223" s="119">
        <v>0.05694444444444444</v>
      </c>
      <c r="I223" s="119">
        <v>0.2652777777777778</v>
      </c>
      <c r="J223" s="119">
        <v>0.3527777777777778</v>
      </c>
      <c r="K223" s="119">
        <v>0.4166666666666667</v>
      </c>
      <c r="L223" s="122"/>
      <c r="M223" s="119">
        <v>0.2708333333333333</v>
      </c>
      <c r="N223" s="119"/>
      <c r="O223" s="119"/>
      <c r="P223" s="119"/>
      <c r="Q223" s="119">
        <f t="shared" si="4"/>
        <v>0.07083333333</v>
      </c>
      <c r="R223" s="119">
        <f t="shared" si="5"/>
        <v>0.2861111111</v>
      </c>
      <c r="S223" s="120">
        <f t="shared" si="6"/>
        <v>0.3569444444</v>
      </c>
      <c r="T223" s="119">
        <f t="shared" si="7"/>
        <v>0.4236111111</v>
      </c>
      <c r="U223" s="123"/>
      <c r="V223" s="123"/>
      <c r="W223" s="123"/>
      <c r="X223" s="123"/>
      <c r="Y223" s="123"/>
      <c r="Z223" s="123"/>
      <c r="AA223" s="123"/>
    </row>
    <row r="224">
      <c r="A224" s="116">
        <v>44784.0</v>
      </c>
      <c r="B224" s="117" t="str">
        <f t="shared" si="1"/>
        <v>Thursday</v>
      </c>
      <c r="C224" s="118">
        <v>44784.0</v>
      </c>
      <c r="D224" s="119">
        <v>0.1986111111111111</v>
      </c>
      <c r="E224" s="119">
        <v>0.26180555555555557</v>
      </c>
      <c r="F224" s="120">
        <f t="shared" si="2"/>
        <v>0.2756944444</v>
      </c>
      <c r="G224" s="121" t="str">
        <f t="shared" si="3"/>
        <v>01:16 AM - 01:21 AM</v>
      </c>
      <c r="H224" s="119">
        <v>0.05694444444444444</v>
      </c>
      <c r="I224" s="119">
        <v>0.26458333333333334</v>
      </c>
      <c r="J224" s="119">
        <v>0.35208333333333336</v>
      </c>
      <c r="K224" s="119">
        <v>0.4152777777777778</v>
      </c>
      <c r="L224" s="122"/>
      <c r="M224" s="119">
        <v>0.2708333333333333</v>
      </c>
      <c r="N224" s="119"/>
      <c r="O224" s="119"/>
      <c r="P224" s="119"/>
      <c r="Q224" s="119">
        <f t="shared" si="4"/>
        <v>0.07083333333</v>
      </c>
      <c r="R224" s="119">
        <f t="shared" si="5"/>
        <v>0.2854166667</v>
      </c>
      <c r="S224" s="120">
        <f t="shared" si="6"/>
        <v>0.35625</v>
      </c>
      <c r="T224" s="119">
        <f t="shared" si="7"/>
        <v>0.4222222222</v>
      </c>
      <c r="U224" s="123"/>
      <c r="V224" s="123"/>
      <c r="W224" s="123"/>
      <c r="X224" s="123"/>
      <c r="Y224" s="123"/>
      <c r="Z224" s="123"/>
      <c r="AA224" s="123"/>
    </row>
    <row r="225">
      <c r="A225" s="116">
        <v>44785.0</v>
      </c>
      <c r="B225" s="117" t="str">
        <f t="shared" si="1"/>
        <v>Friday</v>
      </c>
      <c r="C225" s="118">
        <v>44785.0</v>
      </c>
      <c r="D225" s="119">
        <v>0.19930555555555557</v>
      </c>
      <c r="E225" s="119">
        <v>0.2625</v>
      </c>
      <c r="F225" s="120">
        <f t="shared" si="2"/>
        <v>0.2763888889</v>
      </c>
      <c r="G225" s="121" t="str">
        <f t="shared" si="3"/>
        <v>01:16 AM - 01:21 AM</v>
      </c>
      <c r="H225" s="119">
        <v>0.05694444444444444</v>
      </c>
      <c r="I225" s="119">
        <v>0.2638888888888889</v>
      </c>
      <c r="J225" s="119">
        <v>0.3506944444444444</v>
      </c>
      <c r="K225" s="119">
        <v>0.41388888888888886</v>
      </c>
      <c r="L225" s="122"/>
      <c r="M225" s="119">
        <v>0.2708333333333333</v>
      </c>
      <c r="N225" s="119"/>
      <c r="O225" s="119"/>
      <c r="P225" s="119"/>
      <c r="Q225" s="119">
        <f t="shared" si="4"/>
        <v>0.07083333333</v>
      </c>
      <c r="R225" s="119">
        <f t="shared" si="5"/>
        <v>0.2847222222</v>
      </c>
      <c r="S225" s="120">
        <f t="shared" si="6"/>
        <v>0.3548611111</v>
      </c>
      <c r="T225" s="119">
        <f t="shared" si="7"/>
        <v>0.4208333333</v>
      </c>
      <c r="U225" s="123"/>
      <c r="V225" s="123"/>
      <c r="W225" s="123"/>
      <c r="X225" s="123"/>
      <c r="Y225" s="123"/>
      <c r="Z225" s="123"/>
      <c r="AA225" s="123"/>
    </row>
    <row r="226">
      <c r="A226" s="116">
        <v>44786.0</v>
      </c>
      <c r="B226" s="117" t="str">
        <f t="shared" si="1"/>
        <v>Saturday</v>
      </c>
      <c r="C226" s="118">
        <v>44786.0</v>
      </c>
      <c r="D226" s="119">
        <v>0.20069444444444445</v>
      </c>
      <c r="E226" s="119">
        <v>0.26319444444444445</v>
      </c>
      <c r="F226" s="120">
        <f t="shared" si="2"/>
        <v>0.2770833333</v>
      </c>
      <c r="G226" s="121" t="str">
        <f t="shared" si="3"/>
        <v>01:16 AM - 01:21 AM</v>
      </c>
      <c r="H226" s="119">
        <v>0.05694444444444444</v>
      </c>
      <c r="I226" s="119">
        <v>0.26319444444444445</v>
      </c>
      <c r="J226" s="119">
        <v>0.35</v>
      </c>
      <c r="K226" s="119">
        <v>0.4125</v>
      </c>
      <c r="L226" s="122"/>
      <c r="M226" s="119">
        <v>0.2708333333333333</v>
      </c>
      <c r="N226" s="119"/>
      <c r="O226" s="119"/>
      <c r="P226" s="119"/>
      <c r="Q226" s="119">
        <f t="shared" si="4"/>
        <v>0.07083333333</v>
      </c>
      <c r="R226" s="119">
        <f t="shared" si="5"/>
        <v>0.2840277778</v>
      </c>
      <c r="S226" s="120">
        <f t="shared" si="6"/>
        <v>0.3541666667</v>
      </c>
      <c r="T226" s="119">
        <f t="shared" si="7"/>
        <v>0.4194444444</v>
      </c>
      <c r="U226" s="123"/>
      <c r="V226" s="123"/>
      <c r="W226" s="123"/>
      <c r="X226" s="123"/>
      <c r="Y226" s="123"/>
      <c r="Z226" s="123"/>
      <c r="AA226" s="123"/>
    </row>
    <row r="227">
      <c r="A227" s="116">
        <v>44787.0</v>
      </c>
      <c r="B227" s="117" t="str">
        <f t="shared" si="1"/>
        <v>Sunday</v>
      </c>
      <c r="C227" s="118">
        <v>44787.0</v>
      </c>
      <c r="D227" s="119">
        <v>0.2013888888888889</v>
      </c>
      <c r="E227" s="119">
        <v>0.2638888888888889</v>
      </c>
      <c r="F227" s="120">
        <f t="shared" si="2"/>
        <v>0.2777777778</v>
      </c>
      <c r="G227" s="121" t="str">
        <f t="shared" si="3"/>
        <v>01:16 AM - 01:21 AM</v>
      </c>
      <c r="H227" s="119">
        <v>0.05694444444444444</v>
      </c>
      <c r="I227" s="119">
        <v>0.2625</v>
      </c>
      <c r="J227" s="119">
        <v>0.3486111111111111</v>
      </c>
      <c r="K227" s="119">
        <v>0.4111111111111111</v>
      </c>
      <c r="L227" s="122"/>
      <c r="M227" s="119">
        <v>0.2708333333333333</v>
      </c>
      <c r="N227" s="119"/>
      <c r="O227" s="119"/>
      <c r="P227" s="119"/>
      <c r="Q227" s="119">
        <f t="shared" si="4"/>
        <v>0.07083333333</v>
      </c>
      <c r="R227" s="119">
        <f t="shared" si="5"/>
        <v>0.2833333333</v>
      </c>
      <c r="S227" s="120">
        <f t="shared" si="6"/>
        <v>0.3527777778</v>
      </c>
      <c r="T227" s="119">
        <f t="shared" si="7"/>
        <v>0.4180555556</v>
      </c>
      <c r="U227" s="123"/>
      <c r="V227" s="123"/>
      <c r="W227" s="123"/>
      <c r="X227" s="123"/>
      <c r="Y227" s="123"/>
      <c r="Z227" s="123"/>
      <c r="AA227" s="123"/>
    </row>
    <row r="228">
      <c r="A228" s="116">
        <v>44788.0</v>
      </c>
      <c r="B228" s="117" t="str">
        <f t="shared" si="1"/>
        <v>Monday</v>
      </c>
      <c r="C228" s="118">
        <v>44788.0</v>
      </c>
      <c r="D228" s="119">
        <v>0.20277777777777778</v>
      </c>
      <c r="E228" s="119">
        <v>0.2652777777777778</v>
      </c>
      <c r="F228" s="120">
        <f t="shared" si="2"/>
        <v>0.2791666667</v>
      </c>
      <c r="G228" s="121" t="str">
        <f t="shared" si="3"/>
        <v>01:16 AM - 01:21 AM</v>
      </c>
      <c r="H228" s="119">
        <v>0.05694444444444444</v>
      </c>
      <c r="I228" s="119">
        <v>0.26180555555555557</v>
      </c>
      <c r="J228" s="119">
        <v>0.34791666666666665</v>
      </c>
      <c r="K228" s="119">
        <v>0.4097222222222222</v>
      </c>
      <c r="L228" s="122"/>
      <c r="M228" s="119">
        <v>0.2708333333333333</v>
      </c>
      <c r="N228" s="119"/>
      <c r="O228" s="119"/>
      <c r="P228" s="119"/>
      <c r="Q228" s="119">
        <f t="shared" si="4"/>
        <v>0.07083333333</v>
      </c>
      <c r="R228" s="119">
        <f t="shared" si="5"/>
        <v>0.2826388889</v>
      </c>
      <c r="S228" s="120">
        <f t="shared" si="6"/>
        <v>0.3520833333</v>
      </c>
      <c r="T228" s="119">
        <f t="shared" si="7"/>
        <v>0.4166666667</v>
      </c>
      <c r="U228" s="123"/>
      <c r="V228" s="123"/>
      <c r="W228" s="123"/>
      <c r="X228" s="123"/>
      <c r="Y228" s="123"/>
      <c r="Z228" s="123"/>
      <c r="AA228" s="123"/>
    </row>
    <row r="229">
      <c r="A229" s="116">
        <v>44789.0</v>
      </c>
      <c r="B229" s="117" t="str">
        <f t="shared" si="1"/>
        <v>Tuesday</v>
      </c>
      <c r="C229" s="118">
        <v>44789.0</v>
      </c>
      <c r="D229" s="119">
        <v>0.20347222222222222</v>
      </c>
      <c r="E229" s="119">
        <v>0.2659722222222222</v>
      </c>
      <c r="F229" s="120">
        <f t="shared" si="2"/>
        <v>0.2798611111</v>
      </c>
      <c r="G229" s="121" t="str">
        <f t="shared" si="3"/>
        <v>01:15 AM - 01:20 AM</v>
      </c>
      <c r="H229" s="119">
        <v>0.05625</v>
      </c>
      <c r="I229" s="119">
        <v>0.2611111111111111</v>
      </c>
      <c r="J229" s="119">
        <v>0.34652777777777777</v>
      </c>
      <c r="K229" s="119">
        <v>0.4083333333333333</v>
      </c>
      <c r="L229" s="122"/>
      <c r="M229" s="119">
        <v>0.2708333333333333</v>
      </c>
      <c r="N229" s="119"/>
      <c r="O229" s="119"/>
      <c r="P229" s="119"/>
      <c r="Q229" s="119">
        <f t="shared" si="4"/>
        <v>0.07013888889</v>
      </c>
      <c r="R229" s="119">
        <f t="shared" si="5"/>
        <v>0.2819444444</v>
      </c>
      <c r="S229" s="120">
        <f t="shared" si="6"/>
        <v>0.3506944444</v>
      </c>
      <c r="T229" s="119">
        <f t="shared" si="7"/>
        <v>0.4152777778</v>
      </c>
      <c r="U229" s="123"/>
      <c r="V229" s="123"/>
      <c r="W229" s="123"/>
      <c r="X229" s="123"/>
      <c r="Y229" s="123"/>
      <c r="Z229" s="123"/>
      <c r="AA229" s="123"/>
    </row>
    <row r="230">
      <c r="A230" s="124">
        <v>44790.0</v>
      </c>
      <c r="B230" s="125" t="str">
        <f t="shared" si="1"/>
        <v>Wednesday</v>
      </c>
      <c r="C230" s="126">
        <v>44790.0</v>
      </c>
      <c r="D230" s="127">
        <v>0.2048611111111111</v>
      </c>
      <c r="E230" s="127">
        <v>0.26666666666666666</v>
      </c>
      <c r="F230" s="128">
        <f t="shared" si="2"/>
        <v>0.2805555556</v>
      </c>
      <c r="G230" s="129" t="str">
        <f t="shared" si="3"/>
        <v>01:15 AM - 01:20 AM</v>
      </c>
      <c r="H230" s="127">
        <v>0.05625</v>
      </c>
      <c r="I230" s="127">
        <v>0.25972222222222224</v>
      </c>
      <c r="J230" s="127">
        <v>0.3458333333333333</v>
      </c>
      <c r="K230" s="127">
        <v>0.40694444444444444</v>
      </c>
      <c r="L230" s="130"/>
      <c r="M230" s="127">
        <v>0.2708333333333333</v>
      </c>
      <c r="N230" s="127"/>
      <c r="O230" s="127"/>
      <c r="P230" s="127"/>
      <c r="Q230" s="127">
        <f t="shared" si="4"/>
        <v>0.07013888889</v>
      </c>
      <c r="R230" s="127">
        <f t="shared" si="5"/>
        <v>0.2805555556</v>
      </c>
      <c r="S230" s="128">
        <f t="shared" si="6"/>
        <v>0.35</v>
      </c>
      <c r="T230" s="127">
        <f t="shared" si="7"/>
        <v>0.4138888889</v>
      </c>
      <c r="U230" s="131"/>
      <c r="V230" s="131"/>
      <c r="W230" s="131"/>
      <c r="X230" s="131"/>
      <c r="Y230" s="131"/>
      <c r="Z230" s="131"/>
      <c r="AA230" s="131"/>
    </row>
    <row r="231">
      <c r="A231" s="116">
        <v>44791.0</v>
      </c>
      <c r="B231" s="117" t="str">
        <f t="shared" si="1"/>
        <v>Thursday</v>
      </c>
      <c r="C231" s="118">
        <v>44791.0</v>
      </c>
      <c r="D231" s="119">
        <v>0.20625</v>
      </c>
      <c r="E231" s="119">
        <v>0.2673611111111111</v>
      </c>
      <c r="F231" s="120">
        <f t="shared" si="2"/>
        <v>0.28125</v>
      </c>
      <c r="G231" s="121" t="str">
        <f t="shared" si="3"/>
        <v>01:15 AM - 01:20 AM</v>
      </c>
      <c r="H231" s="119">
        <v>0.05625</v>
      </c>
      <c r="I231" s="119">
        <v>0.2590277777777778</v>
      </c>
      <c r="J231" s="119">
        <v>0.34444444444444444</v>
      </c>
      <c r="K231" s="119">
        <v>0.40555555555555556</v>
      </c>
      <c r="L231" s="122"/>
      <c r="M231" s="119">
        <v>0.2708333333333333</v>
      </c>
      <c r="N231" s="119"/>
      <c r="O231" s="119"/>
      <c r="P231" s="119"/>
      <c r="Q231" s="119">
        <f t="shared" si="4"/>
        <v>0.07013888889</v>
      </c>
      <c r="R231" s="119">
        <f t="shared" si="5"/>
        <v>0.2798611111</v>
      </c>
      <c r="S231" s="120">
        <f t="shared" si="6"/>
        <v>0.3486111111</v>
      </c>
      <c r="T231" s="119">
        <f t="shared" si="7"/>
        <v>0.4125</v>
      </c>
      <c r="U231" s="123"/>
      <c r="V231" s="123"/>
      <c r="W231" s="123"/>
      <c r="X231" s="123"/>
      <c r="Y231" s="123"/>
      <c r="Z231" s="123"/>
      <c r="AA231" s="123"/>
    </row>
    <row r="232">
      <c r="A232" s="116">
        <v>44792.0</v>
      </c>
      <c r="B232" s="117" t="str">
        <f t="shared" si="1"/>
        <v>Friday</v>
      </c>
      <c r="C232" s="118">
        <v>44792.0</v>
      </c>
      <c r="D232" s="119">
        <v>0.20694444444444443</v>
      </c>
      <c r="E232" s="119">
        <v>0.26805555555555555</v>
      </c>
      <c r="F232" s="120">
        <f t="shared" si="2"/>
        <v>0.2819444444</v>
      </c>
      <c r="G232" s="121" t="str">
        <f t="shared" si="3"/>
        <v>01:15 AM - 01:20 AM</v>
      </c>
      <c r="H232" s="119">
        <v>0.05625</v>
      </c>
      <c r="I232" s="119">
        <v>0.25833333333333336</v>
      </c>
      <c r="J232" s="119">
        <v>0.34375</v>
      </c>
      <c r="K232" s="119">
        <v>0.4041666666666667</v>
      </c>
      <c r="L232" s="122"/>
      <c r="M232" s="119">
        <v>0.2708333333333333</v>
      </c>
      <c r="N232" s="119"/>
      <c r="O232" s="119"/>
      <c r="P232" s="119"/>
      <c r="Q232" s="119">
        <f t="shared" si="4"/>
        <v>0.07013888889</v>
      </c>
      <c r="R232" s="119">
        <f t="shared" si="5"/>
        <v>0.2791666667</v>
      </c>
      <c r="S232" s="120">
        <f t="shared" si="6"/>
        <v>0.3479166667</v>
      </c>
      <c r="T232" s="119">
        <f t="shared" si="7"/>
        <v>0.4111111111</v>
      </c>
      <c r="U232" s="123"/>
      <c r="V232" s="123"/>
      <c r="W232" s="123"/>
      <c r="X232" s="123"/>
      <c r="Y232" s="123"/>
      <c r="Z232" s="123"/>
      <c r="AA232" s="123"/>
    </row>
    <row r="233">
      <c r="A233" s="116">
        <v>44793.0</v>
      </c>
      <c r="B233" s="117" t="str">
        <f t="shared" si="1"/>
        <v>Saturday</v>
      </c>
      <c r="C233" s="118">
        <v>44793.0</v>
      </c>
      <c r="D233" s="119">
        <v>0.20833333333333334</v>
      </c>
      <c r="E233" s="119">
        <v>0.26875</v>
      </c>
      <c r="F233" s="120">
        <f t="shared" si="2"/>
        <v>0.2826388889</v>
      </c>
      <c r="G233" s="121" t="str">
        <f t="shared" si="3"/>
        <v>01:14 AM - 01:19 AM</v>
      </c>
      <c r="H233" s="119">
        <v>0.05555555555555555</v>
      </c>
      <c r="I233" s="119">
        <v>0.25763888888888886</v>
      </c>
      <c r="J233" s="119">
        <v>0.3423611111111111</v>
      </c>
      <c r="K233" s="119">
        <v>0.4027777777777778</v>
      </c>
      <c r="L233" s="122"/>
      <c r="M233" s="119">
        <v>0.2708333333333333</v>
      </c>
      <c r="N233" s="119"/>
      <c r="O233" s="119"/>
      <c r="P233" s="119"/>
      <c r="Q233" s="119">
        <f t="shared" si="4"/>
        <v>0.06944444444</v>
      </c>
      <c r="R233" s="119">
        <f t="shared" si="5"/>
        <v>0.2784722222</v>
      </c>
      <c r="S233" s="120">
        <f t="shared" si="6"/>
        <v>0.3465277778</v>
      </c>
      <c r="T233" s="119">
        <f t="shared" si="7"/>
        <v>0.4097222222</v>
      </c>
      <c r="U233" s="123"/>
      <c r="V233" s="123"/>
      <c r="W233" s="123"/>
      <c r="X233" s="123"/>
      <c r="Y233" s="123"/>
      <c r="Z233" s="123"/>
      <c r="AA233" s="123"/>
    </row>
    <row r="234">
      <c r="A234" s="116">
        <v>44794.0</v>
      </c>
      <c r="B234" s="117" t="str">
        <f t="shared" si="1"/>
        <v>Sunday</v>
      </c>
      <c r="C234" s="118">
        <v>44794.0</v>
      </c>
      <c r="D234" s="119">
        <v>0.20902777777777778</v>
      </c>
      <c r="E234" s="119">
        <v>0.26944444444444443</v>
      </c>
      <c r="F234" s="120">
        <f t="shared" si="2"/>
        <v>0.2833333333</v>
      </c>
      <c r="G234" s="121" t="str">
        <f t="shared" si="3"/>
        <v>01:14 AM - 01:19 AM</v>
      </c>
      <c r="H234" s="119">
        <v>0.05555555555555555</v>
      </c>
      <c r="I234" s="119">
        <v>0.2569444444444444</v>
      </c>
      <c r="J234" s="119">
        <v>0.34097222222222223</v>
      </c>
      <c r="K234" s="119">
        <v>0.4013888888888889</v>
      </c>
      <c r="L234" s="122"/>
      <c r="M234" s="119">
        <v>0.2708333333333333</v>
      </c>
      <c r="N234" s="119"/>
      <c r="O234" s="119"/>
      <c r="P234" s="119"/>
      <c r="Q234" s="119">
        <f t="shared" si="4"/>
        <v>0.06944444444</v>
      </c>
      <c r="R234" s="119">
        <f t="shared" si="5"/>
        <v>0.2777777778</v>
      </c>
      <c r="S234" s="120">
        <f t="shared" si="6"/>
        <v>0.3451388889</v>
      </c>
      <c r="T234" s="119">
        <f t="shared" si="7"/>
        <v>0.4083333333</v>
      </c>
      <c r="U234" s="123"/>
      <c r="V234" s="123"/>
      <c r="W234" s="123"/>
      <c r="X234" s="123"/>
      <c r="Y234" s="123"/>
      <c r="Z234" s="123"/>
      <c r="AA234" s="123"/>
    </row>
    <row r="235">
      <c r="A235" s="116">
        <v>44795.0</v>
      </c>
      <c r="B235" s="117" t="str">
        <f t="shared" si="1"/>
        <v>Monday</v>
      </c>
      <c r="C235" s="118">
        <v>44795.0</v>
      </c>
      <c r="D235" s="119">
        <v>0.21041666666666667</v>
      </c>
      <c r="E235" s="119">
        <v>0.2701388888888889</v>
      </c>
      <c r="F235" s="120">
        <f t="shared" si="2"/>
        <v>0.2840277778</v>
      </c>
      <c r="G235" s="121" t="str">
        <f t="shared" si="3"/>
        <v>01:14 AM - 01:19 AM</v>
      </c>
      <c r="H235" s="119">
        <v>0.05555555555555555</v>
      </c>
      <c r="I235" s="119">
        <v>0.25625</v>
      </c>
      <c r="J235" s="119">
        <v>0.3402777777777778</v>
      </c>
      <c r="K235" s="119">
        <v>0.4</v>
      </c>
      <c r="L235" s="122"/>
      <c r="M235" s="119">
        <v>0.2708333333333333</v>
      </c>
      <c r="N235" s="119"/>
      <c r="O235" s="119"/>
      <c r="P235" s="119"/>
      <c r="Q235" s="119">
        <f t="shared" si="4"/>
        <v>0.06944444444</v>
      </c>
      <c r="R235" s="119">
        <f t="shared" si="5"/>
        <v>0.2770833333</v>
      </c>
      <c r="S235" s="120">
        <f t="shared" si="6"/>
        <v>0.3444444444</v>
      </c>
      <c r="T235" s="119">
        <f t="shared" si="7"/>
        <v>0.4069444444</v>
      </c>
      <c r="U235" s="123"/>
      <c r="V235" s="123"/>
      <c r="W235" s="123"/>
      <c r="X235" s="123"/>
      <c r="Y235" s="123"/>
      <c r="Z235" s="123"/>
      <c r="AA235" s="123"/>
    </row>
    <row r="236">
      <c r="A236" s="116">
        <v>44796.0</v>
      </c>
      <c r="B236" s="117" t="str">
        <f t="shared" si="1"/>
        <v>Tuesday</v>
      </c>
      <c r="C236" s="118">
        <v>44796.0</v>
      </c>
      <c r="D236" s="119">
        <v>0.2111111111111111</v>
      </c>
      <c r="E236" s="119">
        <v>0.27152777777777776</v>
      </c>
      <c r="F236" s="120">
        <f t="shared" si="2"/>
        <v>0.2854166667</v>
      </c>
      <c r="G236" s="121" t="str">
        <f t="shared" si="3"/>
        <v>01:14 AM - 01:19 AM</v>
      </c>
      <c r="H236" s="119">
        <v>0.05555555555555555</v>
      </c>
      <c r="I236" s="119">
        <v>0.2548611111111111</v>
      </c>
      <c r="J236" s="119">
        <v>0.3388888888888889</v>
      </c>
      <c r="K236" s="119">
        <v>0.39861111111111114</v>
      </c>
      <c r="L236" s="122"/>
      <c r="M236" s="119">
        <v>0.2708333333333333</v>
      </c>
      <c r="N236" s="119"/>
      <c r="O236" s="119"/>
      <c r="P236" s="119"/>
      <c r="Q236" s="119">
        <f t="shared" si="4"/>
        <v>0.06944444444</v>
      </c>
      <c r="R236" s="119">
        <f t="shared" si="5"/>
        <v>0.2756944444</v>
      </c>
      <c r="S236" s="120">
        <f t="shared" si="6"/>
        <v>0.3430555556</v>
      </c>
      <c r="T236" s="119">
        <f t="shared" si="7"/>
        <v>0.4055555556</v>
      </c>
      <c r="U236" s="123"/>
      <c r="V236" s="123"/>
      <c r="W236" s="123"/>
      <c r="X236" s="123"/>
      <c r="Y236" s="123"/>
      <c r="Z236" s="123"/>
      <c r="AA236" s="123"/>
    </row>
    <row r="237">
      <c r="A237" s="116">
        <v>44797.0</v>
      </c>
      <c r="B237" s="117" t="str">
        <f t="shared" si="1"/>
        <v>Wednesday</v>
      </c>
      <c r="C237" s="118">
        <v>44797.0</v>
      </c>
      <c r="D237" s="119">
        <v>0.2125</v>
      </c>
      <c r="E237" s="119">
        <v>0.2722222222222222</v>
      </c>
      <c r="F237" s="120">
        <f t="shared" si="2"/>
        <v>0.2861111111</v>
      </c>
      <c r="G237" s="121" t="str">
        <f t="shared" si="3"/>
        <v>01:13 AM - 01:18 AM</v>
      </c>
      <c r="H237" s="119">
        <v>0.05486111111111111</v>
      </c>
      <c r="I237" s="119">
        <v>0.25416666666666665</v>
      </c>
      <c r="J237" s="119">
        <v>0.3375</v>
      </c>
      <c r="K237" s="119">
        <v>0.3972222222222222</v>
      </c>
      <c r="L237" s="122"/>
      <c r="M237" s="119">
        <v>0.2708333333333333</v>
      </c>
      <c r="N237" s="119"/>
      <c r="O237" s="119"/>
      <c r="P237" s="119"/>
      <c r="Q237" s="119">
        <f t="shared" si="4"/>
        <v>0.06875</v>
      </c>
      <c r="R237" s="119">
        <f t="shared" si="5"/>
        <v>0.275</v>
      </c>
      <c r="S237" s="120">
        <f t="shared" si="6"/>
        <v>0.3416666667</v>
      </c>
      <c r="T237" s="119">
        <f t="shared" si="7"/>
        <v>0.4041666667</v>
      </c>
      <c r="U237" s="123"/>
      <c r="V237" s="123"/>
      <c r="W237" s="123"/>
      <c r="X237" s="123"/>
      <c r="Y237" s="123"/>
      <c r="Z237" s="123"/>
      <c r="AA237" s="123"/>
    </row>
    <row r="238">
      <c r="A238" s="116">
        <v>44798.0</v>
      </c>
      <c r="B238" s="117" t="str">
        <f t="shared" si="1"/>
        <v>Thursday</v>
      </c>
      <c r="C238" s="118">
        <v>44798.0</v>
      </c>
      <c r="D238" s="119">
        <v>0.21319444444444444</v>
      </c>
      <c r="E238" s="119">
        <v>0.27291666666666664</v>
      </c>
      <c r="F238" s="120">
        <f t="shared" si="2"/>
        <v>0.2868055556</v>
      </c>
      <c r="G238" s="121" t="str">
        <f t="shared" si="3"/>
        <v>01:13 AM - 01:18 AM</v>
      </c>
      <c r="H238" s="119">
        <v>0.05486111111111111</v>
      </c>
      <c r="I238" s="119">
        <v>0.2534722222222222</v>
      </c>
      <c r="J238" s="119">
        <v>0.3368055555555556</v>
      </c>
      <c r="K238" s="119">
        <v>0.3958333333333333</v>
      </c>
      <c r="L238" s="122"/>
      <c r="M238" s="119">
        <v>0.2708333333333333</v>
      </c>
      <c r="N238" s="119"/>
      <c r="O238" s="119"/>
      <c r="P238" s="119"/>
      <c r="Q238" s="119">
        <f t="shared" si="4"/>
        <v>0.06875</v>
      </c>
      <c r="R238" s="119">
        <f t="shared" si="5"/>
        <v>0.2743055556</v>
      </c>
      <c r="S238" s="120">
        <f t="shared" si="6"/>
        <v>0.3409722222</v>
      </c>
      <c r="T238" s="119">
        <f t="shared" si="7"/>
        <v>0.4027777778</v>
      </c>
      <c r="U238" s="123"/>
      <c r="V238" s="123"/>
      <c r="W238" s="123"/>
      <c r="X238" s="123"/>
      <c r="Y238" s="123"/>
      <c r="Z238" s="123"/>
      <c r="AA238" s="123"/>
    </row>
    <row r="239">
      <c r="A239" s="116">
        <v>44799.0</v>
      </c>
      <c r="B239" s="117" t="str">
        <f t="shared" si="1"/>
        <v>Friday</v>
      </c>
      <c r="C239" s="118">
        <v>44799.0</v>
      </c>
      <c r="D239" s="119">
        <v>0.21388888888888888</v>
      </c>
      <c r="E239" s="119">
        <v>0.27361111111111114</v>
      </c>
      <c r="F239" s="120">
        <f t="shared" si="2"/>
        <v>0.2875</v>
      </c>
      <c r="G239" s="121" t="str">
        <f t="shared" si="3"/>
        <v>01:13 AM - 01:18 AM</v>
      </c>
      <c r="H239" s="119">
        <v>0.05486111111111111</v>
      </c>
      <c r="I239" s="119">
        <v>0.25277777777777777</v>
      </c>
      <c r="J239" s="119">
        <v>0.33541666666666664</v>
      </c>
      <c r="K239" s="119">
        <v>0.39444444444444443</v>
      </c>
      <c r="L239" s="122"/>
      <c r="M239" s="119">
        <v>0.2708333333333333</v>
      </c>
      <c r="N239" s="119"/>
      <c r="O239" s="119"/>
      <c r="P239" s="119"/>
      <c r="Q239" s="119">
        <f t="shared" si="4"/>
        <v>0.06875</v>
      </c>
      <c r="R239" s="119">
        <f t="shared" si="5"/>
        <v>0.2736111111</v>
      </c>
      <c r="S239" s="120">
        <f t="shared" si="6"/>
        <v>0.3395833333</v>
      </c>
      <c r="T239" s="119">
        <f t="shared" si="7"/>
        <v>0.4013888889</v>
      </c>
      <c r="U239" s="123"/>
      <c r="V239" s="123"/>
      <c r="W239" s="123"/>
      <c r="X239" s="123"/>
      <c r="Y239" s="123"/>
      <c r="Z239" s="123"/>
      <c r="AA239" s="123"/>
    </row>
    <row r="240">
      <c r="A240" s="116">
        <v>44800.0</v>
      </c>
      <c r="B240" s="117" t="str">
        <f t="shared" si="1"/>
        <v>Saturday</v>
      </c>
      <c r="C240" s="118">
        <v>44800.0</v>
      </c>
      <c r="D240" s="119">
        <v>0.2152777777777778</v>
      </c>
      <c r="E240" s="119">
        <v>0.2743055555555556</v>
      </c>
      <c r="F240" s="120">
        <f t="shared" si="2"/>
        <v>0.2881944444</v>
      </c>
      <c r="G240" s="121" t="str">
        <f t="shared" si="3"/>
        <v>01:13 AM - 01:18 AM</v>
      </c>
      <c r="H240" s="119">
        <v>0.05486111111111111</v>
      </c>
      <c r="I240" s="119">
        <v>0.2513888888888889</v>
      </c>
      <c r="J240" s="119">
        <v>0.33402777777777776</v>
      </c>
      <c r="K240" s="119">
        <v>0.39305555555555555</v>
      </c>
      <c r="L240" s="122"/>
      <c r="M240" s="119">
        <v>0.2708333333333333</v>
      </c>
      <c r="N240" s="119"/>
      <c r="O240" s="119"/>
      <c r="P240" s="119"/>
      <c r="Q240" s="119">
        <f t="shared" si="4"/>
        <v>0.06875</v>
      </c>
      <c r="R240" s="119">
        <f t="shared" si="5"/>
        <v>0.2722222222</v>
      </c>
      <c r="S240" s="120">
        <f t="shared" si="6"/>
        <v>0.3381944444</v>
      </c>
      <c r="T240" s="119">
        <f t="shared" si="7"/>
        <v>0.4</v>
      </c>
      <c r="U240" s="123"/>
      <c r="V240" s="123"/>
      <c r="W240" s="123"/>
      <c r="X240" s="123"/>
      <c r="Y240" s="123"/>
      <c r="Z240" s="123"/>
      <c r="AA240" s="123"/>
    </row>
    <row r="241">
      <c r="A241" s="116">
        <v>44801.0</v>
      </c>
      <c r="B241" s="117" t="str">
        <f t="shared" si="1"/>
        <v>Sunday</v>
      </c>
      <c r="C241" s="118">
        <v>44801.0</v>
      </c>
      <c r="D241" s="119">
        <v>0.21597222222222223</v>
      </c>
      <c r="E241" s="119">
        <v>0.275</v>
      </c>
      <c r="F241" s="120">
        <f t="shared" si="2"/>
        <v>0.2888888889</v>
      </c>
      <c r="G241" s="121" t="str">
        <f t="shared" si="3"/>
        <v>01:12 AM - 01:17 AM</v>
      </c>
      <c r="H241" s="119">
        <v>0.05416666666666667</v>
      </c>
      <c r="I241" s="119">
        <v>0.25069444444444444</v>
      </c>
      <c r="J241" s="119">
        <v>0.3333333333333333</v>
      </c>
      <c r="K241" s="119">
        <v>0.39166666666666666</v>
      </c>
      <c r="L241" s="122"/>
      <c r="M241" s="119">
        <v>0.2708333333333333</v>
      </c>
      <c r="N241" s="119"/>
      <c r="O241" s="119"/>
      <c r="P241" s="119"/>
      <c r="Q241" s="119">
        <f t="shared" si="4"/>
        <v>0.06805555556</v>
      </c>
      <c r="R241" s="119">
        <f t="shared" si="5"/>
        <v>0.2715277778</v>
      </c>
      <c r="S241" s="120">
        <f t="shared" si="6"/>
        <v>0.3375</v>
      </c>
      <c r="T241" s="119">
        <f t="shared" si="7"/>
        <v>0.3986111111</v>
      </c>
      <c r="U241" s="123"/>
      <c r="V241" s="123"/>
      <c r="W241" s="123"/>
      <c r="X241" s="123"/>
      <c r="Y241" s="123"/>
      <c r="Z241" s="123"/>
      <c r="AA241" s="123"/>
    </row>
    <row r="242">
      <c r="A242" s="116">
        <v>44802.0</v>
      </c>
      <c r="B242" s="117" t="str">
        <f t="shared" si="1"/>
        <v>Monday</v>
      </c>
      <c r="C242" s="118">
        <v>44802.0</v>
      </c>
      <c r="D242" s="119">
        <v>0.21736111111111112</v>
      </c>
      <c r="E242" s="119">
        <v>0.27569444444444446</v>
      </c>
      <c r="F242" s="120">
        <f t="shared" si="2"/>
        <v>0.2895833333</v>
      </c>
      <c r="G242" s="121" t="str">
        <f t="shared" si="3"/>
        <v>01:12 AM - 01:17 AM</v>
      </c>
      <c r="H242" s="119">
        <v>0.05416666666666667</v>
      </c>
      <c r="I242" s="119">
        <v>0.25</v>
      </c>
      <c r="J242" s="119">
        <v>0.33194444444444443</v>
      </c>
      <c r="K242" s="119">
        <v>0.3902777777777778</v>
      </c>
      <c r="L242" s="122"/>
      <c r="M242" s="119">
        <v>0.2708333333333333</v>
      </c>
      <c r="N242" s="119"/>
      <c r="O242" s="119"/>
      <c r="P242" s="119"/>
      <c r="Q242" s="119">
        <f t="shared" si="4"/>
        <v>0.06805555556</v>
      </c>
      <c r="R242" s="119">
        <f t="shared" si="5"/>
        <v>0.2708333333</v>
      </c>
      <c r="S242" s="120">
        <f t="shared" si="6"/>
        <v>0.3361111111</v>
      </c>
      <c r="T242" s="119">
        <f t="shared" si="7"/>
        <v>0.3972222222</v>
      </c>
      <c r="U242" s="123"/>
      <c r="V242" s="123"/>
      <c r="W242" s="123"/>
      <c r="X242" s="123"/>
      <c r="Y242" s="123"/>
      <c r="Z242" s="123"/>
      <c r="AA242" s="123"/>
    </row>
    <row r="243">
      <c r="A243" s="116">
        <v>44803.0</v>
      </c>
      <c r="B243" s="117" t="str">
        <f t="shared" si="1"/>
        <v>Tuesday</v>
      </c>
      <c r="C243" s="118">
        <v>44803.0</v>
      </c>
      <c r="D243" s="119">
        <v>0.21805555555555556</v>
      </c>
      <c r="E243" s="119">
        <v>0.2763888888888889</v>
      </c>
      <c r="F243" s="120">
        <f t="shared" si="2"/>
        <v>0.2902777778</v>
      </c>
      <c r="G243" s="121" t="str">
        <f t="shared" si="3"/>
        <v>01:12 AM - 01:17 AM</v>
      </c>
      <c r="H243" s="119">
        <v>0.05416666666666667</v>
      </c>
      <c r="I243" s="119">
        <v>0.24930555555555556</v>
      </c>
      <c r="J243" s="119">
        <v>0.33055555555555555</v>
      </c>
      <c r="K243" s="119">
        <v>0.3888888888888889</v>
      </c>
      <c r="L243" s="122"/>
      <c r="M243" s="119">
        <v>0.2708333333333333</v>
      </c>
      <c r="N243" s="119"/>
      <c r="O243" s="119"/>
      <c r="P243" s="119"/>
      <c r="Q243" s="119">
        <f t="shared" si="4"/>
        <v>0.06805555556</v>
      </c>
      <c r="R243" s="119">
        <f t="shared" si="5"/>
        <v>0.2701388889</v>
      </c>
      <c r="S243" s="120">
        <f t="shared" si="6"/>
        <v>0.3347222222</v>
      </c>
      <c r="T243" s="119">
        <f t="shared" si="7"/>
        <v>0.3958333333</v>
      </c>
      <c r="U243" s="123"/>
      <c r="V243" s="123"/>
      <c r="W243" s="123"/>
      <c r="X243" s="123"/>
      <c r="Y243" s="123"/>
      <c r="Z243" s="123"/>
      <c r="AA243" s="123"/>
    </row>
    <row r="244">
      <c r="A244" s="116">
        <v>44804.0</v>
      </c>
      <c r="B244" s="117" t="str">
        <f t="shared" si="1"/>
        <v>Wednesday</v>
      </c>
      <c r="C244" s="118">
        <v>44804.0</v>
      </c>
      <c r="D244" s="119">
        <v>0.21944444444444444</v>
      </c>
      <c r="E244" s="119">
        <v>0.2777777777777778</v>
      </c>
      <c r="F244" s="120">
        <f t="shared" si="2"/>
        <v>0.2916666667</v>
      </c>
      <c r="G244" s="121" t="str">
        <f t="shared" si="3"/>
        <v>01:11 AM - 01:16 AM</v>
      </c>
      <c r="H244" s="119">
        <v>0.05347222222222222</v>
      </c>
      <c r="I244" s="119">
        <v>0.24791666666666667</v>
      </c>
      <c r="J244" s="119">
        <v>0.32916666666666666</v>
      </c>
      <c r="K244" s="119">
        <v>0.3875</v>
      </c>
      <c r="L244" s="122"/>
      <c r="M244" s="119">
        <v>0.2708333333333333</v>
      </c>
      <c r="N244" s="119"/>
      <c r="O244" s="119"/>
      <c r="P244" s="119"/>
      <c r="Q244" s="119">
        <f t="shared" si="4"/>
        <v>0.06736111111</v>
      </c>
      <c r="R244" s="119">
        <f t="shared" si="5"/>
        <v>0.26875</v>
      </c>
      <c r="S244" s="120">
        <f t="shared" si="6"/>
        <v>0.3333333333</v>
      </c>
      <c r="T244" s="119">
        <f t="shared" si="7"/>
        <v>0.3944444444</v>
      </c>
      <c r="U244" s="123"/>
      <c r="V244" s="123"/>
      <c r="W244" s="123"/>
      <c r="X244" s="123"/>
      <c r="Y244" s="123"/>
      <c r="Z244" s="123"/>
      <c r="AA244" s="123"/>
    </row>
    <row r="245">
      <c r="A245" s="132">
        <v>44805.0</v>
      </c>
      <c r="B245" s="133" t="str">
        <f t="shared" si="1"/>
        <v>Thursday</v>
      </c>
      <c r="C245" s="134">
        <v>44805.0</v>
      </c>
      <c r="D245" s="135">
        <v>0.22013888888888888</v>
      </c>
      <c r="E245" s="135">
        <v>0.27847222222222223</v>
      </c>
      <c r="F245" s="136">
        <f t="shared" si="2"/>
        <v>0.2923611111</v>
      </c>
      <c r="G245" s="137" t="str">
        <f t="shared" si="3"/>
        <v>01:11 AM - 01:16 AM</v>
      </c>
      <c r="H245" s="135">
        <v>0.05347222222222222</v>
      </c>
      <c r="I245" s="135">
        <v>0.24722222222222223</v>
      </c>
      <c r="J245" s="135">
        <v>0.3284722222222222</v>
      </c>
      <c r="K245" s="135">
        <v>0.3861111111111111</v>
      </c>
      <c r="L245" s="138"/>
      <c r="M245" s="135">
        <v>0.2708333333333333</v>
      </c>
      <c r="N245" s="135"/>
      <c r="O245" s="135"/>
      <c r="P245" s="135"/>
      <c r="Q245" s="135">
        <f t="shared" si="4"/>
        <v>0.06736111111</v>
      </c>
      <c r="R245" s="135">
        <f t="shared" si="5"/>
        <v>0.2680555556</v>
      </c>
      <c r="S245" s="136">
        <f t="shared" si="6"/>
        <v>0.3326388889</v>
      </c>
      <c r="T245" s="135">
        <f t="shared" si="7"/>
        <v>0.3930555556</v>
      </c>
      <c r="U245" s="139"/>
      <c r="V245" s="139"/>
      <c r="W245" s="139"/>
      <c r="X245" s="139"/>
      <c r="Y245" s="139"/>
      <c r="Z245" s="139"/>
      <c r="AA245" s="139"/>
    </row>
    <row r="246">
      <c r="A246" s="132">
        <v>44806.0</v>
      </c>
      <c r="B246" s="133" t="str">
        <f t="shared" si="1"/>
        <v>Friday</v>
      </c>
      <c r="C246" s="134">
        <v>44806.0</v>
      </c>
      <c r="D246" s="135">
        <v>0.22152777777777777</v>
      </c>
      <c r="E246" s="135">
        <v>0.2791666666666667</v>
      </c>
      <c r="F246" s="136">
        <f t="shared" si="2"/>
        <v>0.2930555556</v>
      </c>
      <c r="G246" s="137" t="str">
        <f t="shared" si="3"/>
        <v>01:11 AM - 01:16 AM</v>
      </c>
      <c r="H246" s="135">
        <v>0.05347222222222222</v>
      </c>
      <c r="I246" s="135">
        <v>0.2465277777777778</v>
      </c>
      <c r="J246" s="135">
        <v>0.32708333333333334</v>
      </c>
      <c r="K246" s="135">
        <v>0.38472222222222224</v>
      </c>
      <c r="L246" s="138"/>
      <c r="M246" s="135">
        <v>0.2708333333333333</v>
      </c>
      <c r="N246" s="135"/>
      <c r="O246" s="135"/>
      <c r="P246" s="135"/>
      <c r="Q246" s="135">
        <f t="shared" si="4"/>
        <v>0.06736111111</v>
      </c>
      <c r="R246" s="135">
        <f t="shared" si="5"/>
        <v>0.2673611111</v>
      </c>
      <c r="S246" s="136">
        <f t="shared" si="6"/>
        <v>0.33125</v>
      </c>
      <c r="T246" s="135">
        <f t="shared" si="7"/>
        <v>0.3916666667</v>
      </c>
      <c r="U246" s="139"/>
      <c r="V246" s="139"/>
      <c r="W246" s="139"/>
      <c r="X246" s="139"/>
      <c r="Y246" s="139"/>
      <c r="Z246" s="139"/>
      <c r="AA246" s="139"/>
    </row>
    <row r="247">
      <c r="A247" s="132">
        <v>44807.0</v>
      </c>
      <c r="B247" s="133" t="str">
        <f t="shared" si="1"/>
        <v>Saturday</v>
      </c>
      <c r="C247" s="134">
        <v>44807.0</v>
      </c>
      <c r="D247" s="135">
        <v>0.2222222222222222</v>
      </c>
      <c r="E247" s="135">
        <v>0.2798611111111111</v>
      </c>
      <c r="F247" s="136">
        <f t="shared" si="2"/>
        <v>0.29375</v>
      </c>
      <c r="G247" s="137" t="str">
        <f t="shared" si="3"/>
        <v>01:10 AM - 01:15 AM</v>
      </c>
      <c r="H247" s="135">
        <v>0.05277777777777778</v>
      </c>
      <c r="I247" s="135">
        <v>0.24513888888888888</v>
      </c>
      <c r="J247" s="135">
        <v>0.32569444444444445</v>
      </c>
      <c r="K247" s="135">
        <v>0.38333333333333336</v>
      </c>
      <c r="L247" s="138"/>
      <c r="M247" s="135">
        <v>0.2708333333333333</v>
      </c>
      <c r="N247" s="135"/>
      <c r="O247" s="135"/>
      <c r="P247" s="135"/>
      <c r="Q247" s="135">
        <f t="shared" si="4"/>
        <v>0.06666666667</v>
      </c>
      <c r="R247" s="135">
        <f t="shared" si="5"/>
        <v>0.2659722222</v>
      </c>
      <c r="S247" s="136">
        <f t="shared" si="6"/>
        <v>0.3298611111</v>
      </c>
      <c r="T247" s="135">
        <f t="shared" si="7"/>
        <v>0.3902777778</v>
      </c>
      <c r="U247" s="139"/>
      <c r="V247" s="139"/>
      <c r="W247" s="139"/>
      <c r="X247" s="139"/>
      <c r="Y247" s="139"/>
      <c r="Z247" s="139"/>
      <c r="AA247" s="139"/>
    </row>
    <row r="248">
      <c r="A248" s="132">
        <v>44808.0</v>
      </c>
      <c r="B248" s="133" t="str">
        <f t="shared" si="1"/>
        <v>Sunday</v>
      </c>
      <c r="C248" s="134">
        <v>44808.0</v>
      </c>
      <c r="D248" s="135">
        <v>0.22291666666666668</v>
      </c>
      <c r="E248" s="135">
        <v>0.28055555555555556</v>
      </c>
      <c r="F248" s="136">
        <f t="shared" si="2"/>
        <v>0.2944444444</v>
      </c>
      <c r="G248" s="137" t="str">
        <f t="shared" si="3"/>
        <v>01:10 AM - 01:15 AM</v>
      </c>
      <c r="H248" s="135">
        <v>0.05277777777777778</v>
      </c>
      <c r="I248" s="135">
        <v>0.24444444444444444</v>
      </c>
      <c r="J248" s="135">
        <v>0.32430555555555557</v>
      </c>
      <c r="K248" s="135">
        <v>0.3819444444444444</v>
      </c>
      <c r="L248" s="138"/>
      <c r="M248" s="135">
        <v>0.2708333333333333</v>
      </c>
      <c r="N248" s="135"/>
      <c r="O248" s="135"/>
      <c r="P248" s="135"/>
      <c r="Q248" s="135">
        <f t="shared" si="4"/>
        <v>0.06666666667</v>
      </c>
      <c r="R248" s="135">
        <f t="shared" si="5"/>
        <v>0.2652777778</v>
      </c>
      <c r="S248" s="136">
        <f t="shared" si="6"/>
        <v>0.3284722222</v>
      </c>
      <c r="T248" s="135">
        <f t="shared" si="7"/>
        <v>0.3888888889</v>
      </c>
      <c r="U248" s="139"/>
      <c r="V248" s="139"/>
      <c r="W248" s="139"/>
      <c r="X248" s="139"/>
      <c r="Y248" s="139"/>
      <c r="Z248" s="139"/>
      <c r="AA248" s="139"/>
    </row>
    <row r="249">
      <c r="A249" s="132">
        <v>44809.0</v>
      </c>
      <c r="B249" s="133" t="str">
        <f t="shared" si="1"/>
        <v>Monday</v>
      </c>
      <c r="C249" s="134">
        <v>44809.0</v>
      </c>
      <c r="D249" s="135">
        <v>0.22430555555555556</v>
      </c>
      <c r="E249" s="135">
        <v>0.28125</v>
      </c>
      <c r="F249" s="136">
        <f t="shared" si="2"/>
        <v>0.2951388889</v>
      </c>
      <c r="G249" s="137" t="str">
        <f t="shared" si="3"/>
        <v>01:10 AM - 01:15 AM</v>
      </c>
      <c r="H249" s="135">
        <v>0.05277777777777778</v>
      </c>
      <c r="I249" s="135">
        <v>0.24305555555555555</v>
      </c>
      <c r="J249" s="135">
        <v>0.3236111111111111</v>
      </c>
      <c r="K249" s="135">
        <v>0.38055555555555554</v>
      </c>
      <c r="L249" s="138"/>
      <c r="M249" s="135">
        <v>0.2708333333333333</v>
      </c>
      <c r="N249" s="135"/>
      <c r="O249" s="135"/>
      <c r="P249" s="135"/>
      <c r="Q249" s="135">
        <f t="shared" si="4"/>
        <v>0.06666666667</v>
      </c>
      <c r="R249" s="135">
        <f t="shared" si="5"/>
        <v>0.2638888889</v>
      </c>
      <c r="S249" s="136">
        <f t="shared" si="6"/>
        <v>0.3277777778</v>
      </c>
      <c r="T249" s="135">
        <f t="shared" si="7"/>
        <v>0.3875</v>
      </c>
      <c r="U249" s="139"/>
      <c r="V249" s="139"/>
      <c r="W249" s="139"/>
      <c r="X249" s="139"/>
      <c r="Y249" s="139"/>
      <c r="Z249" s="139"/>
      <c r="AA249" s="139"/>
    </row>
    <row r="250">
      <c r="A250" s="132">
        <v>44810.0</v>
      </c>
      <c r="B250" s="133" t="str">
        <f t="shared" si="1"/>
        <v>Tuesday</v>
      </c>
      <c r="C250" s="134">
        <v>44810.0</v>
      </c>
      <c r="D250" s="135">
        <v>0.225</v>
      </c>
      <c r="E250" s="135">
        <v>0.28194444444444444</v>
      </c>
      <c r="F250" s="136">
        <f t="shared" si="2"/>
        <v>0.2958333333</v>
      </c>
      <c r="G250" s="137" t="str">
        <f t="shared" si="3"/>
        <v>01:09 AM - 01:14 AM</v>
      </c>
      <c r="H250" s="135">
        <v>0.052083333333333336</v>
      </c>
      <c r="I250" s="135">
        <v>0.2423611111111111</v>
      </c>
      <c r="J250" s="135">
        <v>0.32222222222222224</v>
      </c>
      <c r="K250" s="135">
        <v>0.37916666666666665</v>
      </c>
      <c r="L250" s="138"/>
      <c r="M250" s="135">
        <v>0.2708333333333333</v>
      </c>
      <c r="N250" s="135"/>
      <c r="O250" s="135"/>
      <c r="P250" s="135"/>
      <c r="Q250" s="135">
        <f t="shared" si="4"/>
        <v>0.06597222222</v>
      </c>
      <c r="R250" s="135">
        <f t="shared" si="5"/>
        <v>0.2631944444</v>
      </c>
      <c r="S250" s="136">
        <f t="shared" si="6"/>
        <v>0.3263888889</v>
      </c>
      <c r="T250" s="135">
        <f t="shared" si="7"/>
        <v>0.3861111111</v>
      </c>
      <c r="U250" s="139"/>
      <c r="V250" s="139"/>
      <c r="W250" s="139"/>
      <c r="X250" s="139"/>
      <c r="Y250" s="139"/>
      <c r="Z250" s="139"/>
      <c r="AA250" s="139"/>
    </row>
    <row r="251">
      <c r="A251" s="132">
        <v>44811.0</v>
      </c>
      <c r="B251" s="133" t="str">
        <f t="shared" si="1"/>
        <v>Wednesday</v>
      </c>
      <c r="C251" s="134">
        <v>44811.0</v>
      </c>
      <c r="D251" s="135">
        <v>0.22569444444444445</v>
      </c>
      <c r="E251" s="135">
        <v>0.2826388888888889</v>
      </c>
      <c r="F251" s="136">
        <f t="shared" si="2"/>
        <v>0.2965277778</v>
      </c>
      <c r="G251" s="137" t="str">
        <f t="shared" si="3"/>
        <v>01:09 AM - 01:14 AM</v>
      </c>
      <c r="H251" s="135">
        <v>0.052083333333333336</v>
      </c>
      <c r="I251" s="135">
        <v>0.24097222222222223</v>
      </c>
      <c r="J251" s="135">
        <v>0.32083333333333336</v>
      </c>
      <c r="K251" s="135">
        <v>0.37777777777777777</v>
      </c>
      <c r="L251" s="138"/>
      <c r="M251" s="135">
        <v>0.2708333333333333</v>
      </c>
      <c r="N251" s="135"/>
      <c r="O251" s="135"/>
      <c r="P251" s="135"/>
      <c r="Q251" s="135">
        <f t="shared" si="4"/>
        <v>0.06597222222</v>
      </c>
      <c r="R251" s="135">
        <f t="shared" si="5"/>
        <v>0.2618055556</v>
      </c>
      <c r="S251" s="136">
        <f t="shared" si="6"/>
        <v>0.325</v>
      </c>
      <c r="T251" s="135">
        <f t="shared" si="7"/>
        <v>0.3847222222</v>
      </c>
      <c r="U251" s="139"/>
      <c r="V251" s="139"/>
      <c r="W251" s="139"/>
      <c r="X251" s="139"/>
      <c r="Y251" s="139"/>
      <c r="Z251" s="139"/>
      <c r="AA251" s="139"/>
    </row>
    <row r="252">
      <c r="A252" s="132">
        <v>44812.0</v>
      </c>
      <c r="B252" s="133" t="str">
        <f t="shared" si="1"/>
        <v>Thursday</v>
      </c>
      <c r="C252" s="134">
        <v>44812.0</v>
      </c>
      <c r="D252" s="135">
        <v>0.22708333333333333</v>
      </c>
      <c r="E252" s="135">
        <v>0.28402777777777777</v>
      </c>
      <c r="F252" s="136">
        <f t="shared" si="2"/>
        <v>0.2979166667</v>
      </c>
      <c r="G252" s="137" t="str">
        <f t="shared" si="3"/>
        <v>01:09 AM - 01:14 AM</v>
      </c>
      <c r="H252" s="135">
        <v>0.052083333333333336</v>
      </c>
      <c r="I252" s="135">
        <v>0.24027777777777778</v>
      </c>
      <c r="J252" s="135">
        <v>0.3194444444444444</v>
      </c>
      <c r="K252" s="135">
        <v>0.3763888888888889</v>
      </c>
      <c r="L252" s="138"/>
      <c r="M252" s="135">
        <v>0.2708333333333333</v>
      </c>
      <c r="N252" s="135"/>
      <c r="O252" s="135"/>
      <c r="P252" s="135"/>
      <c r="Q252" s="135">
        <f t="shared" si="4"/>
        <v>0.06597222222</v>
      </c>
      <c r="R252" s="135">
        <f t="shared" si="5"/>
        <v>0.2611111111</v>
      </c>
      <c r="S252" s="136">
        <f t="shared" si="6"/>
        <v>0.3236111111</v>
      </c>
      <c r="T252" s="135">
        <f t="shared" si="7"/>
        <v>0.3833333333</v>
      </c>
      <c r="U252" s="139"/>
      <c r="V252" s="139"/>
      <c r="W252" s="139"/>
      <c r="X252" s="139"/>
      <c r="Y252" s="139"/>
      <c r="Z252" s="139"/>
      <c r="AA252" s="139"/>
    </row>
    <row r="253">
      <c r="A253" s="132">
        <v>44813.0</v>
      </c>
      <c r="B253" s="133" t="str">
        <f t="shared" si="1"/>
        <v>Friday</v>
      </c>
      <c r="C253" s="134">
        <v>44813.0</v>
      </c>
      <c r="D253" s="135">
        <v>0.22777777777777777</v>
      </c>
      <c r="E253" s="135">
        <v>0.2847222222222222</v>
      </c>
      <c r="F253" s="136">
        <f t="shared" si="2"/>
        <v>0.2986111111</v>
      </c>
      <c r="G253" s="137" t="str">
        <f t="shared" si="3"/>
        <v>01:08 AM - 01:13 AM</v>
      </c>
      <c r="H253" s="135">
        <v>0.05138888888888889</v>
      </c>
      <c r="I253" s="135">
        <v>0.23958333333333334</v>
      </c>
      <c r="J253" s="135">
        <v>0.31805555555555554</v>
      </c>
      <c r="K253" s="135">
        <v>0.375</v>
      </c>
      <c r="L253" s="138"/>
      <c r="M253" s="135">
        <v>0.2708333333333333</v>
      </c>
      <c r="N253" s="135"/>
      <c r="O253" s="135"/>
      <c r="P253" s="135"/>
      <c r="Q253" s="135">
        <f t="shared" si="4"/>
        <v>0.06527777778</v>
      </c>
      <c r="R253" s="135">
        <f t="shared" si="5"/>
        <v>0.2604166667</v>
      </c>
      <c r="S253" s="136">
        <f t="shared" si="6"/>
        <v>0.3222222222</v>
      </c>
      <c r="T253" s="135">
        <f t="shared" si="7"/>
        <v>0.3819444444</v>
      </c>
      <c r="U253" s="139"/>
      <c r="V253" s="139"/>
      <c r="W253" s="139"/>
      <c r="X253" s="139"/>
      <c r="Y253" s="139"/>
      <c r="Z253" s="139"/>
      <c r="AA253" s="139"/>
    </row>
    <row r="254">
      <c r="A254" s="132">
        <v>44814.0</v>
      </c>
      <c r="B254" s="133" t="str">
        <f t="shared" si="1"/>
        <v>Saturday</v>
      </c>
      <c r="C254" s="134">
        <v>44814.0</v>
      </c>
      <c r="D254" s="135">
        <v>0.22847222222222222</v>
      </c>
      <c r="E254" s="135">
        <v>0.28541666666666665</v>
      </c>
      <c r="F254" s="136">
        <f t="shared" si="2"/>
        <v>0.2993055556</v>
      </c>
      <c r="G254" s="137" t="str">
        <f t="shared" si="3"/>
        <v>01:08 AM - 01:13 AM</v>
      </c>
      <c r="H254" s="135">
        <v>0.05138888888888889</v>
      </c>
      <c r="I254" s="135">
        <v>0.23819444444444443</v>
      </c>
      <c r="J254" s="135">
        <v>0.31666666666666665</v>
      </c>
      <c r="K254" s="135">
        <v>0.3736111111111111</v>
      </c>
      <c r="L254" s="138"/>
      <c r="M254" s="135">
        <v>0.2708333333333333</v>
      </c>
      <c r="N254" s="135"/>
      <c r="O254" s="135"/>
      <c r="P254" s="135"/>
      <c r="Q254" s="135">
        <f t="shared" si="4"/>
        <v>0.06527777778</v>
      </c>
      <c r="R254" s="135">
        <f t="shared" si="5"/>
        <v>0.2590277778</v>
      </c>
      <c r="S254" s="136">
        <f t="shared" si="6"/>
        <v>0.3208333333</v>
      </c>
      <c r="T254" s="135">
        <f t="shared" si="7"/>
        <v>0.3805555556</v>
      </c>
      <c r="U254" s="139"/>
      <c r="V254" s="139"/>
      <c r="W254" s="139"/>
      <c r="X254" s="139"/>
      <c r="Y254" s="139"/>
      <c r="Z254" s="139"/>
      <c r="AA254" s="139"/>
    </row>
    <row r="255">
      <c r="A255" s="132">
        <v>44815.0</v>
      </c>
      <c r="B255" s="133" t="str">
        <f t="shared" si="1"/>
        <v>Sunday</v>
      </c>
      <c r="C255" s="134">
        <v>44815.0</v>
      </c>
      <c r="D255" s="135">
        <v>0.2298611111111111</v>
      </c>
      <c r="E255" s="135">
        <v>0.2861111111111111</v>
      </c>
      <c r="F255" s="136">
        <f t="shared" si="2"/>
        <v>0.3</v>
      </c>
      <c r="G255" s="137" t="str">
        <f t="shared" si="3"/>
        <v>01:08 AM - 01:13 AM</v>
      </c>
      <c r="H255" s="135">
        <v>0.05138888888888889</v>
      </c>
      <c r="I255" s="135">
        <v>0.2375</v>
      </c>
      <c r="J255" s="135">
        <v>0.3159722222222222</v>
      </c>
      <c r="K255" s="135">
        <v>0.37222222222222223</v>
      </c>
      <c r="L255" s="138"/>
      <c r="M255" s="135">
        <v>0.2708333333333333</v>
      </c>
      <c r="N255" s="135"/>
      <c r="O255" s="135"/>
      <c r="P255" s="135"/>
      <c r="Q255" s="135">
        <f t="shared" si="4"/>
        <v>0.06527777778</v>
      </c>
      <c r="R255" s="135">
        <f t="shared" si="5"/>
        <v>0.2583333333</v>
      </c>
      <c r="S255" s="136">
        <f t="shared" si="6"/>
        <v>0.3201388889</v>
      </c>
      <c r="T255" s="135">
        <f t="shared" si="7"/>
        <v>0.3791666667</v>
      </c>
      <c r="U255" s="139"/>
      <c r="V255" s="139"/>
      <c r="W255" s="139"/>
      <c r="X255" s="139"/>
      <c r="Y255" s="139"/>
      <c r="Z255" s="139"/>
      <c r="AA255" s="139"/>
    </row>
    <row r="256">
      <c r="A256" s="132">
        <v>44816.0</v>
      </c>
      <c r="B256" s="133" t="str">
        <f t="shared" si="1"/>
        <v>Monday</v>
      </c>
      <c r="C256" s="134">
        <v>44816.0</v>
      </c>
      <c r="D256" s="135">
        <v>0.23055555555555557</v>
      </c>
      <c r="E256" s="135">
        <v>0.28680555555555554</v>
      </c>
      <c r="F256" s="136">
        <f t="shared" si="2"/>
        <v>0.3006944444</v>
      </c>
      <c r="G256" s="137" t="str">
        <f t="shared" si="3"/>
        <v>01:07 AM - 01:12 AM</v>
      </c>
      <c r="H256" s="135">
        <v>0.050694444444444445</v>
      </c>
      <c r="I256" s="135">
        <v>0.2361111111111111</v>
      </c>
      <c r="J256" s="135">
        <v>0.3145833333333333</v>
      </c>
      <c r="K256" s="135">
        <v>0.37083333333333335</v>
      </c>
      <c r="L256" s="138"/>
      <c r="M256" s="135">
        <v>0.2708333333333333</v>
      </c>
      <c r="N256" s="135"/>
      <c r="O256" s="135"/>
      <c r="P256" s="135"/>
      <c r="Q256" s="135">
        <f t="shared" si="4"/>
        <v>0.06458333333</v>
      </c>
      <c r="R256" s="135">
        <f t="shared" si="5"/>
        <v>0.2569444444</v>
      </c>
      <c r="S256" s="136">
        <f t="shared" si="6"/>
        <v>0.31875</v>
      </c>
      <c r="T256" s="135">
        <f t="shared" si="7"/>
        <v>0.3777777778</v>
      </c>
      <c r="U256" s="139"/>
      <c r="V256" s="139"/>
      <c r="W256" s="139"/>
      <c r="X256" s="139"/>
      <c r="Y256" s="139"/>
      <c r="Z256" s="139"/>
      <c r="AA256" s="139"/>
    </row>
    <row r="257">
      <c r="A257" s="132">
        <v>44817.0</v>
      </c>
      <c r="B257" s="133" t="str">
        <f t="shared" si="1"/>
        <v>Tuesday</v>
      </c>
      <c r="C257" s="134">
        <v>44817.0</v>
      </c>
      <c r="D257" s="135">
        <v>0.23125</v>
      </c>
      <c r="E257" s="135">
        <v>0.2875</v>
      </c>
      <c r="F257" s="136">
        <f t="shared" si="2"/>
        <v>0.3013888889</v>
      </c>
      <c r="G257" s="137" t="str">
        <f t="shared" si="3"/>
        <v>01:07 AM - 01:12 AM</v>
      </c>
      <c r="H257" s="135">
        <v>0.050694444444444445</v>
      </c>
      <c r="I257" s="135">
        <v>0.23541666666666666</v>
      </c>
      <c r="J257" s="135">
        <v>0.31319444444444444</v>
      </c>
      <c r="K257" s="135">
        <v>0.36944444444444446</v>
      </c>
      <c r="L257" s="138"/>
      <c r="M257" s="135">
        <v>0.2708333333333333</v>
      </c>
      <c r="N257" s="135"/>
      <c r="O257" s="135"/>
      <c r="P257" s="135"/>
      <c r="Q257" s="135">
        <f t="shared" si="4"/>
        <v>0.06458333333</v>
      </c>
      <c r="R257" s="135">
        <f t="shared" si="5"/>
        <v>0.25625</v>
      </c>
      <c r="S257" s="136">
        <f t="shared" si="6"/>
        <v>0.3173611111</v>
      </c>
      <c r="T257" s="135">
        <f t="shared" si="7"/>
        <v>0.3763888889</v>
      </c>
      <c r="U257" s="139"/>
      <c r="V257" s="139"/>
      <c r="W257" s="139"/>
      <c r="X257" s="139"/>
      <c r="Y257" s="139"/>
      <c r="Z257" s="139"/>
      <c r="AA257" s="139"/>
    </row>
    <row r="258">
      <c r="A258" s="132">
        <v>44818.0</v>
      </c>
      <c r="B258" s="133" t="str">
        <f t="shared" si="1"/>
        <v>Wednesday</v>
      </c>
      <c r="C258" s="134">
        <v>44818.0</v>
      </c>
      <c r="D258" s="135">
        <v>0.2326388888888889</v>
      </c>
      <c r="E258" s="135">
        <v>0.2881944444444444</v>
      </c>
      <c r="F258" s="136">
        <f t="shared" si="2"/>
        <v>0.3020833333</v>
      </c>
      <c r="G258" s="137" t="str">
        <f t="shared" si="3"/>
        <v>01:07 AM - 01:12 AM</v>
      </c>
      <c r="H258" s="135">
        <v>0.050694444444444445</v>
      </c>
      <c r="I258" s="135">
        <v>0.23402777777777778</v>
      </c>
      <c r="J258" s="135">
        <v>0.31180555555555556</v>
      </c>
      <c r="K258" s="135">
        <v>0.3680555555555556</v>
      </c>
      <c r="L258" s="138"/>
      <c r="M258" s="135">
        <v>0.2708333333333333</v>
      </c>
      <c r="N258" s="135"/>
      <c r="O258" s="135"/>
      <c r="P258" s="135"/>
      <c r="Q258" s="135">
        <f t="shared" si="4"/>
        <v>0.06458333333</v>
      </c>
      <c r="R258" s="135">
        <f t="shared" si="5"/>
        <v>0.2548611111</v>
      </c>
      <c r="S258" s="136">
        <f t="shared" si="6"/>
        <v>0.3159722222</v>
      </c>
      <c r="T258" s="135">
        <f t="shared" si="7"/>
        <v>0.375</v>
      </c>
      <c r="U258" s="139"/>
      <c r="V258" s="139"/>
      <c r="W258" s="139"/>
      <c r="X258" s="139"/>
      <c r="Y258" s="139"/>
      <c r="Z258" s="139"/>
      <c r="AA258" s="139"/>
    </row>
    <row r="259">
      <c r="A259" s="132">
        <v>44819.0</v>
      </c>
      <c r="B259" s="133" t="str">
        <f t="shared" si="1"/>
        <v>Thursday</v>
      </c>
      <c r="C259" s="134">
        <v>44819.0</v>
      </c>
      <c r="D259" s="135">
        <v>0.23333333333333334</v>
      </c>
      <c r="E259" s="135">
        <v>0.28888888888888886</v>
      </c>
      <c r="F259" s="136">
        <f t="shared" si="2"/>
        <v>0.3027777778</v>
      </c>
      <c r="G259" s="137" t="str">
        <f t="shared" si="3"/>
        <v>01:06 AM - 01:11 AM</v>
      </c>
      <c r="H259" s="135">
        <v>0.05</v>
      </c>
      <c r="I259" s="135">
        <v>0.23333333333333334</v>
      </c>
      <c r="J259" s="135">
        <v>0.3104166666666667</v>
      </c>
      <c r="K259" s="135">
        <v>0.36666666666666664</v>
      </c>
      <c r="L259" s="138"/>
      <c r="M259" s="135">
        <v>0.2708333333333333</v>
      </c>
      <c r="N259" s="135"/>
      <c r="O259" s="135"/>
      <c r="P259" s="135"/>
      <c r="Q259" s="135">
        <f t="shared" si="4"/>
        <v>0.06388888889</v>
      </c>
      <c r="R259" s="135">
        <f t="shared" si="5"/>
        <v>0.2541666667</v>
      </c>
      <c r="S259" s="136">
        <f t="shared" si="6"/>
        <v>0.3145833333</v>
      </c>
      <c r="T259" s="135">
        <f t="shared" si="7"/>
        <v>0.3736111111</v>
      </c>
      <c r="U259" s="139"/>
      <c r="V259" s="139"/>
      <c r="W259" s="139"/>
      <c r="X259" s="139"/>
      <c r="Y259" s="139"/>
      <c r="Z259" s="139"/>
      <c r="AA259" s="139"/>
    </row>
    <row r="260">
      <c r="A260" s="132">
        <v>44820.0</v>
      </c>
      <c r="B260" s="133" t="str">
        <f t="shared" si="1"/>
        <v>Friday</v>
      </c>
      <c r="C260" s="134">
        <v>44820.0</v>
      </c>
      <c r="D260" s="135">
        <v>0.23402777777777778</v>
      </c>
      <c r="E260" s="135">
        <v>0.2902777777777778</v>
      </c>
      <c r="F260" s="136">
        <f t="shared" si="2"/>
        <v>0.3041666667</v>
      </c>
      <c r="G260" s="137" t="str">
        <f t="shared" si="3"/>
        <v>01:06 AM - 01:11 AM</v>
      </c>
      <c r="H260" s="135">
        <v>0.05</v>
      </c>
      <c r="I260" s="135">
        <v>0.23194444444444445</v>
      </c>
      <c r="J260" s="135">
        <v>0.3090277777777778</v>
      </c>
      <c r="K260" s="135">
        <v>0.36527777777777776</v>
      </c>
      <c r="L260" s="138"/>
      <c r="M260" s="135">
        <v>0.2708333333333333</v>
      </c>
      <c r="N260" s="135"/>
      <c r="O260" s="135"/>
      <c r="P260" s="135"/>
      <c r="Q260" s="135">
        <f t="shared" si="4"/>
        <v>0.06388888889</v>
      </c>
      <c r="R260" s="135">
        <f t="shared" si="5"/>
        <v>0.2527777778</v>
      </c>
      <c r="S260" s="136">
        <f t="shared" si="6"/>
        <v>0.3131944444</v>
      </c>
      <c r="T260" s="135">
        <f t="shared" si="7"/>
        <v>0.3722222222</v>
      </c>
      <c r="U260" s="139"/>
      <c r="V260" s="139"/>
      <c r="W260" s="139"/>
      <c r="X260" s="139"/>
      <c r="Y260" s="139"/>
      <c r="Z260" s="139"/>
      <c r="AA260" s="139"/>
    </row>
    <row r="261">
      <c r="A261" s="132">
        <v>44821.0</v>
      </c>
      <c r="B261" s="133" t="str">
        <f t="shared" si="1"/>
        <v>Saturday</v>
      </c>
      <c r="C261" s="134">
        <v>44821.0</v>
      </c>
      <c r="D261" s="135">
        <v>0.23541666666666666</v>
      </c>
      <c r="E261" s="135">
        <v>0.29097222222222224</v>
      </c>
      <c r="F261" s="136">
        <f t="shared" si="2"/>
        <v>0.3048611111</v>
      </c>
      <c r="G261" s="137" t="str">
        <f t="shared" si="3"/>
        <v>01:06 AM - 01:11 AM</v>
      </c>
      <c r="H261" s="135">
        <v>0.05</v>
      </c>
      <c r="I261" s="135">
        <v>0.23125</v>
      </c>
      <c r="J261" s="135">
        <v>0.30833333333333335</v>
      </c>
      <c r="K261" s="135">
        <v>0.3638888888888889</v>
      </c>
      <c r="L261" s="138"/>
      <c r="M261" s="135">
        <v>0.2708333333333333</v>
      </c>
      <c r="N261" s="135"/>
      <c r="O261" s="135"/>
      <c r="P261" s="135"/>
      <c r="Q261" s="135">
        <f t="shared" si="4"/>
        <v>0.06388888889</v>
      </c>
      <c r="R261" s="135">
        <f t="shared" si="5"/>
        <v>0.2520833333</v>
      </c>
      <c r="S261" s="136">
        <f t="shared" si="6"/>
        <v>0.3125</v>
      </c>
      <c r="T261" s="135">
        <f t="shared" si="7"/>
        <v>0.3708333333</v>
      </c>
      <c r="U261" s="139"/>
      <c r="V261" s="139"/>
      <c r="W261" s="139"/>
      <c r="X261" s="139"/>
      <c r="Y261" s="139"/>
      <c r="Z261" s="139"/>
      <c r="AA261" s="139"/>
    </row>
    <row r="262">
      <c r="A262" s="132">
        <v>44822.0</v>
      </c>
      <c r="B262" s="133" t="str">
        <f t="shared" si="1"/>
        <v>Sunday</v>
      </c>
      <c r="C262" s="134">
        <v>44822.0</v>
      </c>
      <c r="D262" s="135">
        <v>0.2361111111111111</v>
      </c>
      <c r="E262" s="135">
        <v>0.2916666666666667</v>
      </c>
      <c r="F262" s="136">
        <f t="shared" si="2"/>
        <v>0.3055555556</v>
      </c>
      <c r="G262" s="137" t="str">
        <f t="shared" si="3"/>
        <v>01:05 AM - 01:10 AM</v>
      </c>
      <c r="H262" s="135">
        <v>0.049305555555555554</v>
      </c>
      <c r="I262" s="135">
        <v>0.2298611111111111</v>
      </c>
      <c r="J262" s="135">
        <v>0.30694444444444446</v>
      </c>
      <c r="K262" s="135">
        <v>0.3625</v>
      </c>
      <c r="L262" s="138"/>
      <c r="M262" s="135">
        <v>0.2708333333333333</v>
      </c>
      <c r="N262" s="135"/>
      <c r="O262" s="135"/>
      <c r="P262" s="135"/>
      <c r="Q262" s="135">
        <f t="shared" si="4"/>
        <v>0.06319444444</v>
      </c>
      <c r="R262" s="135">
        <f t="shared" si="5"/>
        <v>0.2506944444</v>
      </c>
      <c r="S262" s="136">
        <f t="shared" si="6"/>
        <v>0.3111111111</v>
      </c>
      <c r="T262" s="135">
        <f t="shared" si="7"/>
        <v>0.3694444444</v>
      </c>
      <c r="U262" s="139"/>
      <c r="V262" s="139"/>
      <c r="W262" s="139"/>
      <c r="X262" s="139"/>
      <c r="Y262" s="139"/>
      <c r="Z262" s="139"/>
      <c r="AA262" s="139"/>
    </row>
    <row r="263">
      <c r="A263" s="132">
        <v>44823.0</v>
      </c>
      <c r="B263" s="133" t="str">
        <f t="shared" si="1"/>
        <v>Monday</v>
      </c>
      <c r="C263" s="134">
        <v>44823.0</v>
      </c>
      <c r="D263" s="135">
        <v>0.23680555555555555</v>
      </c>
      <c r="E263" s="135">
        <v>0.2923611111111111</v>
      </c>
      <c r="F263" s="136">
        <f t="shared" si="2"/>
        <v>0.30625</v>
      </c>
      <c r="G263" s="137" t="str">
        <f t="shared" si="3"/>
        <v>01:05 AM - 01:10 AM</v>
      </c>
      <c r="H263" s="135">
        <v>0.049305555555555554</v>
      </c>
      <c r="I263" s="135">
        <v>0.22847222222222222</v>
      </c>
      <c r="J263" s="135">
        <v>0.3055555555555556</v>
      </c>
      <c r="K263" s="135">
        <v>0.3611111111111111</v>
      </c>
      <c r="L263" s="138"/>
      <c r="M263" s="135">
        <v>0.2708333333333333</v>
      </c>
      <c r="N263" s="135"/>
      <c r="O263" s="135"/>
      <c r="P263" s="135"/>
      <c r="Q263" s="135">
        <f t="shared" si="4"/>
        <v>0.06319444444</v>
      </c>
      <c r="R263" s="135">
        <f t="shared" si="5"/>
        <v>0.2493055556</v>
      </c>
      <c r="S263" s="136">
        <f t="shared" si="6"/>
        <v>0.3097222222</v>
      </c>
      <c r="T263" s="135">
        <f t="shared" si="7"/>
        <v>0.3680555556</v>
      </c>
      <c r="U263" s="139"/>
      <c r="V263" s="139"/>
      <c r="W263" s="139"/>
      <c r="X263" s="139"/>
      <c r="Y263" s="139"/>
      <c r="Z263" s="139"/>
      <c r="AA263" s="139"/>
    </row>
    <row r="264">
      <c r="A264" s="132">
        <v>44824.0</v>
      </c>
      <c r="B264" s="133" t="str">
        <f t="shared" si="1"/>
        <v>Tuesday</v>
      </c>
      <c r="C264" s="134">
        <v>44824.0</v>
      </c>
      <c r="D264" s="135">
        <v>0.2375</v>
      </c>
      <c r="E264" s="135">
        <v>0.29305555555555557</v>
      </c>
      <c r="F264" s="136">
        <f t="shared" si="2"/>
        <v>0.3069444444</v>
      </c>
      <c r="G264" s="137" t="str">
        <f t="shared" si="3"/>
        <v>01:04 AM - 01:09 AM</v>
      </c>
      <c r="H264" s="135">
        <v>0.04861111111111111</v>
      </c>
      <c r="I264" s="135">
        <v>0.22777777777777777</v>
      </c>
      <c r="J264" s="135">
        <v>0.30416666666666664</v>
      </c>
      <c r="K264" s="135">
        <v>0.3597222222222222</v>
      </c>
      <c r="L264" s="138"/>
      <c r="M264" s="135">
        <v>0.2708333333333333</v>
      </c>
      <c r="N264" s="135"/>
      <c r="O264" s="135"/>
      <c r="P264" s="135"/>
      <c r="Q264" s="135">
        <f t="shared" si="4"/>
        <v>0.0625</v>
      </c>
      <c r="R264" s="135">
        <f t="shared" si="5"/>
        <v>0.2486111111</v>
      </c>
      <c r="S264" s="136">
        <f t="shared" si="6"/>
        <v>0.3083333333</v>
      </c>
      <c r="T264" s="135">
        <f t="shared" si="7"/>
        <v>0.3666666667</v>
      </c>
      <c r="U264" s="139"/>
      <c r="V264" s="139"/>
      <c r="W264" s="139"/>
      <c r="X264" s="139"/>
      <c r="Y264" s="139"/>
      <c r="Z264" s="139"/>
      <c r="AA264" s="139"/>
    </row>
    <row r="265">
      <c r="A265" s="132">
        <v>44825.0</v>
      </c>
      <c r="B265" s="133" t="str">
        <f t="shared" si="1"/>
        <v>Wednesday</v>
      </c>
      <c r="C265" s="134">
        <v>44825.0</v>
      </c>
      <c r="D265" s="135">
        <v>0.2388888888888889</v>
      </c>
      <c r="E265" s="135">
        <v>0.29375</v>
      </c>
      <c r="F265" s="136">
        <f t="shared" si="2"/>
        <v>0.3076388889</v>
      </c>
      <c r="G265" s="137" t="str">
        <f t="shared" si="3"/>
        <v>01:04 AM - 01:09 AM</v>
      </c>
      <c r="H265" s="135">
        <v>0.04861111111111111</v>
      </c>
      <c r="I265" s="135">
        <v>0.2263888888888889</v>
      </c>
      <c r="J265" s="135">
        <v>0.30277777777777776</v>
      </c>
      <c r="K265" s="135">
        <v>0.35833333333333334</v>
      </c>
      <c r="L265" s="138"/>
      <c r="M265" s="135">
        <v>0.2708333333333333</v>
      </c>
      <c r="N265" s="135"/>
      <c r="O265" s="135"/>
      <c r="P265" s="135"/>
      <c r="Q265" s="135">
        <f t="shared" si="4"/>
        <v>0.0625</v>
      </c>
      <c r="R265" s="135">
        <f t="shared" si="5"/>
        <v>0.2472222222</v>
      </c>
      <c r="S265" s="136">
        <f t="shared" si="6"/>
        <v>0.3069444444</v>
      </c>
      <c r="T265" s="135">
        <f t="shared" si="7"/>
        <v>0.3652777778</v>
      </c>
      <c r="U265" s="139"/>
      <c r="V265" s="139"/>
      <c r="W265" s="139"/>
      <c r="X265" s="139"/>
      <c r="Y265" s="139"/>
      <c r="Z265" s="139"/>
      <c r="AA265" s="139"/>
    </row>
    <row r="266">
      <c r="A266" s="132">
        <v>44826.0</v>
      </c>
      <c r="B266" s="133" t="str">
        <f t="shared" si="1"/>
        <v>Thursday</v>
      </c>
      <c r="C266" s="134">
        <v>44826.0</v>
      </c>
      <c r="D266" s="135">
        <v>0.23958333333333334</v>
      </c>
      <c r="E266" s="135">
        <v>0.29444444444444445</v>
      </c>
      <c r="F266" s="136">
        <f t="shared" si="2"/>
        <v>0.3083333333</v>
      </c>
      <c r="G266" s="137" t="str">
        <f t="shared" si="3"/>
        <v>01:04 AM - 01:09 AM</v>
      </c>
      <c r="H266" s="135">
        <v>0.04861111111111111</v>
      </c>
      <c r="I266" s="135">
        <v>0.22569444444444445</v>
      </c>
      <c r="J266" s="135">
        <v>0.3013888888888889</v>
      </c>
      <c r="K266" s="135">
        <v>0.35694444444444445</v>
      </c>
      <c r="L266" s="138"/>
      <c r="M266" s="135">
        <v>0.2708333333333333</v>
      </c>
      <c r="N266" s="135"/>
      <c r="O266" s="135"/>
      <c r="P266" s="135"/>
      <c r="Q266" s="135">
        <f t="shared" si="4"/>
        <v>0.0625</v>
      </c>
      <c r="R266" s="135">
        <f t="shared" si="5"/>
        <v>0.2465277778</v>
      </c>
      <c r="S266" s="136">
        <f t="shared" si="6"/>
        <v>0.3055555556</v>
      </c>
      <c r="T266" s="135">
        <f t="shared" si="7"/>
        <v>0.3638888889</v>
      </c>
      <c r="U266" s="139"/>
      <c r="V266" s="139"/>
      <c r="W266" s="139"/>
      <c r="X266" s="139"/>
      <c r="Y266" s="139"/>
      <c r="Z266" s="139"/>
      <c r="AA266" s="139"/>
    </row>
    <row r="267">
      <c r="A267" s="132">
        <v>44827.0</v>
      </c>
      <c r="B267" s="133" t="str">
        <f t="shared" si="1"/>
        <v>Friday</v>
      </c>
      <c r="C267" s="134">
        <v>44827.0</v>
      </c>
      <c r="D267" s="135">
        <v>0.24027777777777778</v>
      </c>
      <c r="E267" s="135">
        <v>0.29583333333333334</v>
      </c>
      <c r="F267" s="136">
        <f t="shared" si="2"/>
        <v>0.3097222222</v>
      </c>
      <c r="G267" s="137" t="str">
        <f t="shared" si="3"/>
        <v>01:03 AM - 01:08 AM</v>
      </c>
      <c r="H267" s="135">
        <v>0.04791666666666667</v>
      </c>
      <c r="I267" s="135">
        <v>0.22430555555555556</v>
      </c>
      <c r="J267" s="135">
        <v>0.30069444444444443</v>
      </c>
      <c r="K267" s="135">
        <v>0.35555555555555557</v>
      </c>
      <c r="L267" s="138"/>
      <c r="M267" s="135">
        <v>0.2708333333333333</v>
      </c>
      <c r="N267" s="135"/>
      <c r="O267" s="135"/>
      <c r="P267" s="135"/>
      <c r="Q267" s="135">
        <f t="shared" si="4"/>
        <v>0.06180555556</v>
      </c>
      <c r="R267" s="135">
        <f t="shared" si="5"/>
        <v>0.2451388889</v>
      </c>
      <c r="S267" s="136">
        <f t="shared" si="6"/>
        <v>0.3048611111</v>
      </c>
      <c r="T267" s="135">
        <f t="shared" si="7"/>
        <v>0.3625</v>
      </c>
      <c r="U267" s="139"/>
      <c r="V267" s="139"/>
      <c r="W267" s="139"/>
      <c r="X267" s="139"/>
      <c r="Y267" s="139"/>
      <c r="Z267" s="139"/>
      <c r="AA267" s="139"/>
    </row>
    <row r="268">
      <c r="A268" s="132">
        <v>44828.0</v>
      </c>
      <c r="B268" s="133" t="str">
        <f t="shared" si="1"/>
        <v>Saturday</v>
      </c>
      <c r="C268" s="134">
        <v>44828.0</v>
      </c>
      <c r="D268" s="135">
        <v>0.24097222222222223</v>
      </c>
      <c r="E268" s="135">
        <v>0.2965277777777778</v>
      </c>
      <c r="F268" s="136">
        <f t="shared" si="2"/>
        <v>0.3104166667</v>
      </c>
      <c r="G268" s="137" t="str">
        <f t="shared" si="3"/>
        <v>01:03 AM - 01:08 AM</v>
      </c>
      <c r="H268" s="135">
        <v>0.04791666666666667</v>
      </c>
      <c r="I268" s="135">
        <v>0.22361111111111112</v>
      </c>
      <c r="J268" s="135">
        <v>0.29930555555555555</v>
      </c>
      <c r="K268" s="135">
        <v>0.3541666666666667</v>
      </c>
      <c r="L268" s="138"/>
      <c r="M268" s="135">
        <v>0.2708333333333333</v>
      </c>
      <c r="N268" s="135"/>
      <c r="O268" s="135"/>
      <c r="P268" s="135"/>
      <c r="Q268" s="135">
        <f t="shared" si="4"/>
        <v>0.06180555556</v>
      </c>
      <c r="R268" s="135">
        <f t="shared" si="5"/>
        <v>0.2444444444</v>
      </c>
      <c r="S268" s="136">
        <f t="shared" si="6"/>
        <v>0.3034722222</v>
      </c>
      <c r="T268" s="135">
        <f t="shared" si="7"/>
        <v>0.3611111111</v>
      </c>
      <c r="U268" s="139"/>
      <c r="V268" s="139"/>
      <c r="W268" s="139"/>
      <c r="X268" s="139"/>
      <c r="Y268" s="139"/>
      <c r="Z268" s="139"/>
      <c r="AA268" s="139"/>
    </row>
    <row r="269">
      <c r="A269" s="132">
        <v>44829.0</v>
      </c>
      <c r="B269" s="133" t="str">
        <f t="shared" si="1"/>
        <v>Sunday</v>
      </c>
      <c r="C269" s="134">
        <v>44829.0</v>
      </c>
      <c r="D269" s="135">
        <v>0.2423611111111111</v>
      </c>
      <c r="E269" s="135">
        <v>0.2972222222222222</v>
      </c>
      <c r="F269" s="136">
        <f t="shared" si="2"/>
        <v>0.3111111111</v>
      </c>
      <c r="G269" s="137" t="str">
        <f t="shared" si="3"/>
        <v>01:03 AM - 01:08 AM</v>
      </c>
      <c r="H269" s="135">
        <v>0.04791666666666667</v>
      </c>
      <c r="I269" s="135">
        <v>0.2222222222222222</v>
      </c>
      <c r="J269" s="135">
        <v>0.29791666666666666</v>
      </c>
      <c r="K269" s="135">
        <v>0.3527777777777778</v>
      </c>
      <c r="L269" s="138"/>
      <c r="M269" s="135">
        <v>0.2708333333333333</v>
      </c>
      <c r="N269" s="135"/>
      <c r="O269" s="135"/>
      <c r="P269" s="135"/>
      <c r="Q269" s="135">
        <f t="shared" si="4"/>
        <v>0.06180555556</v>
      </c>
      <c r="R269" s="135">
        <f t="shared" si="5"/>
        <v>0.2430555556</v>
      </c>
      <c r="S269" s="136">
        <f t="shared" si="6"/>
        <v>0.3020833333</v>
      </c>
      <c r="T269" s="135">
        <f t="shared" si="7"/>
        <v>0.3597222222</v>
      </c>
      <c r="U269" s="139"/>
      <c r="V269" s="139"/>
      <c r="W269" s="139"/>
      <c r="X269" s="139"/>
      <c r="Y269" s="139"/>
      <c r="Z269" s="139"/>
      <c r="AA269" s="139"/>
    </row>
    <row r="270">
      <c r="A270" s="132">
        <v>44830.0</v>
      </c>
      <c r="B270" s="133" t="str">
        <f t="shared" si="1"/>
        <v>Monday</v>
      </c>
      <c r="C270" s="134">
        <v>44830.0</v>
      </c>
      <c r="D270" s="135">
        <v>0.24305555555555555</v>
      </c>
      <c r="E270" s="135">
        <v>0.29791666666666666</v>
      </c>
      <c r="F270" s="136">
        <f t="shared" si="2"/>
        <v>0.3118055556</v>
      </c>
      <c r="G270" s="137" t="str">
        <f t="shared" si="3"/>
        <v>01:02 AM - 01:07 AM</v>
      </c>
      <c r="H270" s="135">
        <v>0.04722222222222222</v>
      </c>
      <c r="I270" s="135">
        <v>0.22152777777777777</v>
      </c>
      <c r="J270" s="135">
        <v>0.2965277777777778</v>
      </c>
      <c r="K270" s="135">
        <v>0.35138888888888886</v>
      </c>
      <c r="L270" s="138"/>
      <c r="M270" s="135">
        <v>0.2708333333333333</v>
      </c>
      <c r="N270" s="135"/>
      <c r="O270" s="135"/>
      <c r="P270" s="135"/>
      <c r="Q270" s="135">
        <f t="shared" si="4"/>
        <v>0.06111111111</v>
      </c>
      <c r="R270" s="135">
        <f t="shared" si="5"/>
        <v>0.2423611111</v>
      </c>
      <c r="S270" s="136">
        <f t="shared" si="6"/>
        <v>0.3006944444</v>
      </c>
      <c r="T270" s="135">
        <f t="shared" si="7"/>
        <v>0.3583333333</v>
      </c>
      <c r="U270" s="139"/>
      <c r="V270" s="139"/>
      <c r="W270" s="139"/>
      <c r="X270" s="139"/>
      <c r="Y270" s="139"/>
      <c r="Z270" s="139"/>
      <c r="AA270" s="139"/>
    </row>
    <row r="271">
      <c r="A271" s="132">
        <v>44831.0</v>
      </c>
      <c r="B271" s="133" t="str">
        <f t="shared" si="1"/>
        <v>Tuesday</v>
      </c>
      <c r="C271" s="134">
        <v>44831.0</v>
      </c>
      <c r="D271" s="135">
        <v>0.24375</v>
      </c>
      <c r="E271" s="135">
        <v>0.2986111111111111</v>
      </c>
      <c r="F271" s="136">
        <f t="shared" si="2"/>
        <v>0.3125</v>
      </c>
      <c r="G271" s="137" t="str">
        <f t="shared" si="3"/>
        <v>01:02 AM - 01:07 AM</v>
      </c>
      <c r="H271" s="135">
        <v>0.04722222222222222</v>
      </c>
      <c r="I271" s="135">
        <v>0.22013888888888888</v>
      </c>
      <c r="J271" s="135">
        <v>0.2951388888888889</v>
      </c>
      <c r="K271" s="135">
        <v>0.35</v>
      </c>
      <c r="L271" s="138"/>
      <c r="M271" s="135">
        <v>0.2708333333333333</v>
      </c>
      <c r="N271" s="135"/>
      <c r="O271" s="135"/>
      <c r="P271" s="135"/>
      <c r="Q271" s="135">
        <f t="shared" si="4"/>
        <v>0.06111111111</v>
      </c>
      <c r="R271" s="135">
        <f t="shared" si="5"/>
        <v>0.2409722222</v>
      </c>
      <c r="S271" s="136">
        <f t="shared" si="6"/>
        <v>0.2993055556</v>
      </c>
      <c r="T271" s="135">
        <f t="shared" si="7"/>
        <v>0.3569444444</v>
      </c>
      <c r="U271" s="139"/>
      <c r="V271" s="139"/>
      <c r="W271" s="139"/>
      <c r="X271" s="139"/>
      <c r="Y271" s="139"/>
      <c r="Z271" s="139"/>
      <c r="AA271" s="139"/>
    </row>
    <row r="272">
      <c r="A272" s="132">
        <v>44832.0</v>
      </c>
      <c r="B272" s="133" t="str">
        <f t="shared" si="1"/>
        <v>Wednesday</v>
      </c>
      <c r="C272" s="134">
        <v>44832.0</v>
      </c>
      <c r="D272" s="135">
        <v>0.24444444444444444</v>
      </c>
      <c r="E272" s="135">
        <v>0.29930555555555555</v>
      </c>
      <c r="F272" s="136">
        <f t="shared" si="2"/>
        <v>0.3131944444</v>
      </c>
      <c r="G272" s="137" t="str">
        <f t="shared" si="3"/>
        <v>01:02 AM - 01:07 AM</v>
      </c>
      <c r="H272" s="135">
        <v>0.04722222222222222</v>
      </c>
      <c r="I272" s="135">
        <v>0.21875</v>
      </c>
      <c r="J272" s="135">
        <v>0.29375</v>
      </c>
      <c r="K272" s="135">
        <v>0.3486111111111111</v>
      </c>
      <c r="L272" s="138"/>
      <c r="M272" s="135">
        <v>0.2708333333333333</v>
      </c>
      <c r="N272" s="135"/>
      <c r="O272" s="135"/>
      <c r="P272" s="135"/>
      <c r="Q272" s="135">
        <f t="shared" si="4"/>
        <v>0.06111111111</v>
      </c>
      <c r="R272" s="135">
        <f t="shared" si="5"/>
        <v>0.2395833333</v>
      </c>
      <c r="S272" s="136">
        <f t="shared" si="6"/>
        <v>0.2979166667</v>
      </c>
      <c r="T272" s="135">
        <f t="shared" si="7"/>
        <v>0.3555555556</v>
      </c>
      <c r="U272" s="139"/>
      <c r="V272" s="139"/>
      <c r="W272" s="139"/>
      <c r="X272" s="139"/>
      <c r="Y272" s="139"/>
      <c r="Z272" s="139"/>
      <c r="AA272" s="139"/>
    </row>
    <row r="273">
      <c r="A273" s="132">
        <v>44833.0</v>
      </c>
      <c r="B273" s="133" t="str">
        <f t="shared" si="1"/>
        <v>Thursday</v>
      </c>
      <c r="C273" s="134">
        <v>44833.0</v>
      </c>
      <c r="D273" s="135">
        <v>0.24583333333333332</v>
      </c>
      <c r="E273" s="135">
        <v>0.3</v>
      </c>
      <c r="F273" s="136">
        <f t="shared" si="2"/>
        <v>0.3138888889</v>
      </c>
      <c r="G273" s="137" t="str">
        <f t="shared" si="3"/>
        <v>01:01 AM - 01:06 AM</v>
      </c>
      <c r="H273" s="135">
        <v>0.04652777777777778</v>
      </c>
      <c r="I273" s="135">
        <v>0.21805555555555556</v>
      </c>
      <c r="J273" s="135">
        <v>0.29305555555555557</v>
      </c>
      <c r="K273" s="135">
        <v>0.3472222222222222</v>
      </c>
      <c r="L273" s="138"/>
      <c r="M273" s="135">
        <v>0.2708333333333333</v>
      </c>
      <c r="N273" s="135"/>
      <c r="O273" s="135"/>
      <c r="P273" s="135"/>
      <c r="Q273" s="135">
        <f t="shared" si="4"/>
        <v>0.06041666667</v>
      </c>
      <c r="R273" s="135">
        <f t="shared" si="5"/>
        <v>0.2388888889</v>
      </c>
      <c r="S273" s="136">
        <f t="shared" si="6"/>
        <v>0.2972222222</v>
      </c>
      <c r="T273" s="135">
        <f t="shared" si="7"/>
        <v>0.3541666667</v>
      </c>
      <c r="U273" s="139"/>
      <c r="V273" s="139"/>
      <c r="W273" s="139"/>
      <c r="X273" s="139"/>
      <c r="Y273" s="139"/>
      <c r="Z273" s="139"/>
      <c r="AA273" s="139"/>
    </row>
    <row r="274">
      <c r="A274" s="132">
        <v>44834.0</v>
      </c>
      <c r="B274" s="133" t="str">
        <f t="shared" si="1"/>
        <v>Friday</v>
      </c>
      <c r="C274" s="134">
        <v>44834.0</v>
      </c>
      <c r="D274" s="135">
        <v>0.2465277777777778</v>
      </c>
      <c r="E274" s="135">
        <v>0.3013888888888889</v>
      </c>
      <c r="F274" s="136">
        <f t="shared" si="2"/>
        <v>0.3152777778</v>
      </c>
      <c r="G274" s="137" t="str">
        <f t="shared" si="3"/>
        <v>01:01 AM - 01:06 AM</v>
      </c>
      <c r="H274" s="135">
        <v>0.04652777777777778</v>
      </c>
      <c r="I274" s="135">
        <v>0.21666666666666667</v>
      </c>
      <c r="J274" s="135">
        <v>0.2916666666666667</v>
      </c>
      <c r="K274" s="135">
        <v>0.34652777777777777</v>
      </c>
      <c r="L274" s="138"/>
      <c r="M274" s="135">
        <v>0.2708333333333333</v>
      </c>
      <c r="N274" s="135"/>
      <c r="O274" s="135"/>
      <c r="P274" s="135"/>
      <c r="Q274" s="135">
        <f t="shared" si="4"/>
        <v>0.06041666667</v>
      </c>
      <c r="R274" s="135">
        <f t="shared" si="5"/>
        <v>0.2375</v>
      </c>
      <c r="S274" s="136">
        <f t="shared" si="6"/>
        <v>0.2958333333</v>
      </c>
      <c r="T274" s="135">
        <f t="shared" si="7"/>
        <v>0.3534722222</v>
      </c>
      <c r="U274" s="139"/>
      <c r="V274" s="139"/>
      <c r="W274" s="139"/>
      <c r="X274" s="139"/>
      <c r="Y274" s="139"/>
      <c r="Z274" s="139"/>
      <c r="AA274" s="139"/>
    </row>
    <row r="275">
      <c r="A275" s="140">
        <v>44835.0</v>
      </c>
      <c r="B275" s="141" t="str">
        <f t="shared" si="1"/>
        <v>Saturday</v>
      </c>
      <c r="C275" s="142">
        <v>44835.0</v>
      </c>
      <c r="D275" s="143">
        <v>0.24722222222222223</v>
      </c>
      <c r="E275" s="143">
        <v>0.3020833333333333</v>
      </c>
      <c r="F275" s="144">
        <f t="shared" si="2"/>
        <v>0.3159722222</v>
      </c>
      <c r="G275" s="145" t="str">
        <f t="shared" si="3"/>
        <v>01:01 AM - 01:06 AM</v>
      </c>
      <c r="H275" s="143">
        <v>0.04652777777777778</v>
      </c>
      <c r="I275" s="143">
        <v>0.21597222222222223</v>
      </c>
      <c r="J275" s="143">
        <v>0.2902777777777778</v>
      </c>
      <c r="K275" s="143">
        <v>0.3451388888888889</v>
      </c>
      <c r="L275" s="146"/>
      <c r="M275" s="143">
        <v>0.2708333333333333</v>
      </c>
      <c r="N275" s="143"/>
      <c r="O275" s="143"/>
      <c r="P275" s="143"/>
      <c r="Q275" s="143">
        <f t="shared" si="4"/>
        <v>0.06041666667</v>
      </c>
      <c r="R275" s="143">
        <f t="shared" si="5"/>
        <v>0.2368055556</v>
      </c>
      <c r="S275" s="144">
        <f t="shared" si="6"/>
        <v>0.2944444444</v>
      </c>
      <c r="T275" s="143">
        <f t="shared" si="7"/>
        <v>0.3520833333</v>
      </c>
      <c r="U275" s="147"/>
      <c r="V275" s="147"/>
      <c r="W275" s="147"/>
      <c r="X275" s="147"/>
      <c r="Y275" s="147"/>
      <c r="Z275" s="147"/>
      <c r="AA275" s="147"/>
    </row>
    <row r="276">
      <c r="A276" s="140">
        <v>44836.0</v>
      </c>
      <c r="B276" s="141" t="str">
        <f t="shared" si="1"/>
        <v>Sunday</v>
      </c>
      <c r="C276" s="142">
        <v>44836.0</v>
      </c>
      <c r="D276" s="143">
        <v>0.24791666666666667</v>
      </c>
      <c r="E276" s="143">
        <v>0.30277777777777776</v>
      </c>
      <c r="F276" s="144">
        <f t="shared" si="2"/>
        <v>0.3166666667</v>
      </c>
      <c r="G276" s="145" t="str">
        <f t="shared" si="3"/>
        <v>01:00 AM - 01:05 AM</v>
      </c>
      <c r="H276" s="143">
        <v>0.04583333333333333</v>
      </c>
      <c r="I276" s="143">
        <v>0.21458333333333332</v>
      </c>
      <c r="J276" s="143">
        <v>0.28888888888888886</v>
      </c>
      <c r="K276" s="143">
        <v>0.34375</v>
      </c>
      <c r="L276" s="146"/>
      <c r="M276" s="143">
        <v>0.2708333333333333</v>
      </c>
      <c r="N276" s="143"/>
      <c r="O276" s="143"/>
      <c r="P276" s="143"/>
      <c r="Q276" s="143">
        <f t="shared" si="4"/>
        <v>0.05972222222</v>
      </c>
      <c r="R276" s="143">
        <f t="shared" si="5"/>
        <v>0.2354166667</v>
      </c>
      <c r="S276" s="144">
        <f t="shared" si="6"/>
        <v>0.2930555556</v>
      </c>
      <c r="T276" s="143">
        <f t="shared" si="7"/>
        <v>0.3506944444</v>
      </c>
      <c r="U276" s="147"/>
      <c r="V276" s="147"/>
      <c r="W276" s="147"/>
      <c r="X276" s="147"/>
      <c r="Y276" s="147"/>
      <c r="Z276" s="147"/>
      <c r="AA276" s="147"/>
    </row>
    <row r="277">
      <c r="A277" s="140">
        <v>44837.0</v>
      </c>
      <c r="B277" s="141" t="str">
        <f t="shared" si="1"/>
        <v>Monday</v>
      </c>
      <c r="C277" s="142">
        <v>44837.0</v>
      </c>
      <c r="D277" s="143">
        <v>0.24861111111111112</v>
      </c>
      <c r="E277" s="143">
        <v>0.3034722222222222</v>
      </c>
      <c r="F277" s="144">
        <f t="shared" si="2"/>
        <v>0.3173611111</v>
      </c>
      <c r="G277" s="145" t="str">
        <f t="shared" si="3"/>
        <v>01:00 AM - 01:05 AM</v>
      </c>
      <c r="H277" s="143">
        <v>0.04583333333333333</v>
      </c>
      <c r="I277" s="143">
        <v>0.21319444444444444</v>
      </c>
      <c r="J277" s="143">
        <v>0.2875</v>
      </c>
      <c r="K277" s="143">
        <v>0.3423611111111111</v>
      </c>
      <c r="L277" s="146"/>
      <c r="M277" s="143">
        <v>0.2708333333333333</v>
      </c>
      <c r="N277" s="143"/>
      <c r="O277" s="143"/>
      <c r="P277" s="143"/>
      <c r="Q277" s="143">
        <f t="shared" si="4"/>
        <v>0.05972222222</v>
      </c>
      <c r="R277" s="143">
        <f t="shared" si="5"/>
        <v>0.2340277778</v>
      </c>
      <c r="S277" s="144">
        <f t="shared" si="6"/>
        <v>0.2916666667</v>
      </c>
      <c r="T277" s="143">
        <f t="shared" si="7"/>
        <v>0.3493055556</v>
      </c>
      <c r="U277" s="147"/>
      <c r="V277" s="147"/>
      <c r="W277" s="147"/>
      <c r="X277" s="147"/>
      <c r="Y277" s="147"/>
      <c r="Z277" s="147"/>
      <c r="AA277" s="147"/>
    </row>
    <row r="278">
      <c r="A278" s="140">
        <v>44838.0</v>
      </c>
      <c r="B278" s="141" t="str">
        <f t="shared" si="1"/>
        <v>Tuesday</v>
      </c>
      <c r="C278" s="142">
        <v>44838.0</v>
      </c>
      <c r="D278" s="143">
        <v>0.25</v>
      </c>
      <c r="E278" s="143">
        <v>0.30416666666666664</v>
      </c>
      <c r="F278" s="144">
        <f t="shared" si="2"/>
        <v>0.3180555556</v>
      </c>
      <c r="G278" s="145" t="str">
        <f t="shared" si="3"/>
        <v>01:00 AM - 01:05 AM</v>
      </c>
      <c r="H278" s="143">
        <v>0.04583333333333333</v>
      </c>
      <c r="I278" s="143">
        <v>0.2125</v>
      </c>
      <c r="J278" s="143">
        <v>0.28680555555555554</v>
      </c>
      <c r="K278" s="143">
        <v>0.34097222222222223</v>
      </c>
      <c r="L278" s="146"/>
      <c r="M278" s="143">
        <v>0.2708333333333333</v>
      </c>
      <c r="N278" s="143"/>
      <c r="O278" s="143"/>
      <c r="P278" s="143"/>
      <c r="Q278" s="143">
        <f t="shared" si="4"/>
        <v>0.05972222222</v>
      </c>
      <c r="R278" s="143">
        <f t="shared" si="5"/>
        <v>0.2333333333</v>
      </c>
      <c r="S278" s="144">
        <f t="shared" si="6"/>
        <v>0.2909722222</v>
      </c>
      <c r="T278" s="143">
        <f t="shared" si="7"/>
        <v>0.3479166667</v>
      </c>
      <c r="U278" s="147"/>
      <c r="V278" s="147"/>
      <c r="W278" s="147"/>
      <c r="X278" s="147"/>
      <c r="Y278" s="147"/>
      <c r="Z278" s="147"/>
      <c r="AA278" s="147"/>
    </row>
    <row r="279">
      <c r="A279" s="140">
        <v>44839.0</v>
      </c>
      <c r="B279" s="141" t="str">
        <f t="shared" si="1"/>
        <v>Wednesday</v>
      </c>
      <c r="C279" s="142">
        <v>44839.0</v>
      </c>
      <c r="D279" s="143">
        <v>0.25069444444444444</v>
      </c>
      <c r="E279" s="143">
        <v>0.30486111111111114</v>
      </c>
      <c r="F279" s="144">
        <f t="shared" si="2"/>
        <v>0.31875</v>
      </c>
      <c r="G279" s="145" t="str">
        <f t="shared" si="3"/>
        <v>12:59 AM - 01:04 AM</v>
      </c>
      <c r="H279" s="143">
        <v>0.04513888888888889</v>
      </c>
      <c r="I279" s="143">
        <v>0.2111111111111111</v>
      </c>
      <c r="J279" s="143">
        <v>0.28541666666666665</v>
      </c>
      <c r="K279" s="143">
        <v>0.33958333333333335</v>
      </c>
      <c r="L279" s="146"/>
      <c r="M279" s="143">
        <v>0.2708333333333333</v>
      </c>
      <c r="N279" s="143"/>
      <c r="O279" s="143"/>
      <c r="P279" s="143"/>
      <c r="Q279" s="143">
        <f t="shared" si="4"/>
        <v>0.05902777778</v>
      </c>
      <c r="R279" s="143">
        <f t="shared" si="5"/>
        <v>0.2319444444</v>
      </c>
      <c r="S279" s="144">
        <f t="shared" si="6"/>
        <v>0.2895833333</v>
      </c>
      <c r="T279" s="143">
        <f t="shared" si="7"/>
        <v>0.3465277778</v>
      </c>
      <c r="U279" s="147"/>
      <c r="V279" s="147"/>
      <c r="W279" s="147"/>
      <c r="X279" s="147"/>
      <c r="Y279" s="147"/>
      <c r="Z279" s="147"/>
      <c r="AA279" s="147"/>
    </row>
    <row r="280">
      <c r="A280" s="140">
        <v>44840.0</v>
      </c>
      <c r="B280" s="141" t="str">
        <f t="shared" si="1"/>
        <v>Thursday</v>
      </c>
      <c r="C280" s="142">
        <v>44840.0</v>
      </c>
      <c r="D280" s="143">
        <v>0.2513888888888889</v>
      </c>
      <c r="E280" s="143">
        <v>0.30625</v>
      </c>
      <c r="F280" s="144">
        <f t="shared" si="2"/>
        <v>0.3201388889</v>
      </c>
      <c r="G280" s="145" t="str">
        <f t="shared" si="3"/>
        <v>12:59 AM - 01:04 AM</v>
      </c>
      <c r="H280" s="143">
        <v>0.04513888888888889</v>
      </c>
      <c r="I280" s="143">
        <v>0.21041666666666667</v>
      </c>
      <c r="J280" s="143">
        <v>0.28402777777777777</v>
      </c>
      <c r="K280" s="143">
        <v>0.3388888888888889</v>
      </c>
      <c r="L280" s="146"/>
      <c r="M280" s="143">
        <v>0.2708333333333333</v>
      </c>
      <c r="N280" s="143"/>
      <c r="O280" s="143"/>
      <c r="P280" s="143"/>
      <c r="Q280" s="143">
        <f t="shared" si="4"/>
        <v>0.05902777778</v>
      </c>
      <c r="R280" s="143">
        <f t="shared" si="5"/>
        <v>0.23125</v>
      </c>
      <c r="S280" s="144">
        <f t="shared" si="6"/>
        <v>0.2881944444</v>
      </c>
      <c r="T280" s="143">
        <f t="shared" si="7"/>
        <v>0.3458333333</v>
      </c>
      <c r="U280" s="147"/>
      <c r="V280" s="147"/>
      <c r="W280" s="147"/>
      <c r="X280" s="147"/>
      <c r="Y280" s="147"/>
      <c r="Z280" s="147"/>
      <c r="AA280" s="147"/>
    </row>
    <row r="281">
      <c r="A281" s="140">
        <v>44841.0</v>
      </c>
      <c r="B281" s="141" t="str">
        <f t="shared" si="1"/>
        <v>Friday</v>
      </c>
      <c r="C281" s="142">
        <v>44841.0</v>
      </c>
      <c r="D281" s="143">
        <v>0.2520833333333333</v>
      </c>
      <c r="E281" s="143">
        <v>0.30694444444444446</v>
      </c>
      <c r="F281" s="144">
        <f t="shared" si="2"/>
        <v>0.3208333333</v>
      </c>
      <c r="G281" s="145" t="str">
        <f t="shared" si="3"/>
        <v>12:59 AM - 01:04 AM</v>
      </c>
      <c r="H281" s="143">
        <v>0.04513888888888889</v>
      </c>
      <c r="I281" s="143">
        <v>0.20902777777777778</v>
      </c>
      <c r="J281" s="143">
        <v>0.2826388888888889</v>
      </c>
      <c r="K281" s="143">
        <v>0.3375</v>
      </c>
      <c r="L281" s="146"/>
      <c r="M281" s="143">
        <v>0.2708333333333333</v>
      </c>
      <c r="N281" s="143"/>
      <c r="O281" s="143"/>
      <c r="P281" s="143"/>
      <c r="Q281" s="143">
        <f t="shared" si="4"/>
        <v>0.05902777778</v>
      </c>
      <c r="R281" s="143">
        <f t="shared" si="5"/>
        <v>0.2298611111</v>
      </c>
      <c r="S281" s="144">
        <f t="shared" si="6"/>
        <v>0.2868055556</v>
      </c>
      <c r="T281" s="143">
        <f t="shared" si="7"/>
        <v>0.3444444444</v>
      </c>
      <c r="U281" s="147"/>
      <c r="V281" s="147"/>
      <c r="W281" s="147"/>
      <c r="X281" s="147"/>
      <c r="Y281" s="147"/>
      <c r="Z281" s="147"/>
      <c r="AA281" s="147"/>
    </row>
    <row r="282">
      <c r="A282" s="140">
        <v>44842.0</v>
      </c>
      <c r="B282" s="141" t="str">
        <f t="shared" si="1"/>
        <v>Saturday</v>
      </c>
      <c r="C282" s="142">
        <v>44842.0</v>
      </c>
      <c r="D282" s="143">
        <v>0.25277777777777777</v>
      </c>
      <c r="E282" s="143">
        <v>0.3076388888888889</v>
      </c>
      <c r="F282" s="144">
        <f t="shared" si="2"/>
        <v>0.3215277778</v>
      </c>
      <c r="G282" s="145" t="str">
        <f t="shared" si="3"/>
        <v>12:59 AM - 01:04 AM</v>
      </c>
      <c r="H282" s="143">
        <v>0.04513888888888889</v>
      </c>
      <c r="I282" s="143">
        <v>0.20833333333333334</v>
      </c>
      <c r="J282" s="143">
        <v>0.28125</v>
      </c>
      <c r="K282" s="143">
        <v>0.33611111111111114</v>
      </c>
      <c r="L282" s="146"/>
      <c r="M282" s="143">
        <v>0.2708333333333333</v>
      </c>
      <c r="N282" s="143"/>
      <c r="O282" s="143"/>
      <c r="P282" s="143"/>
      <c r="Q282" s="143">
        <f t="shared" si="4"/>
        <v>0.05902777778</v>
      </c>
      <c r="R282" s="143">
        <f t="shared" si="5"/>
        <v>0.2291666667</v>
      </c>
      <c r="S282" s="144">
        <f t="shared" si="6"/>
        <v>0.2854166667</v>
      </c>
      <c r="T282" s="143">
        <f t="shared" si="7"/>
        <v>0.3430555556</v>
      </c>
      <c r="U282" s="147"/>
      <c r="V282" s="147"/>
      <c r="W282" s="147"/>
      <c r="X282" s="147"/>
      <c r="Y282" s="147"/>
      <c r="Z282" s="147"/>
      <c r="AA282" s="147"/>
    </row>
    <row r="283">
      <c r="A283" s="140">
        <v>44843.0</v>
      </c>
      <c r="B283" s="141" t="str">
        <f t="shared" si="1"/>
        <v>Sunday</v>
      </c>
      <c r="C283" s="142">
        <v>44843.0</v>
      </c>
      <c r="D283" s="143">
        <v>0.25416666666666665</v>
      </c>
      <c r="E283" s="143">
        <v>0.30833333333333335</v>
      </c>
      <c r="F283" s="144">
        <f t="shared" si="2"/>
        <v>0.3222222222</v>
      </c>
      <c r="G283" s="145" t="str">
        <f t="shared" si="3"/>
        <v>12:58 AM - 01:03 AM</v>
      </c>
      <c r="H283" s="143">
        <v>0.044444444444444446</v>
      </c>
      <c r="I283" s="143">
        <v>0.20694444444444443</v>
      </c>
      <c r="J283" s="143">
        <v>0.28055555555555556</v>
      </c>
      <c r="K283" s="143">
        <v>0.3347222222222222</v>
      </c>
      <c r="L283" s="146"/>
      <c r="M283" s="143">
        <v>0.2708333333333333</v>
      </c>
      <c r="N283" s="143"/>
      <c r="O283" s="143"/>
      <c r="P283" s="143"/>
      <c r="Q283" s="143">
        <f t="shared" si="4"/>
        <v>0.05833333333</v>
      </c>
      <c r="R283" s="143">
        <f t="shared" si="5"/>
        <v>0.2277777778</v>
      </c>
      <c r="S283" s="144">
        <f t="shared" si="6"/>
        <v>0.2847222222</v>
      </c>
      <c r="T283" s="143">
        <f t="shared" si="7"/>
        <v>0.3416666667</v>
      </c>
      <c r="U283" s="147"/>
      <c r="V283" s="147"/>
      <c r="W283" s="147"/>
      <c r="X283" s="147"/>
      <c r="Y283" s="147"/>
      <c r="Z283" s="147"/>
      <c r="AA283" s="147"/>
    </row>
    <row r="284">
      <c r="A284" s="140">
        <v>44844.0</v>
      </c>
      <c r="B284" s="141" t="str">
        <f t="shared" si="1"/>
        <v>Monday</v>
      </c>
      <c r="C284" s="142">
        <v>44844.0</v>
      </c>
      <c r="D284" s="143">
        <v>0.2548611111111111</v>
      </c>
      <c r="E284" s="143">
        <v>0.3090277777777778</v>
      </c>
      <c r="F284" s="144">
        <f t="shared" si="2"/>
        <v>0.3229166667</v>
      </c>
      <c r="G284" s="145" t="str">
        <f t="shared" si="3"/>
        <v>12:58 AM - 01:03 AM</v>
      </c>
      <c r="H284" s="143">
        <v>0.044444444444444446</v>
      </c>
      <c r="I284" s="143">
        <v>0.20555555555555555</v>
      </c>
      <c r="J284" s="143">
        <v>0.2791666666666667</v>
      </c>
      <c r="K284" s="143">
        <v>0.33402777777777776</v>
      </c>
      <c r="L284" s="146"/>
      <c r="M284" s="143">
        <v>0.2708333333333333</v>
      </c>
      <c r="N284" s="143"/>
      <c r="O284" s="143"/>
      <c r="P284" s="143"/>
      <c r="Q284" s="143">
        <f t="shared" si="4"/>
        <v>0.05833333333</v>
      </c>
      <c r="R284" s="143">
        <f t="shared" si="5"/>
        <v>0.2263888889</v>
      </c>
      <c r="S284" s="144">
        <f t="shared" si="6"/>
        <v>0.2833333333</v>
      </c>
      <c r="T284" s="143">
        <f t="shared" si="7"/>
        <v>0.3409722222</v>
      </c>
      <c r="U284" s="147"/>
      <c r="V284" s="147"/>
      <c r="W284" s="147"/>
      <c r="X284" s="147"/>
      <c r="Y284" s="147"/>
      <c r="Z284" s="147"/>
      <c r="AA284" s="147"/>
    </row>
    <row r="285">
      <c r="A285" s="140">
        <v>44845.0</v>
      </c>
      <c r="B285" s="141" t="str">
        <f t="shared" si="1"/>
        <v>Tuesday</v>
      </c>
      <c r="C285" s="142">
        <v>44845.0</v>
      </c>
      <c r="D285" s="143">
        <v>0.25555555555555554</v>
      </c>
      <c r="E285" s="143">
        <v>0.3104166666666667</v>
      </c>
      <c r="F285" s="144">
        <f t="shared" si="2"/>
        <v>0.3243055556</v>
      </c>
      <c r="G285" s="145" t="str">
        <f t="shared" si="3"/>
        <v>12:58 AM - 01:03 AM</v>
      </c>
      <c r="H285" s="143">
        <v>0.044444444444444446</v>
      </c>
      <c r="I285" s="143">
        <v>0.2048611111111111</v>
      </c>
      <c r="J285" s="143">
        <v>0.2777777777777778</v>
      </c>
      <c r="K285" s="143">
        <v>0.3326388888888889</v>
      </c>
      <c r="L285" s="146"/>
      <c r="M285" s="143">
        <v>0.2708333333333333</v>
      </c>
      <c r="N285" s="143"/>
      <c r="O285" s="143"/>
      <c r="P285" s="143"/>
      <c r="Q285" s="143">
        <f t="shared" si="4"/>
        <v>0.05833333333</v>
      </c>
      <c r="R285" s="143">
        <f t="shared" si="5"/>
        <v>0.2256944444</v>
      </c>
      <c r="S285" s="144">
        <f t="shared" si="6"/>
        <v>0.2819444444</v>
      </c>
      <c r="T285" s="143">
        <f t="shared" si="7"/>
        <v>0.3395833333</v>
      </c>
      <c r="U285" s="147"/>
      <c r="V285" s="147"/>
      <c r="W285" s="147"/>
      <c r="X285" s="147"/>
      <c r="Y285" s="147"/>
      <c r="Z285" s="147"/>
      <c r="AA285" s="147"/>
    </row>
    <row r="286">
      <c r="A286" s="140">
        <v>44846.0</v>
      </c>
      <c r="B286" s="141" t="str">
        <f t="shared" si="1"/>
        <v>Wednesday</v>
      </c>
      <c r="C286" s="142">
        <v>44846.0</v>
      </c>
      <c r="D286" s="143">
        <v>0.25625</v>
      </c>
      <c r="E286" s="143">
        <v>0.3111111111111111</v>
      </c>
      <c r="F286" s="144">
        <f t="shared" si="2"/>
        <v>0.325</v>
      </c>
      <c r="G286" s="145" t="str">
        <f t="shared" si="3"/>
        <v>12:58 AM - 01:03 AM</v>
      </c>
      <c r="H286" s="143">
        <v>0.044444444444444446</v>
      </c>
      <c r="I286" s="143">
        <v>0.20347222222222222</v>
      </c>
      <c r="J286" s="143">
        <v>0.27708333333333335</v>
      </c>
      <c r="K286" s="143">
        <v>0.33125</v>
      </c>
      <c r="L286" s="146"/>
      <c r="M286" s="143">
        <v>0.2708333333333333</v>
      </c>
      <c r="N286" s="143"/>
      <c r="O286" s="143"/>
      <c r="P286" s="143"/>
      <c r="Q286" s="143">
        <f t="shared" si="4"/>
        <v>0.05833333333</v>
      </c>
      <c r="R286" s="143">
        <f t="shared" si="5"/>
        <v>0.2243055556</v>
      </c>
      <c r="S286" s="144">
        <f t="shared" si="6"/>
        <v>0.28125</v>
      </c>
      <c r="T286" s="143">
        <f t="shared" si="7"/>
        <v>0.3381944444</v>
      </c>
      <c r="U286" s="147"/>
      <c r="V286" s="147"/>
      <c r="W286" s="147"/>
      <c r="X286" s="147"/>
      <c r="Y286" s="147"/>
      <c r="Z286" s="147"/>
      <c r="AA286" s="147"/>
    </row>
    <row r="287">
      <c r="A287" s="140">
        <v>44847.0</v>
      </c>
      <c r="B287" s="141" t="str">
        <f t="shared" si="1"/>
        <v>Thursday</v>
      </c>
      <c r="C287" s="142">
        <v>44847.0</v>
      </c>
      <c r="D287" s="143">
        <v>0.2569444444444444</v>
      </c>
      <c r="E287" s="143">
        <v>0.31180555555555556</v>
      </c>
      <c r="F287" s="144">
        <f t="shared" si="2"/>
        <v>0.3256944444</v>
      </c>
      <c r="G287" s="145" t="str">
        <f t="shared" si="3"/>
        <v>12:57 AM - 01:02 AM</v>
      </c>
      <c r="H287" s="143">
        <v>0.04375</v>
      </c>
      <c r="I287" s="143">
        <v>0.20277777777777778</v>
      </c>
      <c r="J287" s="143">
        <v>0.27569444444444446</v>
      </c>
      <c r="K287" s="143">
        <v>0.33055555555555555</v>
      </c>
      <c r="L287" s="146"/>
      <c r="M287" s="143">
        <v>0.2708333333333333</v>
      </c>
      <c r="N287" s="143"/>
      <c r="O287" s="143"/>
      <c r="P287" s="143"/>
      <c r="Q287" s="143">
        <f t="shared" si="4"/>
        <v>0.05763888889</v>
      </c>
      <c r="R287" s="143">
        <f t="shared" si="5"/>
        <v>0.2236111111</v>
      </c>
      <c r="S287" s="144">
        <f t="shared" si="6"/>
        <v>0.2798611111</v>
      </c>
      <c r="T287" s="143">
        <f t="shared" si="7"/>
        <v>0.3375</v>
      </c>
      <c r="U287" s="147"/>
      <c r="V287" s="147"/>
      <c r="W287" s="147"/>
      <c r="X287" s="147"/>
      <c r="Y287" s="147"/>
      <c r="Z287" s="147"/>
      <c r="AA287" s="147"/>
    </row>
    <row r="288">
      <c r="A288" s="140">
        <v>44848.0</v>
      </c>
      <c r="B288" s="141" t="str">
        <f t="shared" si="1"/>
        <v>Friday</v>
      </c>
      <c r="C288" s="142">
        <v>44848.0</v>
      </c>
      <c r="D288" s="143">
        <v>0.25763888888888886</v>
      </c>
      <c r="E288" s="143">
        <v>0.3125</v>
      </c>
      <c r="F288" s="144">
        <f t="shared" si="2"/>
        <v>0.3263888889</v>
      </c>
      <c r="G288" s="145" t="str">
        <f t="shared" si="3"/>
        <v>12:57 AM - 01:02 AM</v>
      </c>
      <c r="H288" s="143">
        <v>0.04375</v>
      </c>
      <c r="I288" s="143">
        <v>0.2013888888888889</v>
      </c>
      <c r="J288" s="143">
        <v>0.2743055555555556</v>
      </c>
      <c r="K288" s="143">
        <v>0.32916666666666666</v>
      </c>
      <c r="L288" s="146"/>
      <c r="M288" s="143">
        <v>0.2708333333333333</v>
      </c>
      <c r="N288" s="143"/>
      <c r="O288" s="143"/>
      <c r="P288" s="143"/>
      <c r="Q288" s="143">
        <f t="shared" si="4"/>
        <v>0.05763888889</v>
      </c>
      <c r="R288" s="143">
        <f t="shared" si="5"/>
        <v>0.2222222222</v>
      </c>
      <c r="S288" s="144">
        <f t="shared" si="6"/>
        <v>0.2784722222</v>
      </c>
      <c r="T288" s="143">
        <f t="shared" si="7"/>
        <v>0.3361111111</v>
      </c>
      <c r="U288" s="147"/>
      <c r="V288" s="147"/>
      <c r="W288" s="147"/>
      <c r="X288" s="147"/>
      <c r="Y288" s="147"/>
      <c r="Z288" s="147"/>
      <c r="AA288" s="147"/>
    </row>
    <row r="289">
      <c r="A289" s="140">
        <v>44849.0</v>
      </c>
      <c r="B289" s="141" t="str">
        <f t="shared" si="1"/>
        <v>Saturday</v>
      </c>
      <c r="C289" s="142">
        <v>44849.0</v>
      </c>
      <c r="D289" s="143">
        <v>0.2590277777777778</v>
      </c>
      <c r="E289" s="143">
        <v>0.3138888888888889</v>
      </c>
      <c r="F289" s="144">
        <f t="shared" si="2"/>
        <v>0.3277777778</v>
      </c>
      <c r="G289" s="145" t="str">
        <f t="shared" si="3"/>
        <v>12:57 AM - 01:02 AM</v>
      </c>
      <c r="H289" s="143">
        <v>0.04375</v>
      </c>
      <c r="I289" s="143">
        <v>0.20069444444444445</v>
      </c>
      <c r="J289" s="143">
        <v>0.27291666666666664</v>
      </c>
      <c r="K289" s="143">
        <v>0.3277777777777778</v>
      </c>
      <c r="L289" s="146"/>
      <c r="M289" s="143">
        <v>0.2708333333333333</v>
      </c>
      <c r="N289" s="143"/>
      <c r="O289" s="143"/>
      <c r="P289" s="143"/>
      <c r="Q289" s="143">
        <f t="shared" si="4"/>
        <v>0.05763888889</v>
      </c>
      <c r="R289" s="143">
        <f t="shared" si="5"/>
        <v>0.2215277778</v>
      </c>
      <c r="S289" s="144">
        <f t="shared" si="6"/>
        <v>0.2770833333</v>
      </c>
      <c r="T289" s="143">
        <f t="shared" si="7"/>
        <v>0.3347222222</v>
      </c>
      <c r="U289" s="147"/>
      <c r="V289" s="147"/>
      <c r="W289" s="147"/>
      <c r="X289" s="147"/>
      <c r="Y289" s="147"/>
      <c r="Z289" s="147"/>
      <c r="AA289" s="147"/>
    </row>
    <row r="290">
      <c r="A290" s="140">
        <v>44850.0</v>
      </c>
      <c r="B290" s="141" t="str">
        <f t="shared" si="1"/>
        <v>Sunday</v>
      </c>
      <c r="C290" s="142">
        <v>44850.0</v>
      </c>
      <c r="D290" s="143">
        <v>0.25972222222222224</v>
      </c>
      <c r="E290" s="143">
        <v>0.3145833333333333</v>
      </c>
      <c r="F290" s="144">
        <f t="shared" si="2"/>
        <v>0.3284722222</v>
      </c>
      <c r="G290" s="145" t="str">
        <f t="shared" si="3"/>
        <v>12:57 AM - 01:02 AM</v>
      </c>
      <c r="H290" s="143">
        <v>0.04375</v>
      </c>
      <c r="I290" s="143">
        <v>0.19930555555555557</v>
      </c>
      <c r="J290" s="143">
        <v>0.2722222222222222</v>
      </c>
      <c r="K290" s="143">
        <v>0.32708333333333334</v>
      </c>
      <c r="L290" s="146"/>
      <c r="M290" s="143">
        <v>0.2708333333333333</v>
      </c>
      <c r="N290" s="143"/>
      <c r="O290" s="143"/>
      <c r="P290" s="143"/>
      <c r="Q290" s="143">
        <f t="shared" si="4"/>
        <v>0.05763888889</v>
      </c>
      <c r="R290" s="143">
        <f t="shared" si="5"/>
        <v>0.2201388889</v>
      </c>
      <c r="S290" s="144">
        <f t="shared" si="6"/>
        <v>0.2763888889</v>
      </c>
      <c r="T290" s="143">
        <f t="shared" si="7"/>
        <v>0.3340277778</v>
      </c>
      <c r="U290" s="147"/>
      <c r="V290" s="147"/>
      <c r="W290" s="147"/>
      <c r="X290" s="147"/>
      <c r="Y290" s="147"/>
      <c r="Z290" s="147"/>
      <c r="AA290" s="147"/>
    </row>
    <row r="291">
      <c r="A291" s="140">
        <v>44851.0</v>
      </c>
      <c r="B291" s="141" t="str">
        <f t="shared" si="1"/>
        <v>Monday</v>
      </c>
      <c r="C291" s="142">
        <v>44851.0</v>
      </c>
      <c r="D291" s="143">
        <v>0.2604166666666667</v>
      </c>
      <c r="E291" s="143">
        <v>0.31527777777777777</v>
      </c>
      <c r="F291" s="144">
        <f t="shared" si="2"/>
        <v>0.3291666667</v>
      </c>
      <c r="G291" s="145" t="str">
        <f t="shared" si="3"/>
        <v>12:56 AM - 01:01 AM</v>
      </c>
      <c r="H291" s="143">
        <v>0.043055555555555555</v>
      </c>
      <c r="I291" s="143">
        <v>0.1986111111111111</v>
      </c>
      <c r="J291" s="143">
        <v>0.2708333333333333</v>
      </c>
      <c r="K291" s="143">
        <v>0.32569444444444445</v>
      </c>
      <c r="L291" s="146"/>
      <c r="M291" s="143">
        <v>0.2708333333333333</v>
      </c>
      <c r="N291" s="143"/>
      <c r="O291" s="143"/>
      <c r="P291" s="143"/>
      <c r="Q291" s="143">
        <f t="shared" si="4"/>
        <v>0.05694444444</v>
      </c>
      <c r="R291" s="143">
        <f t="shared" si="5"/>
        <v>0.2194444444</v>
      </c>
      <c r="S291" s="144">
        <f t="shared" si="6"/>
        <v>0.275</v>
      </c>
      <c r="T291" s="143">
        <f t="shared" si="7"/>
        <v>0.3326388889</v>
      </c>
      <c r="U291" s="147"/>
      <c r="V291" s="147"/>
      <c r="W291" s="147"/>
      <c r="X291" s="147"/>
      <c r="Y291" s="147"/>
      <c r="Z291" s="147"/>
      <c r="AA291" s="147"/>
    </row>
    <row r="292">
      <c r="A292" s="140">
        <v>44852.0</v>
      </c>
      <c r="B292" s="141" t="str">
        <f t="shared" si="1"/>
        <v>Tuesday</v>
      </c>
      <c r="C292" s="142">
        <v>44852.0</v>
      </c>
      <c r="D292" s="143">
        <v>0.2611111111111111</v>
      </c>
      <c r="E292" s="143">
        <v>0.3159722222222222</v>
      </c>
      <c r="F292" s="144">
        <f t="shared" si="2"/>
        <v>0.3298611111</v>
      </c>
      <c r="G292" s="145" t="str">
        <f t="shared" si="3"/>
        <v>12:56 AM - 01:01 AM</v>
      </c>
      <c r="H292" s="143">
        <v>0.043055555555555555</v>
      </c>
      <c r="I292" s="143">
        <v>0.19722222222222222</v>
      </c>
      <c r="J292" s="143">
        <v>0.2701388888888889</v>
      </c>
      <c r="K292" s="143">
        <v>0.325</v>
      </c>
      <c r="L292" s="146"/>
      <c r="M292" s="143">
        <v>0.2708333333333333</v>
      </c>
      <c r="N292" s="143"/>
      <c r="O292" s="143"/>
      <c r="P292" s="143"/>
      <c r="Q292" s="143">
        <f t="shared" si="4"/>
        <v>0.05694444444</v>
      </c>
      <c r="R292" s="143">
        <f t="shared" si="5"/>
        <v>0.2180555556</v>
      </c>
      <c r="S292" s="144">
        <f t="shared" si="6"/>
        <v>0.2743055556</v>
      </c>
      <c r="T292" s="143">
        <f t="shared" si="7"/>
        <v>0.3319444444</v>
      </c>
      <c r="U292" s="147"/>
      <c r="V292" s="147"/>
      <c r="W292" s="147"/>
      <c r="X292" s="147"/>
      <c r="Y292" s="147"/>
      <c r="Z292" s="147"/>
      <c r="AA292" s="147"/>
    </row>
    <row r="293">
      <c r="A293" s="140">
        <v>44853.0</v>
      </c>
      <c r="B293" s="141" t="str">
        <f t="shared" si="1"/>
        <v>Wednesday</v>
      </c>
      <c r="C293" s="142">
        <v>44853.0</v>
      </c>
      <c r="D293" s="143">
        <v>0.26180555555555557</v>
      </c>
      <c r="E293" s="143">
        <v>0.31666666666666665</v>
      </c>
      <c r="F293" s="144">
        <f t="shared" si="2"/>
        <v>0.3305555556</v>
      </c>
      <c r="G293" s="145" t="str">
        <f t="shared" si="3"/>
        <v>12:56 AM - 01:01 AM</v>
      </c>
      <c r="H293" s="143">
        <v>0.043055555555555555</v>
      </c>
      <c r="I293" s="143">
        <v>0.19652777777777777</v>
      </c>
      <c r="J293" s="143">
        <v>0.26875</v>
      </c>
      <c r="K293" s="143">
        <v>0.3236111111111111</v>
      </c>
      <c r="L293" s="146"/>
      <c r="M293" s="143">
        <v>0.2708333333333333</v>
      </c>
      <c r="N293" s="143"/>
      <c r="O293" s="143"/>
      <c r="P293" s="143"/>
      <c r="Q293" s="143">
        <f t="shared" si="4"/>
        <v>0.05694444444</v>
      </c>
      <c r="R293" s="143">
        <f t="shared" si="5"/>
        <v>0.2173611111</v>
      </c>
      <c r="S293" s="144">
        <f t="shared" si="6"/>
        <v>0.2729166667</v>
      </c>
      <c r="T293" s="143">
        <f t="shared" si="7"/>
        <v>0.3305555556</v>
      </c>
      <c r="U293" s="147"/>
      <c r="V293" s="147"/>
      <c r="W293" s="147"/>
      <c r="X293" s="147"/>
      <c r="Y293" s="147"/>
      <c r="Z293" s="147"/>
      <c r="AA293" s="147"/>
    </row>
    <row r="294">
      <c r="A294" s="140">
        <v>44854.0</v>
      </c>
      <c r="B294" s="141" t="str">
        <f t="shared" si="1"/>
        <v>Thursday</v>
      </c>
      <c r="C294" s="142">
        <v>44854.0</v>
      </c>
      <c r="D294" s="143">
        <v>0.2625</v>
      </c>
      <c r="E294" s="143">
        <v>0.31805555555555554</v>
      </c>
      <c r="F294" s="144">
        <f t="shared" si="2"/>
        <v>0.3319444444</v>
      </c>
      <c r="G294" s="145" t="str">
        <f t="shared" si="3"/>
        <v>12:56 AM - 01:01 AM</v>
      </c>
      <c r="H294" s="143">
        <v>0.043055555555555555</v>
      </c>
      <c r="I294" s="143">
        <v>0.1951388888888889</v>
      </c>
      <c r="J294" s="143">
        <v>0.2673611111111111</v>
      </c>
      <c r="K294" s="143">
        <v>0.3229166666666667</v>
      </c>
      <c r="L294" s="146"/>
      <c r="M294" s="143">
        <v>0.2708333333333333</v>
      </c>
      <c r="N294" s="143"/>
      <c r="O294" s="143"/>
      <c r="P294" s="143"/>
      <c r="Q294" s="143">
        <f t="shared" si="4"/>
        <v>0.05694444444</v>
      </c>
      <c r="R294" s="143">
        <f t="shared" si="5"/>
        <v>0.2159722222</v>
      </c>
      <c r="S294" s="144">
        <f t="shared" si="6"/>
        <v>0.2715277778</v>
      </c>
      <c r="T294" s="143">
        <f t="shared" si="7"/>
        <v>0.3298611111</v>
      </c>
      <c r="U294" s="147"/>
      <c r="V294" s="147"/>
      <c r="W294" s="147"/>
      <c r="X294" s="147"/>
      <c r="Y294" s="147"/>
      <c r="Z294" s="147"/>
      <c r="AA294" s="147"/>
    </row>
    <row r="295">
      <c r="A295" s="140">
        <v>44855.0</v>
      </c>
      <c r="B295" s="141" t="str">
        <f t="shared" si="1"/>
        <v>Friday</v>
      </c>
      <c r="C295" s="142">
        <v>44855.0</v>
      </c>
      <c r="D295" s="143">
        <v>0.2638888888888889</v>
      </c>
      <c r="E295" s="143">
        <v>0.31875</v>
      </c>
      <c r="F295" s="144">
        <f t="shared" si="2"/>
        <v>0.3326388889</v>
      </c>
      <c r="G295" s="145" t="str">
        <f t="shared" si="3"/>
        <v>12:56 AM - 01:01 AM</v>
      </c>
      <c r="H295" s="143">
        <v>0.043055555555555555</v>
      </c>
      <c r="I295" s="143">
        <v>0.19444444444444445</v>
      </c>
      <c r="J295" s="143">
        <v>0.26666666666666666</v>
      </c>
      <c r="K295" s="143">
        <v>0.3215277777777778</v>
      </c>
      <c r="L295" s="146"/>
      <c r="M295" s="143">
        <v>0.2708333333333333</v>
      </c>
      <c r="N295" s="143"/>
      <c r="O295" s="143"/>
      <c r="P295" s="143"/>
      <c r="Q295" s="143">
        <f t="shared" si="4"/>
        <v>0.05694444444</v>
      </c>
      <c r="R295" s="143">
        <f t="shared" si="5"/>
        <v>0.2152777778</v>
      </c>
      <c r="S295" s="144">
        <f t="shared" si="6"/>
        <v>0.2708333333</v>
      </c>
      <c r="T295" s="143">
        <f t="shared" si="7"/>
        <v>0.3284722222</v>
      </c>
      <c r="U295" s="147"/>
      <c r="V295" s="147"/>
      <c r="W295" s="147"/>
      <c r="X295" s="147"/>
      <c r="Y295" s="147"/>
      <c r="Z295" s="147"/>
      <c r="AA295" s="147"/>
    </row>
    <row r="296">
      <c r="A296" s="140">
        <v>44856.0</v>
      </c>
      <c r="B296" s="141" t="str">
        <f t="shared" si="1"/>
        <v>Saturday</v>
      </c>
      <c r="C296" s="142">
        <v>44856.0</v>
      </c>
      <c r="D296" s="143">
        <v>0.26458333333333334</v>
      </c>
      <c r="E296" s="143">
        <v>0.3194444444444444</v>
      </c>
      <c r="F296" s="144">
        <f t="shared" si="2"/>
        <v>0.3333333333</v>
      </c>
      <c r="G296" s="145" t="str">
        <f t="shared" si="3"/>
        <v>12:56 AM - 01:01 AM</v>
      </c>
      <c r="H296" s="143">
        <v>0.043055555555555555</v>
      </c>
      <c r="I296" s="143">
        <v>0.19305555555555556</v>
      </c>
      <c r="J296" s="143">
        <v>0.2652777777777778</v>
      </c>
      <c r="K296" s="143">
        <v>0.32083333333333336</v>
      </c>
      <c r="L296" s="146"/>
      <c r="M296" s="143">
        <v>0.2708333333333333</v>
      </c>
      <c r="N296" s="143"/>
      <c r="O296" s="143"/>
      <c r="P296" s="143"/>
      <c r="Q296" s="143">
        <f t="shared" si="4"/>
        <v>0.05694444444</v>
      </c>
      <c r="R296" s="143">
        <f t="shared" si="5"/>
        <v>0.2138888889</v>
      </c>
      <c r="S296" s="144">
        <f t="shared" si="6"/>
        <v>0.2694444444</v>
      </c>
      <c r="T296" s="143">
        <f t="shared" si="7"/>
        <v>0.3277777778</v>
      </c>
      <c r="U296" s="147"/>
      <c r="V296" s="147"/>
      <c r="W296" s="147"/>
      <c r="X296" s="147"/>
      <c r="Y296" s="147"/>
      <c r="Z296" s="147"/>
      <c r="AA296" s="147"/>
    </row>
    <row r="297">
      <c r="A297" s="140">
        <v>44857.0</v>
      </c>
      <c r="B297" s="141" t="str">
        <f t="shared" si="1"/>
        <v>Sunday</v>
      </c>
      <c r="C297" s="142">
        <v>44857.0</v>
      </c>
      <c r="D297" s="143">
        <v>0.2652777777777778</v>
      </c>
      <c r="E297" s="143">
        <v>0.32083333333333336</v>
      </c>
      <c r="F297" s="144">
        <f t="shared" si="2"/>
        <v>0.3347222222</v>
      </c>
      <c r="G297" s="145" t="str">
        <f t="shared" si="3"/>
        <v>12:55 AM - 01:00 AM</v>
      </c>
      <c r="H297" s="143">
        <v>0.04236111111111111</v>
      </c>
      <c r="I297" s="143">
        <v>0.19236111111111112</v>
      </c>
      <c r="J297" s="143">
        <v>0.26458333333333334</v>
      </c>
      <c r="K297" s="143">
        <v>0.3194444444444444</v>
      </c>
      <c r="L297" s="146"/>
      <c r="M297" s="143">
        <v>0.2708333333333333</v>
      </c>
      <c r="N297" s="143"/>
      <c r="O297" s="143"/>
      <c r="P297" s="143"/>
      <c r="Q297" s="143">
        <f t="shared" si="4"/>
        <v>0.05625</v>
      </c>
      <c r="R297" s="143">
        <f t="shared" si="5"/>
        <v>0.2131944444</v>
      </c>
      <c r="S297" s="144">
        <f t="shared" si="6"/>
        <v>0.26875</v>
      </c>
      <c r="T297" s="143">
        <f t="shared" si="7"/>
        <v>0.3263888889</v>
      </c>
      <c r="U297" s="147"/>
      <c r="V297" s="147"/>
      <c r="W297" s="147"/>
      <c r="X297" s="147"/>
      <c r="Y297" s="147"/>
      <c r="Z297" s="147"/>
      <c r="AA297" s="147"/>
    </row>
    <row r="298">
      <c r="A298" s="140">
        <v>44858.0</v>
      </c>
      <c r="B298" s="141" t="str">
        <f t="shared" si="1"/>
        <v>Monday</v>
      </c>
      <c r="C298" s="142">
        <v>44858.0</v>
      </c>
      <c r="D298" s="143">
        <v>0.2659722222222222</v>
      </c>
      <c r="E298" s="143">
        <v>0.3215277777777778</v>
      </c>
      <c r="F298" s="144">
        <f t="shared" si="2"/>
        <v>0.3354166667</v>
      </c>
      <c r="G298" s="145" t="str">
        <f t="shared" si="3"/>
        <v>12:55 AM - 01:00 AM</v>
      </c>
      <c r="H298" s="143">
        <v>0.04236111111111111</v>
      </c>
      <c r="I298" s="143">
        <v>0.1909722222222222</v>
      </c>
      <c r="J298" s="143">
        <v>0.26319444444444445</v>
      </c>
      <c r="K298" s="143">
        <v>0.31875</v>
      </c>
      <c r="L298" s="146"/>
      <c r="M298" s="143">
        <v>0.2708333333333333</v>
      </c>
      <c r="N298" s="143"/>
      <c r="O298" s="143"/>
      <c r="P298" s="143"/>
      <c r="Q298" s="143">
        <f t="shared" si="4"/>
        <v>0.05625</v>
      </c>
      <c r="R298" s="143">
        <f t="shared" si="5"/>
        <v>0.2118055556</v>
      </c>
      <c r="S298" s="144">
        <f t="shared" si="6"/>
        <v>0.2673611111</v>
      </c>
      <c r="T298" s="143">
        <f t="shared" si="7"/>
        <v>0.3256944444</v>
      </c>
      <c r="U298" s="147"/>
      <c r="V298" s="147"/>
      <c r="W298" s="147"/>
      <c r="X298" s="147"/>
      <c r="Y298" s="147"/>
      <c r="Z298" s="147"/>
      <c r="AA298" s="147"/>
    </row>
    <row r="299">
      <c r="A299" s="140">
        <v>44859.0</v>
      </c>
      <c r="B299" s="141" t="str">
        <f t="shared" si="1"/>
        <v>Tuesday</v>
      </c>
      <c r="C299" s="142">
        <v>44859.0</v>
      </c>
      <c r="D299" s="143">
        <v>0.26666666666666666</v>
      </c>
      <c r="E299" s="143">
        <v>0.32222222222222224</v>
      </c>
      <c r="F299" s="144">
        <f t="shared" si="2"/>
        <v>0.3361111111</v>
      </c>
      <c r="G299" s="145" t="str">
        <f t="shared" si="3"/>
        <v>12:55 AM - 01:00 AM</v>
      </c>
      <c r="H299" s="143">
        <v>0.04236111111111111</v>
      </c>
      <c r="I299" s="143">
        <v>0.19027777777777777</v>
      </c>
      <c r="J299" s="143">
        <v>0.2625</v>
      </c>
      <c r="K299" s="143">
        <v>0.3173611111111111</v>
      </c>
      <c r="L299" s="146"/>
      <c r="M299" s="143">
        <v>0.2708333333333333</v>
      </c>
      <c r="N299" s="143"/>
      <c r="O299" s="143"/>
      <c r="P299" s="143"/>
      <c r="Q299" s="143">
        <f t="shared" si="4"/>
        <v>0.05625</v>
      </c>
      <c r="R299" s="143">
        <f t="shared" si="5"/>
        <v>0.2111111111</v>
      </c>
      <c r="S299" s="144">
        <f t="shared" si="6"/>
        <v>0.2666666667</v>
      </c>
      <c r="T299" s="143">
        <f t="shared" si="7"/>
        <v>0.3243055556</v>
      </c>
      <c r="U299" s="147"/>
      <c r="V299" s="147"/>
      <c r="W299" s="147"/>
      <c r="X299" s="147"/>
      <c r="Y299" s="147"/>
      <c r="Z299" s="147"/>
      <c r="AA299" s="147"/>
    </row>
    <row r="300">
      <c r="A300" s="140">
        <v>44860.0</v>
      </c>
      <c r="B300" s="141" t="str">
        <f t="shared" si="1"/>
        <v>Wednesday</v>
      </c>
      <c r="C300" s="142">
        <v>44860.0</v>
      </c>
      <c r="D300" s="143">
        <v>0.26805555555555555</v>
      </c>
      <c r="E300" s="143">
        <v>0.3229166666666667</v>
      </c>
      <c r="F300" s="144">
        <f t="shared" si="2"/>
        <v>0.3368055556</v>
      </c>
      <c r="G300" s="145" t="str">
        <f t="shared" si="3"/>
        <v>12:55 AM - 01:00 AM</v>
      </c>
      <c r="H300" s="143">
        <v>0.04236111111111111</v>
      </c>
      <c r="I300" s="143">
        <v>0.18958333333333333</v>
      </c>
      <c r="J300" s="143">
        <v>0.2611111111111111</v>
      </c>
      <c r="K300" s="143">
        <v>0.31666666666666665</v>
      </c>
      <c r="L300" s="146"/>
      <c r="M300" s="143">
        <v>0.2708333333333333</v>
      </c>
      <c r="N300" s="143"/>
      <c r="O300" s="143"/>
      <c r="P300" s="143"/>
      <c r="Q300" s="143">
        <f t="shared" si="4"/>
        <v>0.05625</v>
      </c>
      <c r="R300" s="143">
        <f t="shared" si="5"/>
        <v>0.2104166667</v>
      </c>
      <c r="S300" s="144">
        <f t="shared" si="6"/>
        <v>0.2652777778</v>
      </c>
      <c r="T300" s="143">
        <f t="shared" si="7"/>
        <v>0.3236111111</v>
      </c>
      <c r="U300" s="147"/>
      <c r="V300" s="147"/>
      <c r="W300" s="147"/>
      <c r="X300" s="147"/>
      <c r="Y300" s="147"/>
      <c r="Z300" s="147"/>
      <c r="AA300" s="147"/>
    </row>
    <row r="301">
      <c r="A301" s="140">
        <v>44861.0</v>
      </c>
      <c r="B301" s="141" t="str">
        <f t="shared" si="1"/>
        <v>Thursday</v>
      </c>
      <c r="C301" s="142">
        <v>44861.0</v>
      </c>
      <c r="D301" s="143">
        <v>0.26875</v>
      </c>
      <c r="E301" s="143">
        <v>0.32430555555555557</v>
      </c>
      <c r="F301" s="144">
        <f t="shared" si="2"/>
        <v>0.3381944444</v>
      </c>
      <c r="G301" s="145" t="str">
        <f t="shared" si="3"/>
        <v>12:55 AM - 01:00 AM</v>
      </c>
      <c r="H301" s="143">
        <v>0.04236111111111111</v>
      </c>
      <c r="I301" s="143">
        <v>0.18819444444444444</v>
      </c>
      <c r="J301" s="143">
        <v>0.2604166666666667</v>
      </c>
      <c r="K301" s="143">
        <v>0.3159722222222222</v>
      </c>
      <c r="L301" s="146"/>
      <c r="M301" s="143">
        <v>0.2708333333333333</v>
      </c>
      <c r="N301" s="143"/>
      <c r="O301" s="143"/>
      <c r="P301" s="143"/>
      <c r="Q301" s="143">
        <f t="shared" si="4"/>
        <v>0.05625</v>
      </c>
      <c r="R301" s="143">
        <f t="shared" si="5"/>
        <v>0.2090277778</v>
      </c>
      <c r="S301" s="144">
        <f t="shared" si="6"/>
        <v>0.2645833333</v>
      </c>
      <c r="T301" s="143">
        <f t="shared" si="7"/>
        <v>0.3229166667</v>
      </c>
      <c r="U301" s="147"/>
      <c r="V301" s="147"/>
      <c r="W301" s="147"/>
      <c r="X301" s="147"/>
      <c r="Y301" s="147"/>
      <c r="Z301" s="147"/>
      <c r="AA301" s="147"/>
    </row>
    <row r="302">
      <c r="A302" s="140">
        <v>44862.0</v>
      </c>
      <c r="B302" s="141" t="str">
        <f t="shared" si="1"/>
        <v>Friday</v>
      </c>
      <c r="C302" s="142">
        <v>44862.0</v>
      </c>
      <c r="D302" s="143">
        <v>0.26944444444444443</v>
      </c>
      <c r="E302" s="143">
        <v>0.325</v>
      </c>
      <c r="F302" s="144">
        <f t="shared" si="2"/>
        <v>0.3388888889</v>
      </c>
      <c r="G302" s="145" t="str">
        <f t="shared" si="3"/>
        <v>12:55 AM - 01:00 AM</v>
      </c>
      <c r="H302" s="143">
        <v>0.04236111111111111</v>
      </c>
      <c r="I302" s="143">
        <v>0.1875</v>
      </c>
      <c r="J302" s="143">
        <v>0.2590277777777778</v>
      </c>
      <c r="K302" s="143">
        <v>0.3145833333333333</v>
      </c>
      <c r="L302" s="146"/>
      <c r="M302" s="143">
        <v>0.2708333333333333</v>
      </c>
      <c r="N302" s="143"/>
      <c r="O302" s="143"/>
      <c r="P302" s="143"/>
      <c r="Q302" s="143">
        <f t="shared" si="4"/>
        <v>0.05625</v>
      </c>
      <c r="R302" s="143">
        <f t="shared" si="5"/>
        <v>0.2083333333</v>
      </c>
      <c r="S302" s="144">
        <f t="shared" si="6"/>
        <v>0.2631944444</v>
      </c>
      <c r="T302" s="143">
        <f t="shared" si="7"/>
        <v>0.3215277778</v>
      </c>
      <c r="U302" s="147"/>
      <c r="V302" s="147"/>
      <c r="W302" s="147"/>
      <c r="X302" s="147"/>
      <c r="Y302" s="147"/>
      <c r="Z302" s="147"/>
      <c r="AA302" s="147"/>
    </row>
    <row r="303">
      <c r="A303" s="140">
        <v>44863.0</v>
      </c>
      <c r="B303" s="141" t="str">
        <f t="shared" si="1"/>
        <v>Saturday</v>
      </c>
      <c r="C303" s="142">
        <v>44863.0</v>
      </c>
      <c r="D303" s="143">
        <v>0.2701388888888889</v>
      </c>
      <c r="E303" s="143">
        <v>0.32569444444444445</v>
      </c>
      <c r="F303" s="144">
        <f t="shared" si="2"/>
        <v>0.3395833333</v>
      </c>
      <c r="G303" s="145" t="str">
        <f t="shared" si="3"/>
        <v>12:55 AM - 01:00 AM</v>
      </c>
      <c r="H303" s="143">
        <v>0.04236111111111111</v>
      </c>
      <c r="I303" s="143">
        <v>0.18611111111111112</v>
      </c>
      <c r="J303" s="143">
        <v>0.25833333333333336</v>
      </c>
      <c r="K303" s="143">
        <v>0.3138888888888889</v>
      </c>
      <c r="L303" s="146"/>
      <c r="M303" s="143">
        <v>0.2708333333333333</v>
      </c>
      <c r="N303" s="143"/>
      <c r="O303" s="143"/>
      <c r="P303" s="143"/>
      <c r="Q303" s="143">
        <f t="shared" si="4"/>
        <v>0.05625</v>
      </c>
      <c r="R303" s="143">
        <f t="shared" si="5"/>
        <v>0.2069444444</v>
      </c>
      <c r="S303" s="144">
        <f t="shared" si="6"/>
        <v>0.2625</v>
      </c>
      <c r="T303" s="143">
        <f t="shared" si="7"/>
        <v>0.3208333333</v>
      </c>
      <c r="U303" s="147"/>
      <c r="V303" s="147"/>
      <c r="W303" s="147"/>
      <c r="X303" s="147"/>
      <c r="Y303" s="147"/>
      <c r="Z303" s="147"/>
      <c r="AA303" s="147"/>
    </row>
    <row r="304">
      <c r="A304" s="140">
        <v>44864.0</v>
      </c>
      <c r="B304" s="141" t="str">
        <f t="shared" si="1"/>
        <v>Sunday</v>
      </c>
      <c r="C304" s="142">
        <v>44864.0</v>
      </c>
      <c r="D304" s="143">
        <v>0.2708333333333333</v>
      </c>
      <c r="E304" s="143">
        <v>0.32708333333333334</v>
      </c>
      <c r="F304" s="144">
        <f t="shared" si="2"/>
        <v>0.3409722222</v>
      </c>
      <c r="G304" s="145" t="str">
        <f t="shared" si="3"/>
        <v>12:55 AM - 01:00 AM</v>
      </c>
      <c r="H304" s="143">
        <v>0.04236111111111111</v>
      </c>
      <c r="I304" s="143">
        <v>0.18541666666666667</v>
      </c>
      <c r="J304" s="143">
        <v>0.2569444444444444</v>
      </c>
      <c r="K304" s="143">
        <v>0.31319444444444444</v>
      </c>
      <c r="L304" s="146"/>
      <c r="M304" s="143">
        <v>0.2708333333333333</v>
      </c>
      <c r="N304" s="143"/>
      <c r="O304" s="143"/>
      <c r="P304" s="143"/>
      <c r="Q304" s="143">
        <f t="shared" si="4"/>
        <v>0.05625</v>
      </c>
      <c r="R304" s="143">
        <f t="shared" si="5"/>
        <v>0.20625</v>
      </c>
      <c r="S304" s="144">
        <f t="shared" si="6"/>
        <v>0.2611111111</v>
      </c>
      <c r="T304" s="143">
        <f t="shared" si="7"/>
        <v>0.3201388889</v>
      </c>
      <c r="U304" s="147"/>
      <c r="V304" s="147"/>
      <c r="W304" s="147"/>
      <c r="X304" s="147"/>
      <c r="Y304" s="147"/>
      <c r="Z304" s="147"/>
      <c r="AA304" s="147"/>
    </row>
    <row r="305">
      <c r="A305" s="140">
        <v>44865.0</v>
      </c>
      <c r="B305" s="141" t="str">
        <f t="shared" si="1"/>
        <v>Monday</v>
      </c>
      <c r="C305" s="142">
        <v>44865.0</v>
      </c>
      <c r="D305" s="143">
        <v>0.27152777777777776</v>
      </c>
      <c r="E305" s="143">
        <v>0.3277777777777778</v>
      </c>
      <c r="F305" s="144">
        <f t="shared" si="2"/>
        <v>0.3416666667</v>
      </c>
      <c r="G305" s="145" t="str">
        <f t="shared" si="3"/>
        <v>12:55 AM - 01:00 AM</v>
      </c>
      <c r="H305" s="143">
        <v>0.04236111111111111</v>
      </c>
      <c r="I305" s="143">
        <v>0.18472222222222223</v>
      </c>
      <c r="J305" s="143">
        <v>0.25625</v>
      </c>
      <c r="K305" s="143">
        <v>0.31180555555555556</v>
      </c>
      <c r="L305" s="146"/>
      <c r="M305" s="143">
        <v>0.2708333333333333</v>
      </c>
      <c r="N305" s="143"/>
      <c r="O305" s="143"/>
      <c r="P305" s="143"/>
      <c r="Q305" s="143">
        <f t="shared" si="4"/>
        <v>0.05625</v>
      </c>
      <c r="R305" s="143">
        <f t="shared" si="5"/>
        <v>0.2055555556</v>
      </c>
      <c r="S305" s="144">
        <f t="shared" si="6"/>
        <v>0.2604166667</v>
      </c>
      <c r="T305" s="143">
        <f t="shared" si="7"/>
        <v>0.31875</v>
      </c>
      <c r="U305" s="147"/>
      <c r="V305" s="147"/>
      <c r="W305" s="147"/>
      <c r="X305" s="147"/>
      <c r="Y305" s="147"/>
      <c r="Z305" s="147"/>
      <c r="AA305" s="147"/>
    </row>
    <row r="306">
      <c r="A306" s="148">
        <v>44866.0</v>
      </c>
      <c r="B306" s="149" t="str">
        <f t="shared" si="1"/>
        <v>Tuesday</v>
      </c>
      <c r="C306" s="150">
        <v>44866.0</v>
      </c>
      <c r="D306" s="151">
        <v>0.27291666666666664</v>
      </c>
      <c r="E306" s="151">
        <v>0.3284722222222222</v>
      </c>
      <c r="F306" s="152">
        <f t="shared" si="2"/>
        <v>0.3423611111</v>
      </c>
      <c r="G306" s="153" t="str">
        <f t="shared" si="3"/>
        <v>12:55 AM - 01:00 AM</v>
      </c>
      <c r="H306" s="154">
        <v>0.04236111111111111</v>
      </c>
      <c r="I306" s="151">
        <v>0.18333333333333332</v>
      </c>
      <c r="J306" s="151">
        <v>0.25555555555555554</v>
      </c>
      <c r="K306" s="151">
        <v>0.3111111111111111</v>
      </c>
      <c r="L306" s="155"/>
      <c r="M306" s="151">
        <v>0.2708333333333333</v>
      </c>
      <c r="N306" s="151"/>
      <c r="O306" s="151"/>
      <c r="P306" s="151"/>
      <c r="Q306" s="151">
        <f t="shared" si="4"/>
        <v>0.05625</v>
      </c>
      <c r="R306" s="151">
        <f t="shared" si="5"/>
        <v>0.2041666667</v>
      </c>
      <c r="S306" s="152">
        <f t="shared" si="6"/>
        <v>0.2597222222</v>
      </c>
      <c r="T306" s="151">
        <f t="shared" si="7"/>
        <v>0.3180555556</v>
      </c>
      <c r="U306" s="156"/>
      <c r="V306" s="156"/>
      <c r="W306" s="156"/>
      <c r="X306" s="156"/>
      <c r="Y306" s="156"/>
      <c r="Z306" s="156"/>
      <c r="AA306" s="156"/>
    </row>
    <row r="307">
      <c r="A307" s="148">
        <v>44867.0</v>
      </c>
      <c r="B307" s="149" t="str">
        <f t="shared" si="1"/>
        <v>Wednesday</v>
      </c>
      <c r="C307" s="150">
        <v>44867.0</v>
      </c>
      <c r="D307" s="151">
        <v>0.27361111111111114</v>
      </c>
      <c r="E307" s="151">
        <v>0.32916666666666666</v>
      </c>
      <c r="F307" s="152">
        <f t="shared" si="2"/>
        <v>0.3430555556</v>
      </c>
      <c r="G307" s="153" t="str">
        <f t="shared" si="3"/>
        <v>12:55 AM - 01:00 AM</v>
      </c>
      <c r="H307" s="151">
        <v>0.04236111111111111</v>
      </c>
      <c r="I307" s="151">
        <v>0.18263888888888888</v>
      </c>
      <c r="J307" s="151">
        <v>0.25416666666666665</v>
      </c>
      <c r="K307" s="151">
        <v>0.3104166666666667</v>
      </c>
      <c r="L307" s="155"/>
      <c r="M307" s="151">
        <v>0.2708333333333333</v>
      </c>
      <c r="N307" s="151"/>
      <c r="O307" s="151"/>
      <c r="P307" s="151"/>
      <c r="Q307" s="151">
        <f t="shared" si="4"/>
        <v>0.05625</v>
      </c>
      <c r="R307" s="151">
        <f t="shared" si="5"/>
        <v>0.2034722222</v>
      </c>
      <c r="S307" s="152">
        <f t="shared" si="6"/>
        <v>0.2583333333</v>
      </c>
      <c r="T307" s="151">
        <f t="shared" si="7"/>
        <v>0.3173611111</v>
      </c>
      <c r="U307" s="156"/>
      <c r="V307" s="156"/>
      <c r="W307" s="156"/>
      <c r="X307" s="156"/>
      <c r="Y307" s="156"/>
      <c r="Z307" s="156"/>
      <c r="AA307" s="156"/>
    </row>
    <row r="308">
      <c r="A308" s="148">
        <v>44868.0</v>
      </c>
      <c r="B308" s="149" t="str">
        <f t="shared" si="1"/>
        <v>Thursday</v>
      </c>
      <c r="C308" s="150">
        <v>44868.0</v>
      </c>
      <c r="D308" s="151">
        <v>0.2743055555555556</v>
      </c>
      <c r="E308" s="151">
        <v>0.33055555555555555</v>
      </c>
      <c r="F308" s="152">
        <f t="shared" si="2"/>
        <v>0.3444444444</v>
      </c>
      <c r="G308" s="153" t="str">
        <f t="shared" si="3"/>
        <v>12:55 AM - 01:00 AM</v>
      </c>
      <c r="H308" s="151">
        <v>0.04236111111111111</v>
      </c>
      <c r="I308" s="151">
        <v>0.18194444444444444</v>
      </c>
      <c r="J308" s="151">
        <v>0.2534722222222222</v>
      </c>
      <c r="K308" s="151">
        <v>0.30972222222222223</v>
      </c>
      <c r="L308" s="155"/>
      <c r="M308" s="151">
        <v>0.2708333333333333</v>
      </c>
      <c r="N308" s="151"/>
      <c r="O308" s="151"/>
      <c r="P308" s="151"/>
      <c r="Q308" s="151">
        <f t="shared" si="4"/>
        <v>0.05625</v>
      </c>
      <c r="R308" s="151">
        <f t="shared" si="5"/>
        <v>0.2027777778</v>
      </c>
      <c r="S308" s="152">
        <f t="shared" si="6"/>
        <v>0.2576388889</v>
      </c>
      <c r="T308" s="151">
        <f t="shared" si="7"/>
        <v>0.3166666667</v>
      </c>
      <c r="U308" s="156"/>
      <c r="V308" s="156"/>
      <c r="W308" s="156"/>
      <c r="X308" s="156"/>
      <c r="Y308" s="156"/>
      <c r="Z308" s="156"/>
      <c r="AA308" s="156"/>
    </row>
    <row r="309">
      <c r="A309" s="148">
        <v>44869.0</v>
      </c>
      <c r="B309" s="149" t="str">
        <f t="shared" si="1"/>
        <v>Friday</v>
      </c>
      <c r="C309" s="150">
        <v>44869.0</v>
      </c>
      <c r="D309" s="151">
        <v>0.275</v>
      </c>
      <c r="E309" s="151">
        <v>0.33125</v>
      </c>
      <c r="F309" s="152">
        <f t="shared" si="2"/>
        <v>0.3451388889</v>
      </c>
      <c r="G309" s="153" t="str">
        <f t="shared" si="3"/>
        <v>12:55 AM - 01:00 AM</v>
      </c>
      <c r="H309" s="151">
        <v>0.04236111111111111</v>
      </c>
      <c r="I309" s="151">
        <v>0.18125</v>
      </c>
      <c r="J309" s="151">
        <v>0.25277777777777777</v>
      </c>
      <c r="K309" s="151">
        <v>0.3090277777777778</v>
      </c>
      <c r="L309" s="155"/>
      <c r="M309" s="151">
        <v>0.2708333333333333</v>
      </c>
      <c r="N309" s="151"/>
      <c r="O309" s="151"/>
      <c r="P309" s="151"/>
      <c r="Q309" s="151">
        <f t="shared" si="4"/>
        <v>0.05625</v>
      </c>
      <c r="R309" s="151">
        <f t="shared" si="5"/>
        <v>0.2020833333</v>
      </c>
      <c r="S309" s="152">
        <f t="shared" si="6"/>
        <v>0.2569444444</v>
      </c>
      <c r="T309" s="151">
        <f t="shared" si="7"/>
        <v>0.3159722222</v>
      </c>
      <c r="U309" s="156"/>
      <c r="V309" s="156"/>
      <c r="W309" s="156"/>
      <c r="X309" s="156"/>
      <c r="Y309" s="156"/>
      <c r="Z309" s="156"/>
      <c r="AA309" s="156"/>
    </row>
    <row r="310">
      <c r="A310" s="148">
        <v>44870.0</v>
      </c>
      <c r="B310" s="149" t="str">
        <f t="shared" si="1"/>
        <v>Saturday</v>
      </c>
      <c r="C310" s="150">
        <v>44870.0</v>
      </c>
      <c r="D310" s="151">
        <v>0.27569444444444446</v>
      </c>
      <c r="E310" s="151">
        <v>0.33194444444444443</v>
      </c>
      <c r="F310" s="152">
        <f t="shared" si="2"/>
        <v>0.3458333333</v>
      </c>
      <c r="G310" s="153" t="str">
        <f t="shared" si="3"/>
        <v>12:55 AM - 01:00 AM</v>
      </c>
      <c r="H310" s="151">
        <v>0.04236111111111111</v>
      </c>
      <c r="I310" s="151">
        <v>0.18055555555555555</v>
      </c>
      <c r="J310" s="151">
        <v>0.2513888888888889</v>
      </c>
      <c r="K310" s="151">
        <v>0.30833333333333335</v>
      </c>
      <c r="L310" s="155"/>
      <c r="M310" s="151">
        <v>0.2708333333333333</v>
      </c>
      <c r="N310" s="151"/>
      <c r="O310" s="151"/>
      <c r="P310" s="151"/>
      <c r="Q310" s="151">
        <f t="shared" si="4"/>
        <v>0.05625</v>
      </c>
      <c r="R310" s="151">
        <f t="shared" si="5"/>
        <v>0.2013888889</v>
      </c>
      <c r="S310" s="152">
        <f t="shared" si="6"/>
        <v>0.2555555556</v>
      </c>
      <c r="T310" s="151">
        <f t="shared" si="7"/>
        <v>0.3152777778</v>
      </c>
      <c r="U310" s="156"/>
      <c r="V310" s="156"/>
      <c r="W310" s="156"/>
      <c r="X310" s="156"/>
      <c r="Y310" s="156"/>
      <c r="Z310" s="156"/>
      <c r="AA310" s="156"/>
    </row>
    <row r="311">
      <c r="A311" s="148">
        <v>44871.0</v>
      </c>
      <c r="B311" s="149" t="str">
        <f t="shared" si="1"/>
        <v>Sunday</v>
      </c>
      <c r="C311" s="150">
        <v>44871.0</v>
      </c>
      <c r="D311" s="151">
        <v>0.23472222222222222</v>
      </c>
      <c r="E311" s="151">
        <v>0.2916666666666667</v>
      </c>
      <c r="F311" s="152">
        <f t="shared" si="2"/>
        <v>0.3055555556</v>
      </c>
      <c r="G311" s="153" t="str">
        <f t="shared" si="3"/>
        <v>11:55 AM - 12:00 PM</v>
      </c>
      <c r="H311" s="151">
        <v>0.5006944444444444</v>
      </c>
      <c r="I311" s="151">
        <v>0.1375</v>
      </c>
      <c r="J311" s="151">
        <v>0.20902777777777778</v>
      </c>
      <c r="K311" s="151">
        <v>0.2659722222222222</v>
      </c>
      <c r="L311" s="155"/>
      <c r="M311" s="151">
        <v>0.2708333333333333</v>
      </c>
      <c r="N311" s="151"/>
      <c r="O311" s="151"/>
      <c r="P311" s="151"/>
      <c r="Q311" s="151">
        <f t="shared" si="4"/>
        <v>0.5145833333</v>
      </c>
      <c r="R311" s="151">
        <f t="shared" si="5"/>
        <v>0.1583333333</v>
      </c>
      <c r="S311" s="152">
        <f t="shared" si="6"/>
        <v>0.2131944444</v>
      </c>
      <c r="T311" s="151">
        <f t="shared" si="7"/>
        <v>0.2729166667</v>
      </c>
      <c r="U311" s="156"/>
      <c r="V311" s="156"/>
      <c r="W311" s="156"/>
      <c r="X311" s="156"/>
      <c r="Y311" s="156"/>
      <c r="Z311" s="156"/>
      <c r="AA311" s="156"/>
    </row>
    <row r="312">
      <c r="A312" s="148">
        <v>44872.0</v>
      </c>
      <c r="B312" s="149" t="str">
        <f t="shared" si="1"/>
        <v>Monday</v>
      </c>
      <c r="C312" s="150">
        <v>44872.0</v>
      </c>
      <c r="D312" s="151">
        <v>0.23541666666666666</v>
      </c>
      <c r="E312" s="151">
        <v>0.2923611111111111</v>
      </c>
      <c r="F312" s="152">
        <f t="shared" si="2"/>
        <v>0.30625</v>
      </c>
      <c r="G312" s="153" t="str">
        <f t="shared" si="3"/>
        <v>11:55 AM - 12:00 PM</v>
      </c>
      <c r="H312" s="151">
        <v>0.5006944444444444</v>
      </c>
      <c r="I312" s="151">
        <v>0.13680555555555557</v>
      </c>
      <c r="J312" s="151">
        <v>0.20833333333333334</v>
      </c>
      <c r="K312" s="151">
        <v>0.2652777777777778</v>
      </c>
      <c r="L312" s="155"/>
      <c r="M312" s="151">
        <v>0.2708333333333333</v>
      </c>
      <c r="N312" s="151"/>
      <c r="O312" s="151"/>
      <c r="P312" s="151"/>
      <c r="Q312" s="151">
        <f t="shared" si="4"/>
        <v>0.5145833333</v>
      </c>
      <c r="R312" s="151">
        <f t="shared" si="5"/>
        <v>0.1576388889</v>
      </c>
      <c r="S312" s="152">
        <f t="shared" si="6"/>
        <v>0.2125</v>
      </c>
      <c r="T312" s="151">
        <f t="shared" si="7"/>
        <v>0.2722222222</v>
      </c>
      <c r="U312" s="156"/>
      <c r="V312" s="156"/>
      <c r="W312" s="156"/>
      <c r="X312" s="156"/>
      <c r="Y312" s="156"/>
      <c r="Z312" s="156"/>
      <c r="AA312" s="156"/>
    </row>
    <row r="313">
      <c r="A313" s="148">
        <v>44873.0</v>
      </c>
      <c r="B313" s="149" t="str">
        <f t="shared" si="1"/>
        <v>Tuesday</v>
      </c>
      <c r="C313" s="150">
        <v>44873.0</v>
      </c>
      <c r="D313" s="151">
        <v>0.23680555555555555</v>
      </c>
      <c r="E313" s="151">
        <v>0.29305555555555557</v>
      </c>
      <c r="F313" s="152">
        <f t="shared" si="2"/>
        <v>0.3069444444</v>
      </c>
      <c r="G313" s="153" t="str">
        <f t="shared" si="3"/>
        <v>11:55 AM - 12:00 PM</v>
      </c>
      <c r="H313" s="151">
        <v>0.5006944444444444</v>
      </c>
      <c r="I313" s="151">
        <v>0.1361111111111111</v>
      </c>
      <c r="J313" s="151">
        <v>0.2076388888888889</v>
      </c>
      <c r="K313" s="151">
        <v>0.26458333333333334</v>
      </c>
      <c r="L313" s="155"/>
      <c r="M313" s="151">
        <v>0.2708333333333333</v>
      </c>
      <c r="N313" s="151"/>
      <c r="O313" s="151"/>
      <c r="P313" s="151"/>
      <c r="Q313" s="151">
        <f t="shared" si="4"/>
        <v>0.5145833333</v>
      </c>
      <c r="R313" s="151">
        <f t="shared" si="5"/>
        <v>0.1569444444</v>
      </c>
      <c r="S313" s="152">
        <f t="shared" si="6"/>
        <v>0.2118055556</v>
      </c>
      <c r="T313" s="151">
        <f t="shared" si="7"/>
        <v>0.2715277778</v>
      </c>
      <c r="U313" s="156"/>
      <c r="V313" s="156"/>
      <c r="W313" s="156"/>
      <c r="X313" s="156"/>
      <c r="Y313" s="156"/>
      <c r="Z313" s="156"/>
      <c r="AA313" s="156"/>
    </row>
    <row r="314">
      <c r="A314" s="148">
        <v>44874.0</v>
      </c>
      <c r="B314" s="149" t="str">
        <f t="shared" si="1"/>
        <v>Wednesday</v>
      </c>
      <c r="C314" s="150">
        <v>44874.0</v>
      </c>
      <c r="D314" s="151">
        <v>0.2375</v>
      </c>
      <c r="E314" s="151">
        <v>0.29444444444444445</v>
      </c>
      <c r="F314" s="152">
        <f t="shared" si="2"/>
        <v>0.3083333333</v>
      </c>
      <c r="G314" s="153" t="str">
        <f t="shared" si="3"/>
        <v>11:55 AM - 12:00 PM</v>
      </c>
      <c r="H314" s="151">
        <v>0.5006944444444444</v>
      </c>
      <c r="I314" s="151">
        <v>0.13541666666666666</v>
      </c>
      <c r="J314" s="151">
        <v>0.20694444444444443</v>
      </c>
      <c r="K314" s="151">
        <v>0.2638888888888889</v>
      </c>
      <c r="L314" s="155"/>
      <c r="M314" s="151">
        <v>0.2708333333333333</v>
      </c>
      <c r="N314" s="151"/>
      <c r="O314" s="151"/>
      <c r="P314" s="151"/>
      <c r="Q314" s="151">
        <f t="shared" si="4"/>
        <v>0.5145833333</v>
      </c>
      <c r="R314" s="151">
        <f t="shared" si="5"/>
        <v>0.15625</v>
      </c>
      <c r="S314" s="152">
        <f t="shared" si="6"/>
        <v>0.2111111111</v>
      </c>
      <c r="T314" s="151">
        <f t="shared" si="7"/>
        <v>0.2708333333</v>
      </c>
      <c r="U314" s="156"/>
      <c r="V314" s="156"/>
      <c r="W314" s="156"/>
      <c r="X314" s="156"/>
      <c r="Y314" s="156"/>
      <c r="Z314" s="156"/>
      <c r="AA314" s="156"/>
    </row>
    <row r="315">
      <c r="A315" s="148">
        <v>44875.0</v>
      </c>
      <c r="B315" s="149" t="str">
        <f t="shared" si="1"/>
        <v>Thursday</v>
      </c>
      <c r="C315" s="150">
        <v>44875.0</v>
      </c>
      <c r="D315" s="151">
        <v>0.23819444444444443</v>
      </c>
      <c r="E315" s="151">
        <v>0.2951388888888889</v>
      </c>
      <c r="F315" s="152">
        <f t="shared" si="2"/>
        <v>0.3090277778</v>
      </c>
      <c r="G315" s="153" t="str">
        <f t="shared" si="3"/>
        <v>11:55 AM - 12:00 PM</v>
      </c>
      <c r="H315" s="151">
        <v>0.5006944444444444</v>
      </c>
      <c r="I315" s="151">
        <v>0.13472222222222222</v>
      </c>
      <c r="J315" s="151">
        <v>0.20625</v>
      </c>
      <c r="K315" s="151">
        <v>0.26319444444444445</v>
      </c>
      <c r="L315" s="155"/>
      <c r="M315" s="151">
        <v>0.2708333333333333</v>
      </c>
      <c r="N315" s="151"/>
      <c r="O315" s="151"/>
      <c r="P315" s="151"/>
      <c r="Q315" s="151">
        <f t="shared" si="4"/>
        <v>0.5145833333</v>
      </c>
      <c r="R315" s="151">
        <f t="shared" si="5"/>
        <v>0.1555555556</v>
      </c>
      <c r="S315" s="152">
        <f t="shared" si="6"/>
        <v>0.2104166667</v>
      </c>
      <c r="T315" s="151">
        <f t="shared" si="7"/>
        <v>0.2701388889</v>
      </c>
      <c r="U315" s="156"/>
      <c r="V315" s="156"/>
      <c r="W315" s="156"/>
      <c r="X315" s="156"/>
      <c r="Y315" s="156"/>
      <c r="Z315" s="156"/>
      <c r="AA315" s="156"/>
    </row>
    <row r="316">
      <c r="A316" s="148">
        <v>44876.0</v>
      </c>
      <c r="B316" s="149" t="str">
        <f t="shared" si="1"/>
        <v>Friday</v>
      </c>
      <c r="C316" s="150">
        <v>44876.0</v>
      </c>
      <c r="D316" s="151">
        <v>0.2388888888888889</v>
      </c>
      <c r="E316" s="151">
        <v>0.29583333333333334</v>
      </c>
      <c r="F316" s="152">
        <f t="shared" si="2"/>
        <v>0.3097222222</v>
      </c>
      <c r="G316" s="153" t="str">
        <f t="shared" si="3"/>
        <v>11:55 AM - 12:00 PM</v>
      </c>
      <c r="H316" s="151">
        <v>0.5006944444444444</v>
      </c>
      <c r="I316" s="151">
        <v>0.13402777777777777</v>
      </c>
      <c r="J316" s="151">
        <v>0.2048611111111111</v>
      </c>
      <c r="K316" s="151">
        <v>0.2625</v>
      </c>
      <c r="L316" s="155"/>
      <c r="M316" s="151">
        <v>0.2708333333333333</v>
      </c>
      <c r="N316" s="151"/>
      <c r="O316" s="151"/>
      <c r="P316" s="151"/>
      <c r="Q316" s="151">
        <f t="shared" si="4"/>
        <v>0.5145833333</v>
      </c>
      <c r="R316" s="151">
        <f t="shared" si="5"/>
        <v>0.1548611111</v>
      </c>
      <c r="S316" s="152">
        <f t="shared" si="6"/>
        <v>0.2090277778</v>
      </c>
      <c r="T316" s="151">
        <f t="shared" si="7"/>
        <v>0.2694444444</v>
      </c>
      <c r="U316" s="156"/>
      <c r="V316" s="156"/>
      <c r="W316" s="156"/>
      <c r="X316" s="156"/>
      <c r="Y316" s="156"/>
      <c r="Z316" s="156"/>
      <c r="AA316" s="156"/>
    </row>
    <row r="317">
      <c r="A317" s="148">
        <v>44877.0</v>
      </c>
      <c r="B317" s="149" t="str">
        <f t="shared" si="1"/>
        <v>Saturday</v>
      </c>
      <c r="C317" s="150">
        <v>44877.0</v>
      </c>
      <c r="D317" s="151">
        <v>0.23958333333333334</v>
      </c>
      <c r="E317" s="151">
        <v>0.2972222222222222</v>
      </c>
      <c r="F317" s="152">
        <f t="shared" si="2"/>
        <v>0.3111111111</v>
      </c>
      <c r="G317" s="153" t="str">
        <f t="shared" si="3"/>
        <v>11:55 AM - 12:00 PM</v>
      </c>
      <c r="H317" s="151">
        <v>0.5006944444444444</v>
      </c>
      <c r="I317" s="151">
        <v>0.13333333333333333</v>
      </c>
      <c r="J317" s="151">
        <v>0.20416666666666666</v>
      </c>
      <c r="K317" s="151">
        <v>0.26180555555555557</v>
      </c>
      <c r="L317" s="155"/>
      <c r="M317" s="151">
        <v>0.2708333333333333</v>
      </c>
      <c r="N317" s="151"/>
      <c r="O317" s="151"/>
      <c r="P317" s="151"/>
      <c r="Q317" s="151">
        <f t="shared" si="4"/>
        <v>0.5145833333</v>
      </c>
      <c r="R317" s="151">
        <f t="shared" si="5"/>
        <v>0.1541666667</v>
      </c>
      <c r="S317" s="152">
        <f t="shared" si="6"/>
        <v>0.2083333333</v>
      </c>
      <c r="T317" s="151">
        <f t="shared" si="7"/>
        <v>0.26875</v>
      </c>
      <c r="U317" s="156"/>
      <c r="V317" s="156"/>
      <c r="W317" s="156"/>
      <c r="X317" s="156"/>
      <c r="Y317" s="156"/>
      <c r="Z317" s="156"/>
      <c r="AA317" s="156"/>
    </row>
    <row r="318">
      <c r="A318" s="148">
        <v>44878.0</v>
      </c>
      <c r="B318" s="149" t="str">
        <f t="shared" si="1"/>
        <v>Sunday</v>
      </c>
      <c r="C318" s="150">
        <v>44878.0</v>
      </c>
      <c r="D318" s="151">
        <v>0.24027777777777778</v>
      </c>
      <c r="E318" s="151">
        <v>0.29791666666666666</v>
      </c>
      <c r="F318" s="152">
        <f t="shared" si="2"/>
        <v>0.3118055556</v>
      </c>
      <c r="G318" s="153" t="str">
        <f t="shared" si="3"/>
        <v>11:55 AM - 12:00 PM</v>
      </c>
      <c r="H318" s="151">
        <v>0.5006944444444444</v>
      </c>
      <c r="I318" s="151">
        <v>0.1326388888888889</v>
      </c>
      <c r="J318" s="151">
        <v>0.20347222222222222</v>
      </c>
      <c r="K318" s="151">
        <v>0.2611111111111111</v>
      </c>
      <c r="L318" s="155"/>
      <c r="M318" s="151">
        <v>0.2708333333333333</v>
      </c>
      <c r="N318" s="151"/>
      <c r="O318" s="151"/>
      <c r="P318" s="151"/>
      <c r="Q318" s="151">
        <f t="shared" si="4"/>
        <v>0.5145833333</v>
      </c>
      <c r="R318" s="151">
        <f t="shared" si="5"/>
        <v>0.1534722222</v>
      </c>
      <c r="S318" s="152">
        <f t="shared" si="6"/>
        <v>0.2076388889</v>
      </c>
      <c r="T318" s="151">
        <f t="shared" si="7"/>
        <v>0.2680555556</v>
      </c>
      <c r="U318" s="156"/>
      <c r="V318" s="156"/>
      <c r="W318" s="156"/>
      <c r="X318" s="156"/>
      <c r="Y318" s="156"/>
      <c r="Z318" s="156"/>
      <c r="AA318" s="156"/>
    </row>
    <row r="319">
      <c r="A319" s="148">
        <v>44879.0</v>
      </c>
      <c r="B319" s="149" t="str">
        <f t="shared" si="1"/>
        <v>Monday</v>
      </c>
      <c r="C319" s="150">
        <v>44879.0</v>
      </c>
      <c r="D319" s="151">
        <v>0.24166666666666667</v>
      </c>
      <c r="E319" s="151">
        <v>0.2986111111111111</v>
      </c>
      <c r="F319" s="152">
        <f t="shared" si="2"/>
        <v>0.3125</v>
      </c>
      <c r="G319" s="153" t="str">
        <f t="shared" si="3"/>
        <v>11:56 AM - 12:01 PM</v>
      </c>
      <c r="H319" s="151">
        <v>0.5013888888888889</v>
      </c>
      <c r="I319" s="151">
        <v>0.13194444444444445</v>
      </c>
      <c r="J319" s="151">
        <v>0.20277777777777778</v>
      </c>
      <c r="K319" s="151">
        <v>0.2604166666666667</v>
      </c>
      <c r="L319" s="155"/>
      <c r="M319" s="151">
        <v>0.2708333333333333</v>
      </c>
      <c r="N319" s="151"/>
      <c r="O319" s="151"/>
      <c r="P319" s="151"/>
      <c r="Q319" s="151">
        <f t="shared" si="4"/>
        <v>0.5152777778</v>
      </c>
      <c r="R319" s="151">
        <f t="shared" si="5"/>
        <v>0.1527777778</v>
      </c>
      <c r="S319" s="152">
        <f t="shared" si="6"/>
        <v>0.2069444444</v>
      </c>
      <c r="T319" s="151">
        <f t="shared" si="7"/>
        <v>0.2673611111</v>
      </c>
      <c r="U319" s="156"/>
      <c r="V319" s="156"/>
      <c r="W319" s="156"/>
      <c r="X319" s="156"/>
      <c r="Y319" s="156"/>
      <c r="Z319" s="156"/>
      <c r="AA319" s="156"/>
    </row>
    <row r="320">
      <c r="A320" s="148">
        <v>44880.0</v>
      </c>
      <c r="B320" s="149" t="str">
        <f t="shared" si="1"/>
        <v>Tuesday</v>
      </c>
      <c r="C320" s="150">
        <v>44880.0</v>
      </c>
      <c r="D320" s="151">
        <v>0.2423611111111111</v>
      </c>
      <c r="E320" s="151">
        <v>0.3</v>
      </c>
      <c r="F320" s="152">
        <f t="shared" si="2"/>
        <v>0.3138888889</v>
      </c>
      <c r="G320" s="153" t="str">
        <f t="shared" si="3"/>
        <v>11:56 AM - 12:01 PM</v>
      </c>
      <c r="H320" s="151">
        <v>0.5013888888888889</v>
      </c>
      <c r="I320" s="151">
        <v>0.13125</v>
      </c>
      <c r="J320" s="151">
        <v>0.20208333333333334</v>
      </c>
      <c r="K320" s="151">
        <v>0.25972222222222224</v>
      </c>
      <c r="L320" s="155"/>
      <c r="M320" s="151">
        <v>0.2708333333333333</v>
      </c>
      <c r="N320" s="151"/>
      <c r="O320" s="151"/>
      <c r="P320" s="151"/>
      <c r="Q320" s="151">
        <f t="shared" si="4"/>
        <v>0.5152777778</v>
      </c>
      <c r="R320" s="151">
        <f t="shared" si="5"/>
        <v>0.1520833333</v>
      </c>
      <c r="S320" s="152">
        <f t="shared" si="6"/>
        <v>0.20625</v>
      </c>
      <c r="T320" s="151">
        <f t="shared" si="7"/>
        <v>0.2666666667</v>
      </c>
      <c r="U320" s="156"/>
      <c r="V320" s="156"/>
      <c r="W320" s="156"/>
      <c r="X320" s="156"/>
      <c r="Y320" s="156"/>
      <c r="Z320" s="156"/>
      <c r="AA320" s="156"/>
    </row>
    <row r="321">
      <c r="A321" s="148">
        <v>44881.0</v>
      </c>
      <c r="B321" s="149" t="str">
        <f t="shared" si="1"/>
        <v>Wednesday</v>
      </c>
      <c r="C321" s="150">
        <v>44881.0</v>
      </c>
      <c r="D321" s="151">
        <v>0.24305555555555555</v>
      </c>
      <c r="E321" s="151">
        <v>0.30069444444444443</v>
      </c>
      <c r="F321" s="152">
        <f t="shared" si="2"/>
        <v>0.3145833333</v>
      </c>
      <c r="G321" s="153" t="str">
        <f t="shared" si="3"/>
        <v>11:56 AM - 12:01 PM</v>
      </c>
      <c r="H321" s="151">
        <v>0.5013888888888889</v>
      </c>
      <c r="I321" s="151">
        <v>0.13055555555555556</v>
      </c>
      <c r="J321" s="151">
        <v>0.20208333333333334</v>
      </c>
      <c r="K321" s="151">
        <v>0.25972222222222224</v>
      </c>
      <c r="L321" s="155"/>
      <c r="M321" s="151">
        <v>0.2708333333333333</v>
      </c>
      <c r="N321" s="151"/>
      <c r="O321" s="151"/>
      <c r="P321" s="151"/>
      <c r="Q321" s="151">
        <f t="shared" si="4"/>
        <v>0.5152777778</v>
      </c>
      <c r="R321" s="151">
        <f t="shared" si="5"/>
        <v>0.1513888889</v>
      </c>
      <c r="S321" s="152">
        <f t="shared" si="6"/>
        <v>0.20625</v>
      </c>
      <c r="T321" s="151">
        <f t="shared" si="7"/>
        <v>0.2666666667</v>
      </c>
      <c r="U321" s="156"/>
      <c r="V321" s="156"/>
      <c r="W321" s="156"/>
      <c r="X321" s="156"/>
      <c r="Y321" s="156"/>
      <c r="Z321" s="156"/>
      <c r="AA321" s="156"/>
    </row>
    <row r="322">
      <c r="A322" s="148">
        <v>44882.0</v>
      </c>
      <c r="B322" s="149" t="str">
        <f t="shared" si="1"/>
        <v>Thursday</v>
      </c>
      <c r="C322" s="150">
        <v>44882.0</v>
      </c>
      <c r="D322" s="151">
        <v>0.24375</v>
      </c>
      <c r="E322" s="151">
        <v>0.3013888888888889</v>
      </c>
      <c r="F322" s="152">
        <f t="shared" si="2"/>
        <v>0.3152777778</v>
      </c>
      <c r="G322" s="153" t="str">
        <f t="shared" si="3"/>
        <v>11:56 AM - 12:01 PM</v>
      </c>
      <c r="H322" s="151">
        <v>0.5013888888888889</v>
      </c>
      <c r="I322" s="151">
        <v>0.12986111111111112</v>
      </c>
      <c r="J322" s="151">
        <v>0.2013888888888889</v>
      </c>
      <c r="K322" s="151">
        <v>0.2590277777777778</v>
      </c>
      <c r="L322" s="155"/>
      <c r="M322" s="151">
        <v>0.2708333333333333</v>
      </c>
      <c r="N322" s="151"/>
      <c r="O322" s="151"/>
      <c r="P322" s="151"/>
      <c r="Q322" s="151">
        <f t="shared" si="4"/>
        <v>0.5152777778</v>
      </c>
      <c r="R322" s="151">
        <f t="shared" si="5"/>
        <v>0.1506944444</v>
      </c>
      <c r="S322" s="152">
        <f t="shared" si="6"/>
        <v>0.2055555556</v>
      </c>
      <c r="T322" s="151">
        <f t="shared" si="7"/>
        <v>0.2659722222</v>
      </c>
      <c r="U322" s="156"/>
      <c r="V322" s="156"/>
      <c r="W322" s="156"/>
      <c r="X322" s="156"/>
      <c r="Y322" s="156"/>
      <c r="Z322" s="156"/>
      <c r="AA322" s="156"/>
    </row>
    <row r="323">
      <c r="A323" s="148">
        <v>44883.0</v>
      </c>
      <c r="B323" s="149" t="str">
        <f t="shared" si="1"/>
        <v>Friday</v>
      </c>
      <c r="C323" s="150">
        <v>44883.0</v>
      </c>
      <c r="D323" s="151">
        <v>0.24444444444444444</v>
      </c>
      <c r="E323" s="151">
        <v>0.3020833333333333</v>
      </c>
      <c r="F323" s="152">
        <f t="shared" si="2"/>
        <v>0.3159722222</v>
      </c>
      <c r="G323" s="153" t="str">
        <f t="shared" si="3"/>
        <v>11:56 AM - 12:01 PM</v>
      </c>
      <c r="H323" s="151">
        <v>0.5013888888888889</v>
      </c>
      <c r="I323" s="151">
        <v>0.12916666666666668</v>
      </c>
      <c r="J323" s="151">
        <v>0.20069444444444445</v>
      </c>
      <c r="K323" s="151">
        <v>0.25833333333333336</v>
      </c>
      <c r="L323" s="155"/>
      <c r="M323" s="151">
        <v>0.2708333333333333</v>
      </c>
      <c r="N323" s="151"/>
      <c r="O323" s="151"/>
      <c r="P323" s="151"/>
      <c r="Q323" s="151">
        <f t="shared" si="4"/>
        <v>0.5152777778</v>
      </c>
      <c r="R323" s="151">
        <f t="shared" si="5"/>
        <v>0.15</v>
      </c>
      <c r="S323" s="152">
        <f t="shared" si="6"/>
        <v>0.2048611111</v>
      </c>
      <c r="T323" s="151">
        <f t="shared" si="7"/>
        <v>0.2652777778</v>
      </c>
      <c r="U323" s="156"/>
      <c r="V323" s="156"/>
      <c r="W323" s="156"/>
      <c r="X323" s="156"/>
      <c r="Y323" s="156"/>
      <c r="Z323" s="156"/>
      <c r="AA323" s="156"/>
    </row>
    <row r="324">
      <c r="A324" s="148">
        <v>44884.0</v>
      </c>
      <c r="B324" s="149" t="str">
        <f t="shared" si="1"/>
        <v>Saturday</v>
      </c>
      <c r="C324" s="150">
        <v>44884.0</v>
      </c>
      <c r="D324" s="151">
        <v>0.24513888888888888</v>
      </c>
      <c r="E324" s="151">
        <v>0.3034722222222222</v>
      </c>
      <c r="F324" s="152">
        <f t="shared" si="2"/>
        <v>0.3173611111</v>
      </c>
      <c r="G324" s="153" t="str">
        <f t="shared" si="3"/>
        <v>11:57 AM - 12:02 PM</v>
      </c>
      <c r="H324" s="151">
        <v>0.5020833333333333</v>
      </c>
      <c r="I324" s="151">
        <v>0.12916666666666668</v>
      </c>
      <c r="J324" s="151">
        <v>0.2</v>
      </c>
      <c r="K324" s="151">
        <v>0.25833333333333336</v>
      </c>
      <c r="L324" s="155"/>
      <c r="M324" s="151">
        <v>0.2708333333333333</v>
      </c>
      <c r="N324" s="151"/>
      <c r="O324" s="151"/>
      <c r="P324" s="151"/>
      <c r="Q324" s="151">
        <f t="shared" si="4"/>
        <v>0.5159722222</v>
      </c>
      <c r="R324" s="151">
        <f t="shared" si="5"/>
        <v>0.15</v>
      </c>
      <c r="S324" s="152">
        <f t="shared" si="6"/>
        <v>0.2041666667</v>
      </c>
      <c r="T324" s="151">
        <f t="shared" si="7"/>
        <v>0.2652777778</v>
      </c>
      <c r="U324" s="156"/>
      <c r="V324" s="156"/>
      <c r="W324" s="156"/>
      <c r="X324" s="156"/>
      <c r="Y324" s="156"/>
      <c r="Z324" s="156"/>
      <c r="AA324" s="156"/>
    </row>
    <row r="325">
      <c r="A325" s="148">
        <v>44885.0</v>
      </c>
      <c r="B325" s="149" t="str">
        <f t="shared" si="1"/>
        <v>Sunday</v>
      </c>
      <c r="C325" s="150">
        <v>44885.0</v>
      </c>
      <c r="D325" s="151">
        <v>0.24583333333333332</v>
      </c>
      <c r="E325" s="151">
        <v>0.30416666666666664</v>
      </c>
      <c r="F325" s="152">
        <f t="shared" si="2"/>
        <v>0.3180555556</v>
      </c>
      <c r="G325" s="153" t="str">
        <f t="shared" si="3"/>
        <v>11:57 AM - 12:02 PM</v>
      </c>
      <c r="H325" s="151">
        <v>0.5020833333333333</v>
      </c>
      <c r="I325" s="151">
        <v>0.1284722222222222</v>
      </c>
      <c r="J325" s="151">
        <v>0.19930555555555557</v>
      </c>
      <c r="K325" s="151">
        <v>0.25763888888888886</v>
      </c>
      <c r="L325" s="155"/>
      <c r="M325" s="151">
        <v>0.2708333333333333</v>
      </c>
      <c r="N325" s="151"/>
      <c r="O325" s="151"/>
      <c r="P325" s="151"/>
      <c r="Q325" s="151">
        <f t="shared" si="4"/>
        <v>0.5159722222</v>
      </c>
      <c r="R325" s="151">
        <f t="shared" si="5"/>
        <v>0.1493055556</v>
      </c>
      <c r="S325" s="152">
        <f t="shared" si="6"/>
        <v>0.2034722222</v>
      </c>
      <c r="T325" s="151">
        <f t="shared" si="7"/>
        <v>0.2645833333</v>
      </c>
      <c r="U325" s="156"/>
      <c r="V325" s="156"/>
      <c r="W325" s="156"/>
      <c r="X325" s="156"/>
      <c r="Y325" s="156"/>
      <c r="Z325" s="156"/>
      <c r="AA325" s="156"/>
    </row>
    <row r="326">
      <c r="A326" s="148">
        <v>44886.0</v>
      </c>
      <c r="B326" s="149" t="str">
        <f t="shared" si="1"/>
        <v>Monday</v>
      </c>
      <c r="C326" s="150">
        <v>44886.0</v>
      </c>
      <c r="D326" s="151">
        <v>0.2465277777777778</v>
      </c>
      <c r="E326" s="151">
        <v>0.30486111111111114</v>
      </c>
      <c r="F326" s="152">
        <f t="shared" si="2"/>
        <v>0.31875</v>
      </c>
      <c r="G326" s="153" t="str">
        <f t="shared" si="3"/>
        <v>11:57 AM - 12:02 PM</v>
      </c>
      <c r="H326" s="151">
        <v>0.5020833333333333</v>
      </c>
      <c r="I326" s="151">
        <v>0.12777777777777777</v>
      </c>
      <c r="J326" s="151">
        <v>0.1986111111111111</v>
      </c>
      <c r="K326" s="151">
        <v>0.2569444444444444</v>
      </c>
      <c r="L326" s="155"/>
      <c r="M326" s="151">
        <v>0.2708333333333333</v>
      </c>
      <c r="N326" s="151"/>
      <c r="O326" s="151"/>
      <c r="P326" s="151"/>
      <c r="Q326" s="151">
        <f t="shared" si="4"/>
        <v>0.5159722222</v>
      </c>
      <c r="R326" s="151">
        <f t="shared" si="5"/>
        <v>0.1486111111</v>
      </c>
      <c r="S326" s="152">
        <f t="shared" si="6"/>
        <v>0.2027777778</v>
      </c>
      <c r="T326" s="151">
        <f t="shared" si="7"/>
        <v>0.2638888889</v>
      </c>
      <c r="U326" s="156"/>
      <c r="V326" s="156"/>
      <c r="W326" s="156"/>
      <c r="X326" s="156"/>
      <c r="Y326" s="156"/>
      <c r="Z326" s="156"/>
      <c r="AA326" s="156"/>
    </row>
    <row r="327">
      <c r="A327" s="148">
        <v>44887.0</v>
      </c>
      <c r="B327" s="149" t="str">
        <f t="shared" si="1"/>
        <v>Tuesday</v>
      </c>
      <c r="C327" s="150">
        <v>44887.0</v>
      </c>
      <c r="D327" s="151">
        <v>0.24722222222222223</v>
      </c>
      <c r="E327" s="151">
        <v>0.3055555555555556</v>
      </c>
      <c r="F327" s="152">
        <f t="shared" si="2"/>
        <v>0.3194444444</v>
      </c>
      <c r="G327" s="153" t="str">
        <f t="shared" si="3"/>
        <v>11:57 AM - 12:02 PM</v>
      </c>
      <c r="H327" s="151">
        <v>0.5020833333333333</v>
      </c>
      <c r="I327" s="151">
        <v>0.12708333333333333</v>
      </c>
      <c r="J327" s="151">
        <v>0.1986111111111111</v>
      </c>
      <c r="K327" s="151">
        <v>0.2569444444444444</v>
      </c>
      <c r="L327" s="155"/>
      <c r="M327" s="151">
        <v>0.2708333333333333</v>
      </c>
      <c r="N327" s="151"/>
      <c r="O327" s="151"/>
      <c r="P327" s="151"/>
      <c r="Q327" s="151">
        <v>0.5416666666666666</v>
      </c>
      <c r="R327" s="151">
        <v>0.65625</v>
      </c>
      <c r="S327" s="152">
        <f t="shared" si="6"/>
        <v>0.2027777778</v>
      </c>
      <c r="T327" s="151">
        <f t="shared" si="7"/>
        <v>0.2638888889</v>
      </c>
      <c r="U327" s="156"/>
      <c r="V327" s="156"/>
      <c r="W327" s="156"/>
      <c r="X327" s="156"/>
      <c r="Y327" s="156"/>
      <c r="Z327" s="156"/>
      <c r="AA327" s="156"/>
    </row>
    <row r="328">
      <c r="A328" s="148">
        <v>44888.0</v>
      </c>
      <c r="B328" s="149" t="str">
        <f t="shared" si="1"/>
        <v>Wednesday</v>
      </c>
      <c r="C328" s="150">
        <v>44888.0</v>
      </c>
      <c r="D328" s="151">
        <v>0.24791666666666667</v>
      </c>
      <c r="E328" s="151">
        <v>0.30694444444444446</v>
      </c>
      <c r="F328" s="152">
        <f t="shared" si="2"/>
        <v>0.3208333333</v>
      </c>
      <c r="G328" s="153" t="str">
        <f t="shared" si="3"/>
        <v>11:58 AM - 12:03 PM</v>
      </c>
      <c r="H328" s="151">
        <v>0.5027777777777778</v>
      </c>
      <c r="I328" s="151">
        <v>0.12708333333333333</v>
      </c>
      <c r="J328" s="151">
        <v>0.19791666666666666</v>
      </c>
      <c r="K328" s="151">
        <v>0.25625</v>
      </c>
      <c r="L328" s="155"/>
      <c r="M328" s="151">
        <v>0.2708333333333333</v>
      </c>
      <c r="N328" s="151"/>
      <c r="O328" s="151"/>
      <c r="P328" s="151"/>
      <c r="Q328" s="151">
        <v>0.5625</v>
      </c>
      <c r="R328" s="151">
        <v>0.65625</v>
      </c>
      <c r="S328" s="152">
        <f t="shared" si="6"/>
        <v>0.2020833333</v>
      </c>
      <c r="T328" s="151">
        <f t="shared" si="7"/>
        <v>0.2631944444</v>
      </c>
      <c r="U328" s="156" t="b">
        <f>IF(Q328&gt;H328,true,false)</f>
        <v>1</v>
      </c>
      <c r="V328" s="156"/>
      <c r="W328" s="156"/>
      <c r="X328" s="156"/>
      <c r="Y328" s="156"/>
      <c r="Z328" s="156"/>
      <c r="AA328" s="156"/>
    </row>
    <row r="329">
      <c r="A329" s="148">
        <v>44889.0</v>
      </c>
      <c r="B329" s="149" t="str">
        <f t="shared" si="1"/>
        <v>Thursday</v>
      </c>
      <c r="C329" s="150">
        <v>44889.0</v>
      </c>
      <c r="D329" s="151">
        <v>0.24861111111111112</v>
      </c>
      <c r="E329" s="151">
        <v>0.3076388888888889</v>
      </c>
      <c r="F329" s="152">
        <f t="shared" si="2"/>
        <v>0.3215277778</v>
      </c>
      <c r="G329" s="153" t="str">
        <f t="shared" si="3"/>
        <v>11:58 AM - 12:03 PM</v>
      </c>
      <c r="H329" s="151">
        <v>0.5027777777777778</v>
      </c>
      <c r="I329" s="151">
        <v>0.12638888888888888</v>
      </c>
      <c r="J329" s="151">
        <v>0.19722222222222222</v>
      </c>
      <c r="K329" s="151">
        <v>0.25625</v>
      </c>
      <c r="L329" s="155"/>
      <c r="M329" s="151">
        <v>0.2708333333333333</v>
      </c>
      <c r="N329" s="151"/>
      <c r="O329" s="151"/>
      <c r="P329" s="151"/>
      <c r="Q329" s="151">
        <v>0.5416666666666666</v>
      </c>
      <c r="R329" s="151">
        <v>0.65625</v>
      </c>
      <c r="S329" s="152">
        <f t="shared" si="6"/>
        <v>0.2013888889</v>
      </c>
      <c r="T329" s="151">
        <f t="shared" si="7"/>
        <v>0.2631944444</v>
      </c>
      <c r="U329" s="156"/>
      <c r="V329" s="156"/>
      <c r="W329" s="156"/>
      <c r="X329" s="156"/>
      <c r="Y329" s="156"/>
      <c r="Z329" s="156"/>
      <c r="AA329" s="156"/>
    </row>
    <row r="330">
      <c r="A330" s="148">
        <v>44890.0</v>
      </c>
      <c r="B330" s="149" t="str">
        <f t="shared" si="1"/>
        <v>Friday</v>
      </c>
      <c r="C330" s="150">
        <v>44890.0</v>
      </c>
      <c r="D330" s="151">
        <v>0.25</v>
      </c>
      <c r="E330" s="151">
        <v>0.30833333333333335</v>
      </c>
      <c r="F330" s="152">
        <f t="shared" si="2"/>
        <v>0.3222222222</v>
      </c>
      <c r="G330" s="153" t="str">
        <f t="shared" si="3"/>
        <v>11:58 AM - 12:03 PM</v>
      </c>
      <c r="H330" s="151">
        <v>0.5027777777777778</v>
      </c>
      <c r="I330" s="151">
        <v>0.12638888888888888</v>
      </c>
      <c r="J330" s="151">
        <v>0.19722222222222222</v>
      </c>
      <c r="K330" s="151">
        <v>0.25555555555555554</v>
      </c>
      <c r="L330" s="155"/>
      <c r="M330" s="151">
        <v>0.2708333333333333</v>
      </c>
      <c r="N330" s="151"/>
      <c r="O330" s="151"/>
      <c r="P330" s="151"/>
      <c r="Q330" s="151">
        <v>0.5416666666666666</v>
      </c>
      <c r="R330" s="151">
        <v>0.65625</v>
      </c>
      <c r="S330" s="152">
        <f t="shared" si="6"/>
        <v>0.2013888889</v>
      </c>
      <c r="T330" s="151">
        <f t="shared" si="7"/>
        <v>0.2625</v>
      </c>
      <c r="U330" s="156"/>
      <c r="V330" s="156"/>
      <c r="W330" s="156"/>
      <c r="X330" s="156"/>
      <c r="Y330" s="156"/>
      <c r="Z330" s="156"/>
      <c r="AA330" s="156"/>
    </row>
    <row r="331">
      <c r="A331" s="148">
        <v>44891.0</v>
      </c>
      <c r="B331" s="149" t="str">
        <f t="shared" si="1"/>
        <v>Saturday</v>
      </c>
      <c r="C331" s="150">
        <v>44891.0</v>
      </c>
      <c r="D331" s="151">
        <v>0.25069444444444444</v>
      </c>
      <c r="E331" s="151">
        <v>0.3090277777777778</v>
      </c>
      <c r="F331" s="152">
        <f t="shared" si="2"/>
        <v>0.3229166667</v>
      </c>
      <c r="G331" s="153" t="str">
        <f t="shared" si="3"/>
        <v>11:58 AM - 12:03 PM</v>
      </c>
      <c r="H331" s="151">
        <v>0.5027777777777778</v>
      </c>
      <c r="I331" s="151">
        <v>0.12569444444444444</v>
      </c>
      <c r="J331" s="151">
        <v>0.19652777777777777</v>
      </c>
      <c r="K331" s="151">
        <v>0.25555555555555554</v>
      </c>
      <c r="L331" s="155"/>
      <c r="M331" s="151">
        <v>0.2777777777777778</v>
      </c>
      <c r="N331" s="151"/>
      <c r="O331" s="151"/>
      <c r="P331" s="151"/>
      <c r="Q331" s="151">
        <v>0.5416666666666666</v>
      </c>
      <c r="R331" s="151">
        <v>0.65625</v>
      </c>
      <c r="S331" s="152">
        <f t="shared" si="6"/>
        <v>0.2006944444</v>
      </c>
      <c r="T331" s="151">
        <f t="shared" si="7"/>
        <v>0.2625</v>
      </c>
      <c r="U331" s="156"/>
      <c r="V331" s="156"/>
      <c r="W331" s="156"/>
      <c r="X331" s="156"/>
      <c r="Y331" s="156"/>
      <c r="Z331" s="156"/>
      <c r="AA331" s="156"/>
    </row>
    <row r="332">
      <c r="A332" s="148">
        <v>44892.0</v>
      </c>
      <c r="B332" s="149" t="str">
        <f t="shared" si="1"/>
        <v>Sunday</v>
      </c>
      <c r="C332" s="150">
        <v>44892.0</v>
      </c>
      <c r="D332" s="151">
        <v>0.2513888888888889</v>
      </c>
      <c r="E332" s="151">
        <v>0.30972222222222223</v>
      </c>
      <c r="F332" s="152">
        <f t="shared" si="2"/>
        <v>0.3236111111</v>
      </c>
      <c r="G332" s="153" t="str">
        <f t="shared" si="3"/>
        <v>11:59 AM - 12:04 PM</v>
      </c>
      <c r="H332" s="151">
        <v>0.5034722222222222</v>
      </c>
      <c r="I332" s="151">
        <v>0.125</v>
      </c>
      <c r="J332" s="151">
        <v>0.19652777777777777</v>
      </c>
      <c r="K332" s="151">
        <v>0.25555555555555554</v>
      </c>
      <c r="L332" s="155"/>
      <c r="M332" s="151">
        <v>0.2777777777777778</v>
      </c>
      <c r="N332" s="151"/>
      <c r="O332" s="151"/>
      <c r="P332" s="151"/>
      <c r="Q332" s="151">
        <v>0.5416666666666666</v>
      </c>
      <c r="R332" s="151">
        <v>0.65625</v>
      </c>
      <c r="S332" s="152">
        <f t="shared" si="6"/>
        <v>0.2006944444</v>
      </c>
      <c r="T332" s="151">
        <f t="shared" si="7"/>
        <v>0.2625</v>
      </c>
      <c r="U332" s="156"/>
      <c r="V332" s="156"/>
      <c r="W332" s="156"/>
      <c r="X332" s="156"/>
      <c r="Y332" s="156"/>
      <c r="Z332" s="156"/>
      <c r="AA332" s="156"/>
    </row>
    <row r="333">
      <c r="A333" s="148">
        <v>44893.0</v>
      </c>
      <c r="B333" s="149" t="str">
        <f t="shared" si="1"/>
        <v>Monday</v>
      </c>
      <c r="C333" s="150">
        <v>44893.0</v>
      </c>
      <c r="D333" s="151">
        <v>0.2520833333333333</v>
      </c>
      <c r="E333" s="151">
        <v>0.3111111111111111</v>
      </c>
      <c r="F333" s="152">
        <f t="shared" si="2"/>
        <v>0.325</v>
      </c>
      <c r="G333" s="153" t="str">
        <f t="shared" si="3"/>
        <v>11:59 AM - 12:04 PM</v>
      </c>
      <c r="H333" s="151">
        <v>0.5034722222222222</v>
      </c>
      <c r="I333" s="151">
        <v>0.125</v>
      </c>
      <c r="J333" s="151">
        <v>0.19583333333333333</v>
      </c>
      <c r="K333" s="151">
        <v>0.2548611111111111</v>
      </c>
      <c r="L333" s="155"/>
      <c r="M333" s="151">
        <v>0.2777777777777778</v>
      </c>
      <c r="N333" s="151"/>
      <c r="O333" s="151"/>
      <c r="P333" s="151"/>
      <c r="Q333" s="151">
        <v>0.5416666666666666</v>
      </c>
      <c r="R333" s="151">
        <v>0.65625</v>
      </c>
      <c r="S333" s="152">
        <f t="shared" si="6"/>
        <v>0.2</v>
      </c>
      <c r="T333" s="151">
        <f t="shared" si="7"/>
        <v>0.2618055556</v>
      </c>
      <c r="U333" s="156"/>
      <c r="V333" s="156"/>
      <c r="W333" s="156"/>
      <c r="X333" s="156"/>
      <c r="Y333" s="156"/>
      <c r="Z333" s="156"/>
      <c r="AA333" s="156"/>
    </row>
    <row r="334">
      <c r="A334" s="148">
        <v>44894.0</v>
      </c>
      <c r="B334" s="149" t="str">
        <f t="shared" si="1"/>
        <v>Tuesday</v>
      </c>
      <c r="C334" s="150">
        <v>44894.0</v>
      </c>
      <c r="D334" s="151">
        <v>0.25277777777777777</v>
      </c>
      <c r="E334" s="151">
        <v>0.31180555555555556</v>
      </c>
      <c r="F334" s="152">
        <f t="shared" si="2"/>
        <v>0.3256944444</v>
      </c>
      <c r="G334" s="153" t="str">
        <f t="shared" si="3"/>
        <v>11:59 AM - 12:04 PM</v>
      </c>
      <c r="H334" s="151">
        <v>0.5034722222222222</v>
      </c>
      <c r="I334" s="151">
        <v>0.125</v>
      </c>
      <c r="J334" s="151">
        <v>0.19583333333333333</v>
      </c>
      <c r="K334" s="151">
        <v>0.2548611111111111</v>
      </c>
      <c r="L334" s="155"/>
      <c r="M334" s="151">
        <v>0.2777777777777778</v>
      </c>
      <c r="N334" s="151"/>
      <c r="O334" s="151"/>
      <c r="P334" s="151"/>
      <c r="Q334" s="151">
        <v>0.5416666666666666</v>
      </c>
      <c r="R334" s="151">
        <v>0.65625</v>
      </c>
      <c r="S334" s="152">
        <f t="shared" si="6"/>
        <v>0.2</v>
      </c>
      <c r="T334" s="151">
        <f t="shared" si="7"/>
        <v>0.2618055556</v>
      </c>
      <c r="U334" s="156"/>
      <c r="V334" s="156"/>
      <c r="W334" s="156"/>
      <c r="X334" s="156"/>
      <c r="Y334" s="156"/>
      <c r="Z334" s="156"/>
      <c r="AA334" s="156"/>
    </row>
    <row r="335">
      <c r="A335" s="148">
        <v>44895.0</v>
      </c>
      <c r="B335" s="149" t="str">
        <f t="shared" si="1"/>
        <v>Wednesday</v>
      </c>
      <c r="C335" s="150">
        <v>44895.0</v>
      </c>
      <c r="D335" s="151">
        <v>0.2534722222222222</v>
      </c>
      <c r="E335" s="151">
        <v>0.3125</v>
      </c>
      <c r="F335" s="152">
        <f t="shared" si="2"/>
        <v>0.3263888889</v>
      </c>
      <c r="G335" s="153" t="str">
        <f t="shared" si="3"/>
        <v>12:00 PM - 12:05 PM</v>
      </c>
      <c r="H335" s="151">
        <v>0.5041666666666667</v>
      </c>
      <c r="I335" s="151">
        <v>0.12430555555555556</v>
      </c>
      <c r="J335" s="151">
        <v>0.1951388888888889</v>
      </c>
      <c r="K335" s="151">
        <v>0.2548611111111111</v>
      </c>
      <c r="L335" s="155"/>
      <c r="M335" s="151">
        <v>0.2777777777777778</v>
      </c>
      <c r="N335" s="151"/>
      <c r="O335" s="151"/>
      <c r="P335" s="151"/>
      <c r="Q335" s="151">
        <v>0.5416666666666666</v>
      </c>
      <c r="R335" s="151">
        <v>0.65625</v>
      </c>
      <c r="S335" s="152">
        <f t="shared" si="6"/>
        <v>0.1993055556</v>
      </c>
      <c r="T335" s="151">
        <f t="shared" si="7"/>
        <v>0.2618055556</v>
      </c>
      <c r="U335" s="156"/>
      <c r="V335" s="156"/>
      <c r="W335" s="156"/>
      <c r="X335" s="156"/>
      <c r="Y335" s="156"/>
      <c r="Z335" s="156"/>
      <c r="AA335" s="156"/>
    </row>
    <row r="336">
      <c r="A336" s="157">
        <v>44896.0</v>
      </c>
      <c r="B336" s="158" t="str">
        <f t="shared" si="1"/>
        <v>Thursday</v>
      </c>
      <c r="C336" s="159">
        <v>44896.0</v>
      </c>
      <c r="D336" s="160">
        <v>0.25416666666666665</v>
      </c>
      <c r="E336" s="160">
        <v>0.31319444444444444</v>
      </c>
      <c r="F336" s="161">
        <f t="shared" si="2"/>
        <v>0.3270833333</v>
      </c>
      <c r="G336" s="162" t="str">
        <f t="shared" si="3"/>
        <v>12:00 PM - 12:05 PM</v>
      </c>
      <c r="H336" s="160">
        <v>0.5041666666666667</v>
      </c>
      <c r="I336" s="160">
        <v>0.12430555555555556</v>
      </c>
      <c r="J336" s="160">
        <v>0.1951388888888889</v>
      </c>
      <c r="K336" s="160">
        <v>0.2548611111111111</v>
      </c>
      <c r="L336" s="163"/>
      <c r="M336" s="160">
        <v>0.2777777777777778</v>
      </c>
      <c r="N336" s="160"/>
      <c r="O336" s="160"/>
      <c r="P336" s="160"/>
      <c r="Q336" s="160">
        <v>0.5416666666666666</v>
      </c>
      <c r="R336" s="160">
        <v>0.6458333333333334</v>
      </c>
      <c r="S336" s="161">
        <f t="shared" si="6"/>
        <v>0.1993055556</v>
      </c>
      <c r="T336" s="151">
        <f t="shared" si="7"/>
        <v>0.2618055556</v>
      </c>
      <c r="U336" s="164"/>
      <c r="V336" s="164"/>
      <c r="W336" s="164"/>
      <c r="X336" s="164"/>
      <c r="Y336" s="164"/>
      <c r="Z336" s="164"/>
      <c r="AA336" s="164"/>
    </row>
    <row r="337">
      <c r="A337" s="157">
        <v>44897.0</v>
      </c>
      <c r="B337" s="158" t="str">
        <f t="shared" si="1"/>
        <v>Friday</v>
      </c>
      <c r="C337" s="159">
        <v>44897.0</v>
      </c>
      <c r="D337" s="160">
        <v>0.2548611111111111</v>
      </c>
      <c r="E337" s="160">
        <v>0.3138888888888889</v>
      </c>
      <c r="F337" s="161">
        <f t="shared" si="2"/>
        <v>0.3277777778</v>
      </c>
      <c r="G337" s="162" t="str">
        <f t="shared" si="3"/>
        <v>12:01 PM - 12:06 PM</v>
      </c>
      <c r="H337" s="160">
        <v>0.5048611111111111</v>
      </c>
      <c r="I337" s="160">
        <v>0.12430555555555556</v>
      </c>
      <c r="J337" s="160">
        <v>0.1951388888888889</v>
      </c>
      <c r="K337" s="160">
        <v>0.25416666666666665</v>
      </c>
      <c r="L337" s="163"/>
      <c r="M337" s="160">
        <v>0.2777777777777778</v>
      </c>
      <c r="N337" s="160"/>
      <c r="O337" s="160"/>
      <c r="P337" s="160"/>
      <c r="Q337" s="160">
        <v>0.5416666666666666</v>
      </c>
      <c r="R337" s="160">
        <v>0.6458333333333334</v>
      </c>
      <c r="S337" s="161">
        <f t="shared" si="6"/>
        <v>0.1993055556</v>
      </c>
      <c r="T337" s="151">
        <f t="shared" si="7"/>
        <v>0.2611111111</v>
      </c>
      <c r="U337" s="164"/>
      <c r="V337" s="164"/>
      <c r="W337" s="164"/>
      <c r="X337" s="164"/>
      <c r="Y337" s="164"/>
      <c r="Z337" s="164"/>
      <c r="AA337" s="164"/>
    </row>
    <row r="338">
      <c r="A338" s="157">
        <v>44898.0</v>
      </c>
      <c r="B338" s="158" t="str">
        <f t="shared" si="1"/>
        <v>Saturday</v>
      </c>
      <c r="C338" s="159">
        <v>44898.0</v>
      </c>
      <c r="D338" s="160">
        <v>0.2548611111111111</v>
      </c>
      <c r="E338" s="160">
        <v>0.3145833333333333</v>
      </c>
      <c r="F338" s="161">
        <f t="shared" si="2"/>
        <v>0.3284722222</v>
      </c>
      <c r="G338" s="162" t="str">
        <f t="shared" si="3"/>
        <v>12:01 PM - 12:06 PM</v>
      </c>
      <c r="H338" s="160">
        <v>0.5048611111111111</v>
      </c>
      <c r="I338" s="160">
        <v>0.12361111111111112</v>
      </c>
      <c r="J338" s="160">
        <v>0.19444444444444445</v>
      </c>
      <c r="K338" s="160">
        <v>0.25416666666666665</v>
      </c>
      <c r="L338" s="163"/>
      <c r="M338" s="160">
        <v>0.2777777777777778</v>
      </c>
      <c r="N338" s="160"/>
      <c r="O338" s="160"/>
      <c r="P338" s="160"/>
      <c r="Q338" s="160">
        <v>0.5416666666666666</v>
      </c>
      <c r="R338" s="160">
        <v>0.6458333333333334</v>
      </c>
      <c r="S338" s="161">
        <f t="shared" si="6"/>
        <v>0.1986111111</v>
      </c>
      <c r="T338" s="151">
        <f t="shared" si="7"/>
        <v>0.2611111111</v>
      </c>
      <c r="U338" s="164"/>
      <c r="V338" s="164"/>
      <c r="W338" s="164"/>
      <c r="X338" s="164"/>
      <c r="Y338" s="164"/>
      <c r="Z338" s="164"/>
      <c r="AA338" s="164"/>
    </row>
    <row r="339">
      <c r="A339" s="157">
        <v>44899.0</v>
      </c>
      <c r="B339" s="158" t="str">
        <f t="shared" si="1"/>
        <v>Sunday</v>
      </c>
      <c r="C339" s="159">
        <v>44899.0</v>
      </c>
      <c r="D339" s="160">
        <v>0.25555555555555554</v>
      </c>
      <c r="E339" s="160">
        <v>0.31527777777777777</v>
      </c>
      <c r="F339" s="161">
        <f t="shared" si="2"/>
        <v>0.3291666667</v>
      </c>
      <c r="G339" s="162" t="str">
        <f t="shared" si="3"/>
        <v>12:01 PM - 12:06 PM</v>
      </c>
      <c r="H339" s="160">
        <v>0.5048611111111111</v>
      </c>
      <c r="I339" s="160">
        <v>0.12361111111111112</v>
      </c>
      <c r="J339" s="160">
        <v>0.19444444444444445</v>
      </c>
      <c r="K339" s="160">
        <v>0.25416666666666665</v>
      </c>
      <c r="L339" s="163"/>
      <c r="M339" s="160">
        <v>0.2777777777777778</v>
      </c>
      <c r="N339" s="160"/>
      <c r="O339" s="160"/>
      <c r="P339" s="160"/>
      <c r="Q339" s="160">
        <v>0.5416666666666666</v>
      </c>
      <c r="R339" s="160">
        <v>0.6458333333333334</v>
      </c>
      <c r="S339" s="161">
        <f t="shared" si="6"/>
        <v>0.1986111111</v>
      </c>
      <c r="T339" s="151">
        <f t="shared" si="7"/>
        <v>0.2611111111</v>
      </c>
      <c r="U339" s="164"/>
      <c r="V339" s="164"/>
      <c r="W339" s="164"/>
      <c r="X339" s="164"/>
      <c r="Y339" s="164"/>
      <c r="Z339" s="164"/>
      <c r="AA339" s="164"/>
    </row>
    <row r="340">
      <c r="A340" s="157">
        <v>44900.0</v>
      </c>
      <c r="B340" s="158" t="str">
        <f t="shared" si="1"/>
        <v>Monday</v>
      </c>
      <c r="C340" s="159">
        <v>44900.0</v>
      </c>
      <c r="D340" s="160">
        <v>0.25625</v>
      </c>
      <c r="E340" s="160">
        <v>0.3159722222222222</v>
      </c>
      <c r="F340" s="161">
        <f t="shared" si="2"/>
        <v>0.3298611111</v>
      </c>
      <c r="G340" s="162" t="str">
        <f t="shared" si="3"/>
        <v>12:02 PM - 12:07 PM</v>
      </c>
      <c r="H340" s="160">
        <v>0.5055555555555555</v>
      </c>
      <c r="I340" s="160">
        <v>0.12361111111111112</v>
      </c>
      <c r="J340" s="160">
        <v>0.19444444444444445</v>
      </c>
      <c r="K340" s="160">
        <v>0.25416666666666665</v>
      </c>
      <c r="L340" s="163"/>
      <c r="M340" s="160">
        <v>0.2777777777777778</v>
      </c>
      <c r="N340" s="160"/>
      <c r="O340" s="160"/>
      <c r="P340" s="160"/>
      <c r="Q340" s="160">
        <v>0.5416666666666666</v>
      </c>
      <c r="R340" s="160">
        <v>0.6458333333333334</v>
      </c>
      <c r="S340" s="161">
        <f t="shared" si="6"/>
        <v>0.1986111111</v>
      </c>
      <c r="T340" s="151">
        <f t="shared" si="7"/>
        <v>0.2611111111</v>
      </c>
      <c r="U340" s="164"/>
      <c r="V340" s="164"/>
      <c r="W340" s="164"/>
      <c r="X340" s="164"/>
      <c r="Y340" s="164"/>
      <c r="Z340" s="164"/>
      <c r="AA340" s="164"/>
    </row>
    <row r="341">
      <c r="A341" s="157">
        <v>44901.0</v>
      </c>
      <c r="B341" s="158" t="str">
        <f t="shared" si="1"/>
        <v>Tuesday</v>
      </c>
      <c r="C341" s="159">
        <v>44901.0</v>
      </c>
      <c r="D341" s="160">
        <v>0.2569444444444444</v>
      </c>
      <c r="E341" s="160">
        <v>0.31666666666666665</v>
      </c>
      <c r="F341" s="161">
        <f t="shared" si="2"/>
        <v>0.3305555556</v>
      </c>
      <c r="G341" s="162" t="str">
        <f t="shared" si="3"/>
        <v>12:02 PM - 12:07 PM</v>
      </c>
      <c r="H341" s="160">
        <v>0.5055555555555555</v>
      </c>
      <c r="I341" s="160">
        <v>0.12361111111111112</v>
      </c>
      <c r="J341" s="160">
        <v>0.19444444444444445</v>
      </c>
      <c r="K341" s="160">
        <v>0.25416666666666665</v>
      </c>
      <c r="L341" s="163"/>
      <c r="M341" s="160">
        <v>0.2777777777777778</v>
      </c>
      <c r="N341" s="160"/>
      <c r="O341" s="160"/>
      <c r="P341" s="160"/>
      <c r="Q341" s="160">
        <v>0.5416666666666666</v>
      </c>
      <c r="R341" s="160">
        <v>0.6458333333333334</v>
      </c>
      <c r="S341" s="161">
        <f t="shared" si="6"/>
        <v>0.1986111111</v>
      </c>
      <c r="T341" s="160">
        <v>0.7777777777777778</v>
      </c>
      <c r="U341" s="164"/>
      <c r="V341" s="164"/>
      <c r="W341" s="164"/>
      <c r="X341" s="164"/>
      <c r="Y341" s="164"/>
      <c r="Z341" s="164"/>
      <c r="AA341" s="164"/>
    </row>
    <row r="342">
      <c r="A342" s="157">
        <v>44902.0</v>
      </c>
      <c r="B342" s="158" t="str">
        <f t="shared" si="1"/>
        <v>Wednesday</v>
      </c>
      <c r="C342" s="159">
        <v>44902.0</v>
      </c>
      <c r="D342" s="160">
        <v>0.25763888888888886</v>
      </c>
      <c r="E342" s="160">
        <v>0.3173611111111111</v>
      </c>
      <c r="F342" s="161">
        <f t="shared" si="2"/>
        <v>0.33125</v>
      </c>
      <c r="G342" s="162" t="str">
        <f t="shared" si="3"/>
        <v>12:03 PM - 12:08 PM</v>
      </c>
      <c r="H342" s="160">
        <v>0.50625</v>
      </c>
      <c r="I342" s="160">
        <v>0.12361111111111112</v>
      </c>
      <c r="J342" s="160">
        <v>0.19444444444444445</v>
      </c>
      <c r="K342" s="160">
        <v>0.25416666666666665</v>
      </c>
      <c r="L342" s="163"/>
      <c r="M342" s="160">
        <v>0.2777777777777778</v>
      </c>
      <c r="N342" s="160"/>
      <c r="O342" s="160"/>
      <c r="P342" s="160"/>
      <c r="Q342" s="160">
        <v>0.5416666666666666</v>
      </c>
      <c r="R342" s="160">
        <v>0.6458333333333334</v>
      </c>
      <c r="S342" s="161">
        <f t="shared" si="6"/>
        <v>0.1986111111</v>
      </c>
      <c r="T342" s="160">
        <v>0.7777777777777778</v>
      </c>
      <c r="U342" s="164"/>
      <c r="V342" s="164"/>
      <c r="W342" s="164"/>
      <c r="X342" s="164"/>
      <c r="Y342" s="164"/>
      <c r="Z342" s="164"/>
      <c r="AA342" s="164"/>
    </row>
    <row r="343">
      <c r="A343" s="157">
        <v>44903.0</v>
      </c>
      <c r="B343" s="158" t="str">
        <f t="shared" si="1"/>
        <v>Thursday</v>
      </c>
      <c r="C343" s="159">
        <v>44903.0</v>
      </c>
      <c r="D343" s="160">
        <v>0.25833333333333336</v>
      </c>
      <c r="E343" s="160">
        <v>0.31805555555555554</v>
      </c>
      <c r="F343" s="161">
        <f t="shared" si="2"/>
        <v>0.3319444444</v>
      </c>
      <c r="G343" s="162" t="str">
        <f t="shared" si="3"/>
        <v>12:03 PM - 12:08 PM</v>
      </c>
      <c r="H343" s="160">
        <v>0.50625</v>
      </c>
      <c r="I343" s="160">
        <v>0.12361111111111112</v>
      </c>
      <c r="J343" s="160">
        <v>0.19444444444444445</v>
      </c>
      <c r="K343" s="160">
        <v>0.25416666666666665</v>
      </c>
      <c r="L343" s="163"/>
      <c r="M343" s="160">
        <v>0.2777777777777778</v>
      </c>
      <c r="N343" s="160"/>
      <c r="O343" s="160"/>
      <c r="P343" s="160"/>
      <c r="Q343" s="160">
        <v>0.5416666666666666</v>
      </c>
      <c r="R343" s="160">
        <v>0.6458333333333334</v>
      </c>
      <c r="S343" s="161">
        <f t="shared" si="6"/>
        <v>0.1986111111</v>
      </c>
      <c r="T343" s="160">
        <v>0.7777777777777778</v>
      </c>
      <c r="U343" s="164"/>
      <c r="V343" s="164"/>
      <c r="W343" s="164"/>
      <c r="X343" s="164"/>
      <c r="Y343" s="164"/>
      <c r="Z343" s="164"/>
      <c r="AA343" s="164"/>
    </row>
    <row r="344">
      <c r="A344" s="157">
        <v>44904.0</v>
      </c>
      <c r="B344" s="158" t="str">
        <f t="shared" si="1"/>
        <v>Friday</v>
      </c>
      <c r="C344" s="159">
        <v>44904.0</v>
      </c>
      <c r="D344" s="160">
        <v>0.2590277777777778</v>
      </c>
      <c r="E344" s="160">
        <v>0.31875</v>
      </c>
      <c r="F344" s="161">
        <f t="shared" si="2"/>
        <v>0.3326388889</v>
      </c>
      <c r="G344" s="162" t="str">
        <f t="shared" si="3"/>
        <v>12:04 PM - 12:09 PM</v>
      </c>
      <c r="H344" s="160">
        <v>0.5069444444444444</v>
      </c>
      <c r="I344" s="160">
        <v>0.12361111111111112</v>
      </c>
      <c r="J344" s="160">
        <v>0.19444444444444445</v>
      </c>
      <c r="K344" s="160">
        <v>0.25416666666666665</v>
      </c>
      <c r="L344" s="163"/>
      <c r="M344" s="160">
        <v>0.2777777777777778</v>
      </c>
      <c r="N344" s="160"/>
      <c r="O344" s="160"/>
      <c r="P344" s="160"/>
      <c r="Q344" s="160">
        <v>0.5416666666666666</v>
      </c>
      <c r="R344" s="160">
        <v>0.6458333333333334</v>
      </c>
      <c r="S344" s="161">
        <f t="shared" si="6"/>
        <v>0.1986111111</v>
      </c>
      <c r="T344" s="160">
        <v>0.7777777777777778</v>
      </c>
      <c r="U344" s="164"/>
      <c r="V344" s="164"/>
      <c r="W344" s="164"/>
      <c r="X344" s="164"/>
      <c r="Y344" s="164"/>
      <c r="Z344" s="164"/>
      <c r="AA344" s="164"/>
    </row>
    <row r="345">
      <c r="A345" s="157">
        <v>44905.0</v>
      </c>
      <c r="B345" s="158" t="str">
        <f t="shared" si="1"/>
        <v>Saturday</v>
      </c>
      <c r="C345" s="159">
        <v>44905.0</v>
      </c>
      <c r="D345" s="160">
        <v>0.25972222222222224</v>
      </c>
      <c r="E345" s="160">
        <v>0.3194444444444444</v>
      </c>
      <c r="F345" s="161">
        <f t="shared" si="2"/>
        <v>0.3333333333</v>
      </c>
      <c r="G345" s="162" t="str">
        <f t="shared" si="3"/>
        <v>12:04 PM - 12:09 PM</v>
      </c>
      <c r="H345" s="160">
        <v>0.5069444444444444</v>
      </c>
      <c r="I345" s="160">
        <v>0.12361111111111112</v>
      </c>
      <c r="J345" s="160">
        <v>0.19444444444444445</v>
      </c>
      <c r="K345" s="160">
        <v>0.25416666666666665</v>
      </c>
      <c r="L345" s="163"/>
      <c r="M345" s="160">
        <v>0.2777777777777778</v>
      </c>
      <c r="N345" s="160"/>
      <c r="O345" s="160"/>
      <c r="P345" s="160"/>
      <c r="Q345" s="160">
        <v>0.5416666666666666</v>
      </c>
      <c r="R345" s="160">
        <v>0.6458333333333334</v>
      </c>
      <c r="S345" s="161">
        <f t="shared" si="6"/>
        <v>0.1986111111</v>
      </c>
      <c r="T345" s="160">
        <v>0.7777777777777778</v>
      </c>
      <c r="U345" s="164"/>
      <c r="V345" s="164"/>
      <c r="W345" s="164"/>
      <c r="X345" s="164"/>
      <c r="Y345" s="164"/>
      <c r="Z345" s="164"/>
      <c r="AA345" s="164"/>
    </row>
    <row r="346">
      <c r="A346" s="157">
        <v>44906.0</v>
      </c>
      <c r="B346" s="158" t="str">
        <f t="shared" si="1"/>
        <v>Sunday</v>
      </c>
      <c r="C346" s="159">
        <v>44906.0</v>
      </c>
      <c r="D346" s="160">
        <v>0.25972222222222224</v>
      </c>
      <c r="E346" s="160">
        <v>0.32013888888888886</v>
      </c>
      <c r="F346" s="161">
        <f t="shared" si="2"/>
        <v>0.3340277778</v>
      </c>
      <c r="G346" s="162" t="str">
        <f t="shared" si="3"/>
        <v>12:04 PM - 12:09 PM</v>
      </c>
      <c r="H346" s="160">
        <v>0.5069444444444444</v>
      </c>
      <c r="I346" s="160">
        <v>0.12361111111111112</v>
      </c>
      <c r="J346" s="160">
        <v>0.19444444444444445</v>
      </c>
      <c r="K346" s="160">
        <v>0.25416666666666665</v>
      </c>
      <c r="L346" s="163"/>
      <c r="M346" s="160">
        <v>0.2777777777777778</v>
      </c>
      <c r="N346" s="160"/>
      <c r="O346" s="160"/>
      <c r="P346" s="160"/>
      <c r="Q346" s="160">
        <v>0.5416666666666666</v>
      </c>
      <c r="R346" s="160">
        <v>0.6458333333333334</v>
      </c>
      <c r="S346" s="161">
        <f t="shared" si="6"/>
        <v>0.1986111111</v>
      </c>
      <c r="T346" s="160">
        <v>0.7777777777777778</v>
      </c>
      <c r="U346" s="164"/>
      <c r="V346" s="164"/>
      <c r="W346" s="164"/>
      <c r="X346" s="164"/>
      <c r="Y346" s="164"/>
      <c r="Z346" s="164"/>
      <c r="AA346" s="164"/>
    </row>
    <row r="347">
      <c r="A347" s="157">
        <v>44907.0</v>
      </c>
      <c r="B347" s="158" t="str">
        <f t="shared" si="1"/>
        <v>Monday</v>
      </c>
      <c r="C347" s="159">
        <v>44907.0</v>
      </c>
      <c r="D347" s="160">
        <v>0.2604166666666667</v>
      </c>
      <c r="E347" s="160">
        <v>0.32083333333333336</v>
      </c>
      <c r="F347" s="161">
        <f t="shared" si="2"/>
        <v>0.3347222222</v>
      </c>
      <c r="G347" s="162" t="str">
        <f t="shared" si="3"/>
        <v>12:05 PM - 12:10 PM</v>
      </c>
      <c r="H347" s="160">
        <v>0.5076388888888889</v>
      </c>
      <c r="I347" s="160">
        <v>0.12361111111111112</v>
      </c>
      <c r="J347" s="160">
        <v>0.19444444444444445</v>
      </c>
      <c r="K347" s="160">
        <v>0.2548611111111111</v>
      </c>
      <c r="L347" s="163"/>
      <c r="M347" s="160">
        <v>0.2777777777777778</v>
      </c>
      <c r="N347" s="160"/>
      <c r="O347" s="160"/>
      <c r="P347" s="160"/>
      <c r="Q347" s="160">
        <v>0.5416666666666666</v>
      </c>
      <c r="R347" s="160">
        <v>0.6458333333333334</v>
      </c>
      <c r="S347" s="161">
        <f t="shared" si="6"/>
        <v>0.1986111111</v>
      </c>
      <c r="T347" s="160">
        <v>0.7777777777777778</v>
      </c>
      <c r="U347" s="164"/>
      <c r="V347" s="164"/>
      <c r="W347" s="164"/>
      <c r="X347" s="164"/>
      <c r="Y347" s="164"/>
      <c r="Z347" s="164"/>
      <c r="AA347" s="164"/>
    </row>
    <row r="348">
      <c r="A348" s="157">
        <v>44908.0</v>
      </c>
      <c r="B348" s="158" t="str">
        <f t="shared" si="1"/>
        <v>Tuesday</v>
      </c>
      <c r="C348" s="159">
        <v>44908.0</v>
      </c>
      <c r="D348" s="160">
        <v>0.2611111111111111</v>
      </c>
      <c r="E348" s="160">
        <v>0.3215277777777778</v>
      </c>
      <c r="F348" s="161">
        <f t="shared" si="2"/>
        <v>0.3354166667</v>
      </c>
      <c r="G348" s="162" t="str">
        <f t="shared" si="3"/>
        <v>12:05 PM - 12:10 PM</v>
      </c>
      <c r="H348" s="160">
        <v>0.5076388888888889</v>
      </c>
      <c r="I348" s="160">
        <v>0.12361111111111112</v>
      </c>
      <c r="J348" s="160">
        <v>0.19444444444444445</v>
      </c>
      <c r="K348" s="160">
        <v>0.2548611111111111</v>
      </c>
      <c r="L348" s="163"/>
      <c r="M348" s="160">
        <v>0.2777777777777778</v>
      </c>
      <c r="N348" s="160"/>
      <c r="O348" s="160"/>
      <c r="P348" s="160"/>
      <c r="Q348" s="160">
        <v>0.5416666666666666</v>
      </c>
      <c r="R348" s="160">
        <v>0.6458333333333334</v>
      </c>
      <c r="S348" s="161">
        <f t="shared" si="6"/>
        <v>0.1986111111</v>
      </c>
      <c r="T348" s="160">
        <v>0.7777777777777778</v>
      </c>
      <c r="U348" s="164"/>
      <c r="V348" s="164"/>
      <c r="W348" s="164"/>
      <c r="X348" s="164"/>
      <c r="Y348" s="164"/>
      <c r="Z348" s="164"/>
      <c r="AA348" s="164"/>
    </row>
    <row r="349">
      <c r="A349" s="157">
        <v>44909.0</v>
      </c>
      <c r="B349" s="158" t="str">
        <f t="shared" si="1"/>
        <v>Wednesday</v>
      </c>
      <c r="C349" s="159">
        <v>44909.0</v>
      </c>
      <c r="D349" s="160">
        <v>0.26180555555555557</v>
      </c>
      <c r="E349" s="160">
        <v>0.3215277777777778</v>
      </c>
      <c r="F349" s="161">
        <f t="shared" si="2"/>
        <v>0.3354166667</v>
      </c>
      <c r="G349" s="162" t="str">
        <f t="shared" si="3"/>
        <v>12:06 PM - 12:11 PM</v>
      </c>
      <c r="H349" s="160">
        <v>0.5083333333333333</v>
      </c>
      <c r="I349" s="160">
        <v>0.12361111111111112</v>
      </c>
      <c r="J349" s="160">
        <v>0.19444444444444445</v>
      </c>
      <c r="K349" s="160">
        <v>0.2548611111111111</v>
      </c>
      <c r="L349" s="163"/>
      <c r="M349" s="160">
        <v>0.2777777777777778</v>
      </c>
      <c r="N349" s="160"/>
      <c r="O349" s="160"/>
      <c r="P349" s="160"/>
      <c r="Q349" s="160">
        <v>0.5416666666666666</v>
      </c>
      <c r="R349" s="160">
        <v>0.6458333333333334</v>
      </c>
      <c r="S349" s="161">
        <f t="shared" si="6"/>
        <v>0.1986111111</v>
      </c>
      <c r="T349" s="160">
        <v>0.7777777777777778</v>
      </c>
      <c r="U349" s="164"/>
      <c r="V349" s="164"/>
      <c r="W349" s="164"/>
      <c r="X349" s="164"/>
      <c r="Y349" s="164"/>
      <c r="Z349" s="164"/>
      <c r="AA349" s="164"/>
    </row>
    <row r="350">
      <c r="A350" s="157">
        <v>44910.0</v>
      </c>
      <c r="B350" s="158" t="str">
        <f t="shared" si="1"/>
        <v>Thursday</v>
      </c>
      <c r="C350" s="159">
        <v>44910.0</v>
      </c>
      <c r="D350" s="160">
        <v>0.26180555555555557</v>
      </c>
      <c r="E350" s="160">
        <v>0.32222222222222224</v>
      </c>
      <c r="F350" s="161">
        <f t="shared" si="2"/>
        <v>0.3361111111</v>
      </c>
      <c r="G350" s="162" t="str">
        <f t="shared" si="3"/>
        <v>12:06 PM - 12:11 PM</v>
      </c>
      <c r="H350" s="160">
        <v>0.5083333333333333</v>
      </c>
      <c r="I350" s="160">
        <v>0.12361111111111112</v>
      </c>
      <c r="J350" s="160">
        <v>0.1951388888888889</v>
      </c>
      <c r="K350" s="160">
        <v>0.2548611111111111</v>
      </c>
      <c r="L350" s="163"/>
      <c r="M350" s="160">
        <v>0.2777777777777778</v>
      </c>
      <c r="N350" s="160"/>
      <c r="O350" s="160"/>
      <c r="P350" s="160"/>
      <c r="Q350" s="160">
        <v>0.5416666666666666</v>
      </c>
      <c r="R350" s="160">
        <v>0.6458333333333334</v>
      </c>
      <c r="S350" s="161">
        <f t="shared" si="6"/>
        <v>0.1993055556</v>
      </c>
      <c r="T350" s="160">
        <v>0.7777777777777778</v>
      </c>
      <c r="U350" s="164"/>
      <c r="V350" s="164"/>
      <c r="W350" s="164"/>
      <c r="X350" s="164"/>
      <c r="Y350" s="164"/>
      <c r="Z350" s="164"/>
      <c r="AA350" s="164"/>
    </row>
    <row r="351">
      <c r="A351" s="157">
        <v>44911.0</v>
      </c>
      <c r="B351" s="158" t="str">
        <f t="shared" si="1"/>
        <v>Friday</v>
      </c>
      <c r="C351" s="159">
        <v>44911.0</v>
      </c>
      <c r="D351" s="160">
        <v>0.2625</v>
      </c>
      <c r="E351" s="160">
        <v>0.3229166666666667</v>
      </c>
      <c r="F351" s="161">
        <f t="shared" si="2"/>
        <v>0.3368055556</v>
      </c>
      <c r="G351" s="162" t="str">
        <f t="shared" si="3"/>
        <v>12:07 PM - 12:12 PM</v>
      </c>
      <c r="H351" s="160">
        <v>0.5090277777777777</v>
      </c>
      <c r="I351" s="160">
        <v>0.12430555555555556</v>
      </c>
      <c r="J351" s="160">
        <v>0.1951388888888889</v>
      </c>
      <c r="K351" s="160">
        <v>0.25555555555555554</v>
      </c>
      <c r="L351" s="163"/>
      <c r="M351" s="160">
        <v>0.2777777777777778</v>
      </c>
      <c r="N351" s="160"/>
      <c r="O351" s="160"/>
      <c r="P351" s="160"/>
      <c r="Q351" s="160">
        <v>0.5416666666666666</v>
      </c>
      <c r="R351" s="160">
        <v>0.6458333333333334</v>
      </c>
      <c r="S351" s="161">
        <f t="shared" si="6"/>
        <v>0.1993055556</v>
      </c>
      <c r="T351" s="160">
        <v>0.7777777777777778</v>
      </c>
      <c r="U351" s="164"/>
      <c r="V351" s="164"/>
      <c r="W351" s="164"/>
      <c r="X351" s="164"/>
      <c r="Y351" s="164"/>
      <c r="Z351" s="164"/>
      <c r="AA351" s="164"/>
    </row>
    <row r="352">
      <c r="A352" s="157">
        <v>44912.0</v>
      </c>
      <c r="B352" s="158" t="str">
        <f t="shared" si="1"/>
        <v>Saturday</v>
      </c>
      <c r="C352" s="159">
        <v>44912.0</v>
      </c>
      <c r="D352" s="160">
        <v>0.26319444444444445</v>
      </c>
      <c r="E352" s="160">
        <v>0.3229166666666667</v>
      </c>
      <c r="F352" s="161">
        <f t="shared" si="2"/>
        <v>0.3368055556</v>
      </c>
      <c r="G352" s="162" t="str">
        <f t="shared" si="3"/>
        <v>12:07 PM - 12:12 PM</v>
      </c>
      <c r="H352" s="160">
        <v>0.5090277777777777</v>
      </c>
      <c r="I352" s="160">
        <v>0.12430555555555556</v>
      </c>
      <c r="J352" s="160">
        <v>0.1951388888888889</v>
      </c>
      <c r="K352" s="160">
        <v>0.25555555555555554</v>
      </c>
      <c r="L352" s="163"/>
      <c r="M352" s="160">
        <v>0.2777777777777778</v>
      </c>
      <c r="N352" s="160"/>
      <c r="O352" s="160"/>
      <c r="P352" s="160"/>
      <c r="Q352" s="160">
        <v>0.5416666666666666</v>
      </c>
      <c r="R352" s="160">
        <v>0.6458333333333334</v>
      </c>
      <c r="S352" s="161">
        <f t="shared" si="6"/>
        <v>0.1993055556</v>
      </c>
      <c r="T352" s="160">
        <v>0.7777777777777778</v>
      </c>
      <c r="U352" s="164"/>
      <c r="V352" s="164"/>
      <c r="W352" s="164"/>
      <c r="X352" s="164"/>
      <c r="Y352" s="164"/>
      <c r="Z352" s="164"/>
      <c r="AA352" s="164"/>
    </row>
    <row r="353">
      <c r="A353" s="157">
        <v>44913.0</v>
      </c>
      <c r="B353" s="158" t="str">
        <f t="shared" si="1"/>
        <v>Sunday</v>
      </c>
      <c r="C353" s="159">
        <v>44913.0</v>
      </c>
      <c r="D353" s="160">
        <v>0.26319444444444445</v>
      </c>
      <c r="E353" s="160">
        <v>0.3236111111111111</v>
      </c>
      <c r="F353" s="161">
        <f t="shared" si="2"/>
        <v>0.3375</v>
      </c>
      <c r="G353" s="162" t="str">
        <f t="shared" si="3"/>
        <v>12:08 PM - 12:13 PM</v>
      </c>
      <c r="H353" s="160">
        <v>0.5097222222222222</v>
      </c>
      <c r="I353" s="160">
        <v>0.12430555555555556</v>
      </c>
      <c r="J353" s="160">
        <v>0.1951388888888889</v>
      </c>
      <c r="K353" s="160">
        <v>0.25555555555555554</v>
      </c>
      <c r="L353" s="163"/>
      <c r="M353" s="160">
        <v>0.2777777777777778</v>
      </c>
      <c r="N353" s="160"/>
      <c r="O353" s="160"/>
      <c r="P353" s="160"/>
      <c r="Q353" s="160">
        <v>0.5416666666666666</v>
      </c>
      <c r="R353" s="160">
        <v>0.6458333333333334</v>
      </c>
      <c r="S353" s="161">
        <f t="shared" si="6"/>
        <v>0.1993055556</v>
      </c>
      <c r="T353" s="160">
        <v>0.7777777777777778</v>
      </c>
      <c r="U353" s="164"/>
      <c r="V353" s="164"/>
      <c r="W353" s="164"/>
      <c r="X353" s="164"/>
      <c r="Y353" s="164"/>
      <c r="Z353" s="164"/>
      <c r="AA353" s="164"/>
    </row>
    <row r="354">
      <c r="A354" s="157">
        <v>44914.0</v>
      </c>
      <c r="B354" s="158" t="str">
        <f t="shared" si="1"/>
        <v>Monday</v>
      </c>
      <c r="C354" s="159">
        <v>44914.0</v>
      </c>
      <c r="D354" s="160">
        <v>0.2638888888888889</v>
      </c>
      <c r="E354" s="160">
        <v>0.32430555555555557</v>
      </c>
      <c r="F354" s="161">
        <f t="shared" si="2"/>
        <v>0.3381944444</v>
      </c>
      <c r="G354" s="162" t="str">
        <f t="shared" si="3"/>
        <v>12:08 PM - 12:13 PM</v>
      </c>
      <c r="H354" s="160">
        <v>0.5097222222222222</v>
      </c>
      <c r="I354" s="160">
        <v>0.125</v>
      </c>
      <c r="J354" s="160">
        <v>0.19583333333333333</v>
      </c>
      <c r="K354" s="160">
        <v>0.25625</v>
      </c>
      <c r="L354" s="163"/>
      <c r="M354" s="160">
        <v>0.2777777777777778</v>
      </c>
      <c r="N354" s="160"/>
      <c r="O354" s="160"/>
      <c r="P354" s="160"/>
      <c r="Q354" s="160">
        <v>0.5416666666666666</v>
      </c>
      <c r="R354" s="160">
        <v>0.65625</v>
      </c>
      <c r="S354" s="161">
        <f t="shared" si="6"/>
        <v>0.2</v>
      </c>
      <c r="T354" s="160">
        <v>0.7777777777777778</v>
      </c>
      <c r="U354" s="164"/>
      <c r="V354" s="164"/>
      <c r="W354" s="164"/>
      <c r="X354" s="164"/>
      <c r="Y354" s="164"/>
      <c r="Z354" s="164"/>
      <c r="AA354" s="164"/>
    </row>
    <row r="355">
      <c r="A355" s="157">
        <v>44915.0</v>
      </c>
      <c r="B355" s="158" t="str">
        <f t="shared" si="1"/>
        <v>Tuesday</v>
      </c>
      <c r="C355" s="159">
        <v>44915.0</v>
      </c>
      <c r="D355" s="160">
        <v>0.2638888888888889</v>
      </c>
      <c r="E355" s="160">
        <v>0.32430555555555557</v>
      </c>
      <c r="F355" s="161">
        <f t="shared" si="2"/>
        <v>0.3381944444</v>
      </c>
      <c r="G355" s="162" t="str">
        <f t="shared" si="3"/>
        <v>12:09 PM - 12:14 PM</v>
      </c>
      <c r="H355" s="160">
        <v>0.5104166666666666</v>
      </c>
      <c r="I355" s="160">
        <v>0.125</v>
      </c>
      <c r="J355" s="160">
        <v>0.19583333333333333</v>
      </c>
      <c r="K355" s="160">
        <v>0.25625</v>
      </c>
      <c r="L355" s="163"/>
      <c r="M355" s="160">
        <v>0.2777777777777778</v>
      </c>
      <c r="N355" s="160"/>
      <c r="O355" s="160"/>
      <c r="P355" s="160"/>
      <c r="Q355" s="160">
        <v>0.5416666666666666</v>
      </c>
      <c r="R355" s="160">
        <v>0.65625</v>
      </c>
      <c r="S355" s="161">
        <f t="shared" si="6"/>
        <v>0.2</v>
      </c>
      <c r="T355" s="160">
        <v>0.7777777777777778</v>
      </c>
      <c r="U355" s="164"/>
      <c r="V355" s="164"/>
      <c r="W355" s="164"/>
      <c r="X355" s="164"/>
      <c r="Y355" s="164"/>
      <c r="Z355" s="164"/>
      <c r="AA355" s="164"/>
    </row>
    <row r="356">
      <c r="A356" s="157">
        <v>44916.0</v>
      </c>
      <c r="B356" s="158" t="str">
        <f t="shared" si="1"/>
        <v>Wednesday</v>
      </c>
      <c r="C356" s="159">
        <v>44916.0</v>
      </c>
      <c r="D356" s="160">
        <v>0.26458333333333334</v>
      </c>
      <c r="E356" s="160">
        <v>0.325</v>
      </c>
      <c r="F356" s="161">
        <f t="shared" si="2"/>
        <v>0.3388888889</v>
      </c>
      <c r="G356" s="162" t="str">
        <f t="shared" si="3"/>
        <v>12:09 PM - 12:14 PM</v>
      </c>
      <c r="H356" s="160">
        <v>0.5104166666666666</v>
      </c>
      <c r="I356" s="160">
        <v>0.12569444444444444</v>
      </c>
      <c r="J356" s="160">
        <v>0.19652777777777777</v>
      </c>
      <c r="K356" s="160">
        <v>0.2569444444444444</v>
      </c>
      <c r="L356" s="163"/>
      <c r="M356" s="160">
        <v>0.2777777777777778</v>
      </c>
      <c r="N356" s="160"/>
      <c r="O356" s="160"/>
      <c r="P356" s="160"/>
      <c r="Q356" s="160">
        <v>0.5416666666666666</v>
      </c>
      <c r="R356" s="160">
        <v>0.65625</v>
      </c>
      <c r="S356" s="161">
        <f t="shared" si="6"/>
        <v>0.2006944444</v>
      </c>
      <c r="T356" s="160">
        <v>0.7777777777777778</v>
      </c>
      <c r="U356" s="164"/>
      <c r="V356" s="164"/>
      <c r="W356" s="164"/>
      <c r="X356" s="164"/>
      <c r="Y356" s="164"/>
      <c r="Z356" s="164"/>
      <c r="AA356" s="164"/>
    </row>
    <row r="357">
      <c r="A357" s="157">
        <v>44917.0</v>
      </c>
      <c r="B357" s="158" t="str">
        <f t="shared" si="1"/>
        <v>Thursday</v>
      </c>
      <c r="C357" s="159">
        <v>44917.0</v>
      </c>
      <c r="D357" s="160">
        <v>0.26458333333333334</v>
      </c>
      <c r="E357" s="160">
        <v>0.325</v>
      </c>
      <c r="F357" s="161">
        <f t="shared" si="2"/>
        <v>0.3388888889</v>
      </c>
      <c r="G357" s="162" t="str">
        <f t="shared" si="3"/>
        <v>12:10 PM - 12:15 PM</v>
      </c>
      <c r="H357" s="160">
        <v>0.5111111111111111</v>
      </c>
      <c r="I357" s="160">
        <v>0.12569444444444444</v>
      </c>
      <c r="J357" s="160">
        <v>0.19652777777777777</v>
      </c>
      <c r="K357" s="160">
        <v>0.2569444444444444</v>
      </c>
      <c r="L357" s="163"/>
      <c r="M357" s="160">
        <v>0.2777777777777778</v>
      </c>
      <c r="N357" s="160"/>
      <c r="O357" s="160"/>
      <c r="P357" s="160"/>
      <c r="Q357" s="160">
        <v>0.5416666666666666</v>
      </c>
      <c r="R357" s="160">
        <v>0.65625</v>
      </c>
      <c r="S357" s="161">
        <f t="shared" si="6"/>
        <v>0.2006944444</v>
      </c>
      <c r="T357" s="160">
        <v>0.7777777777777778</v>
      </c>
      <c r="U357" s="164"/>
      <c r="V357" s="164"/>
      <c r="W357" s="164"/>
      <c r="X357" s="164"/>
      <c r="Y357" s="164"/>
      <c r="Z357" s="164"/>
      <c r="AA357" s="164"/>
    </row>
    <row r="358">
      <c r="A358" s="157">
        <v>44918.0</v>
      </c>
      <c r="B358" s="158" t="str">
        <f t="shared" si="1"/>
        <v>Friday</v>
      </c>
      <c r="C358" s="159">
        <v>44918.0</v>
      </c>
      <c r="D358" s="160">
        <v>0.2652777777777778</v>
      </c>
      <c r="E358" s="160">
        <v>0.32569444444444445</v>
      </c>
      <c r="F358" s="161">
        <f t="shared" si="2"/>
        <v>0.3395833333</v>
      </c>
      <c r="G358" s="162" t="str">
        <f t="shared" si="3"/>
        <v>12:10 PM - 12:15 PM</v>
      </c>
      <c r="H358" s="160">
        <v>0.5111111111111111</v>
      </c>
      <c r="I358" s="160">
        <v>0.12638888888888888</v>
      </c>
      <c r="J358" s="160">
        <v>0.19722222222222222</v>
      </c>
      <c r="K358" s="160">
        <v>0.25763888888888886</v>
      </c>
      <c r="L358" s="163"/>
      <c r="M358" s="160">
        <v>0.2777777777777778</v>
      </c>
      <c r="N358" s="160"/>
      <c r="O358" s="160"/>
      <c r="P358" s="160"/>
      <c r="Q358" s="160">
        <v>0.5416666666666666</v>
      </c>
      <c r="R358" s="160">
        <v>0.65625</v>
      </c>
      <c r="S358" s="161">
        <f t="shared" si="6"/>
        <v>0.2013888889</v>
      </c>
      <c r="T358" s="160">
        <v>0.7777777777777778</v>
      </c>
      <c r="U358" s="164"/>
      <c r="V358" s="164"/>
      <c r="W358" s="164"/>
      <c r="X358" s="164"/>
      <c r="Y358" s="164"/>
      <c r="Z358" s="164"/>
      <c r="AA358" s="164"/>
    </row>
    <row r="359">
      <c r="A359" s="157">
        <v>44919.0</v>
      </c>
      <c r="B359" s="158" t="str">
        <f t="shared" si="1"/>
        <v>Saturday</v>
      </c>
      <c r="C359" s="159">
        <v>44919.0</v>
      </c>
      <c r="D359" s="160">
        <v>0.2652777777777778</v>
      </c>
      <c r="E359" s="160">
        <v>0.32569444444444445</v>
      </c>
      <c r="F359" s="161">
        <f t="shared" si="2"/>
        <v>0.3395833333</v>
      </c>
      <c r="G359" s="162" t="str">
        <f t="shared" si="3"/>
        <v>12:11 PM - 12:16 PM</v>
      </c>
      <c r="H359" s="160">
        <v>0.5118055555555555</v>
      </c>
      <c r="I359" s="160">
        <v>0.12638888888888888</v>
      </c>
      <c r="J359" s="160">
        <v>0.19722222222222222</v>
      </c>
      <c r="K359" s="160">
        <v>0.25763888888888886</v>
      </c>
      <c r="L359" s="163"/>
      <c r="M359" s="160">
        <v>0.2777777777777778</v>
      </c>
      <c r="N359" s="160"/>
      <c r="O359" s="160"/>
      <c r="P359" s="160"/>
      <c r="Q359" s="160">
        <v>0.5416666666666666</v>
      </c>
      <c r="R359" s="160">
        <v>0.65625</v>
      </c>
      <c r="S359" s="161">
        <f t="shared" si="6"/>
        <v>0.2013888889</v>
      </c>
      <c r="T359" s="160">
        <v>0.7777777777777778</v>
      </c>
      <c r="U359" s="164"/>
      <c r="V359" s="164"/>
      <c r="W359" s="164"/>
      <c r="X359" s="164"/>
      <c r="Y359" s="164"/>
      <c r="Z359" s="164"/>
      <c r="AA359" s="164"/>
    </row>
    <row r="360">
      <c r="A360" s="157">
        <v>44920.0</v>
      </c>
      <c r="B360" s="158" t="str">
        <f t="shared" si="1"/>
        <v>Sunday</v>
      </c>
      <c r="C360" s="159">
        <v>44920.0</v>
      </c>
      <c r="D360" s="160">
        <v>0.2659722222222222</v>
      </c>
      <c r="E360" s="160">
        <v>0.3263888888888889</v>
      </c>
      <c r="F360" s="161">
        <f t="shared" si="2"/>
        <v>0.3402777778</v>
      </c>
      <c r="G360" s="162" t="str">
        <f t="shared" si="3"/>
        <v>12:11 PM - 12:16 PM</v>
      </c>
      <c r="H360" s="160">
        <v>0.5118055555555555</v>
      </c>
      <c r="I360" s="160">
        <v>0.12708333333333333</v>
      </c>
      <c r="J360" s="160">
        <v>0.19791666666666666</v>
      </c>
      <c r="K360" s="160">
        <v>0.25833333333333336</v>
      </c>
      <c r="L360" s="163"/>
      <c r="M360" s="160">
        <v>0.2777777777777778</v>
      </c>
      <c r="N360" s="160"/>
      <c r="O360" s="160"/>
      <c r="P360" s="160"/>
      <c r="Q360" s="160">
        <v>0.5416666666666666</v>
      </c>
      <c r="R360" s="160">
        <v>0.65625</v>
      </c>
      <c r="S360" s="161">
        <f t="shared" si="6"/>
        <v>0.2020833333</v>
      </c>
      <c r="T360" s="160">
        <v>0.7777777777777778</v>
      </c>
      <c r="U360" s="164"/>
      <c r="V360" s="164"/>
      <c r="W360" s="164"/>
      <c r="X360" s="164"/>
      <c r="Y360" s="164"/>
      <c r="Z360" s="164"/>
      <c r="AA360" s="164"/>
    </row>
    <row r="361">
      <c r="A361" s="157">
        <v>44921.0</v>
      </c>
      <c r="B361" s="158" t="str">
        <f t="shared" si="1"/>
        <v>Monday</v>
      </c>
      <c r="C361" s="159">
        <v>44921.0</v>
      </c>
      <c r="D361" s="160">
        <v>0.2659722222222222</v>
      </c>
      <c r="E361" s="160">
        <v>0.3263888888888889</v>
      </c>
      <c r="F361" s="161">
        <f t="shared" si="2"/>
        <v>0.3402777778</v>
      </c>
      <c r="G361" s="162" t="str">
        <f t="shared" si="3"/>
        <v>12:12 PM - 12:17 PM</v>
      </c>
      <c r="H361" s="160">
        <v>0.5125</v>
      </c>
      <c r="I361" s="160">
        <v>0.12708333333333333</v>
      </c>
      <c r="J361" s="160">
        <v>0.1986111111111111</v>
      </c>
      <c r="K361" s="160">
        <v>0.2590277777777778</v>
      </c>
      <c r="L361" s="163"/>
      <c r="M361" s="160">
        <v>0.2777777777777778</v>
      </c>
      <c r="N361" s="160"/>
      <c r="O361" s="160"/>
      <c r="P361" s="160"/>
      <c r="Q361" s="160">
        <v>0.5416666666666666</v>
      </c>
      <c r="R361" s="160">
        <v>0.65625</v>
      </c>
      <c r="S361" s="161">
        <f t="shared" si="6"/>
        <v>0.2027777778</v>
      </c>
      <c r="T361" s="160">
        <v>0.7777777777777778</v>
      </c>
      <c r="U361" s="164"/>
      <c r="V361" s="164"/>
      <c r="W361" s="164"/>
      <c r="X361" s="164"/>
      <c r="Y361" s="164"/>
      <c r="Z361" s="164"/>
      <c r="AA361" s="164"/>
    </row>
    <row r="362">
      <c r="A362" s="157">
        <v>44922.0</v>
      </c>
      <c r="B362" s="158" t="str">
        <f t="shared" si="1"/>
        <v>Tuesday</v>
      </c>
      <c r="C362" s="159">
        <v>44922.0</v>
      </c>
      <c r="D362" s="160">
        <v>0.2659722222222222</v>
      </c>
      <c r="E362" s="160">
        <v>0.3263888888888889</v>
      </c>
      <c r="F362" s="161">
        <f t="shared" si="2"/>
        <v>0.3402777778</v>
      </c>
      <c r="G362" s="162" t="str">
        <f t="shared" si="3"/>
        <v>12:12 PM - 12:17 PM</v>
      </c>
      <c r="H362" s="160">
        <v>0.5125</v>
      </c>
      <c r="I362" s="160">
        <v>0.12777777777777777</v>
      </c>
      <c r="J362" s="160">
        <v>0.1986111111111111</v>
      </c>
      <c r="K362" s="160">
        <v>0.2590277777777778</v>
      </c>
      <c r="L362" s="163"/>
      <c r="M362" s="160">
        <v>0.2777777777777778</v>
      </c>
      <c r="N362" s="160"/>
      <c r="O362" s="160"/>
      <c r="P362" s="160"/>
      <c r="Q362" s="160">
        <v>0.5416666666666666</v>
      </c>
      <c r="R362" s="160">
        <v>0.65625</v>
      </c>
      <c r="S362" s="161">
        <f t="shared" si="6"/>
        <v>0.2027777778</v>
      </c>
      <c r="T362" s="160">
        <v>0.7777777777777778</v>
      </c>
      <c r="U362" s="164"/>
      <c r="V362" s="164"/>
      <c r="W362" s="164"/>
      <c r="X362" s="164"/>
      <c r="Y362" s="164"/>
      <c r="Z362" s="164"/>
      <c r="AA362" s="164"/>
    </row>
    <row r="363">
      <c r="A363" s="157">
        <v>44923.0</v>
      </c>
      <c r="B363" s="158" t="str">
        <f t="shared" si="1"/>
        <v>Wednesday</v>
      </c>
      <c r="C363" s="159">
        <v>44923.0</v>
      </c>
      <c r="D363" s="160">
        <v>0.26666666666666666</v>
      </c>
      <c r="E363" s="160">
        <v>0.3263888888888889</v>
      </c>
      <c r="F363" s="161">
        <f t="shared" si="2"/>
        <v>0.3402777778</v>
      </c>
      <c r="G363" s="162" t="str">
        <f t="shared" si="3"/>
        <v>12:13 PM - 12:18 PM</v>
      </c>
      <c r="H363" s="160">
        <v>0.5131944444444444</v>
      </c>
      <c r="I363" s="160">
        <v>0.1284722222222222</v>
      </c>
      <c r="J363" s="160">
        <v>0.19930555555555557</v>
      </c>
      <c r="K363" s="160">
        <v>0.25972222222222224</v>
      </c>
      <c r="L363" s="163"/>
      <c r="M363" s="160">
        <v>0.2777777777777778</v>
      </c>
      <c r="N363" s="160"/>
      <c r="O363" s="160"/>
      <c r="P363" s="160"/>
      <c r="Q363" s="160">
        <v>0.5416666666666666</v>
      </c>
      <c r="R363" s="160">
        <v>0.65625</v>
      </c>
      <c r="S363" s="161">
        <f t="shared" si="6"/>
        <v>0.2034722222</v>
      </c>
      <c r="T363" s="160">
        <v>0.7777777777777778</v>
      </c>
      <c r="U363" s="164"/>
      <c r="V363" s="164"/>
      <c r="W363" s="164"/>
      <c r="X363" s="164"/>
      <c r="Y363" s="164"/>
      <c r="Z363" s="164"/>
      <c r="AA363" s="164"/>
    </row>
    <row r="364">
      <c r="A364" s="157">
        <v>44924.0</v>
      </c>
      <c r="B364" s="158" t="str">
        <f t="shared" si="1"/>
        <v>Thursday</v>
      </c>
      <c r="C364" s="159">
        <v>44924.0</v>
      </c>
      <c r="D364" s="160">
        <v>0.26666666666666666</v>
      </c>
      <c r="E364" s="160">
        <v>0.32708333333333334</v>
      </c>
      <c r="F364" s="161">
        <f t="shared" si="2"/>
        <v>0.3409722222</v>
      </c>
      <c r="G364" s="162" t="str">
        <f t="shared" si="3"/>
        <v>12:13 PM - 12:18 PM</v>
      </c>
      <c r="H364" s="160">
        <v>0.5131944444444444</v>
      </c>
      <c r="I364" s="160">
        <v>0.12916666666666668</v>
      </c>
      <c r="J364" s="160">
        <v>0.2</v>
      </c>
      <c r="K364" s="160">
        <v>0.2604166666666667</v>
      </c>
      <c r="L364" s="163"/>
      <c r="M364" s="160">
        <v>0.2777777777777778</v>
      </c>
      <c r="N364" s="160"/>
      <c r="O364" s="160"/>
      <c r="P364" s="160"/>
      <c r="Q364" s="160">
        <v>0.5416666666666666</v>
      </c>
      <c r="R364" s="160">
        <v>0.65625</v>
      </c>
      <c r="S364" s="161">
        <f t="shared" si="6"/>
        <v>0.2041666667</v>
      </c>
      <c r="T364" s="160">
        <v>0.7777777777777778</v>
      </c>
      <c r="U364" s="164"/>
      <c r="V364" s="164"/>
      <c r="W364" s="164"/>
      <c r="X364" s="164"/>
      <c r="Y364" s="164"/>
      <c r="Z364" s="164"/>
      <c r="AA364" s="164"/>
    </row>
    <row r="365">
      <c r="A365" s="157">
        <v>44925.0</v>
      </c>
      <c r="B365" s="158" t="str">
        <f t="shared" si="1"/>
        <v>Friday</v>
      </c>
      <c r="C365" s="159">
        <v>44925.0</v>
      </c>
      <c r="D365" s="160">
        <v>0.26666666666666666</v>
      </c>
      <c r="E365" s="160">
        <v>0.32708333333333334</v>
      </c>
      <c r="F365" s="161">
        <f t="shared" si="2"/>
        <v>0.3409722222</v>
      </c>
      <c r="G365" s="162" t="str">
        <f t="shared" si="3"/>
        <v>12:14 PM - 12:19 PM</v>
      </c>
      <c r="H365" s="160">
        <v>0.5138888888888888</v>
      </c>
      <c r="I365" s="160">
        <v>0.12916666666666668</v>
      </c>
      <c r="J365" s="160">
        <v>0.20069444444444445</v>
      </c>
      <c r="K365" s="160">
        <v>0.2604166666666667</v>
      </c>
      <c r="L365" s="163"/>
      <c r="M365" s="160">
        <v>0.2777777777777778</v>
      </c>
      <c r="N365" s="160"/>
      <c r="O365" s="160"/>
      <c r="P365" s="160"/>
      <c r="Q365" s="160">
        <v>0.5416666666666666</v>
      </c>
      <c r="R365" s="160">
        <v>0.65625</v>
      </c>
      <c r="S365" s="161">
        <f t="shared" si="6"/>
        <v>0.2048611111</v>
      </c>
      <c r="T365" s="160">
        <v>0.7777777777777778</v>
      </c>
      <c r="U365" s="164"/>
      <c r="V365" s="164"/>
      <c r="W365" s="164"/>
      <c r="X365" s="164"/>
      <c r="Y365" s="164"/>
      <c r="Z365" s="164"/>
      <c r="AA365" s="164"/>
    </row>
    <row r="366">
      <c r="A366" s="157">
        <v>44926.0</v>
      </c>
      <c r="B366" s="158" t="str">
        <f t="shared" si="1"/>
        <v>Saturday</v>
      </c>
      <c r="C366" s="159">
        <v>44926.0</v>
      </c>
      <c r="D366" s="160">
        <v>0.26666666666666666</v>
      </c>
      <c r="E366" s="160">
        <v>0.32708333333333334</v>
      </c>
      <c r="F366" s="161">
        <f t="shared" si="2"/>
        <v>0.3409722222</v>
      </c>
      <c r="G366" s="162" t="str">
        <f t="shared" si="3"/>
        <v>12:14 PM - 12:19 PM</v>
      </c>
      <c r="H366" s="160">
        <v>0.5138888888888888</v>
      </c>
      <c r="I366" s="160">
        <v>0.12986111111111112</v>
      </c>
      <c r="J366" s="160">
        <v>0.2013888888888889</v>
      </c>
      <c r="K366" s="160">
        <v>0.2611111111111111</v>
      </c>
      <c r="L366" s="165"/>
      <c r="M366" s="160">
        <v>0.2777777777777778</v>
      </c>
      <c r="N366" s="160"/>
      <c r="O366" s="160"/>
      <c r="P366" s="160"/>
      <c r="Q366" s="160">
        <v>0.5416666666666666</v>
      </c>
      <c r="R366" s="160">
        <v>0.65625</v>
      </c>
      <c r="S366" s="161">
        <f t="shared" si="6"/>
        <v>0.2055555556</v>
      </c>
      <c r="T366" s="160">
        <v>0.7777777777777778</v>
      </c>
      <c r="U366" s="164"/>
      <c r="V366" s="164"/>
      <c r="W366" s="164"/>
      <c r="X366" s="164"/>
      <c r="Y366" s="164"/>
      <c r="Z366" s="164"/>
      <c r="AA366" s="16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5.63"/>
    <col customWidth="1" min="3" max="3" width="9.5"/>
    <col customWidth="1" min="4" max="4" width="8.25"/>
    <col customWidth="1" min="5" max="5" width="10.13"/>
    <col customWidth="1" min="6" max="6" width="7.63"/>
    <col customWidth="1" min="7" max="7" width="10.13"/>
  </cols>
  <sheetData>
    <row r="1">
      <c r="A1" s="46" t="s">
        <v>58</v>
      </c>
      <c r="B1" s="46" t="s">
        <v>36</v>
      </c>
      <c r="C1" s="46" t="s">
        <v>59</v>
      </c>
      <c r="D1" s="166" t="s">
        <v>74</v>
      </c>
      <c r="E1" s="166" t="s">
        <v>75</v>
      </c>
      <c r="F1" s="166" t="s">
        <v>76</v>
      </c>
      <c r="G1" s="166" t="s">
        <v>77</v>
      </c>
    </row>
    <row r="2">
      <c r="A2" s="167">
        <f>IFERROR(__xludf.DUMMYFUNCTION("query('Scar-PT-2022'!A2:C366, ""select A, B, C where B contains 'Friday'"")"),44568.0)</f>
        <v>44568</v>
      </c>
      <c r="B2" t="str">
        <f>IFERROR(__xludf.DUMMYFUNCTION("""COMPUTED_VALUE"""),"Friday")</f>
        <v>Friday</v>
      </c>
      <c r="C2" s="168">
        <f>IFERROR(__xludf.DUMMYFUNCTION("""COMPUTED_VALUE"""),44568.0)</f>
        <v>44568</v>
      </c>
      <c r="D2" s="169">
        <v>0.5</v>
      </c>
      <c r="E2" s="169">
        <v>0.5138888888888888</v>
      </c>
      <c r="F2" s="169">
        <v>0.5416666666666666</v>
      </c>
      <c r="G2" s="169">
        <v>0.5555555555555556</v>
      </c>
    </row>
    <row r="3">
      <c r="A3" s="167">
        <f>IFERROR(__xludf.DUMMYFUNCTION("""COMPUTED_VALUE"""),44575.0)</f>
        <v>44575</v>
      </c>
      <c r="B3" t="str">
        <f>IFERROR(__xludf.DUMMYFUNCTION("""COMPUTED_VALUE"""),"Friday")</f>
        <v>Friday</v>
      </c>
      <c r="C3" s="168">
        <f>IFERROR(__xludf.DUMMYFUNCTION("""COMPUTED_VALUE"""),44575.0)</f>
        <v>44575</v>
      </c>
      <c r="D3" s="169">
        <v>0.5</v>
      </c>
      <c r="E3" s="169">
        <v>0.5138888888888888</v>
      </c>
      <c r="F3" s="169">
        <v>0.5416666666666666</v>
      </c>
      <c r="G3" s="169">
        <v>0.5555555555555556</v>
      </c>
    </row>
    <row r="4">
      <c r="A4" s="167">
        <f>IFERROR(__xludf.DUMMYFUNCTION("""COMPUTED_VALUE"""),44582.0)</f>
        <v>44582</v>
      </c>
      <c r="B4" t="str">
        <f>IFERROR(__xludf.DUMMYFUNCTION("""COMPUTED_VALUE"""),"Friday")</f>
        <v>Friday</v>
      </c>
      <c r="C4" s="168">
        <f>IFERROR(__xludf.DUMMYFUNCTION("""COMPUTED_VALUE"""),44582.0)</f>
        <v>44582</v>
      </c>
      <c r="D4" s="169">
        <v>0.5</v>
      </c>
      <c r="E4" s="169">
        <v>0.5138888888888888</v>
      </c>
      <c r="F4" s="169">
        <v>0.5416666666666666</v>
      </c>
      <c r="G4" s="169">
        <v>0.5555555555555556</v>
      </c>
    </row>
    <row r="5">
      <c r="A5" s="167">
        <f>IFERROR(__xludf.DUMMYFUNCTION("""COMPUTED_VALUE"""),44589.0)</f>
        <v>44589</v>
      </c>
      <c r="B5" t="str">
        <f>IFERROR(__xludf.DUMMYFUNCTION("""COMPUTED_VALUE"""),"Friday")</f>
        <v>Friday</v>
      </c>
      <c r="C5" s="168">
        <f>IFERROR(__xludf.DUMMYFUNCTION("""COMPUTED_VALUE"""),44589.0)</f>
        <v>44589</v>
      </c>
      <c r="D5" s="169">
        <v>0.5</v>
      </c>
      <c r="E5" s="169">
        <v>0.5138888888888888</v>
      </c>
      <c r="F5" s="169">
        <v>0.5416666666666666</v>
      </c>
      <c r="G5" s="169">
        <v>0.5555555555555556</v>
      </c>
    </row>
    <row r="6">
      <c r="A6" s="167">
        <f>IFERROR(__xludf.DUMMYFUNCTION("""COMPUTED_VALUE"""),44596.0)</f>
        <v>44596</v>
      </c>
      <c r="B6" t="str">
        <f>IFERROR(__xludf.DUMMYFUNCTION("""COMPUTED_VALUE"""),"Friday")</f>
        <v>Friday</v>
      </c>
      <c r="C6" s="168">
        <f>IFERROR(__xludf.DUMMYFUNCTION("""COMPUTED_VALUE"""),44596.0)</f>
        <v>44596</v>
      </c>
      <c r="D6" s="169">
        <v>0.5</v>
      </c>
      <c r="E6" s="169">
        <v>0.5138888888888888</v>
      </c>
      <c r="F6" s="169">
        <v>0.5416666666666666</v>
      </c>
      <c r="G6" s="169">
        <v>0.5555555555555556</v>
      </c>
    </row>
    <row r="7">
      <c r="A7" s="167">
        <f>IFERROR(__xludf.DUMMYFUNCTION("""COMPUTED_VALUE"""),44603.0)</f>
        <v>44603</v>
      </c>
      <c r="B7" t="str">
        <f>IFERROR(__xludf.DUMMYFUNCTION("""COMPUTED_VALUE"""),"Friday")</f>
        <v>Friday</v>
      </c>
      <c r="C7" s="168">
        <f>IFERROR(__xludf.DUMMYFUNCTION("""COMPUTED_VALUE"""),44603.0)</f>
        <v>44603</v>
      </c>
      <c r="D7" s="169">
        <v>0.5208333333333334</v>
      </c>
      <c r="E7" s="169">
        <v>0.5347222222222222</v>
      </c>
      <c r="F7" s="169">
        <v>0.5763888888888888</v>
      </c>
      <c r="G7" s="169">
        <v>0.5833333333333334</v>
      </c>
    </row>
    <row r="8">
      <c r="A8" s="167">
        <f>IFERROR(__xludf.DUMMYFUNCTION("""COMPUTED_VALUE"""),44610.0)</f>
        <v>44610</v>
      </c>
      <c r="B8" t="str">
        <f>IFERROR(__xludf.DUMMYFUNCTION("""COMPUTED_VALUE"""),"Friday")</f>
        <v>Friday</v>
      </c>
      <c r="C8" s="168">
        <f>IFERROR(__xludf.DUMMYFUNCTION("""COMPUTED_VALUE"""),44610.0)</f>
        <v>44610</v>
      </c>
      <c r="D8" s="169">
        <v>0.5208333333333334</v>
      </c>
      <c r="E8" s="169">
        <v>0.5347222222222222</v>
      </c>
      <c r="F8" s="169">
        <v>0.5763888888888888</v>
      </c>
      <c r="G8" s="169">
        <v>0.5833333333333334</v>
      </c>
    </row>
    <row r="9">
      <c r="A9" s="167">
        <f>IFERROR(__xludf.DUMMYFUNCTION("""COMPUTED_VALUE"""),44617.0)</f>
        <v>44617</v>
      </c>
      <c r="B9" t="str">
        <f>IFERROR(__xludf.DUMMYFUNCTION("""COMPUTED_VALUE"""),"Friday")</f>
        <v>Friday</v>
      </c>
      <c r="C9" s="168">
        <f>IFERROR(__xludf.DUMMYFUNCTION("""COMPUTED_VALUE"""),44617.0)</f>
        <v>44617</v>
      </c>
      <c r="D9" s="169">
        <v>0.5208333333333334</v>
      </c>
      <c r="E9" s="169">
        <v>0.5347222222222222</v>
      </c>
      <c r="F9" s="169">
        <v>0.5763888888888888</v>
      </c>
      <c r="G9" s="169">
        <v>0.5833333333333334</v>
      </c>
    </row>
    <row r="10">
      <c r="A10" s="167">
        <f>IFERROR(__xludf.DUMMYFUNCTION("""COMPUTED_VALUE"""),44624.0)</f>
        <v>44624</v>
      </c>
      <c r="B10" t="str">
        <f>IFERROR(__xludf.DUMMYFUNCTION("""COMPUTED_VALUE"""),"Friday")</f>
        <v>Friday</v>
      </c>
      <c r="C10" s="168">
        <f>IFERROR(__xludf.DUMMYFUNCTION("""COMPUTED_VALUE"""),44624.0)</f>
        <v>44624</v>
      </c>
      <c r="D10" s="169">
        <v>0.5208333333333334</v>
      </c>
      <c r="E10" s="169">
        <v>0.5347222222222222</v>
      </c>
      <c r="F10" s="169">
        <v>0.5763888888888888</v>
      </c>
      <c r="G10" s="169">
        <v>0.5833333333333334</v>
      </c>
    </row>
    <row r="11">
      <c r="A11" s="167">
        <f>IFERROR(__xludf.DUMMYFUNCTION("""COMPUTED_VALUE"""),44631.0)</f>
        <v>44631</v>
      </c>
      <c r="B11" t="str">
        <f>IFERROR(__xludf.DUMMYFUNCTION("""COMPUTED_VALUE"""),"Friday")</f>
        <v>Friday</v>
      </c>
      <c r="C11" s="168">
        <f>IFERROR(__xludf.DUMMYFUNCTION("""COMPUTED_VALUE"""),44631.0)</f>
        <v>44631</v>
      </c>
      <c r="D11" s="169">
        <v>0.5243055555555556</v>
      </c>
      <c r="E11" s="169">
        <v>0.5381944444444444</v>
      </c>
      <c r="F11" s="169">
        <v>0.5798611111111112</v>
      </c>
      <c r="G11" s="169">
        <v>0.5868055555555556</v>
      </c>
    </row>
    <row r="12">
      <c r="A12" s="167">
        <f>IFERROR(__xludf.DUMMYFUNCTION("""COMPUTED_VALUE"""),44638.0)</f>
        <v>44638</v>
      </c>
      <c r="B12" t="str">
        <f>IFERROR(__xludf.DUMMYFUNCTION("""COMPUTED_VALUE"""),"Friday")</f>
        <v>Friday</v>
      </c>
      <c r="C12" s="168">
        <f>IFERROR(__xludf.DUMMYFUNCTION("""COMPUTED_VALUE"""),44638.0)</f>
        <v>44638</v>
      </c>
      <c r="D12" s="169">
        <v>0.5243055555555556</v>
      </c>
      <c r="E12" s="169">
        <v>0.5381944444444444</v>
      </c>
      <c r="F12" s="169">
        <v>0.5798611111111112</v>
      </c>
      <c r="G12" s="169">
        <v>0.5868055555555556</v>
      </c>
    </row>
    <row r="13">
      <c r="A13" s="167">
        <f>IFERROR(__xludf.DUMMYFUNCTION("""COMPUTED_VALUE"""),44645.0)</f>
        <v>44645</v>
      </c>
      <c r="B13" t="str">
        <f>IFERROR(__xludf.DUMMYFUNCTION("""COMPUTED_VALUE"""),"Friday")</f>
        <v>Friday</v>
      </c>
      <c r="C13" s="168">
        <f>IFERROR(__xludf.DUMMYFUNCTION("""COMPUTED_VALUE"""),44645.0)</f>
        <v>44645</v>
      </c>
      <c r="D13" s="169">
        <v>0.5243055555555556</v>
      </c>
      <c r="E13" s="169">
        <v>0.5381944444444444</v>
      </c>
      <c r="F13" s="169">
        <v>0.5798611111111112</v>
      </c>
      <c r="G13" s="169">
        <v>0.5868055555555556</v>
      </c>
    </row>
    <row r="14">
      <c r="A14" s="167">
        <f>IFERROR(__xludf.DUMMYFUNCTION("""COMPUTED_VALUE"""),44652.0)</f>
        <v>44652</v>
      </c>
      <c r="B14" t="str">
        <f>IFERROR(__xludf.DUMMYFUNCTION("""COMPUTED_VALUE"""),"Friday")</f>
        <v>Friday</v>
      </c>
      <c r="C14" s="168">
        <f>IFERROR(__xludf.DUMMYFUNCTION("""COMPUTED_VALUE"""),44652.0)</f>
        <v>44652</v>
      </c>
      <c r="D14" s="169">
        <v>0.5243055555555556</v>
      </c>
      <c r="E14" s="169">
        <v>0.5381944444444444</v>
      </c>
      <c r="F14" s="169">
        <v>0.5798611111111112</v>
      </c>
      <c r="G14" s="169">
        <v>0.5868055555555556</v>
      </c>
    </row>
    <row r="15">
      <c r="A15" s="167">
        <f>IFERROR(__xludf.DUMMYFUNCTION("""COMPUTED_VALUE"""),44659.0)</f>
        <v>44659</v>
      </c>
      <c r="B15" t="str">
        <f>IFERROR(__xludf.DUMMYFUNCTION("""COMPUTED_VALUE"""),"Friday")</f>
        <v>Friday</v>
      </c>
      <c r="C15" s="168">
        <f>IFERROR(__xludf.DUMMYFUNCTION("""COMPUTED_VALUE"""),44659.0)</f>
        <v>44659</v>
      </c>
      <c r="D15" s="169">
        <v>0.5208333333333334</v>
      </c>
      <c r="E15" s="169">
        <v>0.5347222222222222</v>
      </c>
      <c r="F15" s="169">
        <v>0.5763888888888888</v>
      </c>
      <c r="G15" s="169">
        <v>0.5833333333333334</v>
      </c>
    </row>
    <row r="16">
      <c r="A16" s="167">
        <f>IFERROR(__xludf.DUMMYFUNCTION("""COMPUTED_VALUE"""),44666.0)</f>
        <v>44666</v>
      </c>
      <c r="B16" t="str">
        <f>IFERROR(__xludf.DUMMYFUNCTION("""COMPUTED_VALUE"""),"Friday")</f>
        <v>Friday</v>
      </c>
      <c r="C16" s="168">
        <f>IFERROR(__xludf.DUMMYFUNCTION("""COMPUTED_VALUE"""),44666.0)</f>
        <v>44666</v>
      </c>
      <c r="D16" s="169">
        <v>0.5208333333333334</v>
      </c>
      <c r="E16" s="169">
        <v>0.5347222222222222</v>
      </c>
      <c r="F16" s="169">
        <v>0.5763888888888888</v>
      </c>
      <c r="G16" s="169">
        <v>0.5833333333333334</v>
      </c>
    </row>
    <row r="17">
      <c r="A17" s="167">
        <f>IFERROR(__xludf.DUMMYFUNCTION("""COMPUTED_VALUE"""),44673.0)</f>
        <v>44673</v>
      </c>
      <c r="B17" t="str">
        <f>IFERROR(__xludf.DUMMYFUNCTION("""COMPUTED_VALUE"""),"Friday")</f>
        <v>Friday</v>
      </c>
      <c r="C17" s="168">
        <f>IFERROR(__xludf.DUMMYFUNCTION("""COMPUTED_VALUE"""),44673.0)</f>
        <v>44673</v>
      </c>
      <c r="D17" s="169">
        <v>0.5208333333333334</v>
      </c>
      <c r="E17" s="169">
        <v>0.5347222222222222</v>
      </c>
      <c r="F17" s="169">
        <v>0.5763888888888888</v>
      </c>
      <c r="G17" s="169">
        <v>0.5833333333333334</v>
      </c>
    </row>
    <row r="18">
      <c r="A18" s="167">
        <f>IFERROR(__xludf.DUMMYFUNCTION("""COMPUTED_VALUE"""),44680.0)</f>
        <v>44680</v>
      </c>
      <c r="B18" t="str">
        <f>IFERROR(__xludf.DUMMYFUNCTION("""COMPUTED_VALUE"""),"Friday")</f>
        <v>Friday</v>
      </c>
      <c r="C18" s="168">
        <f>IFERROR(__xludf.DUMMYFUNCTION("""COMPUTED_VALUE"""),44680.0)</f>
        <v>44680</v>
      </c>
      <c r="D18" s="169">
        <v>0.5208333333333334</v>
      </c>
      <c r="E18" s="169">
        <v>0.5347222222222222</v>
      </c>
      <c r="F18" s="169">
        <v>0.5763888888888888</v>
      </c>
      <c r="G18" s="169">
        <v>0.5833333333333334</v>
      </c>
    </row>
    <row r="19">
      <c r="A19" s="167">
        <f>IFERROR(__xludf.DUMMYFUNCTION("""COMPUTED_VALUE"""),44687.0)</f>
        <v>44687</v>
      </c>
      <c r="B19" t="str">
        <f>IFERROR(__xludf.DUMMYFUNCTION("""COMPUTED_VALUE"""),"Friday")</f>
        <v>Friday</v>
      </c>
      <c r="C19" s="168">
        <f>IFERROR(__xludf.DUMMYFUNCTION("""COMPUTED_VALUE"""),44687.0)</f>
        <v>44687</v>
      </c>
      <c r="D19" s="169">
        <v>0.5208333333333334</v>
      </c>
      <c r="E19" s="169">
        <v>0.5347222222222222</v>
      </c>
      <c r="F19" s="169">
        <v>0.5763888888888888</v>
      </c>
      <c r="G19" s="169">
        <v>0.5833333333333334</v>
      </c>
    </row>
    <row r="20">
      <c r="A20" s="167">
        <f>IFERROR(__xludf.DUMMYFUNCTION("""COMPUTED_VALUE"""),44694.0)</f>
        <v>44694</v>
      </c>
      <c r="B20" t="str">
        <f>IFERROR(__xludf.DUMMYFUNCTION("""COMPUTED_VALUE"""),"Friday")</f>
        <v>Friday</v>
      </c>
      <c r="C20" s="168">
        <f>IFERROR(__xludf.DUMMYFUNCTION("""COMPUTED_VALUE"""),44694.0)</f>
        <v>44694</v>
      </c>
      <c r="D20" s="169">
        <v>0.5243055555555556</v>
      </c>
      <c r="E20" s="169">
        <v>0.5381944444444444</v>
      </c>
      <c r="F20" s="169">
        <v>0.5798611111111112</v>
      </c>
      <c r="G20" s="169">
        <v>0.5868055555555556</v>
      </c>
    </row>
    <row r="21">
      <c r="A21" s="167">
        <f>IFERROR(__xludf.DUMMYFUNCTION("""COMPUTED_VALUE"""),44701.0)</f>
        <v>44701</v>
      </c>
      <c r="B21" t="str">
        <f>IFERROR(__xludf.DUMMYFUNCTION("""COMPUTED_VALUE"""),"Friday")</f>
        <v>Friday</v>
      </c>
      <c r="C21" s="168">
        <f>IFERROR(__xludf.DUMMYFUNCTION("""COMPUTED_VALUE"""),44701.0)</f>
        <v>44701</v>
      </c>
      <c r="D21" s="169">
        <v>0.5243055555555556</v>
      </c>
      <c r="E21" s="169">
        <v>0.5381944444444444</v>
      </c>
      <c r="F21" s="169">
        <v>0.5798611111111112</v>
      </c>
      <c r="G21" s="169">
        <v>0.5868055555555556</v>
      </c>
    </row>
    <row r="22">
      <c r="A22" s="167">
        <f>IFERROR(__xludf.DUMMYFUNCTION("""COMPUTED_VALUE"""),44708.0)</f>
        <v>44708</v>
      </c>
      <c r="B22" t="str">
        <f>IFERROR(__xludf.DUMMYFUNCTION("""COMPUTED_VALUE"""),"Friday")</f>
        <v>Friday</v>
      </c>
      <c r="C22" s="168">
        <f>IFERROR(__xludf.DUMMYFUNCTION("""COMPUTED_VALUE"""),44708.0)</f>
        <v>44708</v>
      </c>
      <c r="D22" s="169">
        <v>0.5243055555555556</v>
      </c>
      <c r="E22" s="169">
        <v>0.5381944444444444</v>
      </c>
      <c r="F22" s="169">
        <v>0.5798611111111112</v>
      </c>
      <c r="G22" s="169">
        <v>0.5868055555555556</v>
      </c>
    </row>
    <row r="23">
      <c r="A23" s="167">
        <f>IFERROR(__xludf.DUMMYFUNCTION("""COMPUTED_VALUE"""),44715.0)</f>
        <v>44715</v>
      </c>
      <c r="B23" t="str">
        <f>IFERROR(__xludf.DUMMYFUNCTION("""COMPUTED_VALUE"""),"Friday")</f>
        <v>Friday</v>
      </c>
      <c r="C23" s="168">
        <f>IFERROR(__xludf.DUMMYFUNCTION("""COMPUTED_VALUE"""),44715.0)</f>
        <v>44715</v>
      </c>
      <c r="D23" s="170">
        <v>0.5590277777777778</v>
      </c>
      <c r="E23" s="170">
        <v>0.5763888888888888</v>
      </c>
      <c r="F23" s="171" t="s">
        <v>78</v>
      </c>
      <c r="G23" s="170">
        <v>0.6458333333333334</v>
      </c>
    </row>
    <row r="24">
      <c r="A24" s="167">
        <f>IFERROR(__xludf.DUMMYFUNCTION("""COMPUTED_VALUE"""),44722.0)</f>
        <v>44722</v>
      </c>
      <c r="B24" t="str">
        <f>IFERROR(__xludf.DUMMYFUNCTION("""COMPUTED_VALUE"""),"Friday")</f>
        <v>Friday</v>
      </c>
      <c r="C24" s="168">
        <f>IFERROR(__xludf.DUMMYFUNCTION("""COMPUTED_VALUE"""),44722.0)</f>
        <v>44722</v>
      </c>
      <c r="D24" s="170">
        <v>0.5590277777777778</v>
      </c>
      <c r="E24" s="170">
        <v>0.5763888888888888</v>
      </c>
      <c r="F24" s="171" t="s">
        <v>78</v>
      </c>
      <c r="G24" s="170">
        <v>0.6458333333333334</v>
      </c>
    </row>
    <row r="25">
      <c r="A25" s="167">
        <f>IFERROR(__xludf.DUMMYFUNCTION("""COMPUTED_VALUE"""),44729.0)</f>
        <v>44729</v>
      </c>
      <c r="B25" t="str">
        <f>IFERROR(__xludf.DUMMYFUNCTION("""COMPUTED_VALUE"""),"Friday")</f>
        <v>Friday</v>
      </c>
      <c r="C25" s="168">
        <f>IFERROR(__xludf.DUMMYFUNCTION("""COMPUTED_VALUE"""),44729.0)</f>
        <v>44729</v>
      </c>
      <c r="D25" s="170">
        <v>0.5590277777777778</v>
      </c>
      <c r="E25" s="170">
        <v>0.5763888888888888</v>
      </c>
      <c r="F25" s="171" t="s">
        <v>78</v>
      </c>
      <c r="G25" s="170">
        <v>0.6458333333333334</v>
      </c>
    </row>
    <row r="26">
      <c r="A26" s="167">
        <f>IFERROR(__xludf.DUMMYFUNCTION("""COMPUTED_VALUE"""),44736.0)</f>
        <v>44736</v>
      </c>
      <c r="B26" t="str">
        <f>IFERROR(__xludf.DUMMYFUNCTION("""COMPUTED_VALUE"""),"Friday")</f>
        <v>Friday</v>
      </c>
      <c r="C26" s="168">
        <f>IFERROR(__xludf.DUMMYFUNCTION("""COMPUTED_VALUE"""),44736.0)</f>
        <v>44736</v>
      </c>
      <c r="D26" s="170">
        <v>0.5590277777777778</v>
      </c>
      <c r="E26" s="170">
        <v>0.5763888888888888</v>
      </c>
      <c r="F26" s="171" t="s">
        <v>78</v>
      </c>
      <c r="G26" s="170">
        <v>0.6458333333333334</v>
      </c>
    </row>
    <row r="27">
      <c r="A27" s="167">
        <f>IFERROR(__xludf.DUMMYFUNCTION("""COMPUTED_VALUE"""),44743.0)</f>
        <v>44743</v>
      </c>
      <c r="B27" t="str">
        <f>IFERROR(__xludf.DUMMYFUNCTION("""COMPUTED_VALUE"""),"Friday")</f>
        <v>Friday</v>
      </c>
      <c r="C27" s="168">
        <f>IFERROR(__xludf.DUMMYFUNCTION("""COMPUTED_VALUE"""),44743.0)</f>
        <v>44743</v>
      </c>
      <c r="D27" s="170">
        <v>0.5590277777777778</v>
      </c>
      <c r="E27" s="170">
        <v>0.5763888888888888</v>
      </c>
      <c r="F27" s="171" t="s">
        <v>78</v>
      </c>
      <c r="G27" s="170">
        <v>0.6458333333333334</v>
      </c>
    </row>
    <row r="28">
      <c r="A28" s="167">
        <f>IFERROR(__xludf.DUMMYFUNCTION("""COMPUTED_VALUE"""),44750.0)</f>
        <v>44750</v>
      </c>
      <c r="B28" t="str">
        <f>IFERROR(__xludf.DUMMYFUNCTION("""COMPUTED_VALUE"""),"Friday")</f>
        <v>Friday</v>
      </c>
      <c r="C28" s="168">
        <f>IFERROR(__xludf.DUMMYFUNCTION("""COMPUTED_VALUE"""),44750.0)</f>
        <v>44750</v>
      </c>
      <c r="D28" s="170">
        <v>0.5590277777777778</v>
      </c>
      <c r="E28" s="170">
        <v>0.5763888888888888</v>
      </c>
      <c r="F28" s="171" t="s">
        <v>78</v>
      </c>
      <c r="G28" s="170">
        <v>0.6458333333333334</v>
      </c>
    </row>
    <row r="29">
      <c r="A29" s="167">
        <f>IFERROR(__xludf.DUMMYFUNCTION("""COMPUTED_VALUE"""),44757.0)</f>
        <v>44757</v>
      </c>
      <c r="B29" t="str">
        <f>IFERROR(__xludf.DUMMYFUNCTION("""COMPUTED_VALUE"""),"Friday")</f>
        <v>Friday</v>
      </c>
      <c r="C29" s="168">
        <f>IFERROR(__xludf.DUMMYFUNCTION("""COMPUTED_VALUE"""),44757.0)</f>
        <v>44757</v>
      </c>
      <c r="D29" s="170">
        <v>0.5590277777777778</v>
      </c>
      <c r="E29" s="170">
        <v>0.5763888888888888</v>
      </c>
      <c r="F29" s="171" t="s">
        <v>78</v>
      </c>
      <c r="G29" s="170">
        <v>0.6458333333333334</v>
      </c>
    </row>
    <row r="30">
      <c r="A30" s="167">
        <f>IFERROR(__xludf.DUMMYFUNCTION("""COMPUTED_VALUE"""),44764.0)</f>
        <v>44764</v>
      </c>
      <c r="B30" t="str">
        <f>IFERROR(__xludf.DUMMYFUNCTION("""COMPUTED_VALUE"""),"Friday")</f>
        <v>Friday</v>
      </c>
      <c r="C30" s="168">
        <f>IFERROR(__xludf.DUMMYFUNCTION("""COMPUTED_VALUE"""),44764.0)</f>
        <v>44764</v>
      </c>
      <c r="D30" s="170">
        <v>0.5590277777777778</v>
      </c>
      <c r="E30" s="170">
        <v>0.5763888888888888</v>
      </c>
      <c r="F30" s="171" t="s">
        <v>78</v>
      </c>
      <c r="G30" s="170">
        <v>0.6458333333333334</v>
      </c>
    </row>
    <row r="31">
      <c r="A31" s="167">
        <f>IFERROR(__xludf.DUMMYFUNCTION("""COMPUTED_VALUE"""),44771.0)</f>
        <v>44771</v>
      </c>
      <c r="B31" t="str">
        <f>IFERROR(__xludf.DUMMYFUNCTION("""COMPUTED_VALUE"""),"Friday")</f>
        <v>Friday</v>
      </c>
      <c r="C31" s="168">
        <f>IFERROR(__xludf.DUMMYFUNCTION("""COMPUTED_VALUE"""),44771.0)</f>
        <v>44771</v>
      </c>
      <c r="D31" s="170">
        <v>0.5590277777777778</v>
      </c>
      <c r="E31" s="170">
        <v>0.5763888888888888</v>
      </c>
      <c r="F31" s="171" t="s">
        <v>78</v>
      </c>
      <c r="G31" s="170">
        <v>0.6458333333333334</v>
      </c>
    </row>
    <row r="32">
      <c r="A32" s="167">
        <f>IFERROR(__xludf.DUMMYFUNCTION("""COMPUTED_VALUE"""),44778.0)</f>
        <v>44778</v>
      </c>
      <c r="B32" t="str">
        <f>IFERROR(__xludf.DUMMYFUNCTION("""COMPUTED_VALUE"""),"Friday")</f>
        <v>Friday</v>
      </c>
      <c r="C32" s="168">
        <f>IFERROR(__xludf.DUMMYFUNCTION("""COMPUTED_VALUE"""),44778.0)</f>
        <v>44778</v>
      </c>
      <c r="D32" s="170">
        <v>0.5590277777777778</v>
      </c>
      <c r="E32" s="170">
        <v>0.5763888888888888</v>
      </c>
      <c r="F32" s="171" t="s">
        <v>78</v>
      </c>
      <c r="G32" s="170">
        <v>0.6458333333333334</v>
      </c>
    </row>
    <row r="33">
      <c r="A33" s="167">
        <f>IFERROR(__xludf.DUMMYFUNCTION("""COMPUTED_VALUE"""),44785.0)</f>
        <v>44785</v>
      </c>
      <c r="B33" t="str">
        <f>IFERROR(__xludf.DUMMYFUNCTION("""COMPUTED_VALUE"""),"Friday")</f>
        <v>Friday</v>
      </c>
      <c r="C33" s="168">
        <f>IFERROR(__xludf.DUMMYFUNCTION("""COMPUTED_VALUE"""),44785.0)</f>
        <v>44785</v>
      </c>
      <c r="D33" s="170">
        <v>0.5590277777777778</v>
      </c>
      <c r="E33" s="170">
        <v>0.5763888888888888</v>
      </c>
      <c r="F33" s="171" t="s">
        <v>78</v>
      </c>
      <c r="G33" s="170">
        <v>0.6458333333333334</v>
      </c>
    </row>
    <row r="34">
      <c r="A34" s="167">
        <f>IFERROR(__xludf.DUMMYFUNCTION("""COMPUTED_VALUE"""),44792.0)</f>
        <v>44792</v>
      </c>
      <c r="B34" t="str">
        <f>IFERROR(__xludf.DUMMYFUNCTION("""COMPUTED_VALUE"""),"Friday")</f>
        <v>Friday</v>
      </c>
      <c r="C34" s="168">
        <f>IFERROR(__xludf.DUMMYFUNCTION("""COMPUTED_VALUE"""),44792.0)</f>
        <v>44792</v>
      </c>
      <c r="D34" s="170">
        <v>0.5590277777777778</v>
      </c>
      <c r="E34" s="170">
        <v>0.5763888888888888</v>
      </c>
      <c r="F34" s="171" t="s">
        <v>78</v>
      </c>
      <c r="G34" s="170">
        <v>0.6458333333333334</v>
      </c>
    </row>
    <row r="35">
      <c r="A35" s="167">
        <f>IFERROR(__xludf.DUMMYFUNCTION("""COMPUTED_VALUE"""),44799.0)</f>
        <v>44799</v>
      </c>
      <c r="B35" t="str">
        <f>IFERROR(__xludf.DUMMYFUNCTION("""COMPUTED_VALUE"""),"Friday")</f>
        <v>Friday</v>
      </c>
      <c r="C35" s="168">
        <f>IFERROR(__xludf.DUMMYFUNCTION("""COMPUTED_VALUE"""),44799.0)</f>
        <v>44799</v>
      </c>
      <c r="D35" s="170">
        <v>0.5590277777777778</v>
      </c>
      <c r="E35" s="170">
        <v>0.5763888888888888</v>
      </c>
      <c r="F35" s="171" t="s">
        <v>78</v>
      </c>
      <c r="G35" s="170">
        <v>0.6458333333333334</v>
      </c>
    </row>
    <row r="36">
      <c r="A36" s="167">
        <f>IFERROR(__xludf.DUMMYFUNCTION("""COMPUTED_VALUE"""),44806.0)</f>
        <v>44806</v>
      </c>
      <c r="B36" t="str">
        <f>IFERROR(__xludf.DUMMYFUNCTION("""COMPUTED_VALUE"""),"Friday")</f>
        <v>Friday</v>
      </c>
      <c r="C36" s="168">
        <f>IFERROR(__xludf.DUMMYFUNCTION("""COMPUTED_VALUE"""),44806.0)</f>
        <v>44806</v>
      </c>
      <c r="D36" s="170">
        <v>0.5590277777777778</v>
      </c>
      <c r="E36" s="170">
        <v>0.5763888888888888</v>
      </c>
      <c r="F36" s="171" t="s">
        <v>78</v>
      </c>
      <c r="G36" s="170">
        <v>0.6458333333333334</v>
      </c>
    </row>
    <row r="37">
      <c r="A37" s="167">
        <f>IFERROR(__xludf.DUMMYFUNCTION("""COMPUTED_VALUE"""),44813.0)</f>
        <v>44813</v>
      </c>
      <c r="B37" t="str">
        <f>IFERROR(__xludf.DUMMYFUNCTION("""COMPUTED_VALUE"""),"Friday")</f>
        <v>Friday</v>
      </c>
      <c r="C37" s="168">
        <f>IFERROR(__xludf.DUMMYFUNCTION("""COMPUTED_VALUE"""),44813.0)</f>
        <v>44813</v>
      </c>
      <c r="D37" s="170">
        <v>0.5590277777777778</v>
      </c>
      <c r="E37" s="170">
        <v>0.5763888888888888</v>
      </c>
      <c r="F37" s="171" t="s">
        <v>78</v>
      </c>
      <c r="G37" s="170">
        <v>0.6458333333333334</v>
      </c>
    </row>
    <row r="38">
      <c r="A38" s="167">
        <f>IFERROR(__xludf.DUMMYFUNCTION("""COMPUTED_VALUE"""),44820.0)</f>
        <v>44820</v>
      </c>
      <c r="B38" t="str">
        <f>IFERROR(__xludf.DUMMYFUNCTION("""COMPUTED_VALUE"""),"Friday")</f>
        <v>Friday</v>
      </c>
      <c r="C38" s="168">
        <f>IFERROR(__xludf.DUMMYFUNCTION("""COMPUTED_VALUE"""),44820.0)</f>
        <v>44820</v>
      </c>
      <c r="D38" s="170">
        <v>0.5590277777777778</v>
      </c>
      <c r="E38" s="170">
        <v>0.5763888888888888</v>
      </c>
      <c r="F38" s="171" t="s">
        <v>78</v>
      </c>
      <c r="G38" s="170">
        <v>0.6458333333333334</v>
      </c>
    </row>
    <row r="39">
      <c r="A39" s="167">
        <f>IFERROR(__xludf.DUMMYFUNCTION("""COMPUTED_VALUE"""),44827.0)</f>
        <v>44827</v>
      </c>
      <c r="B39" t="str">
        <f>IFERROR(__xludf.DUMMYFUNCTION("""COMPUTED_VALUE"""),"Friday")</f>
        <v>Friday</v>
      </c>
      <c r="C39" s="168">
        <f>IFERROR(__xludf.DUMMYFUNCTION("""COMPUTED_VALUE"""),44827.0)</f>
        <v>44827</v>
      </c>
      <c r="D39" s="170">
        <v>0.5590277777777778</v>
      </c>
      <c r="E39" s="170">
        <v>0.5763888888888888</v>
      </c>
      <c r="F39" s="171" t="s">
        <v>78</v>
      </c>
      <c r="G39" s="170">
        <v>0.6458333333333334</v>
      </c>
    </row>
    <row r="40">
      <c r="A40" s="167">
        <f>IFERROR(__xludf.DUMMYFUNCTION("""COMPUTED_VALUE"""),44834.0)</f>
        <v>44834</v>
      </c>
      <c r="B40" t="str">
        <f>IFERROR(__xludf.DUMMYFUNCTION("""COMPUTED_VALUE"""),"Friday")</f>
        <v>Friday</v>
      </c>
      <c r="C40" s="168">
        <f>IFERROR(__xludf.DUMMYFUNCTION("""COMPUTED_VALUE"""),44834.0)</f>
        <v>44834</v>
      </c>
      <c r="D40" s="170">
        <v>0.5590277777777778</v>
      </c>
      <c r="E40" s="170">
        <v>0.5763888888888888</v>
      </c>
      <c r="F40" s="171" t="s">
        <v>78</v>
      </c>
      <c r="G40" s="170">
        <v>0.6458333333333334</v>
      </c>
    </row>
    <row r="41">
      <c r="A41" s="167">
        <f>IFERROR(__xludf.DUMMYFUNCTION("""COMPUTED_VALUE"""),44841.0)</f>
        <v>44841</v>
      </c>
      <c r="B41" t="str">
        <f>IFERROR(__xludf.DUMMYFUNCTION("""COMPUTED_VALUE"""),"Friday")</f>
        <v>Friday</v>
      </c>
      <c r="C41" s="168">
        <f>IFERROR(__xludf.DUMMYFUNCTION("""COMPUTED_VALUE"""),44841.0)</f>
        <v>44841</v>
      </c>
      <c r="D41" s="170">
        <v>0.5590277777777778</v>
      </c>
      <c r="E41" s="170">
        <v>0.5763888888888888</v>
      </c>
      <c r="F41" s="171" t="s">
        <v>78</v>
      </c>
      <c r="G41" s="170">
        <v>0.6458333333333334</v>
      </c>
    </row>
    <row r="42">
      <c r="A42" s="167">
        <f>IFERROR(__xludf.DUMMYFUNCTION("""COMPUTED_VALUE"""),44848.0)</f>
        <v>44848</v>
      </c>
      <c r="B42" t="str">
        <f>IFERROR(__xludf.DUMMYFUNCTION("""COMPUTED_VALUE"""),"Friday")</f>
        <v>Friday</v>
      </c>
      <c r="C42" s="168">
        <f>IFERROR(__xludf.DUMMYFUNCTION("""COMPUTED_VALUE"""),44848.0)</f>
        <v>44848</v>
      </c>
      <c r="D42" s="170">
        <v>0.5590277777777778</v>
      </c>
      <c r="E42" s="170">
        <v>0.5763888888888888</v>
      </c>
      <c r="F42" s="171" t="s">
        <v>78</v>
      </c>
      <c r="G42" s="170">
        <v>0.6458333333333334</v>
      </c>
    </row>
    <row r="43">
      <c r="A43" s="167">
        <f>IFERROR(__xludf.DUMMYFUNCTION("""COMPUTED_VALUE"""),44855.0)</f>
        <v>44855</v>
      </c>
      <c r="B43" t="str">
        <f>IFERROR(__xludf.DUMMYFUNCTION("""COMPUTED_VALUE"""),"Friday")</f>
        <v>Friday</v>
      </c>
      <c r="C43" s="168">
        <f>IFERROR(__xludf.DUMMYFUNCTION("""COMPUTED_VALUE"""),44855.0)</f>
        <v>44855</v>
      </c>
      <c r="D43" s="170">
        <v>0.5590277777777778</v>
      </c>
      <c r="E43" s="170">
        <v>0.5763888888888888</v>
      </c>
      <c r="F43" s="171" t="s">
        <v>78</v>
      </c>
      <c r="G43" s="170">
        <v>0.6458333333333334</v>
      </c>
    </row>
    <row r="44">
      <c r="A44" s="167">
        <f>IFERROR(__xludf.DUMMYFUNCTION("""COMPUTED_VALUE"""),44862.0)</f>
        <v>44862</v>
      </c>
      <c r="B44" t="str">
        <f>IFERROR(__xludf.DUMMYFUNCTION("""COMPUTED_VALUE"""),"Friday")</f>
        <v>Friday</v>
      </c>
      <c r="C44" s="168">
        <f>IFERROR(__xludf.DUMMYFUNCTION("""COMPUTED_VALUE"""),44862.0)</f>
        <v>44862</v>
      </c>
      <c r="D44" s="170">
        <v>0.5590277777777778</v>
      </c>
      <c r="E44" s="170">
        <v>0.5763888888888888</v>
      </c>
      <c r="F44" s="171" t="s">
        <v>78</v>
      </c>
      <c r="G44" s="170">
        <v>0.6458333333333334</v>
      </c>
    </row>
    <row r="45">
      <c r="A45" s="167">
        <f>IFERROR(__xludf.DUMMYFUNCTION("""COMPUTED_VALUE"""),44869.0)</f>
        <v>44869</v>
      </c>
      <c r="B45" t="str">
        <f>IFERROR(__xludf.DUMMYFUNCTION("""COMPUTED_VALUE"""),"Friday")</f>
        <v>Friday</v>
      </c>
      <c r="C45" s="168">
        <f>IFERROR(__xludf.DUMMYFUNCTION("""COMPUTED_VALUE"""),44869.0)</f>
        <v>44869</v>
      </c>
      <c r="D45" s="170">
        <v>0.5590277777777778</v>
      </c>
      <c r="E45" s="170">
        <v>0.5763888888888888</v>
      </c>
      <c r="F45" s="171" t="s">
        <v>78</v>
      </c>
      <c r="G45" s="170">
        <v>0.6458333333333334</v>
      </c>
    </row>
    <row r="46">
      <c r="A46" s="167">
        <f>IFERROR(__xludf.DUMMYFUNCTION("""COMPUTED_VALUE"""),44876.0)</f>
        <v>44876</v>
      </c>
      <c r="B46" t="str">
        <f>IFERROR(__xludf.DUMMYFUNCTION("""COMPUTED_VALUE"""),"Friday")</f>
        <v>Friday</v>
      </c>
      <c r="C46" s="168">
        <f>IFERROR(__xludf.DUMMYFUNCTION("""COMPUTED_VALUE"""),44876.0)</f>
        <v>44876</v>
      </c>
      <c r="D46" s="170">
        <v>0.5590277777777778</v>
      </c>
      <c r="E46" s="170">
        <v>0.5763888888888888</v>
      </c>
      <c r="F46" s="171" t="s">
        <v>78</v>
      </c>
      <c r="G46" s="170">
        <v>0.6458333333333334</v>
      </c>
    </row>
    <row r="47">
      <c r="A47" s="167">
        <f>IFERROR(__xludf.DUMMYFUNCTION("""COMPUTED_VALUE"""),44883.0)</f>
        <v>44883</v>
      </c>
      <c r="B47" t="str">
        <f>IFERROR(__xludf.DUMMYFUNCTION("""COMPUTED_VALUE"""),"Friday")</f>
        <v>Friday</v>
      </c>
      <c r="C47" s="168">
        <f>IFERROR(__xludf.DUMMYFUNCTION("""COMPUTED_VALUE"""),44883.0)</f>
        <v>44883</v>
      </c>
      <c r="D47" s="170">
        <v>0.5590277777777778</v>
      </c>
      <c r="E47" s="170">
        <v>0.5763888888888888</v>
      </c>
      <c r="F47" s="171" t="s">
        <v>78</v>
      </c>
      <c r="G47" s="170">
        <v>0.6458333333333334</v>
      </c>
    </row>
    <row r="48">
      <c r="A48" s="167">
        <f>IFERROR(__xludf.DUMMYFUNCTION("""COMPUTED_VALUE"""),44890.0)</f>
        <v>44890</v>
      </c>
      <c r="B48" t="str">
        <f>IFERROR(__xludf.DUMMYFUNCTION("""COMPUTED_VALUE"""),"Friday")</f>
        <v>Friday</v>
      </c>
      <c r="C48" s="168">
        <f>IFERROR(__xludf.DUMMYFUNCTION("""COMPUTED_VALUE"""),44890.0)</f>
        <v>44890</v>
      </c>
      <c r="D48" s="170">
        <v>0.5590277777777778</v>
      </c>
      <c r="E48" s="170">
        <v>0.5763888888888888</v>
      </c>
      <c r="F48" s="171" t="s">
        <v>78</v>
      </c>
      <c r="G48" s="170">
        <v>0.6458333333333334</v>
      </c>
    </row>
    <row r="49">
      <c r="A49" s="167">
        <f>IFERROR(__xludf.DUMMYFUNCTION("""COMPUTED_VALUE"""),44897.0)</f>
        <v>44897</v>
      </c>
      <c r="B49" t="str">
        <f>IFERROR(__xludf.DUMMYFUNCTION("""COMPUTED_VALUE"""),"Friday")</f>
        <v>Friday</v>
      </c>
      <c r="C49" s="168">
        <f>IFERROR(__xludf.DUMMYFUNCTION("""COMPUTED_VALUE"""),44897.0)</f>
        <v>44897</v>
      </c>
      <c r="D49" s="170">
        <v>0.5590277777777778</v>
      </c>
      <c r="E49" s="170">
        <v>0.5763888888888888</v>
      </c>
      <c r="F49" s="171" t="s">
        <v>78</v>
      </c>
      <c r="G49" s="170">
        <v>0.6458333333333334</v>
      </c>
    </row>
    <row r="50">
      <c r="A50" s="167">
        <f>IFERROR(__xludf.DUMMYFUNCTION("""COMPUTED_VALUE"""),44904.0)</f>
        <v>44904</v>
      </c>
      <c r="B50" t="str">
        <f>IFERROR(__xludf.DUMMYFUNCTION("""COMPUTED_VALUE"""),"Friday")</f>
        <v>Friday</v>
      </c>
      <c r="C50" s="168">
        <f>IFERROR(__xludf.DUMMYFUNCTION("""COMPUTED_VALUE"""),44904.0)</f>
        <v>44904</v>
      </c>
      <c r="D50" s="170">
        <v>0.5590277777777778</v>
      </c>
      <c r="E50" s="170">
        <v>0.5763888888888888</v>
      </c>
      <c r="F50" s="171" t="s">
        <v>78</v>
      </c>
      <c r="G50" s="170">
        <v>0.6458333333333334</v>
      </c>
    </row>
    <row r="51">
      <c r="A51" s="167">
        <f>IFERROR(__xludf.DUMMYFUNCTION("""COMPUTED_VALUE"""),44911.0)</f>
        <v>44911</v>
      </c>
      <c r="B51" t="str">
        <f>IFERROR(__xludf.DUMMYFUNCTION("""COMPUTED_VALUE"""),"Friday")</f>
        <v>Friday</v>
      </c>
      <c r="C51" s="168">
        <f>IFERROR(__xludf.DUMMYFUNCTION("""COMPUTED_VALUE"""),44911.0)</f>
        <v>44911</v>
      </c>
      <c r="D51" s="170">
        <v>0.5590277777777778</v>
      </c>
      <c r="E51" s="170">
        <v>0.5763888888888888</v>
      </c>
      <c r="F51" s="171" t="s">
        <v>78</v>
      </c>
      <c r="G51" s="170">
        <v>0.6458333333333334</v>
      </c>
    </row>
    <row r="52">
      <c r="A52" s="167">
        <f>IFERROR(__xludf.DUMMYFUNCTION("""COMPUTED_VALUE"""),44918.0)</f>
        <v>44918</v>
      </c>
      <c r="B52" t="str">
        <f>IFERROR(__xludf.DUMMYFUNCTION("""COMPUTED_VALUE"""),"Friday")</f>
        <v>Friday</v>
      </c>
      <c r="C52" s="168">
        <f>IFERROR(__xludf.DUMMYFUNCTION("""COMPUTED_VALUE"""),44918.0)</f>
        <v>44918</v>
      </c>
      <c r="D52" s="170">
        <v>0.5590277777777778</v>
      </c>
      <c r="E52" s="170">
        <v>0.5763888888888888</v>
      </c>
      <c r="F52" s="171" t="s">
        <v>78</v>
      </c>
      <c r="G52" s="170">
        <v>0.6458333333333334</v>
      </c>
    </row>
    <row r="53">
      <c r="A53" s="167">
        <f>IFERROR(__xludf.DUMMYFUNCTION("""COMPUTED_VALUE"""),44925.0)</f>
        <v>44925</v>
      </c>
      <c r="B53" t="str">
        <f>IFERROR(__xludf.DUMMYFUNCTION("""COMPUTED_VALUE"""),"Friday")</f>
        <v>Friday</v>
      </c>
      <c r="C53" s="168">
        <f>IFERROR(__xludf.DUMMYFUNCTION("""COMPUTED_VALUE"""),44925.0)</f>
        <v>44925</v>
      </c>
      <c r="D53" s="170">
        <v>0.5590277777777778</v>
      </c>
      <c r="E53" s="170">
        <v>0.5763888888888888</v>
      </c>
      <c r="F53" s="171" t="s">
        <v>78</v>
      </c>
      <c r="G53" s="170">
        <v>0.6458333333333334</v>
      </c>
    </row>
    <row r="54">
      <c r="D54" s="169"/>
      <c r="E54" s="169"/>
      <c r="F54" s="169"/>
      <c r="G54" s="16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5.88"/>
    <col customWidth="1" min="3" max="3" width="16.13"/>
    <col customWidth="1" min="4" max="4" width="15.88"/>
    <col customWidth="1" min="5" max="5" width="8.38"/>
    <col customWidth="1" min="6" max="6" width="17.38"/>
    <col customWidth="1" min="7" max="7" width="13.13"/>
    <col customWidth="1" min="8" max="8" width="17.75"/>
    <col customWidth="1" min="9" max="9" width="15.38"/>
    <col customWidth="1" min="10" max="10" width="20.63"/>
    <col customWidth="1" min="11" max="11" width="19.13"/>
    <col customWidth="1" min="12" max="12" width="18.75"/>
    <col customWidth="1" min="13" max="13" width="18.38"/>
    <col customWidth="1" min="14" max="14" width="21.13"/>
    <col customWidth="1" min="15" max="15" width="21.5"/>
    <col customWidth="1" min="16" max="16" width="21.75"/>
    <col customWidth="1" min="17" max="17" width="38.38"/>
  </cols>
  <sheetData>
    <row r="1">
      <c r="A1" s="172"/>
      <c r="B1" s="1" t="s">
        <v>0</v>
      </c>
      <c r="C1" s="2"/>
      <c r="D1" s="3"/>
    </row>
    <row r="2" ht="13.5" customHeight="1">
      <c r="A2" s="173"/>
      <c r="B2" s="4" t="s">
        <v>1</v>
      </c>
      <c r="D2" s="5"/>
      <c r="E2" s="6"/>
      <c r="F2" s="6"/>
    </row>
    <row r="3">
      <c r="A3" s="174"/>
      <c r="B3" s="175">
        <f> C24</f>
        <v>44790.78304</v>
      </c>
      <c r="D3" s="5"/>
    </row>
    <row r="4">
      <c r="A4" s="176"/>
      <c r="B4" s="177" t="str">
        <f>H33 &amp; " " &amp; D33 &amp; ", " &amp; J33 &amp; " " &amp; K33</f>
        <v>Muḥarram 20, 1444 AH</v>
      </c>
      <c r="D4" s="5"/>
      <c r="G4" s="9" t="s">
        <v>2</v>
      </c>
      <c r="H4" s="9"/>
      <c r="I4" s="10"/>
    </row>
    <row r="5">
      <c r="A5" s="178"/>
      <c r="B5" s="11">
        <f>C24</f>
        <v>44790.78304</v>
      </c>
      <c r="D5" s="5"/>
      <c r="E5" s="11" t="str">
        <f>F24</f>
        <v/>
      </c>
      <c r="G5" s="5"/>
    </row>
    <row r="6" ht="21.75" customHeight="1">
      <c r="A6" s="179"/>
      <c r="B6" s="12" t="str">
        <f>IF(H8,R8,IF(H12,R12,IF(H19, R19, IF(H20, R20, IF(H13,R13,IF(H14,R14,IF(H15,R15)))))))</f>
        <v>#N/A</v>
      </c>
      <c r="D6" s="5"/>
      <c r="F6" s="13"/>
    </row>
    <row r="7">
      <c r="A7" s="180"/>
      <c r="B7" s="14"/>
      <c r="C7" s="15" t="s">
        <v>3</v>
      </c>
      <c r="D7" s="16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15</v>
      </c>
    </row>
    <row r="8">
      <c r="A8" s="181"/>
      <c r="B8" s="18" t="s">
        <v>16</v>
      </c>
      <c r="C8" s="19" t="str">
        <f>IFERROR(__xludf.DUMMYFUNCTION("transpose(query('Scar-PT-2021-24h'!C2:K366, ""select D, E, F, G, H, I, J, K where C = date'""&amp;TEXT(C24,""yyyy-mm-dd"")&amp;""'""))"),"#N/A")</f>
        <v>#N/A</v>
      </c>
      <c r="D8" s="20" t="str">
        <f>IFERROR(__xludf.DUMMYFUNCTION("TRANSPOSE(query('Scar-PT-2021-24h'!C2:T366, ""select M, N, O, P, Q, R, S, T where C = date'""&amp;TEXT(C24,""yyyy-mm-dd"")&amp;""'""))"),"#N/A")</f>
        <v>#N/A</v>
      </c>
      <c r="F8" s="21" t="str">
        <f>IFERROR(__xludf.DUMMYFUNCTION("transpose(query('Scar-PT-2021-24h'!C2:T366, ""select M, N, O, P, Q, R, S, T where C = date'""&amp;TEXT(C24 + 1,""yyyy-mm-dd"")&amp;""'""))"),"#N/A")</f>
        <v>#N/A</v>
      </c>
      <c r="G8" s="22" t="str">
        <f>AND(timevalue(C24) &gt;= C8, timevalue(C24) &lt; C9)</f>
        <v>#N/A</v>
      </c>
      <c r="H8" s="22" t="str">
        <f>OR(timevalue(C24) &lt;= D8, timevalue(C24) &gt;= D15)</f>
        <v>#N/A</v>
      </c>
      <c r="I8" s="23" t="str">
        <f>EQ(D8,F8)</f>
        <v>#N/A</v>
      </c>
      <c r="J8" t="str">
        <f>IF(NOT(I8), "Fajr is at "&amp;TEXT(F8, "h:mm A/P\M"), "")</f>
        <v>#N/A</v>
      </c>
      <c r="K8" s="24" t="str">
        <f>VALUE(TEXT(D8 - C24,"h"))</f>
        <v>#N/A</v>
      </c>
      <c r="L8" s="24" t="str">
        <f>IFERROR(__xludf.DUMMYFUNCTION("VALUE(REGEXREPLACE(TEXT(D8 - C24,""h:mm""), ""(\d)+:"", """"))"),"#N/A")</f>
        <v>#N/A</v>
      </c>
      <c r="M8" s="24" t="str">
        <f>VALUE(TEXT(D8 - C24,"s"))</f>
        <v>#N/A</v>
      </c>
      <c r="N8" s="25" t="str">
        <f t="shared" ref="N8:N20" si="1">IF(K8 &gt; 0, ""&amp; K8&amp;" hrs", "")</f>
        <v>#N/A</v>
      </c>
      <c r="O8" s="25" t="str">
        <f t="shared" ref="O8:O20" si="2">IF(L8 &gt; 0, L8&amp;" min", "")</f>
        <v>#N/A</v>
      </c>
      <c r="P8" t="str">
        <f t="shared" ref="P8:P20" si="3">IF(M8 &gt; 0, M8&amp;" sec", "")</f>
        <v>#N/A</v>
      </c>
      <c r="Q8" s="25" t="str">
        <f>IF(AND(K8 &gt; 0,L8 &gt; 0), N8 &amp; " " &amp; O8,IF(AND(L8 &gt; 0,M8 &gt; 0), O8 &amp; " &amp; " &amp; P8, IF(K8 &gt; 0, N8, IF(L8 &gt; 0, O8, IF(M8 &gt;0, P8, ""))))) &amp; " until Fajr iqamah"</f>
        <v>#N/A</v>
      </c>
      <c r="R8" s="26" t="str">
        <f>IF(OR(K15 &gt; 0, L15 &gt; 0, M15 &gt; 0), Q8,"Iqamah for Fajr is happening now!")</f>
        <v>#N/A</v>
      </c>
    </row>
    <row r="9">
      <c r="A9" s="182"/>
      <c r="B9" s="18" t="s">
        <v>17</v>
      </c>
      <c r="C9" s="19"/>
      <c r="D9" s="5"/>
      <c r="F9" s="21"/>
      <c r="G9" s="27" t="b">
        <f>AND(timevalue(C24) &gt;= C9, timevalue(C24) &lt; C10)</f>
        <v>0</v>
      </c>
      <c r="H9" s="27"/>
      <c r="I9" s="23"/>
      <c r="K9" s="24"/>
      <c r="L9" s="24"/>
      <c r="M9" s="24"/>
      <c r="N9" s="25" t="str">
        <f t="shared" si="1"/>
        <v/>
      </c>
      <c r="O9" s="25" t="str">
        <f t="shared" si="2"/>
        <v/>
      </c>
      <c r="P9" t="str">
        <f t="shared" si="3"/>
        <v/>
      </c>
      <c r="R9" s="26"/>
    </row>
    <row r="10">
      <c r="A10" s="182"/>
      <c r="B10" s="18" t="s">
        <v>18</v>
      </c>
      <c r="C10" s="19"/>
      <c r="D10" s="5"/>
      <c r="F10" s="21"/>
      <c r="G10" s="28" t="b">
        <f>AND(timevalue(C24) &gt;= C10, timevalue(C24) &lt; C12 - TIME(0,6,0))</f>
        <v>0</v>
      </c>
      <c r="H10" s="28"/>
      <c r="I10" s="23"/>
      <c r="K10" s="24"/>
      <c r="L10" s="24"/>
      <c r="M10" s="24"/>
      <c r="N10" s="25" t="str">
        <f t="shared" si="1"/>
        <v/>
      </c>
      <c r="O10" s="25" t="str">
        <f t="shared" si="2"/>
        <v/>
      </c>
      <c r="P10" t="str">
        <f t="shared" si="3"/>
        <v/>
      </c>
      <c r="R10" s="26"/>
    </row>
    <row r="11">
      <c r="A11" s="182"/>
      <c r="B11" s="18" t="s">
        <v>19</v>
      </c>
      <c r="C11" s="29"/>
      <c r="D11" s="5"/>
      <c r="F11" s="21"/>
      <c r="G11" s="27" t="b">
        <f>AND(timevalue(C24) &gt;= C12 - TIME(0,6,0),timevalue(C24) &lt; C12)</f>
        <v>0</v>
      </c>
      <c r="H11" s="27"/>
      <c r="I11" s="23"/>
      <c r="K11" s="24"/>
      <c r="L11" s="24"/>
      <c r="M11" s="24"/>
      <c r="N11" s="25" t="str">
        <f t="shared" si="1"/>
        <v/>
      </c>
      <c r="O11" s="25" t="str">
        <f t="shared" si="2"/>
        <v/>
      </c>
      <c r="P11" t="str">
        <f t="shared" si="3"/>
        <v/>
      </c>
    </row>
    <row r="12">
      <c r="A12" s="182"/>
      <c r="B12" s="18" t="s">
        <v>20</v>
      </c>
      <c r="C12" s="19"/>
      <c r="D12" s="20"/>
      <c r="F12" s="21"/>
      <c r="G12" s="22" t="b">
        <f>OR(AND(timevalue(C24) &gt;= C12, timevalue(C24) &lt; C13, NE(WEEKDAY(C24),6)), AND(timevalue(C24) &gt;= G25, timevalue(C24) &lt; C13, EQ(WEEKDAY(C24),6)))</f>
        <v>0</v>
      </c>
      <c r="H12" s="22" t="b">
        <f>AND(timevalue(C24) &lt;= D12, NE(WEEKDAY(C24),6))</f>
        <v>0</v>
      </c>
      <c r="I12" s="23" t="b">
        <f t="shared" ref="I12:I13" si="4">AND(EQ(D12,F12),TRUE)</f>
        <v>1</v>
      </c>
      <c r="J12" t="str">
        <f>IF(NOT(I12), "Zuhr is at "&amp;TEXT(F12, "h:mm A/P\M"), "")</f>
        <v/>
      </c>
      <c r="K12" s="24">
        <f>Value(TEXT(D12 - C24,"h"))</f>
        <v>5</v>
      </c>
      <c r="L12" s="24">
        <f>IFERROR(__xludf.DUMMYFUNCTION("VALUE(REGEXREPLACE(TEXT(D12 - C24,""h:m""), ""(\d)+:"", """"))"),12.0)</f>
        <v>12</v>
      </c>
      <c r="M12" s="24">
        <f>VALUE(TEXT(D12 - C24,"s"))</f>
        <v>25</v>
      </c>
      <c r="N12" s="25" t="str">
        <f t="shared" si="1"/>
        <v>5 hrs</v>
      </c>
      <c r="O12" s="25" t="str">
        <f t="shared" si="2"/>
        <v>12 min</v>
      </c>
      <c r="P12" t="str">
        <f t="shared" si="3"/>
        <v>25 sec</v>
      </c>
      <c r="Q12" t="str">
        <f>IF(AND(K12 &gt; 0,L12 &gt; 0), N12 &amp; " " &amp; O12,IF(AND(L12 &gt; 0,M12 &gt; 0), O12 &amp; " &amp; " &amp; P12, IF(K12 &gt; 0, N12, IF(L12 &gt; 0, O12, IF(M12 &gt;0, P12, ""))))) &amp; " until Zuhr iqamah"</f>
        <v>5 hrs 12 min until Zuhr iqamah</v>
      </c>
      <c r="R12" s="26" t="str">
        <f>IF(OR(K8 &gt; 0, L8 &gt; 0, M8 &gt; 0), Q12,"Iqamah for Zuhr is happening now!")</f>
        <v>#N/A</v>
      </c>
    </row>
    <row r="13">
      <c r="A13" s="182"/>
      <c r="B13" s="18" t="s">
        <v>21</v>
      </c>
      <c r="C13" s="19"/>
      <c r="D13" s="20"/>
      <c r="F13" s="21"/>
      <c r="G13" s="22" t="b">
        <f>AND(timevalue(C24) &gt;= C13, timevalue(C24) &lt; C14)</f>
        <v>0</v>
      </c>
      <c r="H13" s="22" t="b">
        <f>timevalue(C24) &lt;= D13</f>
        <v>0</v>
      </c>
      <c r="I13" s="23" t="b">
        <f t="shared" si="4"/>
        <v>1</v>
      </c>
      <c r="J13" t="str">
        <f>IF(NOT(I13), "Asr is at "&amp;TEXT(F13, "h:mm A/P\M"), "")</f>
        <v/>
      </c>
      <c r="K13" s="24">
        <f>Value(TEXT(D13 - C24,"h"))</f>
        <v>5</v>
      </c>
      <c r="L13" s="24">
        <f>IFERROR(__xludf.DUMMYFUNCTION("VALUE(REGEXREPLACE(TEXT(D13 - C24,""h:m""), ""(\d)+:"", """"))"),12.0)</f>
        <v>12</v>
      </c>
      <c r="M13" s="24">
        <f>VALUE(TEXT(D13 - C24,"s"))</f>
        <v>25</v>
      </c>
      <c r="N13" s="25" t="str">
        <f t="shared" si="1"/>
        <v>5 hrs</v>
      </c>
      <c r="O13" s="25" t="str">
        <f t="shared" si="2"/>
        <v>12 min</v>
      </c>
      <c r="P13" t="str">
        <f t="shared" si="3"/>
        <v>25 sec</v>
      </c>
      <c r="Q13" t="str">
        <f>IF(AND(K13 &gt; 0,L13 &gt; 0), N13 &amp; " " &amp; O13,IF(AND(L13 &gt; 0,M13 &gt; 0), O13 &amp; " &amp; " &amp; P13, IF(K13 &gt; 0, N13, IF(L13 &gt; 0, O13, IF(M13 &gt;0, P13, ""))))) &amp; " until Asr iqamah"</f>
        <v>5 hrs 12 min until Asr iqamah</v>
      </c>
      <c r="R13" s="26" t="str">
        <f>IF(OR(K12 &gt; 0, L12 &gt; 0, M12 &gt; 0), Q13,"Iqama for Asr is happening now!")</f>
        <v>5 hrs 12 min until Asr iqamah</v>
      </c>
    </row>
    <row r="14">
      <c r="A14" s="182"/>
      <c r="B14" s="18" t="s">
        <v>22</v>
      </c>
      <c r="C14" s="19"/>
      <c r="D14" s="20"/>
      <c r="F14" s="21"/>
      <c r="G14" s="22" t="b">
        <f>AND(timevalue(C24) &gt;= C14, timevalue(C24) &lt; C15)</f>
        <v>0</v>
      </c>
      <c r="H14" s="22" t="b">
        <f>timevalue(C24) &lt;= D14</f>
        <v>0</v>
      </c>
      <c r="I14" s="23" t="b">
        <f>TRUE</f>
        <v>1</v>
      </c>
      <c r="J14" t="str">
        <f>IF(NOT(I14), "Maghrib is at "&amp;TEXT(F14, "h:mm A/P\M"), "")</f>
        <v/>
      </c>
      <c r="K14" s="24">
        <f>VALUE(TEXT(D14 - C24,"h"))</f>
        <v>5</v>
      </c>
      <c r="L14" s="24">
        <f>IFERROR(__xludf.DUMMYFUNCTION("VALUE(REGEXREPLACE(TEXT(D14 - C24,""h:m""), ""(\d)+:"", """"))"),12.0)</f>
        <v>12</v>
      </c>
      <c r="M14" s="24">
        <f>VALUE(TEXT(D14 - C24,"s"))</f>
        <v>25</v>
      </c>
      <c r="N14" s="25" t="str">
        <f t="shared" si="1"/>
        <v>5 hrs</v>
      </c>
      <c r="O14" s="25" t="str">
        <f t="shared" si="2"/>
        <v>12 min</v>
      </c>
      <c r="P14" t="str">
        <f t="shared" si="3"/>
        <v>25 sec</v>
      </c>
      <c r="Q14" t="str">
        <f>IF(AND(K14 &gt; 0,L14 &gt; 0), N14 &amp; " " &amp; O14,IF(AND(L14 &gt; 0,M14 &gt; 0), O14 &amp; " &amp; " &amp; P14, IF(K14 &gt; 0, N14, IF(L14 &gt; 0, O14, IF(M14 &gt; 0, P14, ""))))) &amp; " until Maghrib iqamah"</f>
        <v>5 hrs 12 min until Maghrib iqamah</v>
      </c>
      <c r="R14" s="26" t="str">
        <f>IF(OR(K13 &gt; 0, L13 &gt; 0, M13 &gt; 0), Q14,"Iqamah for Magrhib is happening now!")</f>
        <v>5 hrs 12 min until Maghrib iqamah</v>
      </c>
    </row>
    <row r="15">
      <c r="A15" s="182"/>
      <c r="B15" s="18" t="s">
        <v>23</v>
      </c>
      <c r="C15" s="19"/>
      <c r="D15" s="20"/>
      <c r="F15" s="21"/>
      <c r="G15" s="22" t="str">
        <f>OR(AND(timevalue(C24) &gt;= C15, timevalue(C24) &lt; timevalue("23:59:59")),AND(timevalue(C24) &gt;= timevalue("00:00:00"), timevalue(C24) &lt; C8))</f>
        <v>#N/A</v>
      </c>
      <c r="H15" s="22" t="b">
        <f>timevalue(C24) &lt; D15</f>
        <v>0</v>
      </c>
      <c r="I15" s="23" t="b">
        <f>AND(EQ(D15,F15),TRUE)</f>
        <v>1</v>
      </c>
      <c r="J15" t="str">
        <f>IF(NOT(I15), "Isha is at "&amp;TEXT(F15, "h:mm A/P\M"), "")</f>
        <v/>
      </c>
      <c r="K15" s="24">
        <f>VALUE(TEXT(D15 - C24,"h"))</f>
        <v>5</v>
      </c>
      <c r="L15" s="24">
        <f>IFERROR(__xludf.DUMMYFUNCTION("VALUE(REGEXREPLACE(TEXT(D15 - C24,""h:m""), ""(\d)+:"", """"))"),12.0)</f>
        <v>12</v>
      </c>
      <c r="M15" s="24">
        <f>VALUE(TEXT(D15 - C24,"s"))</f>
        <v>25</v>
      </c>
      <c r="N15" s="25" t="str">
        <f t="shared" si="1"/>
        <v>5 hrs</v>
      </c>
      <c r="O15" s="25" t="str">
        <f t="shared" si="2"/>
        <v>12 min</v>
      </c>
      <c r="P15" t="str">
        <f t="shared" si="3"/>
        <v>25 sec</v>
      </c>
      <c r="Q15" t="str">
        <f>IF(AND(K15 &gt; 0,L15 &gt; 0), N15 &amp; " " &amp; O15,IF(AND(L15 &gt; 0,M15 &gt; 0), O15 &amp; " &amp; " &amp; P15, IF(K15 &gt; 0, N15, IF(L15 &gt; 0, O15, IF(M15 &gt; 0, P15, ""))))) &amp; " until Isha iqamah"</f>
        <v>5 hrs 12 min until Isha iqamah</v>
      </c>
      <c r="R15" s="26" t="str">
        <f>IF(OR(K14 &gt; 0, L14 &gt; 0, M14 &gt; 0), Q15,"Iqama for Isha is happening now!")</f>
        <v>5 hrs 12 min until Isha iqamah</v>
      </c>
    </row>
    <row r="16" ht="20.25" customHeight="1">
      <c r="A16" s="183"/>
      <c r="B16" s="30" t="s">
        <v>24</v>
      </c>
      <c r="C16" s="31"/>
      <c r="D16" s="32"/>
      <c r="F16" s="27"/>
      <c r="G16" s="23"/>
      <c r="H16" s="27"/>
      <c r="N16" s="25" t="str">
        <f t="shared" si="1"/>
        <v/>
      </c>
      <c r="O16" s="25" t="str">
        <f t="shared" si="2"/>
        <v/>
      </c>
      <c r="P16" t="str">
        <f t="shared" si="3"/>
        <v/>
      </c>
    </row>
    <row r="17" ht="62.25" customHeight="1">
      <c r="A17" s="184"/>
      <c r="B17" s="185" t="str">
        <f>B29</f>
        <v>#N/A</v>
      </c>
      <c r="C17" s="186"/>
      <c r="D17" s="187"/>
      <c r="F17" s="27"/>
      <c r="G17" s="23"/>
      <c r="H17" s="27"/>
      <c r="N17" s="25" t="str">
        <f t="shared" si="1"/>
        <v/>
      </c>
      <c r="O17" s="25" t="str">
        <f t="shared" si="2"/>
        <v/>
      </c>
      <c r="P17" t="str">
        <f t="shared" si="3"/>
        <v/>
      </c>
    </row>
    <row r="18">
      <c r="A18" s="188"/>
      <c r="B18" s="189"/>
      <c r="C18" s="15" t="s">
        <v>25</v>
      </c>
      <c r="D18" s="16" t="s">
        <v>26</v>
      </c>
      <c r="F18" s="17" t="s">
        <v>27</v>
      </c>
      <c r="G18" s="23"/>
      <c r="H18" s="27"/>
      <c r="I18" s="17" t="s">
        <v>28</v>
      </c>
      <c r="N18" s="25" t="str">
        <f t="shared" si="1"/>
        <v/>
      </c>
      <c r="O18" s="25" t="str">
        <f t="shared" si="2"/>
        <v/>
      </c>
      <c r="P18" t="str">
        <f t="shared" si="3"/>
        <v/>
      </c>
    </row>
    <row r="19">
      <c r="A19" s="190"/>
      <c r="B19" s="35" t="s">
        <v>29</v>
      </c>
      <c r="C19" s="19" t="str">
        <f>IFERROR(__xludf.DUMMYFUNCTION("transpose(query('all-fridays'!A2:G54, ""select D,F where C = date'""&amp;TEXT(I23,""yyyy-mm-dd"")&amp;""'""))"),"#N/A")</f>
        <v>#N/A</v>
      </c>
      <c r="D19" s="36" t="str">
        <f>IFERROR(__xludf.DUMMYFUNCTION("transpose(query('all-fridays'!A2:G54, ""select E,G where C = date'""&amp;TEXT(I23,""yyyy-mm-dd"")&amp;""'""))"),"#N/A")</f>
        <v>#N/A</v>
      </c>
      <c r="F19" t="str">
        <f>IFERROR(__xludf.DUMMYFUNCTION("transpose(query('all-fridays'!A2:G54, ""select E,G where C = date'""&amp;TEXT(J23,""yyyy-mm-dd"")&amp;""'""))"),"#N/A")</f>
        <v>#N/A</v>
      </c>
      <c r="G19" s="38" t="str">
        <f>AND(timevalue(C24) &gt;= C12, timevalue(C24) &lt; G24, EQ(WEEKDAY(C24),6))</f>
        <v>#N/A</v>
      </c>
      <c r="H19" s="38" t="str">
        <f>AND(timevalue(C24) &lt;= value(H22), EQ(WEEKDAY(C24),6))</f>
        <v>#N/A</v>
      </c>
      <c r="I19" s="23" t="str">
        <f t="shared" ref="I19:I20" si="5">AND(EQ(D19,F19),TRUE)</f>
        <v>#N/A</v>
      </c>
      <c r="J19" t="str">
        <f>IF(NOT(I19), "Jum'ah 1 is at "&amp;TEXT(F19, "h:mm A/P\M"), "")</f>
        <v>#N/A</v>
      </c>
      <c r="K19" s="24" t="str">
        <f>Value(TEXT(H22 - C24,"h"))</f>
        <v>#N/A</v>
      </c>
      <c r="L19" s="24" t="str">
        <f>IFERROR(__xludf.DUMMYFUNCTION("VALUE(REGEXREPLACE(TEXT(H22 - C24,""h:m""), ""(\d)+:"", """"))"),"#N/A")</f>
        <v>#N/A</v>
      </c>
      <c r="M19" s="24" t="str">
        <f>VALUE(TEXT(H22 - C24,"s"))</f>
        <v>#N/A</v>
      </c>
      <c r="N19" s="25" t="str">
        <f t="shared" si="1"/>
        <v>#N/A</v>
      </c>
      <c r="O19" s="25" t="str">
        <f t="shared" si="2"/>
        <v>#N/A</v>
      </c>
      <c r="P19" t="str">
        <f t="shared" si="3"/>
        <v>#N/A</v>
      </c>
      <c r="Q19" t="str">
        <f>IF(AND(K19 &gt; 0,L19 &gt; 0), N19 &amp; " " &amp; O19,IF(AND(L19 &gt; 0,M19 &gt; 0), O19 &amp; " &amp; " &amp; P19, IF(K19 &gt; 0, N19, IF(L19 &gt; 0, O19, IF(M19 &gt;0, P19, ""))))) &amp; " until 1st khutbah"</f>
        <v>#N/A</v>
      </c>
      <c r="R19" s="26" t="str">
        <f>IF(OR(K19 &gt; 0, L19 &gt; 0, M19 &gt; 0), Q19,"First Khutbah is happening now!")</f>
        <v>#N/A</v>
      </c>
    </row>
    <row r="20">
      <c r="A20" s="190"/>
      <c r="B20" s="39" t="s">
        <v>30</v>
      </c>
      <c r="C20" s="40"/>
      <c r="D20" s="41"/>
      <c r="G20" s="38" t="str">
        <f>AND(G24 &lt;= timevalue(C24), timevalue(C24) &lt; G25, EQ(WEEKDAY(C24),6))</f>
        <v>#N/A</v>
      </c>
      <c r="H20" s="38" t="b">
        <f>AND(timevalue(C24) &lt;= value(H23), EQ(WEEKDAY(C24),6))</f>
        <v>0</v>
      </c>
      <c r="I20" s="23" t="b">
        <f t="shared" si="5"/>
        <v>1</v>
      </c>
      <c r="J20" t="str">
        <f>IF(NOT(I20), "Jum'ah 2 is at "&amp;TEXT(F20, "h:mm A/P\M"), "")</f>
        <v/>
      </c>
      <c r="K20" s="24">
        <f>Value(TEXT(H23 - C24,"h"))</f>
        <v>5</v>
      </c>
      <c r="L20" s="24">
        <f>IFERROR(__xludf.DUMMYFUNCTION("VALUE(REGEXREPLACE(TEXT(H23 - C24,""h:m""), ""(\d)+:"", """"))"),12.0)</f>
        <v>12</v>
      </c>
      <c r="M20" s="24">
        <f>VALUE(TEXT(H23 - C24,"s"))</f>
        <v>25</v>
      </c>
      <c r="N20" s="25" t="str">
        <f t="shared" si="1"/>
        <v>5 hrs</v>
      </c>
      <c r="O20" s="25" t="str">
        <f t="shared" si="2"/>
        <v>12 min</v>
      </c>
      <c r="P20" t="str">
        <f t="shared" si="3"/>
        <v>25 sec</v>
      </c>
      <c r="Q20" t="str">
        <f>IF(AND(K20 &gt; 0,L20 &gt; 0), N20 &amp; " " &amp; O20,IF(AND(L20 &gt; 0,M20 &gt; 0), O20 &amp; " &amp; " &amp; P20, IF(K20 &gt; 0, N20, IF(L20 &gt; 0, O20, IF(M20 &gt;0, P20, ""))))) &amp; " until 2nd khutbah"</f>
        <v>5 hrs 12 min until 2nd khutbah</v>
      </c>
      <c r="R20" s="26" t="str">
        <f>IF(OR(K20 &gt; 0, L20 &gt; 0, M20 &gt; 0), Q20,"Second Khutbah is happening now!")</f>
        <v>5 hrs 12 min until 2nd khutbah</v>
      </c>
    </row>
    <row r="21">
      <c r="A21" s="191"/>
      <c r="I21" s="42"/>
    </row>
    <row r="22">
      <c r="A22" s="192"/>
      <c r="B22" s="43" t="s">
        <v>31</v>
      </c>
      <c r="C22" s="9">
        <v>1.0</v>
      </c>
      <c r="G22" s="44" t="str">
        <f t="shared" ref="G22:H22" si="6">C19</f>
        <v>#N/A</v>
      </c>
      <c r="H22" s="44" t="str">
        <f t="shared" si="6"/>
        <v>#N/A</v>
      </c>
      <c r="I22" s="45">
        <v>44516.0</v>
      </c>
    </row>
    <row r="23">
      <c r="A23" s="191"/>
      <c r="G23" s="44" t="str">
        <f t="shared" ref="G23:H23" si="7">C20</f>
        <v/>
      </c>
      <c r="H23" s="44" t="str">
        <f t="shared" si="7"/>
        <v/>
      </c>
      <c r="I23" s="193">
        <f>C24 + (6 - WEEKDAY(C24))</f>
        <v>44792.78304</v>
      </c>
      <c r="J23" s="193">
        <f> I23 - 7</f>
        <v>44785.78304</v>
      </c>
    </row>
    <row r="24">
      <c r="A24" s="194"/>
      <c r="B24" s="48">
        <v>44790.0</v>
      </c>
      <c r="C24" s="195">
        <f>now()</f>
        <v>44790.78304</v>
      </c>
      <c r="D24" s="50">
        <f>Today()</f>
        <v>44790</v>
      </c>
      <c r="G24" s="196" t="str">
        <f>H22 + time(0,15,0)</f>
        <v>#N/A</v>
      </c>
    </row>
    <row r="25">
      <c r="A25" s="191"/>
      <c r="G25" s="52">
        <f>value(H23) + time(0,15,0)</f>
        <v>0.01041666667</v>
      </c>
    </row>
    <row r="26">
      <c r="A26" s="191"/>
      <c r="B26" t="str">
        <f>IF(NOT(AND(I8,I12,I13,I15, J19, J20)),"From tomorrow, "&amp;JOIN(","&amp;CHAR(10),J8,J12,J13,J15, J19, J20)&amp;".","Please donate to the masjid.")</f>
        <v>#N/A</v>
      </c>
      <c r="F26" s="53"/>
    </row>
    <row r="27">
      <c r="A27" s="191"/>
      <c r="B27" t="str">
        <f>IFERROR(__xludf.DUMMYFUNCTION("REGEXREPLACE(B26,""(,""&amp;CHAR(10)&amp;"")+"", "",""&amp;CHAR(10))"),"#N/A")</f>
        <v>#N/A</v>
      </c>
      <c r="G27" s="54"/>
    </row>
    <row r="28">
      <c r="A28" s="191"/>
      <c r="B28" t="str">
        <f>IFERROR(__xludf.DUMMYFUNCTION("REGEXREPLACE(B27,"",""&amp;CHAR(10)&amp;""\."", ""\."")"),"#N/A")</f>
        <v>#N/A</v>
      </c>
    </row>
    <row r="29">
      <c r="A29" s="191"/>
      <c r="B29" t="str">
        <f>IFERROR(__xludf.DUMMYFUNCTION("REGEXREPLACE(B28,"", ,""&amp;CHAR(10), "", "")"),"#N/A")</f>
        <v>#N/A</v>
      </c>
    </row>
    <row r="30">
      <c r="A30" s="191"/>
    </row>
    <row r="31">
      <c r="A31" s="191"/>
    </row>
    <row r="32">
      <c r="A32" s="191"/>
      <c r="B32" t="str">
        <f>ImportJSON("http://api.aladhan.com/v1/gToH?date="&amp;TEXT(D24, "dd-mm-yyy")&amp;"&amp;adjustment="&amp;C22, "/data/hijri")</f>
        <v>Date</v>
      </c>
      <c r="C32" t="s">
        <v>35</v>
      </c>
      <c r="D32" s="55" t="s">
        <v>36</v>
      </c>
      <c r="E32" t="s">
        <v>37</v>
      </c>
      <c r="F32" t="s">
        <v>38</v>
      </c>
      <c r="G32" t="s">
        <v>39</v>
      </c>
      <c r="H32" t="s">
        <v>40</v>
      </c>
      <c r="I32" t="s">
        <v>41</v>
      </c>
      <c r="J32" t="s">
        <v>42</v>
      </c>
      <c r="K32" t="s">
        <v>43</v>
      </c>
      <c r="L32" t="s">
        <v>44</v>
      </c>
      <c r="M32" t="s">
        <v>45</v>
      </c>
    </row>
    <row r="33">
      <c r="A33" s="191"/>
      <c r="B33" t="s">
        <v>79</v>
      </c>
      <c r="C33" t="s">
        <v>47</v>
      </c>
      <c r="D33" s="10" t="s">
        <v>80</v>
      </c>
      <c r="E33" t="s">
        <v>49</v>
      </c>
      <c r="F33" t="s">
        <v>50</v>
      </c>
      <c r="G33" t="s">
        <v>51</v>
      </c>
      <c r="H33" t="s">
        <v>52</v>
      </c>
      <c r="I33" t="s">
        <v>53</v>
      </c>
      <c r="J33" t="s">
        <v>54</v>
      </c>
      <c r="K33" t="s">
        <v>55</v>
      </c>
      <c r="L33" t="s">
        <v>56</v>
      </c>
      <c r="M33" t="s">
        <v>57</v>
      </c>
    </row>
    <row r="34">
      <c r="A34" s="191"/>
    </row>
    <row r="35">
      <c r="A35" s="191"/>
    </row>
    <row r="36">
      <c r="A36" s="191"/>
    </row>
    <row r="37">
      <c r="A37" s="191"/>
    </row>
    <row r="38">
      <c r="A38" s="191"/>
    </row>
    <row r="39">
      <c r="A39" s="191"/>
    </row>
  </sheetData>
  <mergeCells count="12">
    <mergeCell ref="C9:D9"/>
    <mergeCell ref="C10:D10"/>
    <mergeCell ref="C11:D11"/>
    <mergeCell ref="B16:D16"/>
    <mergeCell ref="B17:D17"/>
    <mergeCell ref="B1:D1"/>
    <mergeCell ref="B2:D2"/>
    <mergeCell ref="B3:D3"/>
    <mergeCell ref="B4:D4"/>
    <mergeCell ref="B5:D5"/>
    <mergeCell ref="E5:G5"/>
    <mergeCell ref="B6:D6"/>
  </mergeCells>
  <conditionalFormatting sqref="A11:B11">
    <cfRule type="expression" dxfId="0" priority="1">
      <formula>F11</formula>
    </cfRule>
  </conditionalFormatting>
  <conditionalFormatting sqref="A13:B13">
    <cfRule type="expression" dxfId="0" priority="2">
      <formula>F13</formula>
    </cfRule>
  </conditionalFormatting>
  <conditionalFormatting sqref="A14:B14">
    <cfRule type="expression" dxfId="0" priority="3">
      <formula>F14</formula>
    </cfRule>
  </conditionalFormatting>
  <conditionalFormatting sqref="A14:B14">
    <cfRule type="expression" dxfId="1" priority="4">
      <formula>NOT(H14)</formula>
    </cfRule>
  </conditionalFormatting>
  <conditionalFormatting sqref="A15:B15">
    <cfRule type="expression" dxfId="0" priority="5">
      <formula>F15</formula>
    </cfRule>
  </conditionalFormatting>
  <conditionalFormatting sqref="A12:B12">
    <cfRule type="expression" dxfId="0" priority="6">
      <formula>F12</formula>
    </cfRule>
  </conditionalFormatting>
  <conditionalFormatting sqref="A8:B8">
    <cfRule type="expression" dxfId="0" priority="7">
      <formula>F8</formula>
    </cfRule>
  </conditionalFormatting>
  <conditionalFormatting sqref="A8:B8">
    <cfRule type="expression" dxfId="1" priority="8">
      <formula>NOT(H8)</formula>
    </cfRule>
  </conditionalFormatting>
  <conditionalFormatting sqref="A10:B10">
    <cfRule type="expression" dxfId="0" priority="9">
      <formula>F10</formula>
    </cfRule>
  </conditionalFormatting>
  <conditionalFormatting sqref="A9:B9">
    <cfRule type="expression" dxfId="0" priority="10">
      <formula>F9</formula>
    </cfRule>
  </conditionalFormatting>
  <conditionalFormatting sqref="D15">
    <cfRule type="expression" dxfId="0" priority="11">
      <formula>G15</formula>
    </cfRule>
  </conditionalFormatting>
  <conditionalFormatting sqref="C15">
    <cfRule type="expression" dxfId="0" priority="12">
      <formula>G15</formula>
    </cfRule>
  </conditionalFormatting>
  <conditionalFormatting sqref="C14">
    <cfRule type="expression" dxfId="0" priority="13">
      <formula>G14</formula>
    </cfRule>
  </conditionalFormatting>
  <conditionalFormatting sqref="D14">
    <cfRule type="expression" dxfId="0" priority="14">
      <formula>G14</formula>
    </cfRule>
  </conditionalFormatting>
  <conditionalFormatting sqref="C13">
    <cfRule type="expression" dxfId="0" priority="15">
      <formula>G13</formula>
    </cfRule>
  </conditionalFormatting>
  <conditionalFormatting sqref="D13">
    <cfRule type="expression" dxfId="0" priority="16">
      <formula>G13</formula>
    </cfRule>
  </conditionalFormatting>
  <conditionalFormatting sqref="D12">
    <cfRule type="expression" dxfId="0" priority="17">
      <formula>G12</formula>
    </cfRule>
  </conditionalFormatting>
  <conditionalFormatting sqref="C11">
    <cfRule type="expression" dxfId="0" priority="18">
      <formula>G11</formula>
    </cfRule>
  </conditionalFormatting>
  <conditionalFormatting sqref="C10">
    <cfRule type="expression" dxfId="0" priority="19">
      <formula>G10</formula>
    </cfRule>
  </conditionalFormatting>
  <conditionalFormatting sqref="C9">
    <cfRule type="expression" dxfId="0" priority="20">
      <formula>G9</formula>
    </cfRule>
  </conditionalFormatting>
  <conditionalFormatting sqref="C8">
    <cfRule type="expression" dxfId="0" priority="21">
      <formula>G8</formula>
    </cfRule>
  </conditionalFormatting>
  <conditionalFormatting sqref="D8">
    <cfRule type="expression" dxfId="0" priority="22">
      <formula>G8</formula>
    </cfRule>
  </conditionalFormatting>
  <conditionalFormatting sqref="A12:B12">
    <cfRule type="expression" dxfId="1" priority="23">
      <formula>NOT(H12)</formula>
    </cfRule>
  </conditionalFormatting>
  <conditionalFormatting sqref="A13:B13">
    <cfRule type="expression" dxfId="1" priority="24">
      <formula>NOT(H13)</formula>
    </cfRule>
  </conditionalFormatting>
  <conditionalFormatting sqref="A15:B15">
    <cfRule type="expression" dxfId="1" priority="25">
      <formula>NOT(H15)</formula>
    </cfRule>
  </conditionalFormatting>
  <conditionalFormatting sqref="C8">
    <cfRule type="expression" dxfId="1" priority="26">
      <formula>NOT(I8)</formula>
    </cfRule>
  </conditionalFormatting>
  <conditionalFormatting sqref="C14">
    <cfRule type="expression" dxfId="1" priority="27">
      <formula>NOT(I14)</formula>
    </cfRule>
  </conditionalFormatting>
  <conditionalFormatting sqref="C13">
    <cfRule type="expression" dxfId="1" priority="28">
      <formula>NOT(I13)</formula>
    </cfRule>
  </conditionalFormatting>
  <conditionalFormatting sqref="C15">
    <cfRule type="expression" dxfId="1" priority="29">
      <formula>NOT(I15)</formula>
    </cfRule>
  </conditionalFormatting>
  <conditionalFormatting sqref="C12">
    <cfRule type="expression" dxfId="0" priority="30">
      <formula>G12</formula>
    </cfRule>
  </conditionalFormatting>
  <conditionalFormatting sqref="C12">
    <cfRule type="expression" dxfId="1" priority="31">
      <formula>NOT(I12)</formula>
    </cfRule>
  </conditionalFormatting>
  <conditionalFormatting sqref="D8">
    <cfRule type="expression" dxfId="1" priority="32">
      <formula>NOT(I8)</formula>
    </cfRule>
  </conditionalFormatting>
  <conditionalFormatting sqref="D12">
    <cfRule type="expression" dxfId="1" priority="33">
      <formula>NOT(I12)</formula>
    </cfRule>
  </conditionalFormatting>
  <conditionalFormatting sqref="D13">
    <cfRule type="expression" dxfId="1" priority="34">
      <formula>NOT(I13)</formula>
    </cfRule>
  </conditionalFormatting>
  <conditionalFormatting sqref="D14">
    <cfRule type="expression" dxfId="1" priority="35">
      <formula>NOT(I14)</formula>
    </cfRule>
  </conditionalFormatting>
  <conditionalFormatting sqref="D15">
    <cfRule type="expression" dxfId="1" priority="36">
      <formula>NOT(I15)</formula>
    </cfRule>
  </conditionalFormatting>
  <conditionalFormatting sqref="D19 F26">
    <cfRule type="expression" dxfId="0" priority="37">
      <formula>G19</formula>
    </cfRule>
  </conditionalFormatting>
  <conditionalFormatting sqref="C20">
    <cfRule type="expression" dxfId="0" priority="38">
      <formula>G20</formula>
    </cfRule>
  </conditionalFormatting>
  <conditionalFormatting sqref="D20">
    <cfRule type="expression" dxfId="0" priority="39">
      <formula>G20</formula>
    </cfRule>
  </conditionalFormatting>
  <conditionalFormatting sqref="C19">
    <cfRule type="expression" dxfId="0" priority="40">
      <formula>G19</formula>
    </cfRule>
  </conditionalFormatting>
  <conditionalFormatting sqref="A19:B19">
    <cfRule type="expression" dxfId="0" priority="41">
      <formula>F19</formula>
    </cfRule>
  </conditionalFormatting>
  <conditionalFormatting sqref="A20:B20">
    <cfRule type="expression" dxfId="0" priority="42">
      <formula>F20</formula>
    </cfRule>
  </conditionalFormatting>
  <conditionalFormatting sqref="A19:B19">
    <cfRule type="expression" dxfId="1" priority="43">
      <formula>NOT(H19)</formula>
    </cfRule>
  </conditionalFormatting>
  <conditionalFormatting sqref="C19">
    <cfRule type="expression" dxfId="1" priority="44">
      <formula>NOT(I19)</formula>
    </cfRule>
  </conditionalFormatting>
  <conditionalFormatting sqref="D19">
    <cfRule type="expression" dxfId="1" priority="45">
      <formula>NOT(I19)</formula>
    </cfRule>
  </conditionalFormatting>
  <conditionalFormatting sqref="A20:B20">
    <cfRule type="expression" dxfId="1" priority="46">
      <formula>NOT(H20)</formula>
    </cfRule>
  </conditionalFormatting>
  <conditionalFormatting sqref="C20">
    <cfRule type="expression" dxfId="1" priority="47">
      <formula>NOT(I20)</formula>
    </cfRule>
  </conditionalFormatting>
  <conditionalFormatting sqref="D20">
    <cfRule type="expression" dxfId="1" priority="48">
      <formula>NOT(I20)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5.88"/>
    <col customWidth="1" min="3" max="3" width="16.13"/>
    <col customWidth="1" min="4" max="4" width="15.88"/>
    <col customWidth="1" min="5" max="5" width="8.38"/>
    <col customWidth="1" min="6" max="6" width="17.38"/>
    <col customWidth="1" min="7" max="7" width="13.13"/>
    <col customWidth="1" min="8" max="8" width="17.75"/>
    <col customWidth="1" min="9" max="9" width="15.38"/>
    <col customWidth="1" min="10" max="10" width="20.63"/>
    <col customWidth="1" min="11" max="11" width="19.13"/>
    <col customWidth="1" min="12" max="12" width="18.75"/>
    <col customWidth="1" min="13" max="13" width="18.38"/>
    <col customWidth="1" min="14" max="14" width="21.13"/>
    <col customWidth="1" min="15" max="15" width="21.5"/>
    <col customWidth="1" min="16" max="16" width="21.75"/>
    <col customWidth="1" min="17" max="17" width="38.38"/>
  </cols>
  <sheetData>
    <row r="1">
      <c r="A1" s="197"/>
      <c r="B1" s="1" t="s">
        <v>0</v>
      </c>
      <c r="C1" s="2"/>
      <c r="D1" s="3"/>
    </row>
    <row r="2">
      <c r="A2" s="198"/>
      <c r="B2" s="4" t="s">
        <v>1</v>
      </c>
      <c r="D2" s="5"/>
      <c r="E2" s="6"/>
      <c r="F2" s="6"/>
    </row>
    <row r="3">
      <c r="A3" s="199"/>
      <c r="B3" s="7">
        <f> C24</f>
        <v>44790.78304</v>
      </c>
      <c r="D3" s="5"/>
    </row>
    <row r="4">
      <c r="A4" s="200"/>
      <c r="B4" s="8" t="str">
        <f>H33 &amp; " " &amp; D33 &amp; ", " &amp; J33 &amp; " " &amp; K33</f>
        <v> ,  </v>
      </c>
      <c r="D4" s="5"/>
      <c r="G4" s="9" t="s">
        <v>2</v>
      </c>
      <c r="H4" s="9"/>
      <c r="I4" s="10"/>
    </row>
    <row r="5">
      <c r="A5" s="201"/>
      <c r="B5" s="11">
        <f>C24</f>
        <v>44790.78304</v>
      </c>
      <c r="D5" s="5"/>
    </row>
    <row r="6" ht="21.75" customHeight="1">
      <c r="A6" s="202"/>
      <c r="B6" s="12" t="str">
        <f>IF(H8,R8,IF(H12,R12,IF(H19, R19, IF(H20, R20, IF(H13,R13,IF(H14,R14,IF(H15,R15)))))))</f>
        <v>#N/A</v>
      </c>
      <c r="D6" s="5"/>
      <c r="F6" s="13"/>
    </row>
    <row r="7">
      <c r="A7" s="180"/>
      <c r="B7" s="14"/>
      <c r="C7" s="15" t="s">
        <v>3</v>
      </c>
      <c r="D7" s="16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15</v>
      </c>
    </row>
    <row r="8">
      <c r="A8" s="203"/>
      <c r="B8" s="18" t="s">
        <v>16</v>
      </c>
      <c r="C8" s="19" t="str">
        <f>IFERROR(__xludf.DUMMYFUNCTION("transpose(query('Scar-PT-2021-24h'!C2:K366, ""select D, E, F, G, H, I, J, K where C = date'""&amp;TEXT(C24,""yyyy-mm-dd"")&amp;""'""))"),"#N/A")</f>
        <v>#N/A</v>
      </c>
      <c r="D8" s="20" t="str">
        <f>IFERROR(__xludf.DUMMYFUNCTION("TRANSPOSE(query('Scar-PT-2021-24h'!C2:T366, ""select M, N, O, P, Q, R, S, T where C = date'""&amp;TEXT(C24,""yyyy-mm-dd"")&amp;""'""))"),"#N/A")</f>
        <v>#N/A</v>
      </c>
      <c r="F8" s="21" t="str">
        <f>IFERROR(__xludf.DUMMYFUNCTION("transpose(query('Scar-PT-2021-24h'!C2:T366, ""select M, N, O, P, Q, R, S, T where C = date'""&amp;TEXT(C24 + 1,""yyyy-mm-dd"")&amp;""'""))"),"#N/A")</f>
        <v>#N/A</v>
      </c>
      <c r="G8" s="22" t="str">
        <f>AND(timevalue(C24) &gt;= C8, timevalue(C24) &lt; C9)</f>
        <v>#N/A</v>
      </c>
      <c r="H8" s="22" t="str">
        <f>OR(timevalue(C24) &lt;= D8, timevalue(C24) &gt;= D15)</f>
        <v>#N/A</v>
      </c>
      <c r="I8" s="23" t="str">
        <f>EQ(D8,F8)</f>
        <v>#N/A</v>
      </c>
      <c r="J8" t="str">
        <f>IF(NOT(I8), "Fajr is at "&amp;TEXT(F8, "h:mm A/P\M"), "")</f>
        <v>#N/A</v>
      </c>
      <c r="K8" s="24" t="str">
        <f>VALUE(TEXT(D8 - C24,"h"))</f>
        <v>#N/A</v>
      </c>
      <c r="L8" s="24" t="str">
        <f>IFERROR(__xludf.DUMMYFUNCTION("VALUE(REGEXREPLACE(TEXT(D8 - C24,""h:mm""), ""(\d)+:"", """"))"),"#N/A")</f>
        <v>#N/A</v>
      </c>
      <c r="M8" s="24" t="str">
        <f>VALUE(TEXT(D8 - C24,"s"))</f>
        <v>#N/A</v>
      </c>
      <c r="N8" s="25" t="str">
        <f t="shared" ref="N8:N20" si="1">IF(K8 &gt; 0, ""&amp; K8&amp;" hrs", "")</f>
        <v>#N/A</v>
      </c>
      <c r="O8" s="25" t="str">
        <f t="shared" ref="O8:O20" si="2">IF(L8 &gt; 0, L8&amp;" min", "")</f>
        <v>#N/A</v>
      </c>
      <c r="P8" t="str">
        <f t="shared" ref="P8:P20" si="3">IF(M8 &gt; 0, M8&amp;" sec", "")</f>
        <v>#N/A</v>
      </c>
      <c r="Q8" s="25" t="str">
        <f>IF(AND(K8 &gt; 0,L8 &gt; 0), N8 &amp; " " &amp; O8,IF(AND(L8 &gt; 0,M8 &gt; 0), O8 &amp; " &amp; " &amp; P8, IF(K8 &gt; 0, N8, IF(L8 &gt; 0, O8, IF(M8 &gt;0, P8, ""))))) &amp; " until Fajr iqamah"</f>
        <v>#N/A</v>
      </c>
      <c r="R8" s="26" t="str">
        <f>IF(OR(K15 &gt; 0, L15 &gt; 0, M15 &gt; 0), Q8,"Iqamah for Fajr is happening now!")</f>
        <v>#N/A</v>
      </c>
    </row>
    <row r="9">
      <c r="A9" s="203"/>
      <c r="B9" s="18" t="s">
        <v>17</v>
      </c>
      <c r="C9" s="19"/>
      <c r="D9" s="5"/>
      <c r="F9" s="21"/>
      <c r="G9" s="27" t="b">
        <f>AND(timevalue(C24) &gt;= C9, timevalue(C24) &lt; C10)</f>
        <v>0</v>
      </c>
      <c r="H9" s="27"/>
      <c r="I9" s="23"/>
      <c r="K9" s="24"/>
      <c r="L9" s="24"/>
      <c r="M9" s="24"/>
      <c r="N9" s="25" t="str">
        <f t="shared" si="1"/>
        <v/>
      </c>
      <c r="O9" s="25" t="str">
        <f t="shared" si="2"/>
        <v/>
      </c>
      <c r="P9" t="str">
        <f t="shared" si="3"/>
        <v/>
      </c>
      <c r="R9" s="26"/>
    </row>
    <row r="10">
      <c r="A10" s="203"/>
      <c r="B10" s="18" t="s">
        <v>18</v>
      </c>
      <c r="C10" s="19"/>
      <c r="D10" s="5"/>
      <c r="F10" s="21"/>
      <c r="G10" s="28" t="b">
        <f>AND(timevalue(C24) &gt;= C10, timevalue(C24) &lt; C12 - TIME(0,6,0))</f>
        <v>0</v>
      </c>
      <c r="H10" s="28"/>
      <c r="I10" s="23"/>
      <c r="K10" s="24"/>
      <c r="L10" s="24"/>
      <c r="M10" s="24"/>
      <c r="N10" s="25" t="str">
        <f t="shared" si="1"/>
        <v/>
      </c>
      <c r="O10" s="25" t="str">
        <f t="shared" si="2"/>
        <v/>
      </c>
      <c r="P10" t="str">
        <f t="shared" si="3"/>
        <v/>
      </c>
      <c r="R10" s="26"/>
    </row>
    <row r="11">
      <c r="A11" s="203"/>
      <c r="B11" s="18" t="s">
        <v>19</v>
      </c>
      <c r="C11" s="29"/>
      <c r="D11" s="5"/>
      <c r="F11" s="21"/>
      <c r="G11" s="27" t="b">
        <f>AND(timevalue(C24) &gt;= C12 - TIME(0,6,0),timevalue(C24) &lt; C12)</f>
        <v>0</v>
      </c>
      <c r="H11" s="27"/>
      <c r="I11" s="23"/>
      <c r="K11" s="24"/>
      <c r="L11" s="24"/>
      <c r="M11" s="24"/>
      <c r="N11" s="25" t="str">
        <f t="shared" si="1"/>
        <v/>
      </c>
      <c r="O11" s="25" t="str">
        <f t="shared" si="2"/>
        <v/>
      </c>
      <c r="P11" t="str">
        <f t="shared" si="3"/>
        <v/>
      </c>
    </row>
    <row r="12">
      <c r="A12" s="203"/>
      <c r="B12" s="18" t="s">
        <v>20</v>
      </c>
      <c r="C12" s="19"/>
      <c r="D12" s="20"/>
      <c r="F12" s="21"/>
      <c r="G12" s="22" t="b">
        <f>OR(AND(timevalue(C24) &gt;= C12, timevalue(C24) &lt; C13, NE(WEEKDAY(C24),6)), AND(timevalue(C24) &gt;= G25, timevalue(C24) &lt; C13, EQ(WEEKDAY(C24),6)))</f>
        <v>0</v>
      </c>
      <c r="H12" s="22" t="b">
        <f>AND(timevalue(C24) &lt;= D12, NE(WEEKDAY(C24),6))</f>
        <v>0</v>
      </c>
      <c r="I12" s="23" t="b">
        <f t="shared" ref="I12:I13" si="4">AND(EQ(D12,F12),TRUE)</f>
        <v>1</v>
      </c>
      <c r="J12" t="str">
        <f>IF(NOT(I12), "Zuhr is at "&amp;TEXT(F12, "h:mm A/P\M"), "")</f>
        <v/>
      </c>
      <c r="K12" s="24">
        <f>Value(TEXT(D12 - C24,"h"))</f>
        <v>5</v>
      </c>
      <c r="L12" s="24">
        <f>IFERROR(__xludf.DUMMYFUNCTION("VALUE(REGEXREPLACE(TEXT(D12 - C24,""h:m""), ""(\d)+:"", """"))"),12.0)</f>
        <v>12</v>
      </c>
      <c r="M12" s="24">
        <f>VALUE(TEXT(D12 - C24,"s"))</f>
        <v>25</v>
      </c>
      <c r="N12" s="25" t="str">
        <f t="shared" si="1"/>
        <v>5 hrs</v>
      </c>
      <c r="O12" s="25" t="str">
        <f t="shared" si="2"/>
        <v>12 min</v>
      </c>
      <c r="P12" t="str">
        <f t="shared" si="3"/>
        <v>25 sec</v>
      </c>
      <c r="Q12" t="str">
        <f>IF(AND(K12 &gt; 0,L12 &gt; 0), N12 &amp; " " &amp; O12,IF(AND(L12 &gt; 0,M12 &gt; 0), O12 &amp; " &amp; " &amp; P12, IF(K12 &gt; 0, N12, IF(L12 &gt; 0, O12, IF(M12 &gt;0, P12, ""))))) &amp; " until Zuhr iqamah"</f>
        <v>5 hrs 12 min until Zuhr iqamah</v>
      </c>
      <c r="R12" s="26" t="str">
        <f>IF(OR(K8 &gt; 0, L8 &gt; 0, M8 &gt; 0), Q12,"Iqamah for Zuhr is happening now!")</f>
        <v>#N/A</v>
      </c>
    </row>
    <row r="13">
      <c r="A13" s="203"/>
      <c r="B13" s="18" t="s">
        <v>21</v>
      </c>
      <c r="C13" s="19"/>
      <c r="D13" s="20"/>
      <c r="F13" s="21"/>
      <c r="G13" s="22" t="b">
        <f>AND(timevalue(C24) &gt;= C13, timevalue(C24) &lt; C14)</f>
        <v>0</v>
      </c>
      <c r="H13" s="22" t="b">
        <f>timevalue(C24) &lt;= D13</f>
        <v>0</v>
      </c>
      <c r="I13" s="23" t="b">
        <f t="shared" si="4"/>
        <v>1</v>
      </c>
      <c r="J13" t="str">
        <f>IF(NOT(I13), "Asr is at "&amp;TEXT(F13, "h:mm A/P\M"), "")</f>
        <v/>
      </c>
      <c r="K13" s="24">
        <f>Value(TEXT(D13 - C24,"h"))</f>
        <v>5</v>
      </c>
      <c r="L13" s="24">
        <f>IFERROR(__xludf.DUMMYFUNCTION("VALUE(REGEXREPLACE(TEXT(D13 - C24,""h:m""), ""(\d)+:"", """"))"),12.0)</f>
        <v>12</v>
      </c>
      <c r="M13" s="24">
        <f>VALUE(TEXT(D13 - C24,"s"))</f>
        <v>25</v>
      </c>
      <c r="N13" s="25" t="str">
        <f t="shared" si="1"/>
        <v>5 hrs</v>
      </c>
      <c r="O13" s="25" t="str">
        <f t="shared" si="2"/>
        <v>12 min</v>
      </c>
      <c r="P13" t="str">
        <f t="shared" si="3"/>
        <v>25 sec</v>
      </c>
      <c r="Q13" t="str">
        <f>IF(AND(K13 &gt; 0,L13 &gt; 0), N13 &amp; " " &amp; O13,IF(AND(L13 &gt; 0,M13 &gt; 0), O13 &amp; " &amp; " &amp; P13, IF(K13 &gt; 0, N13, IF(L13 &gt; 0, O13, IF(M13 &gt;0, P13, ""))))) &amp; " until Asr iqamah"</f>
        <v>5 hrs 12 min until Asr iqamah</v>
      </c>
      <c r="R13" s="26" t="str">
        <f>IF(OR(K12 &gt; 0, L12 &gt; 0, M12 &gt; 0), Q13,"Iqama for Asr is happening now!")</f>
        <v>5 hrs 12 min until Asr iqamah</v>
      </c>
    </row>
    <row r="14">
      <c r="A14" s="203"/>
      <c r="B14" s="18" t="s">
        <v>22</v>
      </c>
      <c r="C14" s="19"/>
      <c r="D14" s="20"/>
      <c r="F14" s="21"/>
      <c r="G14" s="22" t="b">
        <f>AND(timevalue(C24) &gt;= C14, timevalue(C24) &lt; C15)</f>
        <v>0</v>
      </c>
      <c r="H14" s="22" t="b">
        <f>timevalue(C24) &lt;= D14</f>
        <v>0</v>
      </c>
      <c r="I14" s="23" t="b">
        <f>TRUE</f>
        <v>1</v>
      </c>
      <c r="J14" t="str">
        <f>IF(NOT(I14), "Maghrib is at "&amp;TEXT(F14, "h:mm A/P\M"), "")</f>
        <v/>
      </c>
      <c r="K14" s="24">
        <f>VALUE(TEXT(D14 - C24,"h"))</f>
        <v>5</v>
      </c>
      <c r="L14" s="24">
        <f>IFERROR(__xludf.DUMMYFUNCTION("VALUE(REGEXREPLACE(TEXT(D14 - C24,""h:m""), ""(\d)+:"", """"))"),12.0)</f>
        <v>12</v>
      </c>
      <c r="M14" s="24">
        <f>VALUE(TEXT(D14 - C24,"s"))</f>
        <v>25</v>
      </c>
      <c r="N14" s="25" t="str">
        <f t="shared" si="1"/>
        <v>5 hrs</v>
      </c>
      <c r="O14" s="25" t="str">
        <f t="shared" si="2"/>
        <v>12 min</v>
      </c>
      <c r="P14" t="str">
        <f t="shared" si="3"/>
        <v>25 sec</v>
      </c>
      <c r="Q14" t="str">
        <f>IF(AND(K14 &gt; 0,L14 &gt; 0), N14 &amp; " " &amp; O14,IF(AND(L14 &gt; 0,M14 &gt; 0), O14 &amp; " &amp; " &amp; P14, IF(K14 &gt; 0, N14, IF(L14 &gt; 0, O14, IF(M14 &gt; 0, P14, ""))))) &amp; " until Maghrib iqamah"</f>
        <v>5 hrs 12 min until Maghrib iqamah</v>
      </c>
      <c r="R14" s="26" t="str">
        <f>IF(OR(K13 &gt; 0, L13 &gt; 0, M13 &gt; 0), Q14,"Iqamah for Magrhib is happening now!")</f>
        <v>5 hrs 12 min until Maghrib iqamah</v>
      </c>
    </row>
    <row r="15">
      <c r="A15" s="203"/>
      <c r="B15" s="18" t="s">
        <v>23</v>
      </c>
      <c r="C15" s="19"/>
      <c r="D15" s="20"/>
      <c r="F15" s="21"/>
      <c r="G15" s="22" t="str">
        <f>OR(AND(timevalue(C24) &gt;= C15, timevalue(C24) &lt; timevalue("23:59:59")),AND(timevalue(C24) &gt;= timevalue("00:00:00"), timevalue(C24) &lt; C8))</f>
        <v>#N/A</v>
      </c>
      <c r="H15" s="22" t="b">
        <f>timevalue(C24) &lt; D15</f>
        <v>0</v>
      </c>
      <c r="I15" s="23" t="b">
        <f>AND(EQ(D15,F15),TRUE)</f>
        <v>1</v>
      </c>
      <c r="J15" t="str">
        <f>IF(NOT(I15), "Isha is at "&amp;TEXT(F15, "h:mm A/P\M"), "")</f>
        <v/>
      </c>
      <c r="K15" s="24">
        <f>VALUE(TEXT(D15 - C24,"h"))</f>
        <v>5</v>
      </c>
      <c r="L15" s="24">
        <f>IFERROR(__xludf.DUMMYFUNCTION("VALUE(REGEXREPLACE(TEXT(D15 - C24,""h:m""), ""(\d)+:"", """"))"),12.0)</f>
        <v>12</v>
      </c>
      <c r="M15" s="24">
        <f>VALUE(TEXT(D15 - C24,"s"))</f>
        <v>25</v>
      </c>
      <c r="N15" s="25" t="str">
        <f t="shared" si="1"/>
        <v>5 hrs</v>
      </c>
      <c r="O15" s="25" t="str">
        <f t="shared" si="2"/>
        <v>12 min</v>
      </c>
      <c r="P15" t="str">
        <f t="shared" si="3"/>
        <v>25 sec</v>
      </c>
      <c r="Q15" t="str">
        <f>IF(AND(K15 &gt; 0,L15 &gt; 0), N15 &amp; " " &amp; O15,IF(AND(L15 &gt; 0,M15 &gt; 0), O15 &amp; " &amp; " &amp; P15, IF(K15 &gt; 0, N15, IF(L15 &gt; 0, O15, IF(M15 &gt; 0, P15, ""))))) &amp; " until Isha iqamah"</f>
        <v>5 hrs 12 min until Isha iqamah</v>
      </c>
      <c r="R15" s="26" t="str">
        <f>IF(OR(K14 &gt; 0, L14 &gt; 0, M14 &gt; 0), Q15,"Iqama for Isha is happening now!")</f>
        <v>5 hrs 12 min until Isha iqamah</v>
      </c>
    </row>
    <row r="16" ht="20.25" customHeight="1">
      <c r="A16" s="204"/>
      <c r="B16" s="30" t="s">
        <v>24</v>
      </c>
      <c r="C16" s="31"/>
      <c r="D16" s="32"/>
      <c r="F16" s="27"/>
      <c r="G16" s="23"/>
      <c r="H16" s="27"/>
      <c r="N16" s="25" t="str">
        <f t="shared" si="1"/>
        <v/>
      </c>
      <c r="O16" s="25" t="str">
        <f t="shared" si="2"/>
        <v/>
      </c>
      <c r="P16" t="str">
        <f t="shared" si="3"/>
        <v/>
      </c>
    </row>
    <row r="17" ht="78.75" customHeight="1">
      <c r="A17" s="205"/>
      <c r="B17" s="33" t="str">
        <f>B29</f>
        <v>#N/A</v>
      </c>
      <c r="D17" s="5"/>
      <c r="F17" s="27"/>
      <c r="G17" s="23"/>
      <c r="H17" s="27"/>
      <c r="N17" s="25" t="str">
        <f t="shared" si="1"/>
        <v/>
      </c>
      <c r="O17" s="25" t="str">
        <f t="shared" si="2"/>
        <v/>
      </c>
      <c r="P17" t="str">
        <f t="shared" si="3"/>
        <v/>
      </c>
    </row>
    <row r="18">
      <c r="A18" s="206"/>
      <c r="B18" s="34"/>
      <c r="C18" s="15" t="s">
        <v>25</v>
      </c>
      <c r="D18" s="16" t="s">
        <v>26</v>
      </c>
      <c r="F18" s="17" t="s">
        <v>27</v>
      </c>
      <c r="G18" s="23"/>
      <c r="H18" s="27"/>
      <c r="I18" s="17" t="s">
        <v>28</v>
      </c>
      <c r="N18" s="25" t="str">
        <f t="shared" si="1"/>
        <v/>
      </c>
      <c r="O18" s="25" t="str">
        <f t="shared" si="2"/>
        <v/>
      </c>
      <c r="P18" t="str">
        <f t="shared" si="3"/>
        <v/>
      </c>
    </row>
    <row r="19">
      <c r="A19" s="15"/>
      <c r="B19" s="35" t="s">
        <v>29</v>
      </c>
      <c r="C19" s="19" t="str">
        <f>IFERROR(__xludf.DUMMYFUNCTION("transpose(query('all-fridays'!A2:G54, ""select D,F where C = date'""&amp;TEXT(I23,""yyyy-mm-dd"")&amp;""'""))"),"#N/A")</f>
        <v>#N/A</v>
      </c>
      <c r="D19" s="36" t="str">
        <f>IFERROR(__xludf.DUMMYFUNCTION("transpose(query('all-fridays'!A2:G54, ""select E,G where C = date'""&amp;TEXT(I23,""yyyy-mm-dd"")&amp;""'""))"),"#N/A")</f>
        <v>#N/A</v>
      </c>
      <c r="F19" t="str">
        <f>IFERROR(__xludf.DUMMYFUNCTION("transpose(query('all-fridays'!A2:G54, ""select E,G where C = date'""&amp;TEXT(J23,""yyyy-mm-dd"")&amp;""'""))"),"#N/A")</f>
        <v>#N/A</v>
      </c>
      <c r="G19" s="38" t="str">
        <f>AND(timevalue(C24) &gt;= C12, timevalue(C24) &lt; G24, EQ(WEEKDAY(C24),6))</f>
        <v>#N/A</v>
      </c>
      <c r="H19" s="38" t="str">
        <f>AND(timevalue(C24) &lt;= value(H22), EQ(WEEKDAY(C24),6))</f>
        <v>#N/A</v>
      </c>
      <c r="I19" s="23" t="str">
        <f t="shared" ref="I19:I20" si="5">AND(EQ(D19,F19),TRUE)</f>
        <v>#N/A</v>
      </c>
      <c r="J19" t="str">
        <f>IF(NOT(I19), "Jum'ah 1 is at "&amp;TEXT(F19, "h:mm A/P\M"), "")</f>
        <v>#N/A</v>
      </c>
      <c r="K19" s="24" t="str">
        <f>Value(TEXT(H22 - C24,"h"))</f>
        <v>#N/A</v>
      </c>
      <c r="L19" s="24" t="str">
        <f>IFERROR(__xludf.DUMMYFUNCTION("VALUE(REGEXREPLACE(TEXT(H22 - C24,""h:m""), ""(\d)+:"", """"))"),"#N/A")</f>
        <v>#N/A</v>
      </c>
      <c r="M19" s="24" t="str">
        <f>VALUE(TEXT(H22 - C24,"s"))</f>
        <v>#N/A</v>
      </c>
      <c r="N19" s="25" t="str">
        <f t="shared" si="1"/>
        <v>#N/A</v>
      </c>
      <c r="O19" s="25" t="str">
        <f t="shared" si="2"/>
        <v>#N/A</v>
      </c>
      <c r="P19" t="str">
        <f t="shared" si="3"/>
        <v>#N/A</v>
      </c>
      <c r="Q19" t="str">
        <f>IF(AND(K19 &gt; 0,L19 &gt; 0), N19 &amp; " " &amp; O19,IF(AND(L19 &gt; 0,M19 &gt; 0), O19 &amp; " &amp; " &amp; P19, IF(K19 &gt; 0, N19, IF(L19 &gt; 0, O19, IF(M19 &gt;0, P19, ""))))) &amp; " until 1st khutbah"</f>
        <v>#N/A</v>
      </c>
      <c r="R19" s="26" t="str">
        <f>IF(OR(K19 &gt; 0, L19 &gt; 0, M19 &gt; 0), Q19,"First Khutbah is happening now!")</f>
        <v>#N/A</v>
      </c>
    </row>
    <row r="20">
      <c r="A20" s="15"/>
      <c r="B20" s="39" t="s">
        <v>30</v>
      </c>
      <c r="C20" s="40"/>
      <c r="D20" s="41"/>
      <c r="G20" s="38" t="str">
        <f>AND(G24 &lt;= timevalue(C24), timevalue(C24) &lt; G25, EQ(WEEKDAY(C24),6))</f>
        <v>#N/A</v>
      </c>
      <c r="H20" s="38" t="b">
        <f>AND(timevalue(C24) &lt;= value(H23), EQ(WEEKDAY(C24),6))</f>
        <v>0</v>
      </c>
      <c r="I20" s="23" t="b">
        <f t="shared" si="5"/>
        <v>1</v>
      </c>
      <c r="J20" t="str">
        <f>IF(NOT(I20), "Jum'ah 2 is at "&amp;TEXT(F20, "h:mm A/P\M"), "")</f>
        <v/>
      </c>
      <c r="K20" s="24">
        <f>Value(TEXT(H23 - C24,"h"))</f>
        <v>5</v>
      </c>
      <c r="L20" s="24">
        <f>IFERROR(__xludf.DUMMYFUNCTION("VALUE(REGEXREPLACE(TEXT(H23 - C24,""h:m""), ""(\d)+:"", """"))"),12.0)</f>
        <v>12</v>
      </c>
      <c r="M20" s="24">
        <f>VALUE(TEXT(H23 - C24,"s"))</f>
        <v>25</v>
      </c>
      <c r="N20" s="25" t="str">
        <f t="shared" si="1"/>
        <v>5 hrs</v>
      </c>
      <c r="O20" s="25" t="str">
        <f t="shared" si="2"/>
        <v>12 min</v>
      </c>
      <c r="P20" t="str">
        <f t="shared" si="3"/>
        <v>25 sec</v>
      </c>
      <c r="Q20" t="str">
        <f>IF(AND(K20 &gt; 0,L20 &gt; 0), N20 &amp; " " &amp; O20,IF(AND(L20 &gt; 0,M20 &gt; 0), O20 &amp; " &amp; " &amp; P20, IF(K20 &gt; 0, N20, IF(L20 &gt; 0, O20, IF(M20 &gt;0, P20, ""))))) &amp; " until 2nd khutbah"</f>
        <v>5 hrs 12 min until 2nd khutbah</v>
      </c>
      <c r="R20" s="26" t="str">
        <f>IF(OR(K20 &gt; 0, L20 &gt; 0, M20 &gt; 0), Q20,"Second Khutbah is happening now!")</f>
        <v>5 hrs 12 min until 2nd khutbah</v>
      </c>
    </row>
    <row r="21">
      <c r="I21" s="42"/>
    </row>
    <row r="22">
      <c r="A22" s="43"/>
      <c r="B22" s="43" t="s">
        <v>31</v>
      </c>
      <c r="C22" s="9">
        <v>1.0</v>
      </c>
      <c r="G22" s="44" t="str">
        <f t="shared" ref="G22:H22" si="6">C19</f>
        <v>#N/A</v>
      </c>
      <c r="H22" s="44" t="str">
        <f t="shared" si="6"/>
        <v>#N/A</v>
      </c>
      <c r="I22" s="45">
        <v>44516.0</v>
      </c>
    </row>
    <row r="23">
      <c r="G23" s="44" t="str">
        <f t="shared" ref="G23:H23" si="7">C20</f>
        <v/>
      </c>
      <c r="H23" s="44" t="str">
        <f t="shared" si="7"/>
        <v/>
      </c>
      <c r="I23" s="193">
        <f>C24 + (6 - WEEKDAY(C24))</f>
        <v>44792.78304</v>
      </c>
      <c r="J23" s="193">
        <f> I23 - 7</f>
        <v>44785.78304</v>
      </c>
    </row>
    <row r="24">
      <c r="A24" s="195"/>
      <c r="B24" s="195">
        <v>44525.31946759259</v>
      </c>
      <c r="C24" s="195">
        <f>now()</f>
        <v>44790.78304</v>
      </c>
      <c r="D24" s="50">
        <f>Today()</f>
        <v>44790</v>
      </c>
      <c r="G24" s="196" t="str">
        <f>H22 + time(0,15,0)</f>
        <v>#N/A</v>
      </c>
    </row>
    <row r="25">
      <c r="G25" s="52">
        <f>value(H23) + time(0,15,0)</f>
        <v>0.01041666667</v>
      </c>
    </row>
    <row r="26">
      <c r="B26" t="str">
        <f>IF(NOT(AND(I8,I12,I13,I15, J19, J20)),"From tomorrow, "&amp;JOIN(","&amp;CHAR(10),J8,J12,J13,J15, J19, J20)&amp;".","Please donate to the masjid.")</f>
        <v>#N/A</v>
      </c>
      <c r="F26" s="53"/>
    </row>
    <row r="27">
      <c r="B27" t="str">
        <f>IFERROR(__xludf.DUMMYFUNCTION("REGEXREPLACE(B26,""(,""&amp;CHAR(10)&amp;"")+"", "",""&amp;CHAR(10))"),"#N/A")</f>
        <v>#N/A</v>
      </c>
      <c r="G27" s="54"/>
    </row>
    <row r="28">
      <c r="B28" t="str">
        <f>IFERROR(__xludf.DUMMYFUNCTION("REGEXREPLACE(B27,"",""&amp;CHAR(10)&amp;""\."", ""\."")"),"#N/A")</f>
        <v>#N/A</v>
      </c>
    </row>
    <row r="29">
      <c r="B29" t="str">
        <f>IFERROR(__xludf.DUMMYFUNCTION("REGEXREPLACE(B28,"", ,""&amp;CHAR(10), "", "")"),"#N/A")</f>
        <v>#N/A</v>
      </c>
    </row>
    <row r="32">
      <c r="B32" s="207" t="s">
        <v>81</v>
      </c>
      <c r="D32" s="55"/>
    </row>
    <row r="33">
      <c r="D33" s="10"/>
    </row>
  </sheetData>
  <mergeCells count="11">
    <mergeCell ref="C10:D10"/>
    <mergeCell ref="C11:D11"/>
    <mergeCell ref="B16:D16"/>
    <mergeCell ref="B17:D17"/>
    <mergeCell ref="B1:D1"/>
    <mergeCell ref="B2:D2"/>
    <mergeCell ref="B3:D3"/>
    <mergeCell ref="B4:D4"/>
    <mergeCell ref="B5:D5"/>
    <mergeCell ref="B6:D6"/>
    <mergeCell ref="C9:D9"/>
  </mergeCells>
  <conditionalFormatting sqref="A11:B11">
    <cfRule type="expression" dxfId="0" priority="1">
      <formula>F11</formula>
    </cfRule>
  </conditionalFormatting>
  <conditionalFormatting sqref="A13:B13">
    <cfRule type="expression" dxfId="0" priority="2">
      <formula>F13</formula>
    </cfRule>
  </conditionalFormatting>
  <conditionalFormatting sqref="A14:B14">
    <cfRule type="expression" dxfId="0" priority="3">
      <formula>F14</formula>
    </cfRule>
  </conditionalFormatting>
  <conditionalFormatting sqref="A14:B14">
    <cfRule type="expression" dxfId="1" priority="4">
      <formula>NOT(H14)</formula>
    </cfRule>
  </conditionalFormatting>
  <conditionalFormatting sqref="A15:B15">
    <cfRule type="expression" dxfId="0" priority="5">
      <formula>F15</formula>
    </cfRule>
  </conditionalFormatting>
  <conditionalFormatting sqref="A12:B12">
    <cfRule type="expression" dxfId="0" priority="6">
      <formula>F12</formula>
    </cfRule>
  </conditionalFormatting>
  <conditionalFormatting sqref="A8:B8">
    <cfRule type="expression" dxfId="0" priority="7">
      <formula>F8</formula>
    </cfRule>
  </conditionalFormatting>
  <conditionalFormatting sqref="A8:B8">
    <cfRule type="expression" dxfId="1" priority="8">
      <formula>NOT(H8)</formula>
    </cfRule>
  </conditionalFormatting>
  <conditionalFormatting sqref="A10:B10">
    <cfRule type="expression" dxfId="0" priority="9">
      <formula>F10</formula>
    </cfRule>
  </conditionalFormatting>
  <conditionalFormatting sqref="A9:B9">
    <cfRule type="expression" dxfId="0" priority="10">
      <formula>F9</formula>
    </cfRule>
  </conditionalFormatting>
  <conditionalFormatting sqref="D15">
    <cfRule type="expression" dxfId="0" priority="11">
      <formula>G15</formula>
    </cfRule>
  </conditionalFormatting>
  <conditionalFormatting sqref="C15">
    <cfRule type="expression" dxfId="0" priority="12">
      <formula>G15</formula>
    </cfRule>
  </conditionalFormatting>
  <conditionalFormatting sqref="C14">
    <cfRule type="expression" dxfId="0" priority="13">
      <formula>G14</formula>
    </cfRule>
  </conditionalFormatting>
  <conditionalFormatting sqref="D14">
    <cfRule type="expression" dxfId="0" priority="14">
      <formula>G14</formula>
    </cfRule>
  </conditionalFormatting>
  <conditionalFormatting sqref="C13">
    <cfRule type="expression" dxfId="0" priority="15">
      <formula>G13</formula>
    </cfRule>
  </conditionalFormatting>
  <conditionalFormatting sqref="D13">
    <cfRule type="expression" dxfId="0" priority="16">
      <formula>G13</formula>
    </cfRule>
  </conditionalFormatting>
  <conditionalFormatting sqref="D12">
    <cfRule type="expression" dxfId="0" priority="17">
      <formula>G12</formula>
    </cfRule>
  </conditionalFormatting>
  <conditionalFormatting sqref="C11">
    <cfRule type="expression" dxfId="0" priority="18">
      <formula>G11</formula>
    </cfRule>
  </conditionalFormatting>
  <conditionalFormatting sqref="C10">
    <cfRule type="expression" dxfId="0" priority="19">
      <formula>G10</formula>
    </cfRule>
  </conditionalFormatting>
  <conditionalFormatting sqref="C9">
    <cfRule type="expression" dxfId="0" priority="20">
      <formula>G9</formula>
    </cfRule>
  </conditionalFormatting>
  <conditionalFormatting sqref="C8">
    <cfRule type="expression" dxfId="0" priority="21">
      <formula>G8</formula>
    </cfRule>
  </conditionalFormatting>
  <conditionalFormatting sqref="D8">
    <cfRule type="expression" dxfId="0" priority="22">
      <formula>G8</formula>
    </cfRule>
  </conditionalFormatting>
  <conditionalFormatting sqref="A12:B12">
    <cfRule type="expression" dxfId="1" priority="23">
      <formula>NOT(H12)</formula>
    </cfRule>
  </conditionalFormatting>
  <conditionalFormatting sqref="A13:B13">
    <cfRule type="expression" dxfId="1" priority="24">
      <formula>NOT(H13)</formula>
    </cfRule>
  </conditionalFormatting>
  <conditionalFormatting sqref="A15:B15">
    <cfRule type="expression" dxfId="1" priority="25">
      <formula>NOT(H15)</formula>
    </cfRule>
  </conditionalFormatting>
  <conditionalFormatting sqref="C8">
    <cfRule type="expression" dxfId="1" priority="26">
      <formula>NOT(I8)</formula>
    </cfRule>
  </conditionalFormatting>
  <conditionalFormatting sqref="C14">
    <cfRule type="expression" dxfId="1" priority="27">
      <formula>NOT(I14)</formula>
    </cfRule>
  </conditionalFormatting>
  <conditionalFormatting sqref="C13">
    <cfRule type="expression" dxfId="1" priority="28">
      <formula>NOT(I13)</formula>
    </cfRule>
  </conditionalFormatting>
  <conditionalFormatting sqref="C15">
    <cfRule type="expression" dxfId="1" priority="29">
      <formula>NOT(I15)</formula>
    </cfRule>
  </conditionalFormatting>
  <conditionalFormatting sqref="C12">
    <cfRule type="expression" dxfId="0" priority="30">
      <formula>G12</formula>
    </cfRule>
  </conditionalFormatting>
  <conditionalFormatting sqref="C12">
    <cfRule type="expression" dxfId="1" priority="31">
      <formula>NOT(I12)</formula>
    </cfRule>
  </conditionalFormatting>
  <conditionalFormatting sqref="D8">
    <cfRule type="expression" dxfId="1" priority="32">
      <formula>NOT(I8)</formula>
    </cfRule>
  </conditionalFormatting>
  <conditionalFormatting sqref="D12">
    <cfRule type="expression" dxfId="1" priority="33">
      <formula>NOT(I12)</formula>
    </cfRule>
  </conditionalFormatting>
  <conditionalFormatting sqref="D13">
    <cfRule type="expression" dxfId="1" priority="34">
      <formula>NOT(I13)</formula>
    </cfRule>
  </conditionalFormatting>
  <conditionalFormatting sqref="D14">
    <cfRule type="expression" dxfId="1" priority="35">
      <formula>NOT(I14)</formula>
    </cfRule>
  </conditionalFormatting>
  <conditionalFormatting sqref="D15">
    <cfRule type="expression" dxfId="1" priority="36">
      <formula>NOT(I15)</formula>
    </cfRule>
  </conditionalFormatting>
  <conditionalFormatting sqref="D19 F26">
    <cfRule type="expression" dxfId="0" priority="37">
      <formula>G19</formula>
    </cfRule>
  </conditionalFormatting>
  <conditionalFormatting sqref="C20">
    <cfRule type="expression" dxfId="0" priority="38">
      <formula>G20</formula>
    </cfRule>
  </conditionalFormatting>
  <conditionalFormatting sqref="D20">
    <cfRule type="expression" dxfId="0" priority="39">
      <formula>G20</formula>
    </cfRule>
  </conditionalFormatting>
  <conditionalFormatting sqref="C19">
    <cfRule type="expression" dxfId="0" priority="40">
      <formula>G19</formula>
    </cfRule>
  </conditionalFormatting>
  <conditionalFormatting sqref="A19:B19">
    <cfRule type="expression" dxfId="0" priority="41">
      <formula>F19</formula>
    </cfRule>
  </conditionalFormatting>
  <conditionalFormatting sqref="A20:B20">
    <cfRule type="expression" dxfId="0" priority="42">
      <formula>F20</formula>
    </cfRule>
  </conditionalFormatting>
  <conditionalFormatting sqref="A19:B19">
    <cfRule type="expression" dxfId="1" priority="43">
      <formula>NOT(H19)</formula>
    </cfRule>
  </conditionalFormatting>
  <conditionalFormatting sqref="C19">
    <cfRule type="expression" dxfId="1" priority="44">
      <formula>NOT(I19)</formula>
    </cfRule>
  </conditionalFormatting>
  <conditionalFormatting sqref="D19">
    <cfRule type="expression" dxfId="1" priority="45">
      <formula>NOT(I19)</formula>
    </cfRule>
  </conditionalFormatting>
  <conditionalFormatting sqref="A20:B20">
    <cfRule type="expression" dxfId="1" priority="46">
      <formula>NOT(H20)</formula>
    </cfRule>
  </conditionalFormatting>
  <conditionalFormatting sqref="C20">
    <cfRule type="expression" dxfId="1" priority="47">
      <formula>NOT(I20)</formula>
    </cfRule>
  </conditionalFormatting>
  <conditionalFormatting sqref="D20">
    <cfRule type="expression" dxfId="1" priority="48">
      <formula>NOT(I20)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5.63"/>
    <col customWidth="1" min="3" max="3" width="9.5"/>
    <col customWidth="1" min="4" max="4" width="7.63"/>
    <col customWidth="1" min="5" max="5" width="10.13"/>
    <col customWidth="1" min="6" max="6" width="7.63"/>
    <col customWidth="1" min="7" max="7" width="10.13"/>
  </cols>
  <sheetData>
    <row r="1">
      <c r="A1" s="46" t="s">
        <v>58</v>
      </c>
      <c r="B1" s="46" t="s">
        <v>36</v>
      </c>
      <c r="C1" s="46" t="s">
        <v>59</v>
      </c>
      <c r="D1" s="166" t="s">
        <v>74</v>
      </c>
      <c r="E1" s="166" t="s">
        <v>75</v>
      </c>
      <c r="F1" s="166" t="s">
        <v>76</v>
      </c>
      <c r="G1" s="166" t="s">
        <v>77</v>
      </c>
    </row>
    <row r="2">
      <c r="A2" s="208" t="s">
        <v>82</v>
      </c>
      <c r="B2" s="209" t="s">
        <v>83</v>
      </c>
      <c r="C2" s="210" t="s">
        <v>84</v>
      </c>
      <c r="D2" s="211">
        <v>0.5</v>
      </c>
      <c r="E2" s="211">
        <v>0.5138888888888888</v>
      </c>
      <c r="F2" s="211">
        <v>0.5416666666666666</v>
      </c>
      <c r="G2" s="211">
        <v>0.5555555555555556</v>
      </c>
      <c r="H2" s="212"/>
    </row>
    <row r="3">
      <c r="A3" s="213">
        <v>44204.0</v>
      </c>
      <c r="B3" s="209" t="s">
        <v>83</v>
      </c>
      <c r="C3" s="214">
        <v>44204.0</v>
      </c>
      <c r="D3" s="211">
        <v>0.5</v>
      </c>
      <c r="E3" s="211">
        <v>0.5138888888888888</v>
      </c>
      <c r="F3" s="211">
        <v>0.5416666666666666</v>
      </c>
      <c r="G3" s="211">
        <v>0.5555555555555556</v>
      </c>
    </row>
    <row r="4">
      <c r="A4" s="213">
        <v>44211.0</v>
      </c>
      <c r="B4" s="209" t="s">
        <v>83</v>
      </c>
      <c r="C4" s="214">
        <v>44211.0</v>
      </c>
      <c r="D4" s="211">
        <v>0.5</v>
      </c>
      <c r="E4" s="211">
        <v>0.5138888888888888</v>
      </c>
      <c r="F4" s="211">
        <v>0.5416666666666666</v>
      </c>
      <c r="G4" s="211">
        <v>0.5555555555555556</v>
      </c>
    </row>
    <row r="5">
      <c r="A5" s="213">
        <v>44218.0</v>
      </c>
      <c r="B5" s="209" t="s">
        <v>83</v>
      </c>
      <c r="C5" s="214">
        <v>44218.0</v>
      </c>
      <c r="D5" s="211">
        <v>0.5</v>
      </c>
      <c r="E5" s="211">
        <v>0.5138888888888888</v>
      </c>
      <c r="F5" s="211">
        <v>0.5416666666666666</v>
      </c>
      <c r="G5" s="211">
        <v>0.5555555555555556</v>
      </c>
    </row>
    <row r="6">
      <c r="A6" s="213">
        <v>44225.0</v>
      </c>
      <c r="B6" s="209" t="s">
        <v>83</v>
      </c>
      <c r="C6" s="214">
        <v>44225.0</v>
      </c>
      <c r="D6" s="211">
        <v>0.5</v>
      </c>
      <c r="E6" s="211">
        <v>0.5138888888888888</v>
      </c>
      <c r="F6" s="211">
        <v>0.5416666666666666</v>
      </c>
      <c r="G6" s="211">
        <v>0.5555555555555556</v>
      </c>
    </row>
    <row r="7">
      <c r="A7" s="215">
        <v>44232.0</v>
      </c>
      <c r="B7" s="216" t="s">
        <v>83</v>
      </c>
      <c r="C7" s="217">
        <v>44232.0</v>
      </c>
      <c r="D7" s="169">
        <v>0.5208333333333334</v>
      </c>
      <c r="E7" s="169">
        <v>0.5347222222222222</v>
      </c>
      <c r="F7" s="169">
        <v>0.5763888888888888</v>
      </c>
      <c r="G7" s="169">
        <v>0.5833333333333334</v>
      </c>
    </row>
    <row r="8">
      <c r="A8" s="215">
        <v>44239.0</v>
      </c>
      <c r="B8" s="216" t="s">
        <v>83</v>
      </c>
      <c r="C8" s="217">
        <v>44239.0</v>
      </c>
      <c r="D8" s="169">
        <v>0.5208333333333334</v>
      </c>
      <c r="E8" s="169">
        <v>0.5347222222222222</v>
      </c>
      <c r="F8" s="169">
        <v>0.5763888888888888</v>
      </c>
      <c r="G8" s="169">
        <v>0.5833333333333334</v>
      </c>
    </row>
    <row r="9">
      <c r="A9" s="215">
        <v>44246.0</v>
      </c>
      <c r="B9" s="216" t="s">
        <v>83</v>
      </c>
      <c r="C9" s="217">
        <v>44246.0</v>
      </c>
      <c r="D9" s="169">
        <v>0.5208333333333334</v>
      </c>
      <c r="E9" s="169">
        <v>0.5347222222222222</v>
      </c>
      <c r="F9" s="169">
        <v>0.5763888888888888</v>
      </c>
      <c r="G9" s="169">
        <v>0.5833333333333334</v>
      </c>
    </row>
    <row r="10">
      <c r="A10" s="215">
        <v>44253.0</v>
      </c>
      <c r="B10" s="216" t="s">
        <v>83</v>
      </c>
      <c r="C10" s="217">
        <v>44253.0</v>
      </c>
      <c r="D10" s="169">
        <v>0.5208333333333334</v>
      </c>
      <c r="E10" s="169">
        <v>0.5347222222222222</v>
      </c>
      <c r="F10" s="169">
        <v>0.5763888888888888</v>
      </c>
      <c r="G10" s="169">
        <v>0.5833333333333334</v>
      </c>
    </row>
    <row r="11">
      <c r="A11" s="213">
        <v>44260.0</v>
      </c>
      <c r="B11" s="209" t="s">
        <v>83</v>
      </c>
      <c r="C11" s="214">
        <v>44260.0</v>
      </c>
      <c r="D11" s="211">
        <v>0.5243055555555556</v>
      </c>
      <c r="E11" s="211">
        <v>0.5381944444444444</v>
      </c>
      <c r="F11" s="211">
        <v>0.5798611111111112</v>
      </c>
      <c r="G11" s="211">
        <v>0.5868055555555556</v>
      </c>
    </row>
    <row r="12">
      <c r="A12" s="213">
        <v>44267.0</v>
      </c>
      <c r="B12" s="209" t="s">
        <v>83</v>
      </c>
      <c r="C12" s="214">
        <v>44267.0</v>
      </c>
      <c r="D12" s="211">
        <v>0.5243055555555556</v>
      </c>
      <c r="E12" s="211">
        <v>0.5381944444444444</v>
      </c>
      <c r="F12" s="211">
        <v>0.5798611111111112</v>
      </c>
      <c r="G12" s="211">
        <v>0.5868055555555556</v>
      </c>
    </row>
    <row r="13">
      <c r="A13" s="213">
        <v>44274.0</v>
      </c>
      <c r="B13" s="209" t="s">
        <v>83</v>
      </c>
      <c r="C13" s="214">
        <v>44274.0</v>
      </c>
      <c r="D13" s="211">
        <v>0.5243055555555556</v>
      </c>
      <c r="E13" s="211">
        <v>0.5381944444444444</v>
      </c>
      <c r="F13" s="211">
        <v>0.5798611111111112</v>
      </c>
      <c r="G13" s="211">
        <v>0.5868055555555556</v>
      </c>
    </row>
    <row r="14">
      <c r="A14" s="213">
        <v>44281.0</v>
      </c>
      <c r="B14" s="209" t="s">
        <v>83</v>
      </c>
      <c r="C14" s="214">
        <v>44281.0</v>
      </c>
      <c r="D14" s="211">
        <v>0.5243055555555556</v>
      </c>
      <c r="E14" s="211">
        <v>0.5381944444444444</v>
      </c>
      <c r="F14" s="211">
        <v>0.5798611111111112</v>
      </c>
      <c r="G14" s="211">
        <v>0.5868055555555556</v>
      </c>
    </row>
    <row r="15">
      <c r="A15" s="215">
        <v>44288.0</v>
      </c>
      <c r="B15" s="216" t="s">
        <v>83</v>
      </c>
      <c r="C15" s="217">
        <v>44288.0</v>
      </c>
      <c r="D15" s="169">
        <v>0.5208333333333334</v>
      </c>
      <c r="E15" s="169">
        <v>0.5347222222222222</v>
      </c>
      <c r="F15" s="169">
        <v>0.5763888888888888</v>
      </c>
      <c r="G15" s="169">
        <v>0.5833333333333334</v>
      </c>
    </row>
    <row r="16">
      <c r="A16" s="215">
        <v>44295.0</v>
      </c>
      <c r="B16" s="216" t="s">
        <v>83</v>
      </c>
      <c r="C16" s="217">
        <v>44295.0</v>
      </c>
      <c r="D16" s="169">
        <v>0.5208333333333334</v>
      </c>
      <c r="E16" s="169">
        <v>0.5347222222222222</v>
      </c>
      <c r="F16" s="169">
        <v>0.5763888888888888</v>
      </c>
      <c r="G16" s="169">
        <v>0.5833333333333334</v>
      </c>
    </row>
    <row r="17">
      <c r="A17" s="215">
        <v>44302.0</v>
      </c>
      <c r="B17" s="216" t="s">
        <v>83</v>
      </c>
      <c r="C17" s="217">
        <v>44302.0</v>
      </c>
      <c r="D17" s="169">
        <v>0.5208333333333334</v>
      </c>
      <c r="E17" s="169">
        <v>0.5347222222222222</v>
      </c>
      <c r="F17" s="169">
        <v>0.5763888888888888</v>
      </c>
      <c r="G17" s="169">
        <v>0.5833333333333334</v>
      </c>
    </row>
    <row r="18">
      <c r="A18" s="215">
        <v>44309.0</v>
      </c>
      <c r="B18" s="216" t="s">
        <v>83</v>
      </c>
      <c r="C18" s="217">
        <v>44309.0</v>
      </c>
      <c r="D18" s="169">
        <v>0.5208333333333334</v>
      </c>
      <c r="E18" s="169">
        <v>0.5347222222222222</v>
      </c>
      <c r="F18" s="169">
        <v>0.5763888888888888</v>
      </c>
      <c r="G18" s="169">
        <v>0.5833333333333334</v>
      </c>
    </row>
    <row r="19">
      <c r="A19" s="215">
        <v>44316.0</v>
      </c>
      <c r="B19" s="216" t="s">
        <v>83</v>
      </c>
      <c r="C19" s="217">
        <v>44316.0</v>
      </c>
      <c r="D19" s="169">
        <v>0.5208333333333334</v>
      </c>
      <c r="E19" s="169">
        <v>0.5347222222222222</v>
      </c>
      <c r="F19" s="169">
        <v>0.5763888888888888</v>
      </c>
      <c r="G19" s="169">
        <v>0.5833333333333334</v>
      </c>
    </row>
    <row r="20">
      <c r="A20" s="213">
        <v>44323.0</v>
      </c>
      <c r="B20" s="209" t="s">
        <v>83</v>
      </c>
      <c r="C20" s="214">
        <v>44323.0</v>
      </c>
      <c r="D20" s="211">
        <v>0.5243055555555556</v>
      </c>
      <c r="E20" s="211">
        <v>0.5381944444444444</v>
      </c>
      <c r="F20" s="211">
        <v>0.5798611111111112</v>
      </c>
      <c r="G20" s="211">
        <v>0.5868055555555556</v>
      </c>
    </row>
    <row r="21">
      <c r="A21" s="213">
        <v>44330.0</v>
      </c>
      <c r="B21" s="209" t="s">
        <v>83</v>
      </c>
      <c r="C21" s="214">
        <v>44330.0</v>
      </c>
      <c r="D21" s="211">
        <v>0.5243055555555556</v>
      </c>
      <c r="E21" s="211">
        <v>0.5381944444444444</v>
      </c>
      <c r="F21" s="211">
        <v>0.5798611111111112</v>
      </c>
      <c r="G21" s="211">
        <v>0.5868055555555556</v>
      </c>
    </row>
    <row r="22">
      <c r="A22" s="213">
        <v>44337.0</v>
      </c>
      <c r="B22" s="209" t="s">
        <v>83</v>
      </c>
      <c r="C22" s="214">
        <v>44337.0</v>
      </c>
      <c r="D22" s="211">
        <v>0.5243055555555556</v>
      </c>
      <c r="E22" s="211">
        <v>0.5381944444444444</v>
      </c>
      <c r="F22" s="211">
        <v>0.5798611111111112</v>
      </c>
      <c r="G22" s="211">
        <v>0.5868055555555556</v>
      </c>
    </row>
    <row r="23">
      <c r="A23" s="213">
        <v>44344.0</v>
      </c>
      <c r="B23" s="209" t="s">
        <v>83</v>
      </c>
      <c r="C23" s="214">
        <v>44344.0</v>
      </c>
      <c r="D23" s="211">
        <v>0.5243055555555556</v>
      </c>
      <c r="E23" s="211">
        <v>0.5381944444444444</v>
      </c>
      <c r="F23" s="211">
        <v>0.5798611111111112</v>
      </c>
      <c r="G23" s="211">
        <v>0.5868055555555556</v>
      </c>
    </row>
    <row r="24">
      <c r="A24" s="215">
        <v>44351.0</v>
      </c>
      <c r="B24" s="216" t="s">
        <v>83</v>
      </c>
      <c r="C24" s="217">
        <v>44351.0</v>
      </c>
      <c r="D24" s="169">
        <v>0.5208333333333334</v>
      </c>
      <c r="E24" s="169">
        <v>0.5347222222222222</v>
      </c>
      <c r="F24" s="169">
        <v>0.5763888888888888</v>
      </c>
      <c r="G24" s="169">
        <v>0.5833333333333334</v>
      </c>
    </row>
    <row r="25">
      <c r="A25" s="215">
        <v>44358.0</v>
      </c>
      <c r="B25" s="216" t="s">
        <v>83</v>
      </c>
      <c r="C25" s="217">
        <v>44358.0</v>
      </c>
      <c r="D25" s="169">
        <v>0.5208333333333334</v>
      </c>
      <c r="E25" s="169">
        <v>0.5347222222222222</v>
      </c>
      <c r="F25" s="169">
        <v>0.5763888888888888</v>
      </c>
      <c r="G25" s="169">
        <v>0.5833333333333334</v>
      </c>
    </row>
    <row r="26">
      <c r="A26" s="215">
        <v>44365.0</v>
      </c>
      <c r="B26" s="216" t="s">
        <v>83</v>
      </c>
      <c r="C26" s="217">
        <v>44365.0</v>
      </c>
      <c r="D26" s="169">
        <v>0.5208333333333334</v>
      </c>
      <c r="E26" s="169">
        <v>0.5347222222222222</v>
      </c>
      <c r="F26" s="169">
        <v>0.5763888888888888</v>
      </c>
      <c r="G26" s="169">
        <v>0.5833333333333334</v>
      </c>
    </row>
    <row r="27">
      <c r="A27" s="215">
        <v>44372.0</v>
      </c>
      <c r="B27" s="216" t="s">
        <v>83</v>
      </c>
      <c r="C27" s="217">
        <v>44372.0</v>
      </c>
      <c r="D27" s="169">
        <v>0.5208333333333334</v>
      </c>
      <c r="E27" s="169">
        <v>0.5347222222222222</v>
      </c>
      <c r="F27" s="169">
        <v>0.5763888888888888</v>
      </c>
      <c r="G27" s="169">
        <v>0.5833333333333334</v>
      </c>
    </row>
    <row r="28">
      <c r="A28" s="213">
        <v>44379.0</v>
      </c>
      <c r="B28" s="209" t="s">
        <v>83</v>
      </c>
      <c r="C28" s="214">
        <v>44379.0</v>
      </c>
      <c r="D28" s="211">
        <v>0.5243055555555556</v>
      </c>
      <c r="E28" s="211">
        <v>0.5381944444444444</v>
      </c>
      <c r="F28" s="211">
        <v>0.5798611111111112</v>
      </c>
      <c r="G28" s="211">
        <v>0.5868055555555556</v>
      </c>
    </row>
    <row r="29">
      <c r="A29" s="213">
        <v>44386.0</v>
      </c>
      <c r="B29" s="209" t="s">
        <v>83</v>
      </c>
      <c r="C29" s="214">
        <v>44386.0</v>
      </c>
      <c r="D29" s="211">
        <v>0.5243055555555556</v>
      </c>
      <c r="E29" s="211">
        <v>0.5381944444444444</v>
      </c>
      <c r="F29" s="211">
        <v>0.5798611111111112</v>
      </c>
      <c r="G29" s="211">
        <v>0.5868055555555556</v>
      </c>
    </row>
    <row r="30">
      <c r="A30" s="213">
        <v>44393.0</v>
      </c>
      <c r="B30" s="209" t="s">
        <v>83</v>
      </c>
      <c r="C30" s="214">
        <v>44393.0</v>
      </c>
      <c r="D30" s="211">
        <v>0.5243055555555556</v>
      </c>
      <c r="E30" s="211">
        <v>0.5381944444444444</v>
      </c>
      <c r="F30" s="211">
        <v>0.5798611111111112</v>
      </c>
      <c r="G30" s="211">
        <v>0.5868055555555556</v>
      </c>
    </row>
    <row r="31">
      <c r="A31" s="213">
        <v>44400.0</v>
      </c>
      <c r="B31" s="209" t="s">
        <v>83</v>
      </c>
      <c r="C31" s="214">
        <v>44400.0</v>
      </c>
      <c r="D31" s="211">
        <v>0.5243055555555556</v>
      </c>
      <c r="E31" s="211">
        <v>0.5381944444444444</v>
      </c>
      <c r="F31" s="211">
        <v>0.5798611111111112</v>
      </c>
      <c r="G31" s="211">
        <v>0.5868055555555556</v>
      </c>
    </row>
    <row r="32">
      <c r="A32" s="213">
        <v>44407.0</v>
      </c>
      <c r="B32" s="209" t="s">
        <v>83</v>
      </c>
      <c r="C32" s="214">
        <v>44407.0</v>
      </c>
      <c r="D32" s="211">
        <v>0.5243055555555556</v>
      </c>
      <c r="E32" s="211">
        <v>0.5381944444444444</v>
      </c>
      <c r="F32" s="211">
        <v>0.5798611111111112</v>
      </c>
      <c r="G32" s="211">
        <v>0.5868055555555556</v>
      </c>
    </row>
    <row r="33">
      <c r="A33" s="215">
        <v>44414.0</v>
      </c>
      <c r="B33" s="216" t="s">
        <v>83</v>
      </c>
      <c r="C33" s="217">
        <v>44414.0</v>
      </c>
      <c r="D33" s="169">
        <v>0.5208333333333334</v>
      </c>
      <c r="E33" s="169">
        <v>0.5347222222222222</v>
      </c>
      <c r="F33" s="169">
        <v>0.5763888888888888</v>
      </c>
      <c r="G33" s="169">
        <v>0.5833333333333334</v>
      </c>
    </row>
    <row r="34">
      <c r="A34" s="215">
        <v>44421.0</v>
      </c>
      <c r="B34" s="216" t="s">
        <v>83</v>
      </c>
      <c r="C34" s="217">
        <v>44421.0</v>
      </c>
      <c r="D34" s="169">
        <v>0.5208333333333334</v>
      </c>
      <c r="E34" s="169">
        <v>0.5347222222222222</v>
      </c>
      <c r="F34" s="169">
        <v>0.5763888888888888</v>
      </c>
      <c r="G34" s="169">
        <v>0.5833333333333334</v>
      </c>
    </row>
    <row r="35">
      <c r="A35" s="215">
        <v>44428.0</v>
      </c>
      <c r="B35" s="216" t="s">
        <v>83</v>
      </c>
      <c r="C35" s="217">
        <v>44428.0</v>
      </c>
      <c r="D35" s="169">
        <v>0.5208333333333334</v>
      </c>
      <c r="E35" s="169">
        <v>0.5347222222222222</v>
      </c>
      <c r="F35" s="169">
        <v>0.5763888888888888</v>
      </c>
      <c r="G35" s="169">
        <v>0.5833333333333334</v>
      </c>
    </row>
    <row r="36">
      <c r="A36" s="215">
        <v>44435.0</v>
      </c>
      <c r="B36" s="216" t="s">
        <v>83</v>
      </c>
      <c r="C36" s="217">
        <v>44435.0</v>
      </c>
      <c r="D36" s="169">
        <v>0.5208333333333334</v>
      </c>
      <c r="E36" s="169">
        <v>0.5347222222222222</v>
      </c>
      <c r="F36" s="169">
        <v>0.5763888888888888</v>
      </c>
      <c r="G36" s="169">
        <v>0.5833333333333334</v>
      </c>
    </row>
    <row r="37">
      <c r="A37" s="213">
        <v>44442.0</v>
      </c>
      <c r="B37" s="209" t="s">
        <v>83</v>
      </c>
      <c r="C37" s="214">
        <v>44442.0</v>
      </c>
      <c r="D37" s="211">
        <v>0.5208333333333334</v>
      </c>
      <c r="E37" s="211">
        <v>0.5347222222222222</v>
      </c>
      <c r="F37" s="211">
        <v>0.5763888888888888</v>
      </c>
      <c r="G37" s="211">
        <v>0.5833333333333334</v>
      </c>
    </row>
    <row r="38">
      <c r="A38" s="213">
        <v>44449.0</v>
      </c>
      <c r="B38" s="209" t="s">
        <v>83</v>
      </c>
      <c r="C38" s="214">
        <v>44449.0</v>
      </c>
      <c r="D38" s="211">
        <v>0.5208333333333334</v>
      </c>
      <c r="E38" s="211">
        <v>0.5347222222222222</v>
      </c>
      <c r="F38" s="211">
        <v>0.5763888888888888</v>
      </c>
      <c r="G38" s="211">
        <v>0.5833333333333334</v>
      </c>
    </row>
    <row r="39">
      <c r="A39" s="213">
        <v>44456.0</v>
      </c>
      <c r="B39" s="209" t="s">
        <v>83</v>
      </c>
      <c r="C39" s="214">
        <v>44456.0</v>
      </c>
      <c r="D39" s="211">
        <v>0.5208333333333334</v>
      </c>
      <c r="E39" s="211">
        <v>0.5347222222222222</v>
      </c>
      <c r="F39" s="211">
        <v>0.5763888888888888</v>
      </c>
      <c r="G39" s="211">
        <v>0.5833333333333334</v>
      </c>
    </row>
    <row r="40">
      <c r="A40" s="213">
        <v>44463.0</v>
      </c>
      <c r="B40" s="209" t="s">
        <v>83</v>
      </c>
      <c r="C40" s="214">
        <v>44463.0</v>
      </c>
      <c r="D40" s="211">
        <v>0.5208333333333334</v>
      </c>
      <c r="E40" s="211">
        <v>0.5347222222222222</v>
      </c>
      <c r="F40" s="211">
        <v>0.5763888888888888</v>
      </c>
      <c r="G40" s="211">
        <v>0.5833333333333334</v>
      </c>
    </row>
    <row r="41">
      <c r="A41" s="215">
        <v>44470.0</v>
      </c>
      <c r="B41" s="216" t="s">
        <v>83</v>
      </c>
      <c r="C41" s="217">
        <v>44470.0</v>
      </c>
      <c r="D41" s="169">
        <v>0.5208333333333334</v>
      </c>
      <c r="E41" s="169">
        <v>0.5347222222222222</v>
      </c>
      <c r="F41" s="169">
        <v>0.5763888888888888</v>
      </c>
      <c r="G41" s="169">
        <v>0.5833333333333334</v>
      </c>
    </row>
    <row r="42">
      <c r="A42" s="215">
        <v>44477.0</v>
      </c>
      <c r="B42" s="216" t="s">
        <v>83</v>
      </c>
      <c r="C42" s="217">
        <v>44477.0</v>
      </c>
      <c r="D42" s="169">
        <v>0.5208333333333334</v>
      </c>
      <c r="E42" s="169">
        <v>0.5347222222222222</v>
      </c>
      <c r="F42" s="169">
        <v>0.5763888888888888</v>
      </c>
      <c r="G42" s="169">
        <v>0.5833333333333334</v>
      </c>
    </row>
    <row r="43">
      <c r="A43" s="215">
        <v>44484.0</v>
      </c>
      <c r="B43" s="216" t="s">
        <v>83</v>
      </c>
      <c r="C43" s="217">
        <v>44484.0</v>
      </c>
      <c r="D43" s="169">
        <v>0.5208333333333334</v>
      </c>
      <c r="E43" s="169">
        <v>0.5347222222222222</v>
      </c>
      <c r="F43" s="169">
        <v>0.5763888888888888</v>
      </c>
      <c r="G43" s="169">
        <v>0.5833333333333334</v>
      </c>
    </row>
    <row r="44">
      <c r="A44" s="215">
        <v>44491.0</v>
      </c>
      <c r="B44" s="216" t="s">
        <v>83</v>
      </c>
      <c r="C44" s="217">
        <v>44491.0</v>
      </c>
      <c r="D44" s="169">
        <v>0.5208333333333334</v>
      </c>
      <c r="E44" s="169">
        <v>0.5347222222222222</v>
      </c>
      <c r="F44" s="169">
        <v>0.5763888888888888</v>
      </c>
      <c r="G44" s="169">
        <v>0.5833333333333334</v>
      </c>
    </row>
    <row r="45">
      <c r="A45" s="215">
        <v>44498.0</v>
      </c>
      <c r="B45" s="216" t="s">
        <v>83</v>
      </c>
      <c r="C45" s="217">
        <v>44498.0</v>
      </c>
      <c r="D45" s="169">
        <v>0.5208333333333334</v>
      </c>
      <c r="E45" s="169">
        <v>0.5347222222222222</v>
      </c>
      <c r="F45" s="169">
        <v>0.5763888888888888</v>
      </c>
      <c r="G45" s="169">
        <v>0.5833333333333334</v>
      </c>
    </row>
    <row r="46">
      <c r="A46" s="213">
        <v>44505.0</v>
      </c>
      <c r="B46" s="209" t="s">
        <v>83</v>
      </c>
      <c r="C46" s="214">
        <v>44505.0</v>
      </c>
      <c r="D46" s="211">
        <v>0.5208333333333334</v>
      </c>
      <c r="E46" s="211">
        <v>0.5347222222222222</v>
      </c>
      <c r="F46" s="211">
        <v>0.5763888888888888</v>
      </c>
      <c r="G46" s="211">
        <v>0.5833333333333334</v>
      </c>
    </row>
    <row r="47">
      <c r="A47" s="213">
        <v>44512.0</v>
      </c>
      <c r="B47" s="209" t="s">
        <v>83</v>
      </c>
      <c r="C47" s="214">
        <v>44512.0</v>
      </c>
      <c r="D47" s="211">
        <v>0.5208333333333334</v>
      </c>
      <c r="E47" s="211">
        <v>0.5347222222222222</v>
      </c>
      <c r="F47" s="211">
        <v>0.5763888888888888</v>
      </c>
      <c r="G47" s="211">
        <v>0.5833333333333334</v>
      </c>
    </row>
    <row r="48">
      <c r="A48" s="213">
        <v>44519.0</v>
      </c>
      <c r="B48" s="209" t="s">
        <v>83</v>
      </c>
      <c r="C48" s="214">
        <v>44519.0</v>
      </c>
      <c r="D48" s="211">
        <v>0.5208333333333334</v>
      </c>
      <c r="E48" s="211">
        <v>0.5347222222222222</v>
      </c>
      <c r="F48" s="211">
        <v>0.5763888888888888</v>
      </c>
      <c r="G48" s="211">
        <v>0.5833333333333334</v>
      </c>
    </row>
    <row r="49">
      <c r="A49" s="218">
        <v>44526.0</v>
      </c>
      <c r="B49" s="219" t="s">
        <v>83</v>
      </c>
      <c r="C49" s="220">
        <v>44526.0</v>
      </c>
      <c r="D49" s="221">
        <v>0.5208333333333334</v>
      </c>
      <c r="E49" s="221">
        <v>0.5347222222222222</v>
      </c>
      <c r="F49" s="221">
        <v>0.5763888888888888</v>
      </c>
      <c r="G49" s="221">
        <v>0.5833333333333334</v>
      </c>
      <c r="H49" s="222"/>
    </row>
    <row r="50">
      <c r="A50" s="215">
        <v>44533.0</v>
      </c>
      <c r="B50" s="216" t="s">
        <v>83</v>
      </c>
      <c r="C50" s="217">
        <v>44533.0</v>
      </c>
      <c r="D50" s="169">
        <v>0.5208333333333334</v>
      </c>
      <c r="E50" s="169">
        <v>0.5347222222222222</v>
      </c>
      <c r="F50" s="169">
        <v>0.5763888888888888</v>
      </c>
      <c r="G50" s="169">
        <v>0.5833333333333334</v>
      </c>
    </row>
    <row r="51">
      <c r="A51" s="215">
        <v>44540.0</v>
      </c>
      <c r="B51" s="216" t="s">
        <v>83</v>
      </c>
      <c r="C51" s="217">
        <v>44540.0</v>
      </c>
      <c r="D51" s="169">
        <v>0.5208333333333334</v>
      </c>
      <c r="E51" s="169">
        <v>0.5347222222222222</v>
      </c>
      <c r="F51" s="169">
        <v>0.5763888888888888</v>
      </c>
      <c r="G51" s="169">
        <v>0.5833333333333334</v>
      </c>
    </row>
    <row r="52">
      <c r="A52" s="215">
        <v>44547.0</v>
      </c>
      <c r="B52" s="216" t="s">
        <v>83</v>
      </c>
      <c r="C52" s="217">
        <v>44547.0</v>
      </c>
      <c r="D52" s="169">
        <v>0.5208333333333334</v>
      </c>
      <c r="E52" s="169">
        <v>0.5347222222222222</v>
      </c>
      <c r="F52" s="169">
        <v>0.5763888888888888</v>
      </c>
      <c r="G52" s="169">
        <v>0.5833333333333334</v>
      </c>
    </row>
    <row r="53">
      <c r="A53" s="215">
        <v>44554.0</v>
      </c>
      <c r="B53" s="216" t="s">
        <v>83</v>
      </c>
      <c r="C53" s="217">
        <v>44554.0</v>
      </c>
      <c r="D53" s="169">
        <v>0.5208333333333334</v>
      </c>
      <c r="E53" s="169">
        <v>0.5347222222222222</v>
      </c>
      <c r="F53" s="169">
        <v>0.5763888888888888</v>
      </c>
      <c r="G53" s="169">
        <v>0.5833333333333334</v>
      </c>
    </row>
    <row r="54">
      <c r="A54" s="215">
        <v>44561.0</v>
      </c>
      <c r="B54" s="216" t="s">
        <v>83</v>
      </c>
      <c r="C54" s="217">
        <v>44561.0</v>
      </c>
      <c r="D54" s="169">
        <v>0.5208333333333334</v>
      </c>
      <c r="E54" s="169">
        <v>0.5347222222222222</v>
      </c>
      <c r="F54" s="169">
        <v>0.5763888888888888</v>
      </c>
      <c r="G54" s="169">
        <v>0.5833333333333334</v>
      </c>
    </row>
    <row r="55">
      <c r="C55" s="223"/>
      <c r="D55" s="224"/>
      <c r="E55" s="224"/>
      <c r="F55" s="224"/>
      <c r="G55" s="224"/>
    </row>
    <row r="56">
      <c r="C56" s="223"/>
      <c r="D56" s="224"/>
      <c r="E56" s="224"/>
      <c r="F56" s="224"/>
      <c r="G56" s="224"/>
    </row>
    <row r="57">
      <c r="C57" s="223"/>
      <c r="D57" s="224"/>
      <c r="E57" s="224"/>
      <c r="F57" s="224"/>
      <c r="G57" s="224"/>
    </row>
    <row r="58">
      <c r="C58" s="223"/>
      <c r="D58" s="224"/>
      <c r="E58" s="224"/>
      <c r="F58" s="224"/>
      <c r="G58" s="224"/>
    </row>
    <row r="59">
      <c r="C59" s="223"/>
      <c r="D59" s="224"/>
      <c r="E59" s="224"/>
      <c r="F59" s="224"/>
      <c r="G59" s="2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6.13"/>
    <col customWidth="1" min="3" max="3" width="15.88"/>
    <col customWidth="1" min="4" max="4" width="10.38"/>
    <col customWidth="1" min="5" max="5" width="16.38"/>
    <col customWidth="1" min="6" max="6" width="13.13"/>
    <col customWidth="1" min="7" max="7" width="17.75"/>
    <col customWidth="1" min="8" max="8" width="15.38"/>
    <col customWidth="1" min="9" max="9" width="20.63"/>
    <col customWidth="1" min="10" max="10" width="19.13"/>
    <col customWidth="1" min="11" max="11" width="18.75"/>
    <col customWidth="1" min="12" max="12" width="18.38"/>
    <col customWidth="1" min="13" max="13" width="21.13"/>
    <col customWidth="1" min="14" max="14" width="21.5"/>
    <col customWidth="1" min="15" max="15" width="21.75"/>
    <col customWidth="1" min="16" max="16" width="38.38"/>
  </cols>
  <sheetData>
    <row r="1">
      <c r="A1" s="225" t="s">
        <v>0</v>
      </c>
    </row>
    <row r="2">
      <c r="A2" s="226" t="s">
        <v>85</v>
      </c>
      <c r="D2" s="6"/>
      <c r="E2" s="6"/>
    </row>
    <row r="3">
      <c r="A3" s="227">
        <f> B23</f>
        <v>44790.78304</v>
      </c>
    </row>
    <row r="4">
      <c r="A4" s="228" t="str">
        <f>G33 &amp; " " &amp; C33 &amp; ", " &amp; I33 &amp; " " &amp; J33</f>
        <v> ,  </v>
      </c>
      <c r="E4" s="229"/>
      <c r="F4" s="9" t="s">
        <v>2</v>
      </c>
      <c r="G4" s="9"/>
      <c r="H4" s="10"/>
    </row>
    <row r="5">
      <c r="A5" s="230">
        <f>B23</f>
        <v>44790.78304</v>
      </c>
      <c r="E5" s="13"/>
    </row>
    <row r="6" ht="21.75" customHeight="1">
      <c r="A6" s="231" t="str">
        <f>IF(G8,Q8,IF(G12,Q12,IF(G19, Q19, IF(G20, Q20, IF(G13,Q13,IF(G14,Q14,IF(G15,Q15)))))))</f>
        <v>#N/A</v>
      </c>
      <c r="C6" s="232"/>
      <c r="E6" s="13"/>
    </row>
    <row r="7">
      <c r="A7" s="233"/>
      <c r="B7" s="234" t="s">
        <v>3</v>
      </c>
      <c r="C7" s="234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7" t="s">
        <v>10</v>
      </c>
      <c r="K7" s="17" t="s">
        <v>11</v>
      </c>
      <c r="L7" s="17" t="s">
        <v>12</v>
      </c>
      <c r="M7" s="17" t="s">
        <v>13</v>
      </c>
      <c r="N7" s="17" t="s">
        <v>14</v>
      </c>
      <c r="O7" s="17" t="s">
        <v>15</v>
      </c>
    </row>
    <row r="8">
      <c r="A8" s="235" t="s">
        <v>16</v>
      </c>
      <c r="B8" s="236" t="str">
        <f>IFERROR(__xludf.DUMMYFUNCTION("transpose(query('Scar-PT-2021-24h'!C2:K366, ""select D, E, F, G, H, I, J, K where C = date'""&amp;TEXT(B23,""yyyy-mm-dd"")&amp;""'""))"),"#N/A")</f>
        <v>#N/A</v>
      </c>
      <c r="C8" s="236" t="str">
        <f>IFERROR(__xludf.DUMMYFUNCTION("TRANSPOSE(query('Scar-PT-2021-24h'!C2:T366, ""select M, N, O, P, Q, R, S, T where C = date'""&amp;TEXT(B23,""yyyy-mm-dd"")&amp;""'""))"),"#N/A")</f>
        <v>#N/A</v>
      </c>
      <c r="E8" s="21" t="str">
        <f>IFERROR(__xludf.DUMMYFUNCTION("transpose(query('Scar-PT-2021-24h'!C2:T366, ""select M, N, O, P, Q, R, S, T where C = date'""&amp;TEXT(B23 + 1,""yyyy-mm-dd"")&amp;""'""))"),"#N/A")</f>
        <v>#N/A</v>
      </c>
      <c r="F8" s="22" t="str">
        <f>AND(timevalue(B23) &gt;= B8, timevalue(B23) &lt; B9)</f>
        <v>#N/A</v>
      </c>
      <c r="G8" s="22" t="str">
        <f>OR(timevalue(B23) &lt;= C8, timevalue(B23) &gt; C15)</f>
        <v>#N/A</v>
      </c>
      <c r="H8" s="23" t="str">
        <f>EQ(C8,E8)</f>
        <v>#N/A</v>
      </c>
      <c r="I8" t="str">
        <f>IF(NOT(H8), "Fajr is at "&amp;TEXT(E8, "h:mmA/P\M"), "")</f>
        <v>#N/A</v>
      </c>
      <c r="J8" s="24" t="str">
        <f>VALUE(TEXT(C8 - B23,"h"))</f>
        <v>#N/A</v>
      </c>
      <c r="K8" s="24" t="str">
        <f>IFERROR(__xludf.DUMMYFUNCTION("VALUE(REGEXREPLACE(TEXT(C8 - B23,""h:mm""), ""(\d)+:"", """"))"),"#N/A")</f>
        <v>#N/A</v>
      </c>
      <c r="L8" s="24" t="str">
        <f>VALUE(TEXT(C8 - B23,"s"))</f>
        <v>#N/A</v>
      </c>
      <c r="M8" s="25" t="str">
        <f t="shared" ref="M8:M20" si="1">IF(J8 &gt; 0, ""&amp; J8&amp;" hrs", "")</f>
        <v>#N/A</v>
      </c>
      <c r="N8" s="25" t="str">
        <f t="shared" ref="N8:N20" si="2">IF(K8 &gt; 0, K8&amp;" min", "")</f>
        <v>#N/A</v>
      </c>
      <c r="O8" t="str">
        <f t="shared" ref="O8:O20" si="3">IF(L8 &gt; 0, L8&amp;" sec", "")</f>
        <v>#N/A</v>
      </c>
      <c r="P8" s="25" t="str">
        <f>IF(AND(J8 &gt; 0,K8 &gt; 0), M8 &amp; " " &amp; N8,IF(AND(K8 &gt; 0,L8 &gt; 0), N8 &amp; " &amp; " &amp; O8, IF(J8 &gt; 0, M8, IF(K8 &gt; 0, N8, IF(L8 &gt;0, O8, ""))))) &amp; " until Fajr iqamah"</f>
        <v>#N/A</v>
      </c>
      <c r="Q8" s="26" t="str">
        <f>IF(OR(J15 &gt; 0, K15 &gt; 0, L15 &gt; 0), P8,"Iqamah for Fajr is happening now!")</f>
        <v>#N/A</v>
      </c>
    </row>
    <row r="9">
      <c r="A9" s="237" t="s">
        <v>17</v>
      </c>
      <c r="B9" s="238"/>
      <c r="C9" s="239"/>
      <c r="E9" s="21"/>
      <c r="F9" s="27" t="b">
        <f>EQ(timevalue(B23),B9)</f>
        <v>0</v>
      </c>
      <c r="G9" s="27"/>
      <c r="H9" s="23"/>
      <c r="J9" s="24"/>
      <c r="K9" s="24"/>
      <c r="L9" s="24"/>
      <c r="M9" s="25" t="str">
        <f t="shared" si="1"/>
        <v/>
      </c>
      <c r="N9" s="25" t="str">
        <f t="shared" si="2"/>
        <v/>
      </c>
      <c r="O9" t="str">
        <f t="shared" si="3"/>
        <v/>
      </c>
      <c r="Q9" s="26"/>
    </row>
    <row r="10">
      <c r="A10" s="237" t="s">
        <v>18</v>
      </c>
      <c r="B10" s="238"/>
      <c r="C10" s="239"/>
      <c r="E10" s="21"/>
      <c r="F10" s="28" t="b">
        <f>AND(timevalue(B23) &gt;= B10, timevalue(B23) &lt; B12 - TIME(0,6,0))</f>
        <v>0</v>
      </c>
      <c r="G10" s="28"/>
      <c r="H10" s="23"/>
      <c r="J10" s="24"/>
      <c r="K10" s="24"/>
      <c r="L10" s="24"/>
      <c r="M10" s="25" t="str">
        <f t="shared" si="1"/>
        <v/>
      </c>
      <c r="N10" s="25" t="str">
        <f t="shared" si="2"/>
        <v/>
      </c>
      <c r="O10" t="str">
        <f t="shared" si="3"/>
        <v/>
      </c>
      <c r="Q10" s="26"/>
    </row>
    <row r="11">
      <c r="A11" s="237" t="s">
        <v>19</v>
      </c>
      <c r="B11" s="240"/>
      <c r="C11" s="239"/>
      <c r="E11" s="21"/>
      <c r="F11" s="27" t="b">
        <f>AND(timevalue(B23) &gt;= B12 - TIME(0,6,0),timevalue(B23) &lt; B12)</f>
        <v>0</v>
      </c>
      <c r="G11" s="27"/>
      <c r="H11" s="23"/>
      <c r="J11" s="24"/>
      <c r="K11" s="24"/>
      <c r="L11" s="24"/>
      <c r="M11" s="25" t="str">
        <f t="shared" si="1"/>
        <v/>
      </c>
      <c r="N11" s="25" t="str">
        <f t="shared" si="2"/>
        <v/>
      </c>
      <c r="O11" t="str">
        <f t="shared" si="3"/>
        <v/>
      </c>
    </row>
    <row r="12">
      <c r="A12" s="237" t="s">
        <v>20</v>
      </c>
      <c r="B12" s="236"/>
      <c r="C12" s="238"/>
      <c r="E12" s="21"/>
      <c r="F12" s="22" t="b">
        <f>OR(AND(timevalue(B23) &gt;= B12, timevalue(B23) &lt; B13, NE(WEEKDAY(B23),6)), AND(timevalue(B23) &gt;= E23 + TIME(0,15,0), timevalue(B23) &lt; B13, EQ(WEEKDAY(B23),6)))</f>
        <v>0</v>
      </c>
      <c r="G12" s="22" t="b">
        <f>AND(timevalue(B23) &lt;= C12, NE(WEEKDAY(B23),6))</f>
        <v>0</v>
      </c>
      <c r="H12" s="23" t="b">
        <f t="shared" ref="H12:H13" si="4">EQ(C12,E12)</f>
        <v>1</v>
      </c>
      <c r="I12" t="str">
        <f>IF(NOT(H12), "Zuhr is at "&amp;TEXT(E12, "h:mmA/P\M"), "")</f>
        <v/>
      </c>
      <c r="J12" s="24">
        <f>Value(TEXT(C12 - B23,"h"))</f>
        <v>5</v>
      </c>
      <c r="K12" s="24">
        <f>IFERROR(__xludf.DUMMYFUNCTION("VALUE(REGEXREPLACE(TEXT(C12 - B23,""h:m""), ""(\d)+:"", """"))"),12.0)</f>
        <v>12</v>
      </c>
      <c r="L12" s="24">
        <f>VALUE(TEXT(C12 - B23,"s"))</f>
        <v>25</v>
      </c>
      <c r="M12" s="25" t="str">
        <f t="shared" si="1"/>
        <v>5 hrs</v>
      </c>
      <c r="N12" s="25" t="str">
        <f t="shared" si="2"/>
        <v>12 min</v>
      </c>
      <c r="O12" t="str">
        <f t="shared" si="3"/>
        <v>25 sec</v>
      </c>
      <c r="P12" t="str">
        <f>IF(AND(J12 &gt; 0,K12 &gt; 0), M12 &amp; " " &amp; N12,IF(AND(K12 &gt; 0,L12 &gt; 0), N12 &amp; " &amp; " &amp; O12, IF(J12 &gt; 0, M12, IF(K12 &gt; 0, N12, IF(L12 &gt;0, O12, ""))))) &amp; " until Zuhr iqamah"</f>
        <v>5 hrs 12 min until Zuhr iqamah</v>
      </c>
      <c r="Q12" s="26" t="str">
        <f>IF(OR(J8 &gt; 0, K8 &gt; 0, L8 &gt; 0), P12,"Iqamah for Zuhr is happening now!")</f>
        <v>#N/A</v>
      </c>
    </row>
    <row r="13">
      <c r="A13" s="237" t="s">
        <v>21</v>
      </c>
      <c r="B13" s="236"/>
      <c r="C13" s="238"/>
      <c r="E13" s="21"/>
      <c r="F13" s="22" t="b">
        <f>AND(timevalue(B23) &gt;= B13, timevalue(B23) &lt; B14)</f>
        <v>0</v>
      </c>
      <c r="G13" s="22" t="b">
        <f>timevalue(B23) &lt;= C13</f>
        <v>0</v>
      </c>
      <c r="H13" s="23" t="b">
        <f t="shared" si="4"/>
        <v>1</v>
      </c>
      <c r="I13" t="str">
        <f>IF(NOT(H13), "Asr is at "&amp;TEXT(E13, "h:mmA/P\M"), "")</f>
        <v/>
      </c>
      <c r="J13" s="24">
        <f>Value(TEXT(C13 - B23,"h"))</f>
        <v>5</v>
      </c>
      <c r="K13" s="24">
        <f>IFERROR(__xludf.DUMMYFUNCTION("VALUE(REGEXREPLACE(TEXT(C13 - B23,""h:m""), ""(\d)+:"", """"))"),12.0)</f>
        <v>12</v>
      </c>
      <c r="L13" s="24">
        <f>VALUE(TEXT(C13 - B23,"s"))</f>
        <v>25</v>
      </c>
      <c r="M13" s="25" t="str">
        <f t="shared" si="1"/>
        <v>5 hrs</v>
      </c>
      <c r="N13" s="25" t="str">
        <f t="shared" si="2"/>
        <v>12 min</v>
      </c>
      <c r="O13" t="str">
        <f t="shared" si="3"/>
        <v>25 sec</v>
      </c>
      <c r="P13" t="str">
        <f>IF(AND(J13 &gt; 0,K13 &gt; 0), M13 &amp; " " &amp; N13,IF(AND(K13 &gt; 0,L13 &gt; 0), N13 &amp; " &amp; " &amp; O13, IF(J13 &gt; 0, M13, IF(K13 &gt; 0, N13, IF(L13 &gt;0, O13, ""))))) &amp; " until Asr iqamah"</f>
        <v>5 hrs 12 min until Asr iqamah</v>
      </c>
      <c r="Q13" s="26" t="str">
        <f>IF(OR(J12 &gt; 0, K12 &gt; 0, L12 &gt; 0), P13,"Iqama for Asr is happening now!")</f>
        <v>5 hrs 12 min until Asr iqamah</v>
      </c>
    </row>
    <row r="14">
      <c r="A14" s="237" t="s">
        <v>22</v>
      </c>
      <c r="B14" s="236"/>
      <c r="C14" s="238"/>
      <c r="E14" s="21"/>
      <c r="F14" s="22" t="b">
        <f>AND(timevalue(B23) &gt;= B14, timevalue(B23) &lt; B15)</f>
        <v>0</v>
      </c>
      <c r="G14" s="22" t="b">
        <f>timevalue(B23) &lt;= C14</f>
        <v>0</v>
      </c>
      <c r="H14" s="23" t="b">
        <f>TRUE</f>
        <v>1</v>
      </c>
      <c r="I14" t="str">
        <f>IF(NOT(H14), "Maghrib is at "&amp;TEXT(E14, "h:mmA/P\M"), "")</f>
        <v/>
      </c>
      <c r="J14" s="24">
        <f>VALUE(TEXT(C14 - B23,"h"))</f>
        <v>5</v>
      </c>
      <c r="K14" s="24">
        <f>IFERROR(__xludf.DUMMYFUNCTION("VALUE(REGEXREPLACE(TEXT(C14 - B23,""h:m""), ""(\d)+:"", """"))"),12.0)</f>
        <v>12</v>
      </c>
      <c r="L14" s="24">
        <f>VALUE(TEXT(C14 - B23,"s"))</f>
        <v>25</v>
      </c>
      <c r="M14" s="25" t="str">
        <f t="shared" si="1"/>
        <v>5 hrs</v>
      </c>
      <c r="N14" s="25" t="str">
        <f t="shared" si="2"/>
        <v>12 min</v>
      </c>
      <c r="O14" t="str">
        <f t="shared" si="3"/>
        <v>25 sec</v>
      </c>
      <c r="P14" t="str">
        <f>IF(AND(J14 &gt; 0,K14 &gt; 0), M14 &amp; " " &amp; N14,IF(AND(K14 &gt; 0,L14 &gt; 0), N14 &amp; " &amp; " &amp; O14, IF(J14 &gt; 0, M14, IF(K14 &gt; 0, N14, IF(L14 &gt; 0, O14, ""))))) &amp; " until Maghrib iqamah"</f>
        <v>5 hrs 12 min until Maghrib iqamah</v>
      </c>
      <c r="Q14" s="26" t="str">
        <f>IF(OR(J13 &gt; 0, K13 &gt; 0, L13 &gt; 0), P14,"Iqamah for Magrhib is happening now!")</f>
        <v>5 hrs 12 min until Maghrib iqamah</v>
      </c>
    </row>
    <row r="15">
      <c r="A15" s="241" t="s">
        <v>23</v>
      </c>
      <c r="B15" s="242"/>
      <c r="C15" s="243"/>
      <c r="E15" s="21"/>
      <c r="F15" s="22" t="str">
        <f>OR(AND(timevalue(B23) &gt;= B15, timevalue(B23) &lt; timevalue("23:59:59")),AND(timevalue(B23) &gt;= timevalue("00:00:00"), timevalue(B23) &lt; B8))</f>
        <v>#N/A</v>
      </c>
      <c r="G15" s="22" t="b">
        <f>timevalue(B23) &lt;= C15</f>
        <v>0</v>
      </c>
      <c r="H15" s="23" t="b">
        <f>EQ(C15,E15)</f>
        <v>1</v>
      </c>
      <c r="I15" t="str">
        <f>IF(NOT(H15), "Isha is at "&amp;TEXT(E15, "h:mmA/P\M"), "")</f>
        <v/>
      </c>
      <c r="J15" s="24">
        <f>VALUE(TEXT(C15 - B23,"h"))</f>
        <v>5</v>
      </c>
      <c r="K15" s="24">
        <f>IFERROR(__xludf.DUMMYFUNCTION("VALUE(REGEXREPLACE(TEXT(C15 - B23,""h:m""), ""(\d)+:"", """"))"),12.0)</f>
        <v>12</v>
      </c>
      <c r="L15" s="24">
        <f>VALUE(TEXT(C15 - B23,"s"))</f>
        <v>25</v>
      </c>
      <c r="M15" s="25" t="str">
        <f t="shared" si="1"/>
        <v>5 hrs</v>
      </c>
      <c r="N15" s="25" t="str">
        <f t="shared" si="2"/>
        <v>12 min</v>
      </c>
      <c r="O15" t="str">
        <f t="shared" si="3"/>
        <v>25 sec</v>
      </c>
      <c r="P15" t="str">
        <f>IF(AND(J15 &gt; 0,K15 &gt; 0), M15 &amp; " " &amp; N15,IF(AND(K15 &gt; 0,L15 &gt; 0), N15 &amp; " &amp; " &amp; O15, IF(J15 &gt; 0, M15, IF(K15 &gt; 0, N15, IF(L15 &gt; 0, O15, ""))))) &amp; " until Isha iqamah"</f>
        <v>5 hrs 12 min until Isha iqamah</v>
      </c>
      <c r="Q15" s="26" t="str">
        <f>IF(OR(J14 &gt; 0, K14 &gt; 0, L14 &gt; 0), P15,"Iqama for Isha is happening now!")</f>
        <v>5 hrs 12 min until Isha iqamah</v>
      </c>
    </row>
    <row r="16" ht="20.25" customHeight="1">
      <c r="A16" s="244" t="s">
        <v>24</v>
      </c>
      <c r="C16" s="5"/>
      <c r="E16" s="27"/>
      <c r="F16" s="23"/>
      <c r="G16" s="27"/>
      <c r="M16" s="25" t="str">
        <f t="shared" si="1"/>
        <v/>
      </c>
      <c r="N16" s="25" t="str">
        <f t="shared" si="2"/>
        <v/>
      </c>
      <c r="O16" t="str">
        <f t="shared" si="3"/>
        <v/>
      </c>
    </row>
    <row r="17" ht="53.25" customHeight="1">
      <c r="A17" s="245" t="str">
        <f>A29</f>
        <v>#N/A</v>
      </c>
      <c r="C17" s="5"/>
      <c r="E17" s="27"/>
      <c r="F17" s="23"/>
      <c r="G17" s="27"/>
      <c r="M17" s="25" t="str">
        <f t="shared" si="1"/>
        <v/>
      </c>
      <c r="N17" s="25" t="str">
        <f t="shared" si="2"/>
        <v/>
      </c>
      <c r="O17" t="str">
        <f t="shared" si="3"/>
        <v/>
      </c>
    </row>
    <row r="18">
      <c r="A18" s="246"/>
      <c r="B18" s="247" t="s">
        <v>25</v>
      </c>
      <c r="C18" s="247" t="s">
        <v>26</v>
      </c>
      <c r="E18" s="27"/>
      <c r="F18" s="23"/>
      <c r="G18" s="27"/>
      <c r="M18" s="25" t="str">
        <f t="shared" si="1"/>
        <v/>
      </c>
      <c r="N18" s="25" t="str">
        <f t="shared" si="2"/>
        <v/>
      </c>
      <c r="O18" t="str">
        <f t="shared" si="3"/>
        <v/>
      </c>
    </row>
    <row r="19">
      <c r="A19" s="247" t="s">
        <v>29</v>
      </c>
      <c r="B19" s="248" t="str">
        <f>IFERROR(__xludf.DUMMYFUNCTION("transpose(query('all-fridays'!C2:G54, ""select M,O where C = date'""&amp;TEXT(B23,""yyyy-mm-dd"")&amp;""' limit 0""))"),"#VALUE!")</f>
        <v>#VALUE!</v>
      </c>
      <c r="C19" s="249" t="str">
        <f>IFERROR(__xludf.DUMMYFUNCTION("TRANSPOSE(query('all-fridays'!C2:G54, ""select N,P where C = date'""&amp;TEXT(B23,""yyyy-mm-dd"")&amp;""' limit 0""))"),"#VALUE!")</f>
        <v>#VALUE!</v>
      </c>
      <c r="F19" s="250" t="str">
        <f>AND(timevalue(B23) &gt;= B12, timevalue(B23) &lt; timevalue(E22) + TIME(0,15,0), EQ(WEEKDAY(B23),6))</f>
        <v>#VALUE!</v>
      </c>
      <c r="G19" s="250" t="str">
        <f>AND(timevalue(B23) &lt;= timevalue(E22), EQ(WEEKDAY(B23),6))</f>
        <v>#VALUE!</v>
      </c>
      <c r="J19" s="24" t="str">
        <f>Value(TEXT(E22 - B23,"h"))</f>
        <v>#VALUE!</v>
      </c>
      <c r="K19" s="24" t="str">
        <f>IFERROR(__xludf.DUMMYFUNCTION("VALUE(REGEXREPLACE(TEXT(E22 - B23,""h:m""), ""(\d)+:"", """"))"),"#VALUE!")</f>
        <v>#VALUE!</v>
      </c>
      <c r="L19" s="24" t="str">
        <f>VALUE(TEXT(E22 - B23,"s"))</f>
        <v>#VALUE!</v>
      </c>
      <c r="M19" s="25" t="str">
        <f t="shared" si="1"/>
        <v>#VALUE!</v>
      </c>
      <c r="N19" s="25" t="str">
        <f t="shared" si="2"/>
        <v>#VALUE!</v>
      </c>
      <c r="O19" t="str">
        <f t="shared" si="3"/>
        <v>#VALUE!</v>
      </c>
      <c r="P19" t="str">
        <f>IF(AND(J19 &gt; 0,K19 &gt; 0), M19 &amp; " " &amp; N19,IF(AND(K19 &gt; 0,L19 &gt; 0), N19 &amp; " &amp; " &amp; O19, IF(J19 &gt; 0, M19, IF(K19 &gt; 0, N19, IF(L19 &gt;0, O19, ""))))) &amp; " until 1st khutbah"</f>
        <v>#VALUE!</v>
      </c>
      <c r="Q19" s="26" t="str">
        <f>IF(OR(J19 &gt; 0, K19 &gt; 0, L19 &gt; 0), P19,"First Khutbah is happening now!")</f>
        <v>#VALUE!</v>
      </c>
    </row>
    <row r="20">
      <c r="A20" s="247" t="s">
        <v>30</v>
      </c>
      <c r="B20" s="249"/>
      <c r="C20" s="251"/>
      <c r="F20" s="250" t="str">
        <f>AND(E22 + TIME(0,15,0) &lt;= timevalue(B23), timevalue(B23) &lt; timevalue(E23) + TIME(0,15,0), EQ(WEEKDAY(B23),6))</f>
        <v>#VALUE!</v>
      </c>
      <c r="G20" s="250" t="str">
        <f>AND(timevalue(B23) &lt;= timevalue(E23), EQ(WEEKDAY(B23),6))</f>
        <v>#VALUE!</v>
      </c>
      <c r="J20" s="24">
        <f>Value(TEXT(E23 - B23,"h"))</f>
        <v>5</v>
      </c>
      <c r="K20" s="24">
        <f>IFERROR(__xludf.DUMMYFUNCTION("VALUE(REGEXREPLACE(TEXT(E23 - B23,""h:m""), ""(\d)+:"", """"))"),12.0)</f>
        <v>12</v>
      </c>
      <c r="L20" s="24">
        <f>VALUE(TEXT(E23 - B23,"s"))</f>
        <v>25</v>
      </c>
      <c r="M20" s="25" t="str">
        <f t="shared" si="1"/>
        <v>5 hrs</v>
      </c>
      <c r="N20" s="25" t="str">
        <f t="shared" si="2"/>
        <v>12 min</v>
      </c>
      <c r="O20" t="str">
        <f t="shared" si="3"/>
        <v>25 sec</v>
      </c>
      <c r="P20" t="str">
        <f>IF(AND(J20 &gt; 0,K20 &gt; 0), M20 &amp; " " &amp; N20,IF(AND(K20 &gt; 0,L20 &gt; 0), N20 &amp; " &amp; " &amp; O20, IF(J20 &gt; 0, M20, IF(K20 &gt; 0, N20, IF(L20 &gt;0, O20, ""))))) &amp; " until 2nd khutbah"</f>
        <v>5 hrs 12 min until 2nd khutbah</v>
      </c>
      <c r="Q20" s="26" t="str">
        <f>IF(OR(J20 &gt; 0, K20 &gt; 0, L20 &gt; 0), P20,"Second Khutbah is happening now!")</f>
        <v>5 hrs 12 min until 2nd khutbah</v>
      </c>
    </row>
    <row r="21">
      <c r="H21" s="42"/>
    </row>
    <row r="22">
      <c r="B22" s="195">
        <v>44525.498611111114</v>
      </c>
      <c r="D22" t="str">
        <f>IFERROR(__xludf.DUMMYFUNCTION("REGEXREPLACE(REGEXREPLACE(B19, ""AM"",""a.m.""), ""PM"",""p.m."")"),"#VALUE!")</f>
        <v>#VALUE!</v>
      </c>
      <c r="E22" t="str">
        <f>IFERROR(__xludf.DUMMYFUNCTION("REGEXREPLACE(REGEXREPLACE(C19, ""AM"",""a.m.""), ""PM"",""p.m."")"),"#VALUE!")</f>
        <v>#VALUE!</v>
      </c>
      <c r="H22" s="252"/>
    </row>
    <row r="23">
      <c r="B23" s="195">
        <f>now() + B25</f>
        <v>44790.78304</v>
      </c>
      <c r="D23" t="str">
        <f>IFERROR(__xludf.DUMMYFUNCTION("REGEXREPLACE(REGEXREPLACE(B20, ""AM"",""a.m.""), ""PM"",""p.m."")"),"")</f>
        <v/>
      </c>
      <c r="E23" t="str">
        <f>IFERROR(__xludf.DUMMYFUNCTION("REGEXREPLACE(REGEXREPLACE(C20, ""AM"",""a.m.""), ""PM"",""p.m."")"),"")</f>
        <v/>
      </c>
    </row>
    <row r="24">
      <c r="B24" s="212" t="str">
        <f>TEXT(DATEVALUE(TODAY() + B25), "dd-mm-yyy")</f>
        <v>17-08-2022</v>
      </c>
      <c r="D24" s="253"/>
    </row>
    <row r="25">
      <c r="A25" s="43" t="s">
        <v>31</v>
      </c>
      <c r="B25" s="9">
        <v>0.0</v>
      </c>
      <c r="E25" s="196"/>
    </row>
    <row r="26">
      <c r="H26" t="b">
        <f>timevalue(B23) &lt; B12</f>
        <v>0</v>
      </c>
    </row>
    <row r="27">
      <c r="A27" t="str">
        <f>IF(NOT(AND(H8,H12:H15)),"From tomorrow ("&amp;TEXT(B23 + 1,"ddd. mmm dd")&amp;"), "&amp;JOIN(", ",I8,I12,I13,I15)&amp;" (Insha'Allah)","Please donate to the masjid.")</f>
        <v>#N/A</v>
      </c>
    </row>
    <row r="28">
      <c r="A28" t="str">
        <f>IFERROR(__xludf.DUMMYFUNCTION("REGEXREPLACE(A27,""(,\s)+"", "", "")"),"#N/A")</f>
        <v>#N/A</v>
      </c>
    </row>
    <row r="29">
      <c r="A29" t="str">
        <f>IFERROR(__xludf.DUMMYFUNCTION("REGEXREPLACE(A28,"",\s+\("", "" ("")"),"#N/A")</f>
        <v>#N/A</v>
      </c>
    </row>
    <row r="32">
      <c r="C32" s="55"/>
    </row>
    <row r="33">
      <c r="C33" s="10"/>
    </row>
  </sheetData>
  <mergeCells count="11">
    <mergeCell ref="B10:C10"/>
    <mergeCell ref="B11:C11"/>
    <mergeCell ref="A16:C16"/>
    <mergeCell ref="A17:C17"/>
    <mergeCell ref="A1:C1"/>
    <mergeCell ref="A2:C2"/>
    <mergeCell ref="A3:C3"/>
    <mergeCell ref="A4:C4"/>
    <mergeCell ref="A5:C5"/>
    <mergeCell ref="A6:C6"/>
    <mergeCell ref="B9:C9"/>
  </mergeCells>
  <conditionalFormatting sqref="A11">
    <cfRule type="expression" dxfId="0" priority="1">
      <formula>F11</formula>
    </cfRule>
  </conditionalFormatting>
  <conditionalFormatting sqref="A13">
    <cfRule type="expression" dxfId="0" priority="2">
      <formula>F13</formula>
    </cfRule>
  </conditionalFormatting>
  <conditionalFormatting sqref="A14">
    <cfRule type="expression" dxfId="0" priority="3">
      <formula>F14</formula>
    </cfRule>
  </conditionalFormatting>
  <conditionalFormatting sqref="A14">
    <cfRule type="expression" dxfId="2" priority="4">
      <formula>NOT(H14)</formula>
    </cfRule>
  </conditionalFormatting>
  <conditionalFormatting sqref="A15">
    <cfRule type="expression" dxfId="3" priority="5">
      <formula>F15</formula>
    </cfRule>
  </conditionalFormatting>
  <conditionalFormatting sqref="A12">
    <cfRule type="expression" dxfId="4" priority="6">
      <formula>F12</formula>
    </cfRule>
  </conditionalFormatting>
  <conditionalFormatting sqref="A8">
    <cfRule type="expression" dxfId="5" priority="7">
      <formula>F8</formula>
    </cfRule>
  </conditionalFormatting>
  <conditionalFormatting sqref="A8">
    <cfRule type="expression" dxfId="2" priority="8">
      <formula>NOT(H8)</formula>
    </cfRule>
  </conditionalFormatting>
  <conditionalFormatting sqref="A10">
    <cfRule type="expression" dxfId="0" priority="9">
      <formula>F10</formula>
    </cfRule>
  </conditionalFormatting>
  <conditionalFormatting sqref="A9">
    <cfRule type="expression" dxfId="0" priority="10">
      <formula>F9</formula>
    </cfRule>
  </conditionalFormatting>
  <conditionalFormatting sqref="C15">
    <cfRule type="expression" dxfId="3" priority="11">
      <formula>F15</formula>
    </cfRule>
  </conditionalFormatting>
  <conditionalFormatting sqref="B15">
    <cfRule type="expression" dxfId="3" priority="12">
      <formula>F15</formula>
    </cfRule>
  </conditionalFormatting>
  <conditionalFormatting sqref="B14">
    <cfRule type="expression" dxfId="0" priority="13">
      <formula>F14</formula>
    </cfRule>
  </conditionalFormatting>
  <conditionalFormatting sqref="C14">
    <cfRule type="expression" dxfId="0" priority="14">
      <formula>F14</formula>
    </cfRule>
  </conditionalFormatting>
  <conditionalFormatting sqref="B13">
    <cfRule type="expression" dxfId="0" priority="15">
      <formula>F13</formula>
    </cfRule>
  </conditionalFormatting>
  <conditionalFormatting sqref="C13">
    <cfRule type="expression" dxfId="0" priority="16">
      <formula>F13</formula>
    </cfRule>
  </conditionalFormatting>
  <conditionalFormatting sqref="C12">
    <cfRule type="expression" dxfId="4" priority="17">
      <formula>F12</formula>
    </cfRule>
  </conditionalFormatting>
  <conditionalFormatting sqref="B11">
    <cfRule type="expression" dxfId="0" priority="18">
      <formula>F11</formula>
    </cfRule>
  </conditionalFormatting>
  <conditionalFormatting sqref="B10">
    <cfRule type="expression" dxfId="0" priority="19">
      <formula>F10</formula>
    </cfRule>
  </conditionalFormatting>
  <conditionalFormatting sqref="B9">
    <cfRule type="expression" dxfId="0" priority="20">
      <formula>F9</formula>
    </cfRule>
  </conditionalFormatting>
  <conditionalFormatting sqref="B8">
    <cfRule type="expression" dxfId="0" priority="21">
      <formula>F8</formula>
    </cfRule>
  </conditionalFormatting>
  <conditionalFormatting sqref="C8">
    <cfRule type="expression" dxfId="0" priority="22">
      <formula>F8</formula>
    </cfRule>
  </conditionalFormatting>
  <conditionalFormatting sqref="A12">
    <cfRule type="expression" dxfId="6" priority="23">
      <formula>NOT(H12)</formula>
    </cfRule>
  </conditionalFormatting>
  <conditionalFormatting sqref="A13">
    <cfRule type="expression" dxfId="6" priority="24">
      <formula>NOT(H13)</formula>
    </cfRule>
  </conditionalFormatting>
  <conditionalFormatting sqref="A15">
    <cfRule type="expression" dxfId="6" priority="25">
      <formula>NOT(H15)</formula>
    </cfRule>
  </conditionalFormatting>
  <conditionalFormatting sqref="B8">
    <cfRule type="expression" dxfId="2" priority="26">
      <formula>NOT(H8)</formula>
    </cfRule>
  </conditionalFormatting>
  <conditionalFormatting sqref="B14">
    <cfRule type="expression" dxfId="6" priority="27">
      <formula>NOT(H14)</formula>
    </cfRule>
  </conditionalFormatting>
  <conditionalFormatting sqref="B13">
    <cfRule type="expression" dxfId="6" priority="28">
      <formula>NOT(H13)</formula>
    </cfRule>
  </conditionalFormatting>
  <conditionalFormatting sqref="B15">
    <cfRule type="expression" dxfId="6" priority="29">
      <formula>NOT(H15)</formula>
    </cfRule>
  </conditionalFormatting>
  <conditionalFormatting sqref="B12">
    <cfRule type="expression" dxfId="4" priority="30">
      <formula>F12</formula>
    </cfRule>
  </conditionalFormatting>
  <conditionalFormatting sqref="B12">
    <cfRule type="expression" dxfId="6" priority="31">
      <formula>NOT(H12)</formula>
    </cfRule>
  </conditionalFormatting>
  <conditionalFormatting sqref="C8">
    <cfRule type="expression" dxfId="2" priority="32">
      <formula>NOT(H8)</formula>
    </cfRule>
  </conditionalFormatting>
  <conditionalFormatting sqref="C12">
    <cfRule type="expression" dxfId="6" priority="33">
      <formula>NOT(H12)</formula>
    </cfRule>
  </conditionalFormatting>
  <conditionalFormatting sqref="C13">
    <cfRule type="expression" dxfId="6" priority="34">
      <formula>NOT(H13)</formula>
    </cfRule>
  </conditionalFormatting>
  <conditionalFormatting sqref="C14">
    <cfRule type="expression" dxfId="6" priority="35">
      <formula>NOT(H14)</formula>
    </cfRule>
  </conditionalFormatting>
  <conditionalFormatting sqref="C15">
    <cfRule type="expression" dxfId="6" priority="36">
      <formula>NOT(H15)</formula>
    </cfRule>
  </conditionalFormatting>
  <conditionalFormatting sqref="C19">
    <cfRule type="expression" dxfId="0" priority="37">
      <formula>F19</formula>
    </cfRule>
  </conditionalFormatting>
  <conditionalFormatting sqref="B20">
    <cfRule type="expression" dxfId="0" priority="38">
      <formula>F20</formula>
    </cfRule>
  </conditionalFormatting>
  <conditionalFormatting sqref="C20">
    <cfRule type="expression" dxfId="0" priority="39">
      <formula>F20</formula>
    </cfRule>
  </conditionalFormatting>
  <conditionalFormatting sqref="B19">
    <cfRule type="expression" dxfId="0" priority="40">
      <formula>F19</formula>
    </cfRule>
  </conditionalFormatting>
  <conditionalFormatting sqref="A19">
    <cfRule type="expression" dxfId="0" priority="41">
      <formula>F19</formula>
    </cfRule>
  </conditionalFormatting>
  <conditionalFormatting sqref="A20">
    <cfRule type="expression" dxfId="0" priority="42">
      <formula>F20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9.75"/>
    <col customWidth="1" min="3" max="3" width="10.38"/>
    <col customWidth="1" min="4" max="4" width="5.13"/>
    <col customWidth="1" min="5" max="6" width="7.13"/>
    <col customWidth="1" min="7" max="7" width="17.63"/>
    <col customWidth="1" min="8" max="8" width="5.25"/>
    <col customWidth="1" min="9" max="9" width="5.13"/>
    <col customWidth="1" min="10" max="10" width="7.5"/>
    <col customWidth="1" min="11" max="11" width="5.13"/>
    <col customWidth="1" min="12" max="12" width="4.25"/>
    <col customWidth="1" min="13" max="13" width="9.0"/>
    <col customWidth="1" hidden="1" min="14" max="16" width="7.13"/>
    <col customWidth="1" min="17" max="17" width="9.88"/>
    <col customWidth="1" min="18" max="18" width="8.88"/>
    <col customWidth="1" min="19" max="19" width="13.0"/>
    <col customWidth="1" min="20" max="20" width="9.75"/>
  </cols>
  <sheetData>
    <row r="1">
      <c r="A1" s="46" t="s">
        <v>58</v>
      </c>
      <c r="B1" s="46" t="s">
        <v>36</v>
      </c>
      <c r="C1" s="56" t="s">
        <v>59</v>
      </c>
      <c r="D1" s="46" t="s">
        <v>60</v>
      </c>
      <c r="E1" s="46" t="s">
        <v>61</v>
      </c>
      <c r="F1" s="46" t="s">
        <v>62</v>
      </c>
      <c r="G1" s="46" t="s">
        <v>63</v>
      </c>
      <c r="H1" s="46" t="s">
        <v>64</v>
      </c>
      <c r="I1" s="46" t="s">
        <v>65</v>
      </c>
      <c r="J1" s="46" t="s">
        <v>66</v>
      </c>
      <c r="K1" s="46" t="s">
        <v>67</v>
      </c>
      <c r="L1" s="57"/>
      <c r="M1" s="46" t="s">
        <v>68</v>
      </c>
      <c r="N1" s="46" t="s">
        <v>61</v>
      </c>
      <c r="O1" s="46" t="s">
        <v>62</v>
      </c>
      <c r="P1" s="46" t="s">
        <v>69</v>
      </c>
      <c r="Q1" s="46" t="s">
        <v>70</v>
      </c>
      <c r="R1" s="46" t="s">
        <v>71</v>
      </c>
      <c r="S1" s="46" t="s">
        <v>72</v>
      </c>
      <c r="T1" s="46" t="s">
        <v>73</v>
      </c>
      <c r="U1" s="58"/>
      <c r="V1" s="58"/>
      <c r="W1" s="58"/>
      <c r="X1" s="58"/>
      <c r="Y1" s="58"/>
      <c r="Z1" s="58"/>
      <c r="AA1" s="58"/>
    </row>
    <row r="2">
      <c r="A2" s="254">
        <v>44197.0</v>
      </c>
      <c r="B2" s="255" t="str">
        <f t="shared" ref="B2:B366" si="1">TEXT(A2,"dddd")</f>
        <v>Friday</v>
      </c>
      <c r="C2" s="256">
        <v>44197.0</v>
      </c>
      <c r="D2" s="257">
        <v>0.26666666666666666</v>
      </c>
      <c r="E2" s="257">
        <v>0.32708333333333334</v>
      </c>
      <c r="F2" s="258">
        <f t="shared" ref="F2:F366" si="2">E2:E366+TIME(0,20,0)</f>
        <v>0.3409722222</v>
      </c>
      <c r="G2" s="195" t="str">
        <f t="shared" ref="G2:G366" si="3">JOIN(" - ",TEXT((H2)-TIME(0,6,0), "hh:mm A/P\M"),TEXT((H2)-TIME(0,1,0), "hh:mm A/P\M"))</f>
        <v>12:15 PM - 12:20 PM</v>
      </c>
      <c r="H2" s="257">
        <v>0.5145833333333333</v>
      </c>
      <c r="I2" s="257">
        <v>0.6305555555555555</v>
      </c>
      <c r="J2" s="257">
        <v>0.7020833333333333</v>
      </c>
      <c r="K2" s="257">
        <v>0.7618055555555555</v>
      </c>
      <c r="L2" s="259"/>
      <c r="M2" s="257">
        <v>0.2708333333333333</v>
      </c>
      <c r="N2" s="257"/>
      <c r="O2" s="257"/>
      <c r="P2" s="257"/>
      <c r="Q2" s="257">
        <f t="shared" ref="Q2:Q326" si="4">H2+TIME(0,20,0)</f>
        <v>0.5284722222</v>
      </c>
      <c r="R2" s="257">
        <f t="shared" ref="R2:R326" si="5">I2+TIME(0,30,0)</f>
        <v>0.6513888889</v>
      </c>
      <c r="S2" s="258">
        <f t="shared" ref="S2:S366" si="6">J2:J366+TIME(0,6,0)</f>
        <v>0.70625</v>
      </c>
      <c r="T2" s="257">
        <f t="shared" ref="T2:T326" si="7">K2+TIME(0,10,0)</f>
        <v>0.76875</v>
      </c>
    </row>
    <row r="3">
      <c r="A3" s="260">
        <v>44198.0</v>
      </c>
      <c r="B3" s="261" t="str">
        <f t="shared" si="1"/>
        <v>Saturday</v>
      </c>
      <c r="C3" s="262">
        <v>44198.0</v>
      </c>
      <c r="D3" s="263">
        <v>0.26666666666666666</v>
      </c>
      <c r="E3" s="263">
        <v>0.32708333333333334</v>
      </c>
      <c r="F3" s="264">
        <f t="shared" si="2"/>
        <v>0.3409722222</v>
      </c>
      <c r="G3" s="195" t="str">
        <f t="shared" si="3"/>
        <v>12:15 PM - 12:20 PM</v>
      </c>
      <c r="H3" s="263">
        <v>0.5145833333333333</v>
      </c>
      <c r="I3" s="263">
        <v>0.63125</v>
      </c>
      <c r="J3" s="263">
        <v>0.7027777777777777</v>
      </c>
      <c r="K3" s="263">
        <v>0.7625</v>
      </c>
      <c r="L3" s="265"/>
      <c r="M3" s="263">
        <v>0.2708333333333333</v>
      </c>
      <c r="N3" s="263"/>
      <c r="O3" s="263"/>
      <c r="P3" s="263"/>
      <c r="Q3" s="257">
        <f t="shared" si="4"/>
        <v>0.5284722222</v>
      </c>
      <c r="R3" s="257">
        <f t="shared" si="5"/>
        <v>0.6520833333</v>
      </c>
      <c r="S3" s="264">
        <f t="shared" si="6"/>
        <v>0.7069444444</v>
      </c>
      <c r="T3" s="257">
        <f t="shared" si="7"/>
        <v>0.7694444444</v>
      </c>
      <c r="U3" s="222"/>
      <c r="V3" s="222"/>
      <c r="W3" s="222"/>
      <c r="X3" s="222"/>
      <c r="Y3" s="222"/>
      <c r="Z3" s="222"/>
      <c r="AA3" s="222"/>
    </row>
    <row r="4">
      <c r="A4" s="260">
        <v>44199.0</v>
      </c>
      <c r="B4" s="261" t="str">
        <f t="shared" si="1"/>
        <v>Sunday</v>
      </c>
      <c r="C4" s="262">
        <v>44199.0</v>
      </c>
      <c r="D4" s="263">
        <v>0.2673611111111111</v>
      </c>
      <c r="E4" s="263">
        <v>0.32708333333333334</v>
      </c>
      <c r="F4" s="264">
        <f t="shared" si="2"/>
        <v>0.3409722222</v>
      </c>
      <c r="G4" s="195" t="str">
        <f t="shared" si="3"/>
        <v>12:16 PM - 12:21 PM</v>
      </c>
      <c r="H4" s="263">
        <v>0.5152777777777777</v>
      </c>
      <c r="I4" s="263">
        <v>0.6319444444444444</v>
      </c>
      <c r="J4" s="263">
        <v>0.7034722222222223</v>
      </c>
      <c r="K4" s="263">
        <v>0.7631944444444444</v>
      </c>
      <c r="L4" s="265"/>
      <c r="M4" s="263">
        <v>0.2708333333333333</v>
      </c>
      <c r="N4" s="263"/>
      <c r="O4" s="263"/>
      <c r="P4" s="263"/>
      <c r="Q4" s="257">
        <f t="shared" si="4"/>
        <v>0.5291666667</v>
      </c>
      <c r="R4" s="257">
        <f t="shared" si="5"/>
        <v>0.6527777778</v>
      </c>
      <c r="S4" s="264">
        <f t="shared" si="6"/>
        <v>0.7076388889</v>
      </c>
      <c r="T4" s="257">
        <f t="shared" si="7"/>
        <v>0.7701388889</v>
      </c>
      <c r="U4" s="222"/>
      <c r="V4" s="222"/>
      <c r="W4" s="222"/>
      <c r="X4" s="222"/>
      <c r="Y4" s="222"/>
      <c r="Z4" s="222"/>
      <c r="AA4" s="222"/>
    </row>
    <row r="5">
      <c r="A5" s="254">
        <v>44200.0</v>
      </c>
      <c r="B5" s="266" t="str">
        <f t="shared" si="1"/>
        <v>Monday</v>
      </c>
      <c r="C5" s="256">
        <v>44200.0</v>
      </c>
      <c r="D5" s="257">
        <v>0.2673611111111111</v>
      </c>
      <c r="E5" s="257">
        <v>0.32708333333333334</v>
      </c>
      <c r="F5" s="258">
        <f t="shared" si="2"/>
        <v>0.3409722222</v>
      </c>
      <c r="G5" s="195" t="str">
        <f t="shared" si="3"/>
        <v>12:16 PM - 12:21 PM</v>
      </c>
      <c r="H5" s="257">
        <v>0.5152777777777777</v>
      </c>
      <c r="I5" s="257">
        <v>0.6326388888888889</v>
      </c>
      <c r="J5" s="257">
        <v>0.7041666666666667</v>
      </c>
      <c r="K5" s="257">
        <v>0.7638888888888888</v>
      </c>
      <c r="L5" s="259"/>
      <c r="M5" s="257">
        <v>0.2708333333333333</v>
      </c>
      <c r="N5" s="257"/>
      <c r="O5" s="257"/>
      <c r="P5" s="257"/>
      <c r="Q5" s="257">
        <f t="shared" si="4"/>
        <v>0.5291666667</v>
      </c>
      <c r="R5" s="257">
        <f t="shared" si="5"/>
        <v>0.6534722222</v>
      </c>
      <c r="S5" s="258">
        <f t="shared" si="6"/>
        <v>0.7083333333</v>
      </c>
      <c r="T5" s="257">
        <f t="shared" si="7"/>
        <v>0.7708333333</v>
      </c>
    </row>
    <row r="6">
      <c r="A6" s="254">
        <v>44201.0</v>
      </c>
      <c r="B6" s="266" t="str">
        <f t="shared" si="1"/>
        <v>Tuesday</v>
      </c>
      <c r="C6" s="256">
        <v>44201.0</v>
      </c>
      <c r="D6" s="257">
        <v>0.2673611111111111</v>
      </c>
      <c r="E6" s="257">
        <v>0.32708333333333334</v>
      </c>
      <c r="F6" s="258">
        <f t="shared" si="2"/>
        <v>0.3409722222</v>
      </c>
      <c r="G6" s="195" t="str">
        <f t="shared" si="3"/>
        <v>12:17 PM - 12:22 PM</v>
      </c>
      <c r="H6" s="257">
        <v>0.5159722222222223</v>
      </c>
      <c r="I6" s="257">
        <v>0.6333333333333333</v>
      </c>
      <c r="J6" s="257">
        <v>0.7048611111111112</v>
      </c>
      <c r="K6" s="257">
        <v>0.7645833333333333</v>
      </c>
      <c r="L6" s="259"/>
      <c r="M6" s="257">
        <v>0.2708333333333333</v>
      </c>
      <c r="N6" s="257"/>
      <c r="O6" s="257"/>
      <c r="P6" s="257"/>
      <c r="Q6" s="257">
        <f t="shared" si="4"/>
        <v>0.5298611111</v>
      </c>
      <c r="R6" s="257">
        <f t="shared" si="5"/>
        <v>0.6541666667</v>
      </c>
      <c r="S6" s="258">
        <f t="shared" si="6"/>
        <v>0.7090277778</v>
      </c>
      <c r="T6" s="257">
        <f t="shared" si="7"/>
        <v>0.7715277778</v>
      </c>
    </row>
    <row r="7">
      <c r="A7" s="254">
        <v>44202.0</v>
      </c>
      <c r="B7" s="266" t="str">
        <f t="shared" si="1"/>
        <v>Wednesday</v>
      </c>
      <c r="C7" s="256">
        <v>44202.0</v>
      </c>
      <c r="D7" s="257">
        <v>0.2673611111111111</v>
      </c>
      <c r="E7" s="257">
        <v>0.32708333333333334</v>
      </c>
      <c r="F7" s="258">
        <f t="shared" si="2"/>
        <v>0.3409722222</v>
      </c>
      <c r="G7" s="195" t="str">
        <f t="shared" si="3"/>
        <v>12:17 PM - 12:22 PM</v>
      </c>
      <c r="H7" s="257">
        <v>0.5159722222222223</v>
      </c>
      <c r="I7" s="257">
        <v>0.6340277777777777</v>
      </c>
      <c r="J7" s="257">
        <v>0.7055555555555556</v>
      </c>
      <c r="K7" s="257">
        <v>0.7652777777777777</v>
      </c>
      <c r="L7" s="259"/>
      <c r="M7" s="257">
        <v>0.2743055555555556</v>
      </c>
      <c r="N7" s="257"/>
      <c r="O7" s="257"/>
      <c r="P7" s="257"/>
      <c r="Q7" s="257">
        <f t="shared" si="4"/>
        <v>0.5298611111</v>
      </c>
      <c r="R7" s="257">
        <f t="shared" si="5"/>
        <v>0.6548611111</v>
      </c>
      <c r="S7" s="258">
        <f t="shared" si="6"/>
        <v>0.7097222222</v>
      </c>
      <c r="T7" s="257">
        <f t="shared" si="7"/>
        <v>0.7722222222</v>
      </c>
    </row>
    <row r="8">
      <c r="A8" s="254">
        <v>44203.0</v>
      </c>
      <c r="B8" s="266" t="str">
        <f t="shared" si="1"/>
        <v>Thursday</v>
      </c>
      <c r="C8" s="256">
        <v>44203.0</v>
      </c>
      <c r="D8" s="257">
        <v>0.2673611111111111</v>
      </c>
      <c r="E8" s="257">
        <v>0.3263888888888889</v>
      </c>
      <c r="F8" s="258">
        <f t="shared" si="2"/>
        <v>0.3402777778</v>
      </c>
      <c r="G8" s="195" t="str">
        <f t="shared" si="3"/>
        <v>12:17 PM - 12:22 PM</v>
      </c>
      <c r="H8" s="257">
        <v>0.5159722222222223</v>
      </c>
      <c r="I8" s="257">
        <v>0.6347222222222222</v>
      </c>
      <c r="J8" s="257">
        <v>0.70625</v>
      </c>
      <c r="K8" s="257">
        <v>0.7652777777777777</v>
      </c>
      <c r="L8" s="259"/>
      <c r="M8" s="257">
        <v>0.2708333333333333</v>
      </c>
      <c r="N8" s="257"/>
      <c r="O8" s="257"/>
      <c r="P8" s="257"/>
      <c r="Q8" s="257">
        <f t="shared" si="4"/>
        <v>0.5298611111</v>
      </c>
      <c r="R8" s="257">
        <f t="shared" si="5"/>
        <v>0.6555555556</v>
      </c>
      <c r="S8" s="258">
        <f t="shared" si="6"/>
        <v>0.7104166667</v>
      </c>
      <c r="T8" s="257">
        <f t="shared" si="7"/>
        <v>0.7722222222</v>
      </c>
    </row>
    <row r="9">
      <c r="A9" s="254">
        <v>44204.0</v>
      </c>
      <c r="B9" s="266" t="str">
        <f t="shared" si="1"/>
        <v>Friday</v>
      </c>
      <c r="C9" s="256">
        <v>44204.0</v>
      </c>
      <c r="D9" s="257">
        <v>0.26666666666666666</v>
      </c>
      <c r="E9" s="257">
        <v>0.3263888888888889</v>
      </c>
      <c r="F9" s="258">
        <f t="shared" si="2"/>
        <v>0.3402777778</v>
      </c>
      <c r="G9" s="195" t="str">
        <f t="shared" si="3"/>
        <v>12:18 PM - 12:23 PM</v>
      </c>
      <c r="H9" s="257">
        <v>0.5166666666666667</v>
      </c>
      <c r="I9" s="257">
        <v>0.6354166666666666</v>
      </c>
      <c r="J9" s="257">
        <v>0.7069444444444445</v>
      </c>
      <c r="K9" s="257">
        <v>0.7659722222222223</v>
      </c>
      <c r="L9" s="259"/>
      <c r="M9" s="257">
        <v>0.2708333333333333</v>
      </c>
      <c r="N9" s="257"/>
      <c r="O9" s="257"/>
      <c r="P9" s="257"/>
      <c r="Q9" s="257">
        <f t="shared" si="4"/>
        <v>0.5305555556</v>
      </c>
      <c r="R9" s="257">
        <f t="shared" si="5"/>
        <v>0.65625</v>
      </c>
      <c r="S9" s="258">
        <f t="shared" si="6"/>
        <v>0.7111111111</v>
      </c>
      <c r="T9" s="257">
        <f t="shared" si="7"/>
        <v>0.7729166667</v>
      </c>
    </row>
    <row r="10">
      <c r="A10" s="260">
        <v>44205.0</v>
      </c>
      <c r="B10" s="261" t="str">
        <f t="shared" si="1"/>
        <v>Saturday</v>
      </c>
      <c r="C10" s="262">
        <v>44205.0</v>
      </c>
      <c r="D10" s="263">
        <v>0.26666666666666666</v>
      </c>
      <c r="E10" s="263">
        <v>0.3263888888888889</v>
      </c>
      <c r="F10" s="264">
        <f t="shared" si="2"/>
        <v>0.3402777778</v>
      </c>
      <c r="G10" s="195" t="str">
        <f t="shared" si="3"/>
        <v>12:18 PM - 12:23 PM</v>
      </c>
      <c r="H10" s="263">
        <v>0.5166666666666667</v>
      </c>
      <c r="I10" s="263">
        <v>0.6361111111111111</v>
      </c>
      <c r="J10" s="263">
        <v>0.7076388888888889</v>
      </c>
      <c r="K10" s="263">
        <v>0.7666666666666667</v>
      </c>
      <c r="L10" s="265"/>
      <c r="M10" s="263">
        <v>0.2708333333333333</v>
      </c>
      <c r="N10" s="263"/>
      <c r="O10" s="263"/>
      <c r="P10" s="263"/>
      <c r="Q10" s="257">
        <f t="shared" si="4"/>
        <v>0.5305555556</v>
      </c>
      <c r="R10" s="257">
        <f t="shared" si="5"/>
        <v>0.6569444444</v>
      </c>
      <c r="S10" s="264">
        <f t="shared" si="6"/>
        <v>0.7118055556</v>
      </c>
      <c r="T10" s="257">
        <f t="shared" si="7"/>
        <v>0.7736111111</v>
      </c>
      <c r="U10" s="222"/>
      <c r="V10" s="222"/>
      <c r="W10" s="222"/>
      <c r="X10" s="222"/>
      <c r="Y10" s="222"/>
      <c r="Z10" s="222"/>
      <c r="AA10" s="222"/>
    </row>
    <row r="11">
      <c r="A11" s="260">
        <v>44206.0</v>
      </c>
      <c r="B11" s="261" t="str">
        <f t="shared" si="1"/>
        <v>Sunday</v>
      </c>
      <c r="C11" s="262">
        <v>44206.0</v>
      </c>
      <c r="D11" s="263">
        <v>0.26666666666666666</v>
      </c>
      <c r="E11" s="263">
        <v>0.3263888888888889</v>
      </c>
      <c r="F11" s="264">
        <f t="shared" si="2"/>
        <v>0.3402777778</v>
      </c>
      <c r="G11" s="195" t="str">
        <f t="shared" si="3"/>
        <v>12:19 PM - 12:24 PM</v>
      </c>
      <c r="H11" s="263">
        <v>0.5173611111111112</v>
      </c>
      <c r="I11" s="263">
        <v>0.6368055555555555</v>
      </c>
      <c r="J11" s="263">
        <v>0.7083333333333334</v>
      </c>
      <c r="K11" s="263">
        <v>0.7673611111111112</v>
      </c>
      <c r="L11" s="265"/>
      <c r="M11" s="263">
        <v>0.2708333333333333</v>
      </c>
      <c r="N11" s="263"/>
      <c r="O11" s="263"/>
      <c r="P11" s="263"/>
      <c r="Q11" s="257">
        <f t="shared" si="4"/>
        <v>0.53125</v>
      </c>
      <c r="R11" s="257">
        <f t="shared" si="5"/>
        <v>0.6576388889</v>
      </c>
      <c r="S11" s="264">
        <f t="shared" si="6"/>
        <v>0.7125</v>
      </c>
      <c r="T11" s="257">
        <f t="shared" si="7"/>
        <v>0.7743055556</v>
      </c>
      <c r="U11" s="222"/>
      <c r="V11" s="222"/>
      <c r="W11" s="222"/>
      <c r="X11" s="222"/>
      <c r="Y11" s="222"/>
      <c r="Z11" s="222"/>
      <c r="AA11" s="222"/>
    </row>
    <row r="12">
      <c r="A12" s="254">
        <v>44207.0</v>
      </c>
      <c r="B12" s="266" t="str">
        <f t="shared" si="1"/>
        <v>Monday</v>
      </c>
      <c r="C12" s="256">
        <v>44207.0</v>
      </c>
      <c r="D12" s="257">
        <v>0.26666666666666666</v>
      </c>
      <c r="E12" s="257">
        <v>0.32569444444444445</v>
      </c>
      <c r="F12" s="258">
        <f t="shared" si="2"/>
        <v>0.3395833333</v>
      </c>
      <c r="G12" s="195" t="str">
        <f t="shared" si="3"/>
        <v>12:19 PM - 12:24 PM</v>
      </c>
      <c r="H12" s="257">
        <v>0.5173611111111112</v>
      </c>
      <c r="I12" s="257">
        <v>0.6381944444444444</v>
      </c>
      <c r="J12" s="257">
        <v>0.7090277777777778</v>
      </c>
      <c r="K12" s="257">
        <v>0.7680555555555556</v>
      </c>
      <c r="L12" s="259"/>
      <c r="M12" s="257">
        <v>0.2708333333333333</v>
      </c>
      <c r="N12" s="257"/>
      <c r="O12" s="257"/>
      <c r="P12" s="257"/>
      <c r="Q12" s="257">
        <f t="shared" si="4"/>
        <v>0.53125</v>
      </c>
      <c r="R12" s="257">
        <f t="shared" si="5"/>
        <v>0.6590277778</v>
      </c>
      <c r="S12" s="258">
        <f t="shared" si="6"/>
        <v>0.7131944444</v>
      </c>
      <c r="T12" s="257">
        <f t="shared" si="7"/>
        <v>0.775</v>
      </c>
    </row>
    <row r="13">
      <c r="A13" s="254">
        <v>44208.0</v>
      </c>
      <c r="B13" s="266" t="str">
        <f t="shared" si="1"/>
        <v>Tuesday</v>
      </c>
      <c r="C13" s="256">
        <v>44208.0</v>
      </c>
      <c r="D13" s="257">
        <v>0.26666666666666666</v>
      </c>
      <c r="E13" s="257">
        <v>0.32569444444444445</v>
      </c>
      <c r="F13" s="258">
        <f t="shared" si="2"/>
        <v>0.3395833333</v>
      </c>
      <c r="G13" s="195" t="str">
        <f t="shared" si="3"/>
        <v>12:19 PM - 12:24 PM</v>
      </c>
      <c r="H13" s="257">
        <v>0.5173611111111112</v>
      </c>
      <c r="I13" s="257">
        <v>0.6388888888888888</v>
      </c>
      <c r="J13" s="257">
        <v>0.7097222222222223</v>
      </c>
      <c r="K13" s="257">
        <v>0.76875</v>
      </c>
      <c r="L13" s="259"/>
      <c r="M13" s="257">
        <v>0.2708333333333333</v>
      </c>
      <c r="N13" s="257"/>
      <c r="O13" s="257"/>
      <c r="P13" s="257"/>
      <c r="Q13" s="257">
        <f t="shared" si="4"/>
        <v>0.53125</v>
      </c>
      <c r="R13" s="257">
        <f t="shared" si="5"/>
        <v>0.6597222222</v>
      </c>
      <c r="S13" s="258">
        <f t="shared" si="6"/>
        <v>0.7138888889</v>
      </c>
      <c r="T13" s="257">
        <f t="shared" si="7"/>
        <v>0.7756944444</v>
      </c>
    </row>
    <row r="14">
      <c r="A14" s="254">
        <v>44209.0</v>
      </c>
      <c r="B14" s="266" t="str">
        <f t="shared" si="1"/>
        <v>Wednesday</v>
      </c>
      <c r="C14" s="256">
        <v>44209.0</v>
      </c>
      <c r="D14" s="257">
        <v>0.2659722222222222</v>
      </c>
      <c r="E14" s="257">
        <v>0.325</v>
      </c>
      <c r="F14" s="258">
        <f t="shared" si="2"/>
        <v>0.3388888889</v>
      </c>
      <c r="G14" s="195" t="str">
        <f t="shared" si="3"/>
        <v>12:20 PM - 12:25 PM</v>
      </c>
      <c r="H14" s="257">
        <v>0.5180555555555556</v>
      </c>
      <c r="I14" s="257">
        <v>0.6395833333333333</v>
      </c>
      <c r="J14" s="257">
        <v>0.7104166666666667</v>
      </c>
      <c r="K14" s="257">
        <v>0.7694444444444445</v>
      </c>
      <c r="L14" s="259"/>
      <c r="M14" s="257">
        <v>0.2708333333333333</v>
      </c>
      <c r="N14" s="257"/>
      <c r="O14" s="257"/>
      <c r="P14" s="257"/>
      <c r="Q14" s="257">
        <f t="shared" si="4"/>
        <v>0.5319444444</v>
      </c>
      <c r="R14" s="257">
        <f t="shared" si="5"/>
        <v>0.6604166667</v>
      </c>
      <c r="S14" s="258">
        <f t="shared" si="6"/>
        <v>0.7145833333</v>
      </c>
      <c r="T14" s="257">
        <f t="shared" si="7"/>
        <v>0.7763888889</v>
      </c>
    </row>
    <row r="15">
      <c r="A15" s="254">
        <v>44210.0</v>
      </c>
      <c r="B15" s="266" t="str">
        <f t="shared" si="1"/>
        <v>Thursday</v>
      </c>
      <c r="C15" s="256">
        <v>44210.0</v>
      </c>
      <c r="D15" s="257">
        <v>0.2659722222222222</v>
      </c>
      <c r="E15" s="257">
        <v>0.325</v>
      </c>
      <c r="F15" s="258">
        <f t="shared" si="2"/>
        <v>0.3388888889</v>
      </c>
      <c r="G15" s="195" t="str">
        <f t="shared" si="3"/>
        <v>12:20 PM - 12:25 PM</v>
      </c>
      <c r="H15" s="257">
        <v>0.5180555555555556</v>
      </c>
      <c r="I15" s="257">
        <v>0.6402777777777777</v>
      </c>
      <c r="J15" s="257">
        <v>0.7118055555555556</v>
      </c>
      <c r="K15" s="257">
        <v>0.7701388888888889</v>
      </c>
      <c r="L15" s="259"/>
      <c r="M15" s="257">
        <v>0.2708333333333333</v>
      </c>
      <c r="N15" s="257"/>
      <c r="O15" s="257"/>
      <c r="P15" s="257"/>
      <c r="Q15" s="257">
        <f t="shared" si="4"/>
        <v>0.5319444444</v>
      </c>
      <c r="R15" s="257">
        <f t="shared" si="5"/>
        <v>0.6611111111</v>
      </c>
      <c r="S15" s="258">
        <f t="shared" si="6"/>
        <v>0.7159722222</v>
      </c>
      <c r="T15" s="257">
        <f t="shared" si="7"/>
        <v>0.7770833333</v>
      </c>
    </row>
    <row r="16">
      <c r="A16" s="254">
        <v>44211.0</v>
      </c>
      <c r="B16" s="266" t="str">
        <f t="shared" si="1"/>
        <v>Friday</v>
      </c>
      <c r="C16" s="256">
        <v>44211.0</v>
      </c>
      <c r="D16" s="257">
        <v>0.2659722222222222</v>
      </c>
      <c r="E16" s="257">
        <v>0.325</v>
      </c>
      <c r="F16" s="258">
        <f t="shared" si="2"/>
        <v>0.3388888889</v>
      </c>
      <c r="G16" s="195" t="str">
        <f t="shared" si="3"/>
        <v>12:20 PM - 12:25 PM</v>
      </c>
      <c r="H16" s="257">
        <v>0.5180555555555556</v>
      </c>
      <c r="I16" s="257">
        <v>0.6409722222222223</v>
      </c>
      <c r="J16" s="257">
        <v>0.7125</v>
      </c>
      <c r="K16" s="257">
        <v>0.7715277777777778</v>
      </c>
      <c r="L16" s="259"/>
      <c r="M16" s="257">
        <v>0.2708333333333333</v>
      </c>
      <c r="N16" s="257"/>
      <c r="O16" s="257"/>
      <c r="P16" s="257"/>
      <c r="Q16" s="257">
        <f t="shared" si="4"/>
        <v>0.5319444444</v>
      </c>
      <c r="R16" s="257">
        <f t="shared" si="5"/>
        <v>0.6618055556</v>
      </c>
      <c r="S16" s="258">
        <f t="shared" si="6"/>
        <v>0.7166666667</v>
      </c>
      <c r="T16" s="257">
        <f t="shared" si="7"/>
        <v>0.7784722222</v>
      </c>
    </row>
    <row r="17">
      <c r="A17" s="260">
        <v>44212.0</v>
      </c>
      <c r="B17" s="261" t="str">
        <f t="shared" si="1"/>
        <v>Saturday</v>
      </c>
      <c r="C17" s="262">
        <v>44212.0</v>
      </c>
      <c r="D17" s="263">
        <v>0.2652777777777778</v>
      </c>
      <c r="E17" s="263">
        <v>0.32430555555555557</v>
      </c>
      <c r="F17" s="264">
        <f t="shared" si="2"/>
        <v>0.3381944444</v>
      </c>
      <c r="G17" s="195" t="str">
        <f t="shared" si="3"/>
        <v>12:21 PM - 12:26 PM</v>
      </c>
      <c r="H17" s="263">
        <v>0.51875</v>
      </c>
      <c r="I17" s="263">
        <v>0.6423611111111112</v>
      </c>
      <c r="J17" s="263">
        <v>0.7131944444444445</v>
      </c>
      <c r="K17" s="263">
        <v>0.7722222222222223</v>
      </c>
      <c r="L17" s="265"/>
      <c r="M17" s="263">
        <v>0.2708333333333333</v>
      </c>
      <c r="N17" s="263"/>
      <c r="O17" s="263"/>
      <c r="P17" s="263"/>
      <c r="Q17" s="257">
        <f t="shared" si="4"/>
        <v>0.5326388889</v>
      </c>
      <c r="R17" s="257">
        <f t="shared" si="5"/>
        <v>0.6631944444</v>
      </c>
      <c r="S17" s="264">
        <f t="shared" si="6"/>
        <v>0.7173611111</v>
      </c>
      <c r="T17" s="257">
        <f t="shared" si="7"/>
        <v>0.7791666667</v>
      </c>
      <c r="U17" s="222"/>
      <c r="V17" s="222"/>
      <c r="W17" s="222"/>
      <c r="X17" s="222"/>
      <c r="Y17" s="222"/>
      <c r="Z17" s="222"/>
      <c r="AA17" s="222"/>
    </row>
    <row r="18">
      <c r="A18" s="260">
        <v>44213.0</v>
      </c>
      <c r="B18" s="261" t="str">
        <f t="shared" si="1"/>
        <v>Sunday</v>
      </c>
      <c r="C18" s="262">
        <v>44213.0</v>
      </c>
      <c r="D18" s="263">
        <v>0.2652777777777778</v>
      </c>
      <c r="E18" s="263">
        <v>0.3236111111111111</v>
      </c>
      <c r="F18" s="264">
        <f t="shared" si="2"/>
        <v>0.3375</v>
      </c>
      <c r="G18" s="195" t="str">
        <f t="shared" si="3"/>
        <v>12:21 PM - 12:26 PM</v>
      </c>
      <c r="H18" s="263">
        <v>0.51875</v>
      </c>
      <c r="I18" s="263">
        <v>0.6430555555555556</v>
      </c>
      <c r="J18" s="263">
        <v>0.7138888888888889</v>
      </c>
      <c r="K18" s="263">
        <v>0.7729166666666667</v>
      </c>
      <c r="L18" s="265"/>
      <c r="M18" s="263">
        <v>0.2708333333333333</v>
      </c>
      <c r="N18" s="263"/>
      <c r="O18" s="263"/>
      <c r="P18" s="263"/>
      <c r="Q18" s="257">
        <f t="shared" si="4"/>
        <v>0.5326388889</v>
      </c>
      <c r="R18" s="257">
        <f t="shared" si="5"/>
        <v>0.6638888889</v>
      </c>
      <c r="S18" s="264">
        <f t="shared" si="6"/>
        <v>0.7180555556</v>
      </c>
      <c r="T18" s="257">
        <f t="shared" si="7"/>
        <v>0.7798611111</v>
      </c>
      <c r="U18" s="222"/>
      <c r="V18" s="222"/>
      <c r="W18" s="222"/>
      <c r="X18" s="222"/>
      <c r="Y18" s="222"/>
      <c r="Z18" s="222"/>
      <c r="AA18" s="222"/>
    </row>
    <row r="19">
      <c r="A19" s="254">
        <v>44214.0</v>
      </c>
      <c r="B19" s="266" t="str">
        <f t="shared" si="1"/>
        <v>Monday</v>
      </c>
      <c r="C19" s="256">
        <v>44214.0</v>
      </c>
      <c r="D19" s="257">
        <v>0.2652777777777778</v>
      </c>
      <c r="E19" s="257">
        <v>0.3236111111111111</v>
      </c>
      <c r="F19" s="258">
        <f t="shared" si="2"/>
        <v>0.3375</v>
      </c>
      <c r="G19" s="195" t="str">
        <f t="shared" si="3"/>
        <v>12:21 PM - 12:26 PM</v>
      </c>
      <c r="H19" s="257">
        <v>0.51875</v>
      </c>
      <c r="I19" s="257">
        <v>0.64375</v>
      </c>
      <c r="J19" s="257">
        <v>0.7152777777777778</v>
      </c>
      <c r="K19" s="257">
        <v>0.7736111111111111</v>
      </c>
      <c r="L19" s="259"/>
      <c r="M19" s="257">
        <v>0.2708333333333333</v>
      </c>
      <c r="N19" s="257"/>
      <c r="O19" s="257"/>
      <c r="P19" s="257"/>
      <c r="Q19" s="257">
        <f t="shared" si="4"/>
        <v>0.5326388889</v>
      </c>
      <c r="R19" s="257">
        <f t="shared" si="5"/>
        <v>0.6645833333</v>
      </c>
      <c r="S19" s="258">
        <f t="shared" si="6"/>
        <v>0.7194444444</v>
      </c>
      <c r="T19" s="257">
        <f t="shared" si="7"/>
        <v>0.7805555556</v>
      </c>
    </row>
    <row r="20">
      <c r="A20" s="254">
        <v>44215.0</v>
      </c>
      <c r="B20" s="266" t="str">
        <f t="shared" si="1"/>
        <v>Tuesday</v>
      </c>
      <c r="C20" s="256">
        <v>44215.0</v>
      </c>
      <c r="D20" s="257">
        <v>0.26458333333333334</v>
      </c>
      <c r="E20" s="257">
        <v>0.3229166666666667</v>
      </c>
      <c r="F20" s="258">
        <f t="shared" si="2"/>
        <v>0.3368055556</v>
      </c>
      <c r="G20" s="195" t="str">
        <f t="shared" si="3"/>
        <v>12:22 PM - 12:27 PM</v>
      </c>
      <c r="H20" s="257">
        <v>0.5194444444444445</v>
      </c>
      <c r="I20" s="257">
        <v>0.6444444444444445</v>
      </c>
      <c r="J20" s="257">
        <v>0.7159722222222222</v>
      </c>
      <c r="K20" s="257">
        <v>0.7743055555555556</v>
      </c>
      <c r="L20" s="259"/>
      <c r="M20" s="257">
        <v>0.2708333333333333</v>
      </c>
      <c r="N20" s="257"/>
      <c r="O20" s="257"/>
      <c r="P20" s="257"/>
      <c r="Q20" s="257">
        <f t="shared" si="4"/>
        <v>0.5333333333</v>
      </c>
      <c r="R20" s="257">
        <f t="shared" si="5"/>
        <v>0.6652777778</v>
      </c>
      <c r="S20" s="258">
        <f t="shared" si="6"/>
        <v>0.7201388889</v>
      </c>
      <c r="T20" s="257">
        <f t="shared" si="7"/>
        <v>0.78125</v>
      </c>
    </row>
    <row r="21">
      <c r="A21" s="254">
        <v>44216.0</v>
      </c>
      <c r="B21" s="266" t="str">
        <f t="shared" si="1"/>
        <v>Wednesday</v>
      </c>
      <c r="C21" s="256">
        <v>44216.0</v>
      </c>
      <c r="D21" s="257">
        <v>0.26458333333333334</v>
      </c>
      <c r="E21" s="257">
        <v>0.32222222222222224</v>
      </c>
      <c r="F21" s="258">
        <f t="shared" si="2"/>
        <v>0.3361111111</v>
      </c>
      <c r="G21" s="195" t="str">
        <f t="shared" si="3"/>
        <v>12:22 PM - 12:27 PM</v>
      </c>
      <c r="H21" s="257">
        <v>0.5194444444444445</v>
      </c>
      <c r="I21" s="257">
        <v>0.6451388888888889</v>
      </c>
      <c r="J21" s="257">
        <v>0.7166666666666667</v>
      </c>
      <c r="K21" s="257">
        <v>0.775</v>
      </c>
      <c r="L21" s="259"/>
      <c r="M21" s="257">
        <v>0.2708333333333333</v>
      </c>
      <c r="N21" s="257"/>
      <c r="O21" s="257"/>
      <c r="P21" s="257"/>
      <c r="Q21" s="257">
        <f t="shared" si="4"/>
        <v>0.5333333333</v>
      </c>
      <c r="R21" s="257">
        <f t="shared" si="5"/>
        <v>0.6659722222</v>
      </c>
      <c r="S21" s="258">
        <f t="shared" si="6"/>
        <v>0.7208333333</v>
      </c>
      <c r="T21" s="257">
        <f t="shared" si="7"/>
        <v>0.7819444444</v>
      </c>
    </row>
    <row r="22">
      <c r="A22" s="254">
        <v>44217.0</v>
      </c>
      <c r="B22" s="266" t="str">
        <f t="shared" si="1"/>
        <v>Thursday</v>
      </c>
      <c r="C22" s="256">
        <v>44217.0</v>
      </c>
      <c r="D22" s="257">
        <v>0.2638888888888889</v>
      </c>
      <c r="E22" s="257">
        <v>0.32222222222222224</v>
      </c>
      <c r="F22" s="258">
        <f t="shared" si="2"/>
        <v>0.3361111111</v>
      </c>
      <c r="G22" s="195" t="str">
        <f t="shared" si="3"/>
        <v>12:22 PM - 12:27 PM</v>
      </c>
      <c r="H22" s="257">
        <v>0.5194444444444445</v>
      </c>
      <c r="I22" s="257">
        <v>0.6465277777777778</v>
      </c>
      <c r="J22" s="257">
        <v>0.7180555555555556</v>
      </c>
      <c r="K22" s="257">
        <v>0.7756944444444445</v>
      </c>
      <c r="L22" s="259"/>
      <c r="M22" s="257">
        <v>0.2708333333333333</v>
      </c>
      <c r="N22" s="257"/>
      <c r="O22" s="257"/>
      <c r="P22" s="257"/>
      <c r="Q22" s="257">
        <f t="shared" si="4"/>
        <v>0.5333333333</v>
      </c>
      <c r="R22" s="257">
        <f t="shared" si="5"/>
        <v>0.6673611111</v>
      </c>
      <c r="S22" s="258">
        <f t="shared" si="6"/>
        <v>0.7222222222</v>
      </c>
      <c r="T22" s="257">
        <f t="shared" si="7"/>
        <v>0.7826388889</v>
      </c>
    </row>
    <row r="23">
      <c r="A23" s="254">
        <v>44218.0</v>
      </c>
      <c r="B23" s="266" t="str">
        <f t="shared" si="1"/>
        <v>Friday</v>
      </c>
      <c r="C23" s="256">
        <v>44218.0</v>
      </c>
      <c r="D23" s="257">
        <v>0.26319444444444445</v>
      </c>
      <c r="E23" s="257">
        <v>0.3215277777777778</v>
      </c>
      <c r="F23" s="258">
        <f t="shared" si="2"/>
        <v>0.3354166667</v>
      </c>
      <c r="G23" s="195" t="str">
        <f t="shared" si="3"/>
        <v>12:23 PM - 12:28 PM</v>
      </c>
      <c r="H23" s="257">
        <v>0.5201388888888889</v>
      </c>
      <c r="I23" s="257">
        <v>0.6472222222222223</v>
      </c>
      <c r="J23" s="257">
        <v>0.71875</v>
      </c>
      <c r="K23" s="257">
        <v>0.7763888888888889</v>
      </c>
      <c r="L23" s="259"/>
      <c r="M23" s="257">
        <v>0.2708333333333333</v>
      </c>
      <c r="N23" s="257"/>
      <c r="O23" s="257"/>
      <c r="P23" s="257"/>
      <c r="Q23" s="257">
        <f t="shared" si="4"/>
        <v>0.5340277778</v>
      </c>
      <c r="R23" s="257">
        <f t="shared" si="5"/>
        <v>0.6680555556</v>
      </c>
      <c r="S23" s="258">
        <f t="shared" si="6"/>
        <v>0.7229166667</v>
      </c>
      <c r="T23" s="257">
        <f t="shared" si="7"/>
        <v>0.7833333333</v>
      </c>
    </row>
    <row r="24">
      <c r="A24" s="260">
        <v>44219.0</v>
      </c>
      <c r="B24" s="261" t="str">
        <f t="shared" si="1"/>
        <v>Saturday</v>
      </c>
      <c r="C24" s="262">
        <v>44219.0</v>
      </c>
      <c r="D24" s="263">
        <v>0.26319444444444445</v>
      </c>
      <c r="E24" s="263">
        <v>0.32083333333333336</v>
      </c>
      <c r="F24" s="264">
        <f t="shared" si="2"/>
        <v>0.3347222222</v>
      </c>
      <c r="G24" s="195" t="str">
        <f t="shared" si="3"/>
        <v>12:23 PM - 12:28 PM</v>
      </c>
      <c r="H24" s="263">
        <v>0.5201388888888889</v>
      </c>
      <c r="I24" s="263">
        <v>0.6479166666666667</v>
      </c>
      <c r="J24" s="263">
        <v>0.7194444444444444</v>
      </c>
      <c r="K24" s="263">
        <v>0.7770833333333333</v>
      </c>
      <c r="L24" s="265"/>
      <c r="M24" s="263">
        <v>0.2708333333333333</v>
      </c>
      <c r="N24" s="263"/>
      <c r="O24" s="263"/>
      <c r="P24" s="263"/>
      <c r="Q24" s="257">
        <f t="shared" si="4"/>
        <v>0.5340277778</v>
      </c>
      <c r="R24" s="257">
        <f t="shared" si="5"/>
        <v>0.66875</v>
      </c>
      <c r="S24" s="264">
        <f t="shared" si="6"/>
        <v>0.7236111111</v>
      </c>
      <c r="T24" s="257">
        <f t="shared" si="7"/>
        <v>0.7840277778</v>
      </c>
      <c r="U24" s="222"/>
      <c r="V24" s="222"/>
      <c r="W24" s="222"/>
      <c r="X24" s="222"/>
      <c r="Y24" s="222"/>
      <c r="Z24" s="222"/>
      <c r="AA24" s="222"/>
    </row>
    <row r="25">
      <c r="A25" s="260">
        <v>44220.0</v>
      </c>
      <c r="B25" s="261" t="str">
        <f t="shared" si="1"/>
        <v>Sunday</v>
      </c>
      <c r="C25" s="262">
        <v>44220.0</v>
      </c>
      <c r="D25" s="263">
        <v>0.2625</v>
      </c>
      <c r="E25" s="263">
        <v>0.32013888888888886</v>
      </c>
      <c r="F25" s="264">
        <f t="shared" si="2"/>
        <v>0.3340277778</v>
      </c>
      <c r="G25" s="195" t="str">
        <f t="shared" si="3"/>
        <v>12:23 PM - 12:28 PM</v>
      </c>
      <c r="H25" s="263">
        <v>0.5201388888888889</v>
      </c>
      <c r="I25" s="263">
        <v>0.6493055555555556</v>
      </c>
      <c r="J25" s="263">
        <v>0.7201388888888889</v>
      </c>
      <c r="K25" s="263">
        <v>0.7784722222222222</v>
      </c>
      <c r="L25" s="265"/>
      <c r="M25" s="263">
        <v>0.2708333333333333</v>
      </c>
      <c r="N25" s="263"/>
      <c r="O25" s="263"/>
      <c r="P25" s="263"/>
      <c r="Q25" s="257">
        <f t="shared" si="4"/>
        <v>0.5340277778</v>
      </c>
      <c r="R25" s="257">
        <f t="shared" si="5"/>
        <v>0.6701388889</v>
      </c>
      <c r="S25" s="264">
        <f t="shared" si="6"/>
        <v>0.7243055556</v>
      </c>
      <c r="T25" s="257">
        <f t="shared" si="7"/>
        <v>0.7854166667</v>
      </c>
      <c r="U25" s="222"/>
      <c r="V25" s="222"/>
      <c r="W25" s="222"/>
      <c r="X25" s="222"/>
      <c r="Y25" s="222"/>
      <c r="Z25" s="222"/>
      <c r="AA25" s="222"/>
    </row>
    <row r="26">
      <c r="A26" s="254">
        <v>44221.0</v>
      </c>
      <c r="B26" s="266" t="str">
        <f t="shared" si="1"/>
        <v>Monday</v>
      </c>
      <c r="C26" s="256">
        <v>44221.0</v>
      </c>
      <c r="D26" s="257">
        <v>0.26180555555555557</v>
      </c>
      <c r="E26" s="257">
        <v>0.3194444444444444</v>
      </c>
      <c r="F26" s="258">
        <f t="shared" si="2"/>
        <v>0.3333333333</v>
      </c>
      <c r="G26" s="195" t="str">
        <f t="shared" si="3"/>
        <v>12:23 PM - 12:28 PM</v>
      </c>
      <c r="H26" s="257">
        <v>0.5201388888888889</v>
      </c>
      <c r="I26" s="257">
        <v>0.65</v>
      </c>
      <c r="J26" s="257">
        <v>0.7215277777777778</v>
      </c>
      <c r="K26" s="257">
        <v>0.7791666666666667</v>
      </c>
      <c r="L26" s="259"/>
      <c r="M26" s="257">
        <v>0.2708333333333333</v>
      </c>
      <c r="N26" s="257"/>
      <c r="O26" s="257"/>
      <c r="P26" s="257"/>
      <c r="Q26" s="257">
        <f t="shared" si="4"/>
        <v>0.5340277778</v>
      </c>
      <c r="R26" s="257">
        <f t="shared" si="5"/>
        <v>0.6708333333</v>
      </c>
      <c r="S26" s="258">
        <f t="shared" si="6"/>
        <v>0.7256944444</v>
      </c>
      <c r="T26" s="257">
        <f t="shared" si="7"/>
        <v>0.7861111111</v>
      </c>
    </row>
    <row r="27">
      <c r="A27" s="254">
        <v>44222.0</v>
      </c>
      <c r="B27" s="266" t="str">
        <f t="shared" si="1"/>
        <v>Tuesday</v>
      </c>
      <c r="C27" s="256">
        <v>44222.0</v>
      </c>
      <c r="D27" s="257">
        <v>0.26180555555555557</v>
      </c>
      <c r="E27" s="257">
        <v>0.3194444444444444</v>
      </c>
      <c r="F27" s="258">
        <f t="shared" si="2"/>
        <v>0.3333333333</v>
      </c>
      <c r="G27" s="195" t="str">
        <f t="shared" si="3"/>
        <v>12:24 PM - 12:29 PM</v>
      </c>
      <c r="H27" s="257">
        <v>0.5208333333333334</v>
      </c>
      <c r="I27" s="257">
        <v>0.6506944444444445</v>
      </c>
      <c r="J27" s="257">
        <v>0.7222222222222222</v>
      </c>
      <c r="K27" s="257">
        <v>0.7798611111111111</v>
      </c>
      <c r="L27" s="259"/>
      <c r="M27" s="257">
        <v>0.2708333333333333</v>
      </c>
      <c r="N27" s="257"/>
      <c r="O27" s="257"/>
      <c r="P27" s="257"/>
      <c r="Q27" s="257">
        <f t="shared" si="4"/>
        <v>0.5347222222</v>
      </c>
      <c r="R27" s="257">
        <f t="shared" si="5"/>
        <v>0.6715277778</v>
      </c>
      <c r="S27" s="258">
        <f t="shared" si="6"/>
        <v>0.7263888889</v>
      </c>
      <c r="T27" s="257">
        <f t="shared" si="7"/>
        <v>0.7868055556</v>
      </c>
    </row>
    <row r="28">
      <c r="A28" s="254">
        <v>44223.0</v>
      </c>
      <c r="B28" s="266" t="str">
        <f t="shared" si="1"/>
        <v>Wednesday</v>
      </c>
      <c r="C28" s="256">
        <v>44223.0</v>
      </c>
      <c r="D28" s="257">
        <v>0.2611111111111111</v>
      </c>
      <c r="E28" s="257">
        <v>0.31875</v>
      </c>
      <c r="F28" s="258">
        <f t="shared" si="2"/>
        <v>0.3326388889</v>
      </c>
      <c r="G28" s="195" t="str">
        <f t="shared" si="3"/>
        <v>12:24 PM - 12:29 PM</v>
      </c>
      <c r="H28" s="257">
        <v>0.5208333333333334</v>
      </c>
      <c r="I28" s="257">
        <v>0.6520833333333333</v>
      </c>
      <c r="J28" s="257">
        <v>0.7229166666666667</v>
      </c>
      <c r="K28" s="257">
        <v>0.7805555555555556</v>
      </c>
      <c r="L28" s="259"/>
      <c r="M28" s="257">
        <v>0.2708333333333333</v>
      </c>
      <c r="N28" s="257"/>
      <c r="O28" s="257"/>
      <c r="P28" s="257"/>
      <c r="Q28" s="257">
        <f t="shared" si="4"/>
        <v>0.5347222222</v>
      </c>
      <c r="R28" s="257">
        <f t="shared" si="5"/>
        <v>0.6729166667</v>
      </c>
      <c r="S28" s="258">
        <f t="shared" si="6"/>
        <v>0.7270833333</v>
      </c>
      <c r="T28" s="257">
        <f t="shared" si="7"/>
        <v>0.7875</v>
      </c>
    </row>
    <row r="29">
      <c r="A29" s="254">
        <v>44224.0</v>
      </c>
      <c r="B29" s="266" t="str">
        <f t="shared" si="1"/>
        <v>Thursday</v>
      </c>
      <c r="C29" s="256">
        <v>44224.0</v>
      </c>
      <c r="D29" s="257">
        <v>0.2604166666666667</v>
      </c>
      <c r="E29" s="257">
        <v>0.31805555555555554</v>
      </c>
      <c r="F29" s="258">
        <f t="shared" si="2"/>
        <v>0.3319444444</v>
      </c>
      <c r="G29" s="195" t="str">
        <f t="shared" si="3"/>
        <v>12:24 PM - 12:29 PM</v>
      </c>
      <c r="H29" s="257">
        <v>0.5208333333333334</v>
      </c>
      <c r="I29" s="257">
        <v>0.6527777777777778</v>
      </c>
      <c r="J29" s="257">
        <v>0.7243055555555555</v>
      </c>
      <c r="K29" s="257">
        <v>0.78125</v>
      </c>
      <c r="L29" s="259"/>
      <c r="M29" s="257">
        <v>0.2708333333333333</v>
      </c>
      <c r="N29" s="257"/>
      <c r="O29" s="257"/>
      <c r="P29" s="257"/>
      <c r="Q29" s="257">
        <f t="shared" si="4"/>
        <v>0.5347222222</v>
      </c>
      <c r="R29" s="257">
        <f t="shared" si="5"/>
        <v>0.6736111111</v>
      </c>
      <c r="S29" s="258">
        <f t="shared" si="6"/>
        <v>0.7284722222</v>
      </c>
      <c r="T29" s="257">
        <f t="shared" si="7"/>
        <v>0.7881944444</v>
      </c>
    </row>
    <row r="30">
      <c r="A30" s="254">
        <v>44225.0</v>
      </c>
      <c r="B30" s="266" t="str">
        <f t="shared" si="1"/>
        <v>Friday</v>
      </c>
      <c r="C30" s="256">
        <v>44225.0</v>
      </c>
      <c r="D30" s="257">
        <v>0.25972222222222224</v>
      </c>
      <c r="E30" s="257">
        <v>0.3173611111111111</v>
      </c>
      <c r="F30" s="258">
        <f t="shared" si="2"/>
        <v>0.33125</v>
      </c>
      <c r="G30" s="195" t="str">
        <f t="shared" si="3"/>
        <v>12:24 PM - 12:29 PM</v>
      </c>
      <c r="H30" s="257">
        <v>0.5208333333333334</v>
      </c>
      <c r="I30" s="257">
        <v>0.6534722222222222</v>
      </c>
      <c r="J30" s="257">
        <v>0.725</v>
      </c>
      <c r="K30" s="257">
        <v>0.7819444444444444</v>
      </c>
      <c r="L30" s="259"/>
      <c r="M30" s="257">
        <v>0.2708333333333333</v>
      </c>
      <c r="N30" s="257"/>
      <c r="O30" s="257"/>
      <c r="P30" s="257"/>
      <c r="Q30" s="257">
        <f t="shared" si="4"/>
        <v>0.5347222222</v>
      </c>
      <c r="R30" s="257">
        <f t="shared" si="5"/>
        <v>0.6743055556</v>
      </c>
      <c r="S30" s="258">
        <f t="shared" si="6"/>
        <v>0.7291666667</v>
      </c>
      <c r="T30" s="257">
        <f t="shared" si="7"/>
        <v>0.7888888889</v>
      </c>
    </row>
    <row r="31">
      <c r="A31" s="260">
        <v>44226.0</v>
      </c>
      <c r="B31" s="261" t="str">
        <f t="shared" si="1"/>
        <v>Saturday</v>
      </c>
      <c r="C31" s="262">
        <v>44226.0</v>
      </c>
      <c r="D31" s="263">
        <v>0.2590277777777778</v>
      </c>
      <c r="E31" s="263">
        <v>0.31666666666666665</v>
      </c>
      <c r="F31" s="264">
        <f t="shared" si="2"/>
        <v>0.3305555556</v>
      </c>
      <c r="G31" s="195" t="str">
        <f t="shared" si="3"/>
        <v>12:24 PM - 12:29 PM</v>
      </c>
      <c r="H31" s="263">
        <v>0.5208333333333334</v>
      </c>
      <c r="I31" s="263">
        <v>0.6541666666666667</v>
      </c>
      <c r="J31" s="263">
        <v>0.7263888888888889</v>
      </c>
      <c r="K31" s="263">
        <v>0.7833333333333333</v>
      </c>
      <c r="L31" s="265"/>
      <c r="M31" s="263">
        <v>0.2708333333333333</v>
      </c>
      <c r="N31" s="263"/>
      <c r="O31" s="263"/>
      <c r="P31" s="263"/>
      <c r="Q31" s="257">
        <f t="shared" si="4"/>
        <v>0.5347222222</v>
      </c>
      <c r="R31" s="257">
        <f t="shared" si="5"/>
        <v>0.675</v>
      </c>
      <c r="S31" s="264">
        <f t="shared" si="6"/>
        <v>0.7305555556</v>
      </c>
      <c r="T31" s="257">
        <f t="shared" si="7"/>
        <v>0.7902777778</v>
      </c>
      <c r="U31" s="222"/>
      <c r="V31" s="222"/>
      <c r="W31" s="222"/>
      <c r="X31" s="222"/>
      <c r="Y31" s="222"/>
      <c r="Z31" s="222"/>
      <c r="AA31" s="222"/>
    </row>
    <row r="32">
      <c r="A32" s="260">
        <v>44227.0</v>
      </c>
      <c r="B32" s="261" t="str">
        <f t="shared" si="1"/>
        <v>Sunday</v>
      </c>
      <c r="C32" s="262">
        <v>44227.0</v>
      </c>
      <c r="D32" s="263">
        <v>0.2590277777777778</v>
      </c>
      <c r="E32" s="263">
        <v>0.3159722222222222</v>
      </c>
      <c r="F32" s="264">
        <f t="shared" si="2"/>
        <v>0.3298611111</v>
      </c>
      <c r="G32" s="195" t="str">
        <f t="shared" si="3"/>
        <v>12:24 PM - 12:29 PM</v>
      </c>
      <c r="H32" s="263">
        <v>0.5208333333333334</v>
      </c>
      <c r="I32" s="263">
        <v>0.6555555555555556</v>
      </c>
      <c r="J32" s="263">
        <v>0.7270833333333333</v>
      </c>
      <c r="K32" s="263">
        <v>0.7840277777777778</v>
      </c>
      <c r="L32" s="265"/>
      <c r="M32" s="263">
        <v>0.2708333333333333</v>
      </c>
      <c r="N32" s="263"/>
      <c r="O32" s="263"/>
      <c r="P32" s="263"/>
      <c r="Q32" s="257">
        <f t="shared" si="4"/>
        <v>0.5347222222</v>
      </c>
      <c r="R32" s="257">
        <f t="shared" si="5"/>
        <v>0.6763888889</v>
      </c>
      <c r="S32" s="264">
        <f t="shared" si="6"/>
        <v>0.73125</v>
      </c>
      <c r="T32" s="257">
        <f t="shared" si="7"/>
        <v>0.7909722222</v>
      </c>
      <c r="U32" s="222"/>
      <c r="V32" s="222"/>
      <c r="W32" s="222"/>
      <c r="X32" s="222"/>
      <c r="Y32" s="222"/>
      <c r="Z32" s="222"/>
      <c r="AA32" s="222"/>
    </row>
    <row r="33">
      <c r="A33" s="254">
        <v>44228.0</v>
      </c>
      <c r="B33" s="266" t="str">
        <f t="shared" si="1"/>
        <v>Monday</v>
      </c>
      <c r="C33" s="256">
        <v>44228.0</v>
      </c>
      <c r="D33" s="257">
        <v>0.25833333333333336</v>
      </c>
      <c r="E33" s="257">
        <v>0.3145833333333333</v>
      </c>
      <c r="F33" s="258">
        <f t="shared" si="2"/>
        <v>0.3284722222</v>
      </c>
      <c r="G33" s="195" t="str">
        <f t="shared" si="3"/>
        <v>12:25 PM - 12:30 PM</v>
      </c>
      <c r="H33" s="257">
        <v>0.5215277777777778</v>
      </c>
      <c r="I33" s="257">
        <v>0.65625</v>
      </c>
      <c r="J33" s="257">
        <v>0.7277777777777777</v>
      </c>
      <c r="K33" s="257">
        <v>0.7847222222222222</v>
      </c>
      <c r="L33" s="259"/>
      <c r="M33" s="257">
        <v>0.2708333333333333</v>
      </c>
      <c r="N33" s="257"/>
      <c r="O33" s="257"/>
      <c r="P33" s="257"/>
      <c r="Q33" s="257">
        <f t="shared" si="4"/>
        <v>0.5354166667</v>
      </c>
      <c r="R33" s="257">
        <f t="shared" si="5"/>
        <v>0.6770833333</v>
      </c>
      <c r="S33" s="258">
        <f t="shared" si="6"/>
        <v>0.7319444444</v>
      </c>
      <c r="T33" s="257">
        <f t="shared" si="7"/>
        <v>0.7916666667</v>
      </c>
    </row>
    <row r="34">
      <c r="A34" s="254">
        <v>44229.0</v>
      </c>
      <c r="B34" s="266" t="str">
        <f t="shared" si="1"/>
        <v>Tuesday</v>
      </c>
      <c r="C34" s="256">
        <v>44229.0</v>
      </c>
      <c r="D34" s="257">
        <v>0.25763888888888886</v>
      </c>
      <c r="E34" s="257">
        <v>0.3138888888888889</v>
      </c>
      <c r="F34" s="258">
        <f t="shared" si="2"/>
        <v>0.3277777778</v>
      </c>
      <c r="G34" s="195" t="str">
        <f t="shared" si="3"/>
        <v>12:25 PM - 12:30 PM</v>
      </c>
      <c r="H34" s="257">
        <v>0.5215277777777778</v>
      </c>
      <c r="I34" s="257">
        <v>0.6569444444444444</v>
      </c>
      <c r="J34" s="257">
        <v>0.7291666666666666</v>
      </c>
      <c r="K34" s="257">
        <v>0.7854166666666667</v>
      </c>
      <c r="L34" s="259"/>
      <c r="M34" s="257">
        <v>0.2708333333333333</v>
      </c>
      <c r="N34" s="257"/>
      <c r="O34" s="257"/>
      <c r="P34" s="257"/>
      <c r="Q34" s="257">
        <f t="shared" si="4"/>
        <v>0.5354166667</v>
      </c>
      <c r="R34" s="257">
        <f t="shared" si="5"/>
        <v>0.6777777778</v>
      </c>
      <c r="S34" s="258">
        <f t="shared" si="6"/>
        <v>0.7333333333</v>
      </c>
      <c r="T34" s="257">
        <f t="shared" si="7"/>
        <v>0.7923611111</v>
      </c>
    </row>
    <row r="35">
      <c r="A35" s="254">
        <v>44230.0</v>
      </c>
      <c r="B35" s="261" t="str">
        <f t="shared" si="1"/>
        <v>Wednesday</v>
      </c>
      <c r="C35" s="256">
        <v>44230.0</v>
      </c>
      <c r="D35" s="257">
        <v>0.2569444444444444</v>
      </c>
      <c r="E35" s="257">
        <v>0.31319444444444444</v>
      </c>
      <c r="F35" s="258">
        <f t="shared" si="2"/>
        <v>0.3270833333</v>
      </c>
      <c r="G35" s="195" t="str">
        <f t="shared" si="3"/>
        <v>12:25 PM - 12:30 PM</v>
      </c>
      <c r="H35" s="257">
        <v>0.5215277777777778</v>
      </c>
      <c r="I35" s="257">
        <v>0.6583333333333333</v>
      </c>
      <c r="J35" s="257">
        <v>0.7298611111111111</v>
      </c>
      <c r="K35" s="257">
        <v>0.7861111111111111</v>
      </c>
      <c r="L35" s="259"/>
      <c r="M35" s="257">
        <v>0.2708333333333333</v>
      </c>
      <c r="N35" s="257"/>
      <c r="O35" s="257"/>
      <c r="P35" s="257"/>
      <c r="Q35" s="257">
        <f t="shared" si="4"/>
        <v>0.5354166667</v>
      </c>
      <c r="R35" s="257">
        <f t="shared" si="5"/>
        <v>0.6791666667</v>
      </c>
      <c r="S35" s="258">
        <f t="shared" si="6"/>
        <v>0.7340277778</v>
      </c>
      <c r="T35" s="257">
        <f t="shared" si="7"/>
        <v>0.7930555556</v>
      </c>
    </row>
    <row r="36">
      <c r="A36" s="254">
        <v>44231.0</v>
      </c>
      <c r="B36" s="266" t="str">
        <f t="shared" si="1"/>
        <v>Thursday</v>
      </c>
      <c r="C36" s="256">
        <v>44231.0</v>
      </c>
      <c r="D36" s="257">
        <v>0.25625</v>
      </c>
      <c r="E36" s="257">
        <v>0.3125</v>
      </c>
      <c r="F36" s="258">
        <f t="shared" si="2"/>
        <v>0.3263888889</v>
      </c>
      <c r="G36" s="195" t="str">
        <f t="shared" si="3"/>
        <v>12:25 PM - 12:30 PM</v>
      </c>
      <c r="H36" s="257">
        <v>0.5215277777777778</v>
      </c>
      <c r="I36" s="257">
        <v>0.6590277777777778</v>
      </c>
      <c r="J36" s="257">
        <v>0.7305555555555555</v>
      </c>
      <c r="K36" s="257">
        <v>0.7875</v>
      </c>
      <c r="L36" s="259"/>
      <c r="M36" s="257">
        <v>0.2708333333333333</v>
      </c>
      <c r="N36" s="257"/>
      <c r="O36" s="257"/>
      <c r="P36" s="257"/>
      <c r="Q36" s="257">
        <f t="shared" si="4"/>
        <v>0.5354166667</v>
      </c>
      <c r="R36" s="257">
        <f t="shared" si="5"/>
        <v>0.6798611111</v>
      </c>
      <c r="S36" s="258">
        <f t="shared" si="6"/>
        <v>0.7347222222</v>
      </c>
      <c r="T36" s="257">
        <f t="shared" si="7"/>
        <v>0.7944444444</v>
      </c>
    </row>
    <row r="37">
      <c r="A37" s="254">
        <v>44232.0</v>
      </c>
      <c r="B37" s="266" t="str">
        <f t="shared" si="1"/>
        <v>Friday</v>
      </c>
      <c r="C37" s="256">
        <v>44232.0</v>
      </c>
      <c r="D37" s="257">
        <v>0.25555555555555554</v>
      </c>
      <c r="E37" s="257">
        <v>0.31180555555555556</v>
      </c>
      <c r="F37" s="258">
        <f t="shared" si="2"/>
        <v>0.3256944444</v>
      </c>
      <c r="G37" s="195" t="str">
        <f t="shared" si="3"/>
        <v>12:25 PM - 12:30 PM</v>
      </c>
      <c r="H37" s="257">
        <v>0.5215277777777778</v>
      </c>
      <c r="I37" s="257">
        <v>0.6597222222222222</v>
      </c>
      <c r="J37" s="257">
        <v>0.7319444444444444</v>
      </c>
      <c r="K37" s="257">
        <v>0.7881944444444444</v>
      </c>
      <c r="L37" s="259"/>
      <c r="M37" s="257">
        <v>0.2708333333333333</v>
      </c>
      <c r="N37" s="257"/>
      <c r="O37" s="257"/>
      <c r="P37" s="257"/>
      <c r="Q37" s="257">
        <f t="shared" si="4"/>
        <v>0.5354166667</v>
      </c>
      <c r="R37" s="257">
        <f t="shared" si="5"/>
        <v>0.6805555556</v>
      </c>
      <c r="S37" s="258">
        <f t="shared" si="6"/>
        <v>0.7361111111</v>
      </c>
      <c r="T37" s="257">
        <f t="shared" si="7"/>
        <v>0.7951388889</v>
      </c>
    </row>
    <row r="38">
      <c r="A38" s="260">
        <v>44233.0</v>
      </c>
      <c r="B38" s="261" t="str">
        <f t="shared" si="1"/>
        <v>Saturday</v>
      </c>
      <c r="C38" s="262">
        <v>44233.0</v>
      </c>
      <c r="D38" s="263">
        <v>0.2548611111111111</v>
      </c>
      <c r="E38" s="263">
        <v>0.3104166666666667</v>
      </c>
      <c r="F38" s="264">
        <f t="shared" si="2"/>
        <v>0.3243055556</v>
      </c>
      <c r="G38" s="195" t="str">
        <f t="shared" si="3"/>
        <v>12:25 PM - 12:30 PM</v>
      </c>
      <c r="H38" s="263">
        <v>0.5215277777777778</v>
      </c>
      <c r="I38" s="263">
        <v>0.6611111111111111</v>
      </c>
      <c r="J38" s="263">
        <v>0.7326388888888888</v>
      </c>
      <c r="K38" s="263">
        <v>0.7888888888888889</v>
      </c>
      <c r="L38" s="265"/>
      <c r="M38" s="263">
        <v>0.2708333333333333</v>
      </c>
      <c r="N38" s="263"/>
      <c r="O38" s="263"/>
      <c r="P38" s="263"/>
      <c r="Q38" s="257">
        <f t="shared" si="4"/>
        <v>0.5354166667</v>
      </c>
      <c r="R38" s="257">
        <f t="shared" si="5"/>
        <v>0.6819444444</v>
      </c>
      <c r="S38" s="264">
        <f t="shared" si="6"/>
        <v>0.7368055556</v>
      </c>
      <c r="T38" s="257">
        <f t="shared" si="7"/>
        <v>0.7958333333</v>
      </c>
      <c r="U38" s="222"/>
      <c r="V38" s="222"/>
      <c r="W38" s="222"/>
      <c r="X38" s="222"/>
      <c r="Y38" s="222"/>
      <c r="Z38" s="222"/>
      <c r="AA38" s="222"/>
    </row>
    <row r="39">
      <c r="A39" s="260">
        <v>44234.0</v>
      </c>
      <c r="B39" s="261" t="str">
        <f t="shared" si="1"/>
        <v>Sunday</v>
      </c>
      <c r="C39" s="262">
        <v>44234.0</v>
      </c>
      <c r="D39" s="263">
        <v>0.2534722222222222</v>
      </c>
      <c r="E39" s="263">
        <v>0.30972222222222223</v>
      </c>
      <c r="F39" s="264">
        <f t="shared" si="2"/>
        <v>0.3236111111</v>
      </c>
      <c r="G39" s="195" t="str">
        <f t="shared" si="3"/>
        <v>12:25 PM - 12:30 PM</v>
      </c>
      <c r="H39" s="263">
        <v>0.5215277777777778</v>
      </c>
      <c r="I39" s="263">
        <v>0.6618055555555555</v>
      </c>
      <c r="J39" s="263">
        <v>0.7340277777777777</v>
      </c>
      <c r="K39" s="263">
        <v>0.7895833333333333</v>
      </c>
      <c r="L39" s="265"/>
      <c r="M39" s="263">
        <v>0.2708333333333333</v>
      </c>
      <c r="N39" s="263"/>
      <c r="O39" s="263"/>
      <c r="P39" s="263"/>
      <c r="Q39" s="257">
        <f t="shared" si="4"/>
        <v>0.5354166667</v>
      </c>
      <c r="R39" s="257">
        <f t="shared" si="5"/>
        <v>0.6826388889</v>
      </c>
      <c r="S39" s="264">
        <f t="shared" si="6"/>
        <v>0.7381944444</v>
      </c>
      <c r="T39" s="257">
        <f t="shared" si="7"/>
        <v>0.7965277778</v>
      </c>
      <c r="U39" s="222"/>
      <c r="V39" s="222"/>
      <c r="W39" s="222"/>
      <c r="X39" s="222"/>
      <c r="Y39" s="222"/>
      <c r="Z39" s="222"/>
      <c r="AA39" s="222"/>
    </row>
    <row r="40">
      <c r="A40" s="254">
        <v>44235.0</v>
      </c>
      <c r="B40" s="266" t="str">
        <f t="shared" si="1"/>
        <v>Monday</v>
      </c>
      <c r="C40" s="256">
        <v>44235.0</v>
      </c>
      <c r="D40" s="257">
        <v>0.25277777777777777</v>
      </c>
      <c r="E40" s="257">
        <v>0.3090277777777778</v>
      </c>
      <c r="F40" s="258">
        <f t="shared" si="2"/>
        <v>0.3229166667</v>
      </c>
      <c r="G40" s="195" t="str">
        <f t="shared" si="3"/>
        <v>12:25 PM - 12:30 PM</v>
      </c>
      <c r="H40" s="257">
        <v>0.5215277777777778</v>
      </c>
      <c r="I40" s="257">
        <v>0.6625</v>
      </c>
      <c r="J40" s="257">
        <v>0.7347222222222223</v>
      </c>
      <c r="K40" s="257">
        <v>0.7909722222222222</v>
      </c>
      <c r="L40" s="259"/>
      <c r="M40" s="257">
        <v>0.2708333333333333</v>
      </c>
      <c r="N40" s="257"/>
      <c r="O40" s="257"/>
      <c r="P40" s="257"/>
      <c r="Q40" s="257">
        <f t="shared" si="4"/>
        <v>0.5354166667</v>
      </c>
      <c r="R40" s="257">
        <f t="shared" si="5"/>
        <v>0.6833333333</v>
      </c>
      <c r="S40" s="258">
        <f t="shared" si="6"/>
        <v>0.7388888889</v>
      </c>
      <c r="T40" s="257">
        <f t="shared" si="7"/>
        <v>0.7979166667</v>
      </c>
    </row>
    <row r="41">
      <c r="A41" s="254">
        <v>44236.0</v>
      </c>
      <c r="B41" s="266" t="str">
        <f t="shared" si="1"/>
        <v>Tuesday</v>
      </c>
      <c r="C41" s="256">
        <v>44236.0</v>
      </c>
      <c r="D41" s="257">
        <v>0.2520833333333333</v>
      </c>
      <c r="E41" s="257">
        <v>0.30833333333333335</v>
      </c>
      <c r="F41" s="258">
        <f t="shared" si="2"/>
        <v>0.3222222222</v>
      </c>
      <c r="G41" s="195" t="str">
        <f t="shared" si="3"/>
        <v>12:25 PM - 12:30 PM</v>
      </c>
      <c r="H41" s="257">
        <v>0.5215277777777778</v>
      </c>
      <c r="I41" s="257">
        <v>0.6638888888888889</v>
      </c>
      <c r="J41" s="257">
        <v>0.7354166666666667</v>
      </c>
      <c r="K41" s="257">
        <v>0.7916666666666666</v>
      </c>
      <c r="L41" s="259"/>
      <c r="M41" s="257">
        <v>0.2708333333333333</v>
      </c>
      <c r="N41" s="257"/>
      <c r="O41" s="257"/>
      <c r="P41" s="257"/>
      <c r="Q41" s="257">
        <f t="shared" si="4"/>
        <v>0.5354166667</v>
      </c>
      <c r="R41" s="257">
        <f t="shared" si="5"/>
        <v>0.6847222222</v>
      </c>
      <c r="S41" s="258">
        <f t="shared" si="6"/>
        <v>0.7395833333</v>
      </c>
      <c r="T41" s="257">
        <f t="shared" si="7"/>
        <v>0.7986111111</v>
      </c>
    </row>
    <row r="42">
      <c r="A42" s="254">
        <v>44237.0</v>
      </c>
      <c r="B42" s="266" t="str">
        <f t="shared" si="1"/>
        <v>Wednesday</v>
      </c>
      <c r="C42" s="256">
        <v>44237.0</v>
      </c>
      <c r="D42" s="257">
        <v>0.2513888888888889</v>
      </c>
      <c r="E42" s="257">
        <v>0.30694444444444446</v>
      </c>
      <c r="F42" s="258">
        <f t="shared" si="2"/>
        <v>0.3208333333</v>
      </c>
      <c r="G42" s="195" t="str">
        <f t="shared" si="3"/>
        <v>12:25 PM - 12:30 PM</v>
      </c>
      <c r="H42" s="257">
        <v>0.5215277777777778</v>
      </c>
      <c r="I42" s="257">
        <v>0.6645833333333333</v>
      </c>
      <c r="J42" s="257">
        <v>0.7368055555555556</v>
      </c>
      <c r="K42" s="257">
        <v>0.7923611111111111</v>
      </c>
      <c r="L42" s="259"/>
      <c r="M42" s="257">
        <v>0.2708333333333333</v>
      </c>
      <c r="N42" s="257"/>
      <c r="O42" s="257"/>
      <c r="P42" s="257"/>
      <c r="Q42" s="257">
        <f t="shared" si="4"/>
        <v>0.5354166667</v>
      </c>
      <c r="R42" s="257">
        <f t="shared" si="5"/>
        <v>0.6854166667</v>
      </c>
      <c r="S42" s="258">
        <f t="shared" si="6"/>
        <v>0.7409722222</v>
      </c>
      <c r="T42" s="257">
        <f t="shared" si="7"/>
        <v>0.7993055556</v>
      </c>
    </row>
    <row r="43">
      <c r="A43" s="254">
        <v>44238.0</v>
      </c>
      <c r="B43" s="266" t="str">
        <f t="shared" si="1"/>
        <v>Thursday</v>
      </c>
      <c r="C43" s="256">
        <v>44238.0</v>
      </c>
      <c r="D43" s="257">
        <v>0.25069444444444444</v>
      </c>
      <c r="E43" s="257">
        <v>0.30625</v>
      </c>
      <c r="F43" s="258">
        <f t="shared" si="2"/>
        <v>0.3201388889</v>
      </c>
      <c r="G43" s="195" t="str">
        <f t="shared" si="3"/>
        <v>12:25 PM - 12:30 PM</v>
      </c>
      <c r="H43" s="257">
        <v>0.5215277777777778</v>
      </c>
      <c r="I43" s="257">
        <v>0.6652777777777777</v>
      </c>
      <c r="J43" s="257">
        <v>0.7375</v>
      </c>
      <c r="K43" s="257">
        <v>0.7930555555555555</v>
      </c>
      <c r="L43" s="259"/>
      <c r="M43" s="257">
        <v>0.2708333333333333</v>
      </c>
      <c r="N43" s="257"/>
      <c r="O43" s="257"/>
      <c r="P43" s="257"/>
      <c r="Q43" s="257">
        <f t="shared" si="4"/>
        <v>0.5354166667</v>
      </c>
      <c r="R43" s="257">
        <f t="shared" si="5"/>
        <v>0.6861111111</v>
      </c>
      <c r="S43" s="258">
        <f t="shared" si="6"/>
        <v>0.7416666667</v>
      </c>
      <c r="T43" s="257">
        <f t="shared" si="7"/>
        <v>0.8</v>
      </c>
    </row>
    <row r="44">
      <c r="A44" s="254">
        <v>44239.0</v>
      </c>
      <c r="B44" s="266" t="str">
        <f t="shared" si="1"/>
        <v>Friday</v>
      </c>
      <c r="C44" s="256">
        <v>44239.0</v>
      </c>
      <c r="D44" s="257">
        <v>0.24930555555555556</v>
      </c>
      <c r="E44" s="257">
        <v>0.3055555555555556</v>
      </c>
      <c r="F44" s="258">
        <f t="shared" si="2"/>
        <v>0.3194444444</v>
      </c>
      <c r="G44" s="195" t="str">
        <f t="shared" si="3"/>
        <v>12:25 PM - 12:30 PM</v>
      </c>
      <c r="H44" s="257">
        <v>0.5215277777777778</v>
      </c>
      <c r="I44" s="257">
        <v>0.6659722222222222</v>
      </c>
      <c r="J44" s="257">
        <v>0.7381944444444445</v>
      </c>
      <c r="K44" s="257">
        <v>0.79375</v>
      </c>
      <c r="L44" s="259"/>
      <c r="M44" s="257">
        <v>0.2708333333333333</v>
      </c>
      <c r="N44" s="257"/>
      <c r="O44" s="257"/>
      <c r="P44" s="257"/>
      <c r="Q44" s="257">
        <f t="shared" si="4"/>
        <v>0.5354166667</v>
      </c>
      <c r="R44" s="257">
        <f t="shared" si="5"/>
        <v>0.6868055556</v>
      </c>
      <c r="S44" s="258">
        <f t="shared" si="6"/>
        <v>0.7423611111</v>
      </c>
      <c r="T44" s="257">
        <f t="shared" si="7"/>
        <v>0.8006944444</v>
      </c>
    </row>
    <row r="45">
      <c r="A45" s="260">
        <v>44240.0</v>
      </c>
      <c r="B45" s="261" t="str">
        <f t="shared" si="1"/>
        <v>Saturday</v>
      </c>
      <c r="C45" s="262">
        <v>44240.0</v>
      </c>
      <c r="D45" s="263">
        <v>0.24861111111111112</v>
      </c>
      <c r="E45" s="263">
        <v>0.30416666666666664</v>
      </c>
      <c r="F45" s="264">
        <f t="shared" si="2"/>
        <v>0.3180555556</v>
      </c>
      <c r="G45" s="195" t="str">
        <f t="shared" si="3"/>
        <v>12:25 PM - 12:30 PM</v>
      </c>
      <c r="H45" s="263">
        <v>0.5215277777777778</v>
      </c>
      <c r="I45" s="263">
        <v>0.6673611111111111</v>
      </c>
      <c r="J45" s="263">
        <v>0.7395833333333334</v>
      </c>
      <c r="K45" s="263">
        <v>0.7951388888888888</v>
      </c>
      <c r="L45" s="265"/>
      <c r="M45" s="263">
        <v>0.2708333333333333</v>
      </c>
      <c r="N45" s="263"/>
      <c r="O45" s="263"/>
      <c r="P45" s="263"/>
      <c r="Q45" s="257">
        <f t="shared" si="4"/>
        <v>0.5354166667</v>
      </c>
      <c r="R45" s="257">
        <f t="shared" si="5"/>
        <v>0.6881944444</v>
      </c>
      <c r="S45" s="264">
        <f t="shared" si="6"/>
        <v>0.74375</v>
      </c>
      <c r="T45" s="257">
        <f t="shared" si="7"/>
        <v>0.8020833333</v>
      </c>
      <c r="U45" s="222"/>
      <c r="V45" s="222"/>
      <c r="W45" s="222"/>
      <c r="X45" s="222"/>
      <c r="Y45" s="222"/>
      <c r="Z45" s="222"/>
      <c r="AA45" s="222"/>
    </row>
    <row r="46">
      <c r="A46" s="260">
        <v>44241.0</v>
      </c>
      <c r="B46" s="261" t="str">
        <f t="shared" si="1"/>
        <v>Sunday</v>
      </c>
      <c r="C46" s="262">
        <v>44241.0</v>
      </c>
      <c r="D46" s="263">
        <v>0.24791666666666667</v>
      </c>
      <c r="E46" s="263">
        <v>0.3034722222222222</v>
      </c>
      <c r="F46" s="264">
        <f t="shared" si="2"/>
        <v>0.3173611111</v>
      </c>
      <c r="G46" s="195" t="str">
        <f t="shared" si="3"/>
        <v>12:25 PM - 12:30 PM</v>
      </c>
      <c r="H46" s="263">
        <v>0.5215277777777778</v>
      </c>
      <c r="I46" s="263">
        <v>0.6680555555555555</v>
      </c>
      <c r="J46" s="263">
        <v>0.7402777777777778</v>
      </c>
      <c r="K46" s="263">
        <v>0.7958333333333333</v>
      </c>
      <c r="L46" s="265"/>
      <c r="M46" s="263">
        <v>0.2708333333333333</v>
      </c>
      <c r="N46" s="263"/>
      <c r="O46" s="263"/>
      <c r="P46" s="263"/>
      <c r="Q46" s="257">
        <f t="shared" si="4"/>
        <v>0.5354166667</v>
      </c>
      <c r="R46" s="257">
        <f t="shared" si="5"/>
        <v>0.6888888889</v>
      </c>
      <c r="S46" s="264">
        <f t="shared" si="6"/>
        <v>0.7444444444</v>
      </c>
      <c r="T46" s="257">
        <f t="shared" si="7"/>
        <v>0.8027777778</v>
      </c>
      <c r="U46" s="222"/>
      <c r="V46" s="222"/>
      <c r="W46" s="222"/>
      <c r="X46" s="222"/>
      <c r="Y46" s="222"/>
      <c r="Z46" s="222"/>
      <c r="AA46" s="222"/>
    </row>
    <row r="47">
      <c r="A47" s="254">
        <v>44242.0</v>
      </c>
      <c r="B47" s="266" t="str">
        <f t="shared" si="1"/>
        <v>Monday</v>
      </c>
      <c r="C47" s="256">
        <v>44242.0</v>
      </c>
      <c r="D47" s="257">
        <v>0.24722222222222223</v>
      </c>
      <c r="E47" s="257">
        <v>0.3020833333333333</v>
      </c>
      <c r="F47" s="258">
        <f t="shared" si="2"/>
        <v>0.3159722222</v>
      </c>
      <c r="G47" s="195" t="str">
        <f t="shared" si="3"/>
        <v>12:25 PM - 12:30 PM</v>
      </c>
      <c r="H47" s="257">
        <v>0.5215277777777778</v>
      </c>
      <c r="I47" s="257">
        <v>0.66875</v>
      </c>
      <c r="J47" s="257">
        <v>0.7409722222222223</v>
      </c>
      <c r="K47" s="257">
        <v>0.7965277777777777</v>
      </c>
      <c r="L47" s="259"/>
      <c r="M47" s="257">
        <v>0.2708333333333333</v>
      </c>
      <c r="N47" s="257"/>
      <c r="O47" s="257"/>
      <c r="P47" s="257"/>
      <c r="Q47" s="257">
        <f t="shared" si="4"/>
        <v>0.5354166667</v>
      </c>
      <c r="R47" s="257">
        <f t="shared" si="5"/>
        <v>0.6895833333</v>
      </c>
      <c r="S47" s="258">
        <f t="shared" si="6"/>
        <v>0.7451388889</v>
      </c>
      <c r="T47" s="257">
        <f t="shared" si="7"/>
        <v>0.8034722222</v>
      </c>
    </row>
    <row r="48">
      <c r="A48" s="254">
        <v>44243.0</v>
      </c>
      <c r="B48" s="266" t="str">
        <f t="shared" si="1"/>
        <v>Tuesday</v>
      </c>
      <c r="C48" s="256">
        <v>44243.0</v>
      </c>
      <c r="D48" s="257">
        <v>0.24583333333333332</v>
      </c>
      <c r="E48" s="257">
        <v>0.3013888888888889</v>
      </c>
      <c r="F48" s="258">
        <f t="shared" si="2"/>
        <v>0.3152777778</v>
      </c>
      <c r="G48" s="195" t="str">
        <f t="shared" si="3"/>
        <v>12:25 PM - 12:30 PM</v>
      </c>
      <c r="H48" s="257">
        <v>0.5215277777777778</v>
      </c>
      <c r="I48" s="257">
        <v>0.6694444444444444</v>
      </c>
      <c r="J48" s="257">
        <v>0.7423611111111111</v>
      </c>
      <c r="K48" s="257">
        <v>0.7972222222222223</v>
      </c>
      <c r="L48" s="259"/>
      <c r="M48" s="257">
        <v>0.2708333333333333</v>
      </c>
      <c r="N48" s="257"/>
      <c r="O48" s="257"/>
      <c r="P48" s="257"/>
      <c r="Q48" s="257">
        <f t="shared" si="4"/>
        <v>0.5354166667</v>
      </c>
      <c r="R48" s="257">
        <f t="shared" si="5"/>
        <v>0.6902777778</v>
      </c>
      <c r="S48" s="258">
        <f t="shared" si="6"/>
        <v>0.7465277778</v>
      </c>
      <c r="T48" s="257">
        <f t="shared" si="7"/>
        <v>0.8041666667</v>
      </c>
    </row>
    <row r="49">
      <c r="A49" s="254">
        <v>44244.0</v>
      </c>
      <c r="B49" s="266" t="str">
        <f t="shared" si="1"/>
        <v>Wednesday</v>
      </c>
      <c r="C49" s="256">
        <v>44244.0</v>
      </c>
      <c r="D49" s="257">
        <v>0.24513888888888888</v>
      </c>
      <c r="E49" s="257">
        <v>0.3</v>
      </c>
      <c r="F49" s="258">
        <f t="shared" si="2"/>
        <v>0.3138888889</v>
      </c>
      <c r="G49" s="195" t="str">
        <f t="shared" si="3"/>
        <v>12:25 PM - 12:30 PM</v>
      </c>
      <c r="H49" s="257">
        <v>0.5215277777777778</v>
      </c>
      <c r="I49" s="257">
        <v>0.6708333333333333</v>
      </c>
      <c r="J49" s="257">
        <v>0.7430555555555556</v>
      </c>
      <c r="K49" s="257">
        <v>0.7986111111111112</v>
      </c>
      <c r="L49" s="259"/>
      <c r="M49" s="257">
        <v>0.2708333333333333</v>
      </c>
      <c r="N49" s="257"/>
      <c r="O49" s="257"/>
      <c r="P49" s="257"/>
      <c r="Q49" s="257">
        <f t="shared" si="4"/>
        <v>0.5354166667</v>
      </c>
      <c r="R49" s="257">
        <f t="shared" si="5"/>
        <v>0.6916666667</v>
      </c>
      <c r="S49" s="258">
        <f t="shared" si="6"/>
        <v>0.7472222222</v>
      </c>
      <c r="T49" s="257">
        <f t="shared" si="7"/>
        <v>0.8055555556</v>
      </c>
    </row>
    <row r="50">
      <c r="A50" s="254">
        <v>44245.0</v>
      </c>
      <c r="B50" s="266" t="str">
        <f t="shared" si="1"/>
        <v>Thursday</v>
      </c>
      <c r="C50" s="256">
        <v>44245.0</v>
      </c>
      <c r="D50" s="257">
        <v>0.24375</v>
      </c>
      <c r="E50" s="257">
        <v>0.29930555555555555</v>
      </c>
      <c r="F50" s="258">
        <f t="shared" si="2"/>
        <v>0.3131944444</v>
      </c>
      <c r="G50" s="195" t="str">
        <f t="shared" si="3"/>
        <v>12:25 PM - 12:30 PM</v>
      </c>
      <c r="H50" s="257">
        <v>0.5215277777777778</v>
      </c>
      <c r="I50" s="257">
        <v>0.6715277777777777</v>
      </c>
      <c r="J50" s="257">
        <v>0.74375</v>
      </c>
      <c r="K50" s="257">
        <v>0.7993055555555556</v>
      </c>
      <c r="L50" s="259"/>
      <c r="M50" s="257">
        <v>0.2708333333333333</v>
      </c>
      <c r="N50" s="257"/>
      <c r="O50" s="257"/>
      <c r="P50" s="257"/>
      <c r="Q50" s="257">
        <f t="shared" si="4"/>
        <v>0.5354166667</v>
      </c>
      <c r="R50" s="257">
        <f t="shared" si="5"/>
        <v>0.6923611111</v>
      </c>
      <c r="S50" s="258">
        <f t="shared" si="6"/>
        <v>0.7479166667</v>
      </c>
      <c r="T50" s="257">
        <f t="shared" si="7"/>
        <v>0.80625</v>
      </c>
    </row>
    <row r="51">
      <c r="A51" s="254">
        <v>44246.0</v>
      </c>
      <c r="B51" s="266" t="str">
        <f t="shared" si="1"/>
        <v>Friday</v>
      </c>
      <c r="C51" s="256">
        <v>44246.0</v>
      </c>
      <c r="D51" s="257">
        <v>0.24305555555555555</v>
      </c>
      <c r="E51" s="257">
        <v>0.29791666666666666</v>
      </c>
      <c r="F51" s="258">
        <f t="shared" si="2"/>
        <v>0.3118055556</v>
      </c>
      <c r="G51" s="195" t="str">
        <f t="shared" si="3"/>
        <v>12:25 PM - 12:30 PM</v>
      </c>
      <c r="H51" s="257">
        <v>0.5215277777777778</v>
      </c>
      <c r="I51" s="257">
        <v>0.6722222222222223</v>
      </c>
      <c r="J51" s="257">
        <v>0.7451388888888889</v>
      </c>
      <c r="K51" s="257">
        <v>0.8</v>
      </c>
      <c r="L51" s="259"/>
      <c r="M51" s="257">
        <v>0.2708333333333333</v>
      </c>
      <c r="N51" s="257"/>
      <c r="O51" s="257"/>
      <c r="P51" s="257"/>
      <c r="Q51" s="257">
        <f t="shared" si="4"/>
        <v>0.5354166667</v>
      </c>
      <c r="R51" s="257">
        <f t="shared" si="5"/>
        <v>0.6930555556</v>
      </c>
      <c r="S51" s="258">
        <f t="shared" si="6"/>
        <v>0.7493055556</v>
      </c>
      <c r="T51" s="257">
        <f t="shared" si="7"/>
        <v>0.8069444444</v>
      </c>
    </row>
    <row r="52">
      <c r="A52" s="260">
        <v>44247.0</v>
      </c>
      <c r="B52" s="261" t="str">
        <f t="shared" si="1"/>
        <v>Saturday</v>
      </c>
      <c r="C52" s="262">
        <v>44247.0</v>
      </c>
      <c r="D52" s="263">
        <v>0.24166666666666667</v>
      </c>
      <c r="E52" s="263">
        <v>0.2972222222222222</v>
      </c>
      <c r="F52" s="264">
        <f t="shared" si="2"/>
        <v>0.3111111111</v>
      </c>
      <c r="G52" s="195" t="str">
        <f t="shared" si="3"/>
        <v>12:25 PM - 12:30 PM</v>
      </c>
      <c r="H52" s="263">
        <v>0.5215277777777778</v>
      </c>
      <c r="I52" s="263">
        <v>0.6729166666666667</v>
      </c>
      <c r="J52" s="263">
        <v>0.7458333333333333</v>
      </c>
      <c r="K52" s="263">
        <v>0.8006944444444445</v>
      </c>
      <c r="L52" s="265"/>
      <c r="M52" s="263">
        <v>0.2708333333333333</v>
      </c>
      <c r="N52" s="263"/>
      <c r="O52" s="263"/>
      <c r="P52" s="263"/>
      <c r="Q52" s="257">
        <f t="shared" si="4"/>
        <v>0.5354166667</v>
      </c>
      <c r="R52" s="257">
        <f t="shared" si="5"/>
        <v>0.69375</v>
      </c>
      <c r="S52" s="264">
        <f t="shared" si="6"/>
        <v>0.75</v>
      </c>
      <c r="T52" s="257">
        <f t="shared" si="7"/>
        <v>0.8076388889</v>
      </c>
      <c r="U52" s="222"/>
      <c r="V52" s="222"/>
      <c r="W52" s="222"/>
      <c r="X52" s="222"/>
      <c r="Y52" s="222"/>
      <c r="Z52" s="222"/>
      <c r="AA52" s="222"/>
    </row>
    <row r="53">
      <c r="A53" s="260">
        <v>44248.0</v>
      </c>
      <c r="B53" s="261" t="str">
        <f t="shared" si="1"/>
        <v>Sunday</v>
      </c>
      <c r="C53" s="262">
        <v>44248.0</v>
      </c>
      <c r="D53" s="263">
        <v>0.24097222222222223</v>
      </c>
      <c r="E53" s="263">
        <v>0.29583333333333334</v>
      </c>
      <c r="F53" s="264">
        <f t="shared" si="2"/>
        <v>0.3097222222</v>
      </c>
      <c r="G53" s="195" t="str">
        <f t="shared" si="3"/>
        <v>12:24 PM - 12:29 PM</v>
      </c>
      <c r="H53" s="263">
        <v>0.5208333333333334</v>
      </c>
      <c r="I53" s="263">
        <v>0.6743055555555556</v>
      </c>
      <c r="J53" s="263">
        <v>0.7465277777777778</v>
      </c>
      <c r="K53" s="263">
        <v>0.8020833333333334</v>
      </c>
      <c r="L53" s="265"/>
      <c r="M53" s="263">
        <v>0.2708333333333333</v>
      </c>
      <c r="N53" s="263"/>
      <c r="O53" s="263"/>
      <c r="P53" s="263"/>
      <c r="Q53" s="257">
        <f t="shared" si="4"/>
        <v>0.5347222222</v>
      </c>
      <c r="R53" s="257">
        <f t="shared" si="5"/>
        <v>0.6951388889</v>
      </c>
      <c r="S53" s="264">
        <f t="shared" si="6"/>
        <v>0.7506944444</v>
      </c>
      <c r="T53" s="257">
        <f t="shared" si="7"/>
        <v>0.8090277778</v>
      </c>
      <c r="U53" s="222"/>
      <c r="V53" s="222"/>
      <c r="W53" s="222"/>
      <c r="X53" s="222"/>
      <c r="Y53" s="222"/>
      <c r="Z53" s="222"/>
      <c r="AA53" s="222"/>
    </row>
    <row r="54">
      <c r="A54" s="254">
        <v>44249.0</v>
      </c>
      <c r="B54" s="266" t="str">
        <f t="shared" si="1"/>
        <v>Monday</v>
      </c>
      <c r="C54" s="256">
        <v>44249.0</v>
      </c>
      <c r="D54" s="257">
        <v>0.24027777777777778</v>
      </c>
      <c r="E54" s="257">
        <v>0.2951388888888889</v>
      </c>
      <c r="F54" s="258">
        <f t="shared" si="2"/>
        <v>0.3090277778</v>
      </c>
      <c r="G54" s="195" t="str">
        <f t="shared" si="3"/>
        <v>12:24 PM - 12:29 PM</v>
      </c>
      <c r="H54" s="257">
        <v>0.5208333333333334</v>
      </c>
      <c r="I54" s="257">
        <v>0.675</v>
      </c>
      <c r="J54" s="257">
        <v>0.7479166666666667</v>
      </c>
      <c r="K54" s="257">
        <v>0.8027777777777778</v>
      </c>
      <c r="L54" s="259"/>
      <c r="M54" s="257">
        <v>0.2708333333333333</v>
      </c>
      <c r="N54" s="257"/>
      <c r="O54" s="257"/>
      <c r="P54" s="257"/>
      <c r="Q54" s="257">
        <f t="shared" si="4"/>
        <v>0.5347222222</v>
      </c>
      <c r="R54" s="257">
        <f t="shared" si="5"/>
        <v>0.6958333333</v>
      </c>
      <c r="S54" s="258">
        <f t="shared" si="6"/>
        <v>0.7520833333</v>
      </c>
      <c r="T54" s="257">
        <f t="shared" si="7"/>
        <v>0.8097222222</v>
      </c>
    </row>
    <row r="55">
      <c r="A55" s="254">
        <v>44250.0</v>
      </c>
      <c r="B55" s="266" t="str">
        <f t="shared" si="1"/>
        <v>Tuesday</v>
      </c>
      <c r="C55" s="256">
        <v>44250.0</v>
      </c>
      <c r="D55" s="257">
        <v>0.2388888888888889</v>
      </c>
      <c r="E55" s="257">
        <v>0.29375</v>
      </c>
      <c r="F55" s="258">
        <f t="shared" si="2"/>
        <v>0.3076388889</v>
      </c>
      <c r="G55" s="195" t="str">
        <f t="shared" si="3"/>
        <v>12:24 PM - 12:29 PM</v>
      </c>
      <c r="H55" s="257">
        <v>0.5208333333333334</v>
      </c>
      <c r="I55" s="257">
        <v>0.6756944444444445</v>
      </c>
      <c r="J55" s="257">
        <v>0.7486111111111111</v>
      </c>
      <c r="K55" s="257">
        <v>0.8034722222222223</v>
      </c>
      <c r="L55" s="259"/>
      <c r="M55" s="257">
        <v>0.2708333333333333</v>
      </c>
      <c r="N55" s="257"/>
      <c r="O55" s="257"/>
      <c r="P55" s="257"/>
      <c r="Q55" s="257">
        <f t="shared" si="4"/>
        <v>0.5347222222</v>
      </c>
      <c r="R55" s="257">
        <f t="shared" si="5"/>
        <v>0.6965277778</v>
      </c>
      <c r="S55" s="258">
        <f t="shared" si="6"/>
        <v>0.7527777778</v>
      </c>
      <c r="T55" s="257">
        <f t="shared" si="7"/>
        <v>0.8104166667</v>
      </c>
    </row>
    <row r="56">
      <c r="A56" s="254">
        <v>44251.0</v>
      </c>
      <c r="B56" s="266" t="str">
        <f t="shared" si="1"/>
        <v>Wednesday</v>
      </c>
      <c r="C56" s="256">
        <v>44251.0</v>
      </c>
      <c r="D56" s="257">
        <v>0.2375</v>
      </c>
      <c r="E56" s="257">
        <v>0.2923611111111111</v>
      </c>
      <c r="F56" s="258">
        <f t="shared" si="2"/>
        <v>0.30625</v>
      </c>
      <c r="G56" s="195" t="str">
        <f t="shared" si="3"/>
        <v>12:24 PM - 12:29 PM</v>
      </c>
      <c r="H56" s="257">
        <v>0.5208333333333334</v>
      </c>
      <c r="I56" s="257">
        <v>0.6763888888888889</v>
      </c>
      <c r="J56" s="257">
        <v>0.7493055555555556</v>
      </c>
      <c r="K56" s="257">
        <v>0.8041666666666667</v>
      </c>
      <c r="L56" s="259"/>
      <c r="M56" s="257">
        <v>0.2708333333333333</v>
      </c>
      <c r="N56" s="257"/>
      <c r="O56" s="257"/>
      <c r="P56" s="257"/>
      <c r="Q56" s="257">
        <f t="shared" si="4"/>
        <v>0.5347222222</v>
      </c>
      <c r="R56" s="257">
        <f t="shared" si="5"/>
        <v>0.6972222222</v>
      </c>
      <c r="S56" s="258">
        <f t="shared" si="6"/>
        <v>0.7534722222</v>
      </c>
      <c r="T56" s="257">
        <f t="shared" si="7"/>
        <v>0.8111111111</v>
      </c>
    </row>
    <row r="57">
      <c r="A57" s="254">
        <v>44252.0</v>
      </c>
      <c r="B57" s="266" t="str">
        <f t="shared" si="1"/>
        <v>Thursday</v>
      </c>
      <c r="C57" s="256">
        <v>44252.0</v>
      </c>
      <c r="D57" s="257">
        <v>0.23680555555555555</v>
      </c>
      <c r="E57" s="257">
        <v>0.2916666666666667</v>
      </c>
      <c r="F57" s="258">
        <f t="shared" si="2"/>
        <v>0.3055555556</v>
      </c>
      <c r="G57" s="195" t="str">
        <f t="shared" si="3"/>
        <v>12:24 PM - 12:29 PM</v>
      </c>
      <c r="H57" s="257">
        <v>0.5208333333333334</v>
      </c>
      <c r="I57" s="257">
        <v>0.6770833333333334</v>
      </c>
      <c r="J57" s="257">
        <v>0.7506944444444444</v>
      </c>
      <c r="K57" s="257">
        <v>0.8055555555555556</v>
      </c>
      <c r="L57" s="259"/>
      <c r="M57" s="257">
        <v>0.2708333333333333</v>
      </c>
      <c r="N57" s="257"/>
      <c r="O57" s="257"/>
      <c r="P57" s="257"/>
      <c r="Q57" s="257">
        <f t="shared" si="4"/>
        <v>0.5347222222</v>
      </c>
      <c r="R57" s="257">
        <f t="shared" si="5"/>
        <v>0.6979166667</v>
      </c>
      <c r="S57" s="258">
        <f t="shared" si="6"/>
        <v>0.7548611111</v>
      </c>
      <c r="T57" s="257">
        <f t="shared" si="7"/>
        <v>0.8125</v>
      </c>
    </row>
    <row r="58">
      <c r="A58" s="254">
        <v>44253.0</v>
      </c>
      <c r="B58" s="266" t="str">
        <f t="shared" si="1"/>
        <v>Friday</v>
      </c>
      <c r="C58" s="256">
        <v>44253.0</v>
      </c>
      <c r="D58" s="257">
        <v>0.23541666666666666</v>
      </c>
      <c r="E58" s="257">
        <v>0.2902777777777778</v>
      </c>
      <c r="F58" s="258">
        <f t="shared" si="2"/>
        <v>0.3041666667</v>
      </c>
      <c r="G58" s="195" t="str">
        <f t="shared" si="3"/>
        <v>12:24 PM - 12:29 PM</v>
      </c>
      <c r="H58" s="257">
        <v>0.5208333333333334</v>
      </c>
      <c r="I58" s="257">
        <v>0.6777777777777778</v>
      </c>
      <c r="J58" s="257">
        <v>0.7513888888888889</v>
      </c>
      <c r="K58" s="257">
        <v>0.80625</v>
      </c>
      <c r="L58" s="259"/>
      <c r="M58" s="257">
        <v>0.2708333333333333</v>
      </c>
      <c r="N58" s="257"/>
      <c r="O58" s="257"/>
      <c r="P58" s="257"/>
      <c r="Q58" s="257">
        <f t="shared" si="4"/>
        <v>0.5347222222</v>
      </c>
      <c r="R58" s="257">
        <f t="shared" si="5"/>
        <v>0.6986111111</v>
      </c>
      <c r="S58" s="258">
        <f t="shared" si="6"/>
        <v>0.7555555556</v>
      </c>
      <c r="T58" s="257">
        <f t="shared" si="7"/>
        <v>0.8131944444</v>
      </c>
    </row>
    <row r="59">
      <c r="A59" s="260">
        <v>44254.0</v>
      </c>
      <c r="B59" s="261" t="str">
        <f t="shared" si="1"/>
        <v>Saturday</v>
      </c>
      <c r="C59" s="262">
        <v>44254.0</v>
      </c>
      <c r="D59" s="263">
        <v>0.23472222222222222</v>
      </c>
      <c r="E59" s="263">
        <v>0.28888888888888886</v>
      </c>
      <c r="F59" s="264">
        <f t="shared" si="2"/>
        <v>0.3027777778</v>
      </c>
      <c r="G59" s="195" t="str">
        <f t="shared" si="3"/>
        <v>12:24 PM - 12:29 PM</v>
      </c>
      <c r="H59" s="263">
        <v>0.5208333333333334</v>
      </c>
      <c r="I59" s="263">
        <v>0.6791666666666667</v>
      </c>
      <c r="J59" s="263">
        <v>0.7520833333333333</v>
      </c>
      <c r="K59" s="263">
        <v>0.8069444444444445</v>
      </c>
      <c r="L59" s="265"/>
      <c r="M59" s="263">
        <v>0.2708333333333333</v>
      </c>
      <c r="N59" s="263"/>
      <c r="O59" s="263"/>
      <c r="P59" s="263"/>
      <c r="Q59" s="257">
        <f t="shared" si="4"/>
        <v>0.5347222222</v>
      </c>
      <c r="R59" s="257">
        <f t="shared" si="5"/>
        <v>0.7</v>
      </c>
      <c r="S59" s="264">
        <f t="shared" si="6"/>
        <v>0.75625</v>
      </c>
      <c r="T59" s="257">
        <f t="shared" si="7"/>
        <v>0.8138888889</v>
      </c>
      <c r="U59" s="222"/>
      <c r="V59" s="222"/>
      <c r="W59" s="222"/>
      <c r="X59" s="222"/>
      <c r="Y59" s="222"/>
      <c r="Z59" s="222"/>
      <c r="AA59" s="222"/>
    </row>
    <row r="60">
      <c r="A60" s="260">
        <v>44255.0</v>
      </c>
      <c r="B60" s="261" t="str">
        <f t="shared" si="1"/>
        <v>Sunday</v>
      </c>
      <c r="C60" s="262">
        <v>44255.0</v>
      </c>
      <c r="D60" s="263">
        <v>0.23333333333333334</v>
      </c>
      <c r="E60" s="263">
        <v>0.2881944444444444</v>
      </c>
      <c r="F60" s="264">
        <f t="shared" si="2"/>
        <v>0.3020833333</v>
      </c>
      <c r="G60" s="195" t="str">
        <f t="shared" si="3"/>
        <v>12:23 PM - 12:28 PM</v>
      </c>
      <c r="H60" s="263">
        <v>0.5201388888888889</v>
      </c>
      <c r="I60" s="263">
        <v>0.6798611111111111</v>
      </c>
      <c r="J60" s="263">
        <v>0.7534722222222222</v>
      </c>
      <c r="K60" s="263">
        <v>0.8076388888888889</v>
      </c>
      <c r="L60" s="265"/>
      <c r="M60" s="263">
        <v>0.2708333333333333</v>
      </c>
      <c r="N60" s="263"/>
      <c r="O60" s="263"/>
      <c r="P60" s="263"/>
      <c r="Q60" s="257">
        <f t="shared" si="4"/>
        <v>0.5340277778</v>
      </c>
      <c r="R60" s="257">
        <f t="shared" si="5"/>
        <v>0.7006944444</v>
      </c>
      <c r="S60" s="264">
        <f t="shared" si="6"/>
        <v>0.7576388889</v>
      </c>
      <c r="T60" s="257">
        <f t="shared" si="7"/>
        <v>0.8145833333</v>
      </c>
      <c r="U60" s="222"/>
      <c r="V60" s="222"/>
      <c r="W60" s="222"/>
      <c r="X60" s="222"/>
      <c r="Y60" s="222"/>
      <c r="Z60" s="222"/>
      <c r="AA60" s="222"/>
    </row>
    <row r="61">
      <c r="A61" s="254">
        <v>44256.0</v>
      </c>
      <c r="B61" s="266" t="str">
        <f t="shared" si="1"/>
        <v>Monday</v>
      </c>
      <c r="C61" s="256">
        <v>44256.0</v>
      </c>
      <c r="D61" s="257">
        <v>0.23194444444444445</v>
      </c>
      <c r="E61" s="257">
        <v>0.28680555555555554</v>
      </c>
      <c r="F61" s="258">
        <f t="shared" si="2"/>
        <v>0.3006944444</v>
      </c>
      <c r="G61" s="195" t="str">
        <f t="shared" si="3"/>
        <v>12:23 PM - 12:28 PM</v>
      </c>
      <c r="H61" s="257">
        <v>0.5201388888888889</v>
      </c>
      <c r="I61" s="257">
        <v>0.6805555555555556</v>
      </c>
      <c r="J61" s="257">
        <v>0.7541666666666667</v>
      </c>
      <c r="K61" s="257">
        <v>0.8090277777777778</v>
      </c>
      <c r="L61" s="259"/>
      <c r="M61" s="257">
        <v>0.2708333333333333</v>
      </c>
      <c r="N61" s="257"/>
      <c r="O61" s="257"/>
      <c r="P61" s="257"/>
      <c r="Q61" s="257">
        <f t="shared" si="4"/>
        <v>0.5340277778</v>
      </c>
      <c r="R61" s="257">
        <f t="shared" si="5"/>
        <v>0.7013888889</v>
      </c>
      <c r="S61" s="258">
        <f t="shared" si="6"/>
        <v>0.7583333333</v>
      </c>
      <c r="T61" s="257">
        <f t="shared" si="7"/>
        <v>0.8159722222</v>
      </c>
    </row>
    <row r="62">
      <c r="A62" s="254">
        <v>44257.0</v>
      </c>
      <c r="B62" s="266" t="str">
        <f t="shared" si="1"/>
        <v>Tuesday</v>
      </c>
      <c r="C62" s="256">
        <v>44257.0</v>
      </c>
      <c r="D62" s="257">
        <v>0.23125</v>
      </c>
      <c r="E62" s="257">
        <v>0.28541666666666665</v>
      </c>
      <c r="F62" s="258">
        <f t="shared" si="2"/>
        <v>0.2993055556</v>
      </c>
      <c r="G62" s="195" t="str">
        <f t="shared" si="3"/>
        <v>12:23 PM - 12:28 PM</v>
      </c>
      <c r="H62" s="257">
        <v>0.5201388888888889</v>
      </c>
      <c r="I62" s="257">
        <v>0.68125</v>
      </c>
      <c r="J62" s="257">
        <v>0.7548611111111111</v>
      </c>
      <c r="K62" s="257">
        <v>0.8097222222222222</v>
      </c>
      <c r="L62" s="259"/>
      <c r="M62" s="257">
        <v>0.2708333333333333</v>
      </c>
      <c r="N62" s="257"/>
      <c r="O62" s="257"/>
      <c r="P62" s="257"/>
      <c r="Q62" s="257">
        <f t="shared" si="4"/>
        <v>0.5340277778</v>
      </c>
      <c r="R62" s="257">
        <f t="shared" si="5"/>
        <v>0.7020833333</v>
      </c>
      <c r="S62" s="258">
        <f t="shared" si="6"/>
        <v>0.7590277778</v>
      </c>
      <c r="T62" s="257">
        <f t="shared" si="7"/>
        <v>0.8166666667</v>
      </c>
    </row>
    <row r="63">
      <c r="A63" s="254">
        <v>44258.0</v>
      </c>
      <c r="B63" s="266" t="str">
        <f t="shared" si="1"/>
        <v>Wednesday</v>
      </c>
      <c r="C63" s="256">
        <v>44258.0</v>
      </c>
      <c r="D63" s="257">
        <v>0.2298611111111111</v>
      </c>
      <c r="E63" s="257">
        <v>0.2847222222222222</v>
      </c>
      <c r="F63" s="258">
        <f t="shared" si="2"/>
        <v>0.2986111111</v>
      </c>
      <c r="G63" s="195" t="str">
        <f t="shared" si="3"/>
        <v>12:23 PM - 12:28 PM</v>
      </c>
      <c r="H63" s="257">
        <v>0.5201388888888889</v>
      </c>
      <c r="I63" s="257">
        <v>0.6819444444444445</v>
      </c>
      <c r="J63" s="257">
        <v>0.75625</v>
      </c>
      <c r="K63" s="257">
        <v>0.8104166666666667</v>
      </c>
      <c r="L63" s="259"/>
      <c r="M63" s="257">
        <v>0.2708333333333333</v>
      </c>
      <c r="N63" s="257"/>
      <c r="O63" s="257"/>
      <c r="P63" s="257"/>
      <c r="Q63" s="257">
        <f t="shared" si="4"/>
        <v>0.5340277778</v>
      </c>
      <c r="R63" s="257">
        <f t="shared" si="5"/>
        <v>0.7027777778</v>
      </c>
      <c r="S63" s="258">
        <f t="shared" si="6"/>
        <v>0.7604166667</v>
      </c>
      <c r="T63" s="257">
        <f t="shared" si="7"/>
        <v>0.8173611111</v>
      </c>
    </row>
    <row r="64">
      <c r="A64" s="254">
        <v>44259.0</v>
      </c>
      <c r="B64" s="266" t="str">
        <f t="shared" si="1"/>
        <v>Thursday</v>
      </c>
      <c r="C64" s="256">
        <v>44259.0</v>
      </c>
      <c r="D64" s="257">
        <v>0.22847222222222222</v>
      </c>
      <c r="E64" s="257">
        <v>0.2833333333333333</v>
      </c>
      <c r="F64" s="258">
        <f t="shared" si="2"/>
        <v>0.2972222222</v>
      </c>
      <c r="G64" s="195" t="str">
        <f t="shared" si="3"/>
        <v>12:23 PM - 12:28 PM</v>
      </c>
      <c r="H64" s="257">
        <v>0.5201388888888889</v>
      </c>
      <c r="I64" s="257">
        <v>0.6826388888888889</v>
      </c>
      <c r="J64" s="257">
        <v>0.7569444444444444</v>
      </c>
      <c r="K64" s="257">
        <v>0.8111111111111111</v>
      </c>
      <c r="L64" s="259"/>
      <c r="M64" s="257">
        <v>0.2708333333333333</v>
      </c>
      <c r="N64" s="257"/>
      <c r="O64" s="257"/>
      <c r="P64" s="257"/>
      <c r="Q64" s="257">
        <f t="shared" si="4"/>
        <v>0.5340277778</v>
      </c>
      <c r="R64" s="257">
        <f t="shared" si="5"/>
        <v>0.7034722222</v>
      </c>
      <c r="S64" s="258">
        <f t="shared" si="6"/>
        <v>0.7611111111</v>
      </c>
      <c r="T64" s="257">
        <f t="shared" si="7"/>
        <v>0.8180555556</v>
      </c>
    </row>
    <row r="65">
      <c r="A65" s="254">
        <v>44260.0</v>
      </c>
      <c r="B65" s="266" t="str">
        <f t="shared" si="1"/>
        <v>Friday</v>
      </c>
      <c r="C65" s="256">
        <v>44260.0</v>
      </c>
      <c r="D65" s="257">
        <v>0.22777777777777777</v>
      </c>
      <c r="E65" s="257">
        <v>0.28194444444444444</v>
      </c>
      <c r="F65" s="258">
        <f t="shared" si="2"/>
        <v>0.2958333333</v>
      </c>
      <c r="G65" s="195" t="str">
        <f t="shared" si="3"/>
        <v>12:22 PM - 12:27 PM</v>
      </c>
      <c r="H65" s="257">
        <v>0.5194444444444445</v>
      </c>
      <c r="I65" s="257">
        <v>0.6833333333333333</v>
      </c>
      <c r="J65" s="257">
        <v>0.7576388888888889</v>
      </c>
      <c r="K65" s="257">
        <v>0.8125</v>
      </c>
      <c r="L65" s="259"/>
      <c r="M65" s="257">
        <v>0.2708333333333333</v>
      </c>
      <c r="N65" s="257"/>
      <c r="O65" s="257"/>
      <c r="P65" s="257"/>
      <c r="Q65" s="257">
        <f t="shared" si="4"/>
        <v>0.5333333333</v>
      </c>
      <c r="R65" s="257">
        <f t="shared" si="5"/>
        <v>0.7041666667</v>
      </c>
      <c r="S65" s="258">
        <f t="shared" si="6"/>
        <v>0.7618055556</v>
      </c>
      <c r="T65" s="257">
        <f t="shared" si="7"/>
        <v>0.8194444444</v>
      </c>
    </row>
    <row r="66">
      <c r="A66" s="260">
        <v>44261.0</v>
      </c>
      <c r="B66" s="261" t="str">
        <f t="shared" si="1"/>
        <v>Saturday</v>
      </c>
      <c r="C66" s="262">
        <v>44261.0</v>
      </c>
      <c r="D66" s="263">
        <v>0.2263888888888889</v>
      </c>
      <c r="E66" s="263">
        <v>0.28125</v>
      </c>
      <c r="F66" s="264">
        <f t="shared" si="2"/>
        <v>0.2951388889</v>
      </c>
      <c r="G66" s="195" t="str">
        <f t="shared" si="3"/>
        <v>12:22 PM - 12:27 PM</v>
      </c>
      <c r="H66" s="263">
        <v>0.5194444444444445</v>
      </c>
      <c r="I66" s="263">
        <v>0.6840277777777778</v>
      </c>
      <c r="J66" s="263">
        <v>0.7583333333333333</v>
      </c>
      <c r="K66" s="263">
        <v>0.8131944444444444</v>
      </c>
      <c r="L66" s="265"/>
      <c r="M66" s="263">
        <v>0.2708333333333333</v>
      </c>
      <c r="N66" s="263"/>
      <c r="O66" s="263"/>
      <c r="P66" s="263"/>
      <c r="Q66" s="257">
        <f t="shared" si="4"/>
        <v>0.5333333333</v>
      </c>
      <c r="R66" s="257">
        <f t="shared" si="5"/>
        <v>0.7048611111</v>
      </c>
      <c r="S66" s="264">
        <f t="shared" si="6"/>
        <v>0.7625</v>
      </c>
      <c r="T66" s="257">
        <f t="shared" si="7"/>
        <v>0.8201388889</v>
      </c>
      <c r="U66" s="222"/>
      <c r="V66" s="222"/>
      <c r="W66" s="222"/>
      <c r="X66" s="222"/>
      <c r="Y66" s="222"/>
      <c r="Z66" s="222"/>
      <c r="AA66" s="222"/>
    </row>
    <row r="67">
      <c r="A67" s="260">
        <v>44262.0</v>
      </c>
      <c r="B67" s="261" t="str">
        <f t="shared" si="1"/>
        <v>Sunday</v>
      </c>
      <c r="C67" s="262">
        <v>44262.0</v>
      </c>
      <c r="D67" s="263">
        <v>0.225</v>
      </c>
      <c r="E67" s="263">
        <v>0.2798611111111111</v>
      </c>
      <c r="F67" s="264">
        <f t="shared" si="2"/>
        <v>0.29375</v>
      </c>
      <c r="G67" s="195" t="str">
        <f t="shared" si="3"/>
        <v>12:22 PM - 12:27 PM</v>
      </c>
      <c r="H67" s="263">
        <v>0.5194444444444445</v>
      </c>
      <c r="I67" s="263">
        <v>0.6847222222222222</v>
      </c>
      <c r="J67" s="263">
        <v>0.7597222222222222</v>
      </c>
      <c r="K67" s="263">
        <v>0.8138888888888889</v>
      </c>
      <c r="L67" s="265"/>
      <c r="M67" s="263">
        <v>0.2708333333333333</v>
      </c>
      <c r="N67" s="263"/>
      <c r="O67" s="263"/>
      <c r="P67" s="263"/>
      <c r="Q67" s="257">
        <f t="shared" si="4"/>
        <v>0.5333333333</v>
      </c>
      <c r="R67" s="257">
        <f t="shared" si="5"/>
        <v>0.7055555556</v>
      </c>
      <c r="S67" s="264">
        <f t="shared" si="6"/>
        <v>0.7638888889</v>
      </c>
      <c r="T67" s="257">
        <f t="shared" si="7"/>
        <v>0.8208333333</v>
      </c>
      <c r="U67" s="222"/>
      <c r="V67" s="222"/>
      <c r="W67" s="222"/>
      <c r="X67" s="222"/>
      <c r="Y67" s="222"/>
      <c r="Z67" s="222"/>
      <c r="AA67" s="222"/>
    </row>
    <row r="68">
      <c r="A68" s="254">
        <v>44263.0</v>
      </c>
      <c r="B68" s="266" t="str">
        <f t="shared" si="1"/>
        <v>Monday</v>
      </c>
      <c r="C68" s="256">
        <v>44263.0</v>
      </c>
      <c r="D68" s="257">
        <v>0.22361111111111112</v>
      </c>
      <c r="E68" s="257">
        <v>0.27847222222222223</v>
      </c>
      <c r="F68" s="258">
        <f t="shared" si="2"/>
        <v>0.2923611111</v>
      </c>
      <c r="G68" s="195" t="str">
        <f t="shared" si="3"/>
        <v>12:22 PM - 12:27 PM</v>
      </c>
      <c r="H68" s="257">
        <v>0.5194444444444445</v>
      </c>
      <c r="I68" s="257">
        <v>0.6861111111111111</v>
      </c>
      <c r="J68" s="257">
        <v>0.7604166666666666</v>
      </c>
      <c r="K68" s="257">
        <v>0.8152777777777778</v>
      </c>
      <c r="L68" s="259"/>
      <c r="M68" s="257">
        <v>0.2708333333333333</v>
      </c>
      <c r="N68" s="257"/>
      <c r="O68" s="257"/>
      <c r="P68" s="257"/>
      <c r="Q68" s="257">
        <f t="shared" si="4"/>
        <v>0.5333333333</v>
      </c>
      <c r="R68" s="257">
        <f t="shared" si="5"/>
        <v>0.7069444444</v>
      </c>
      <c r="S68" s="258">
        <f t="shared" si="6"/>
        <v>0.7645833333</v>
      </c>
      <c r="T68" s="257">
        <f t="shared" si="7"/>
        <v>0.8222222222</v>
      </c>
    </row>
    <row r="69">
      <c r="A69" s="254">
        <v>44264.0</v>
      </c>
      <c r="B69" s="266" t="str">
        <f t="shared" si="1"/>
        <v>Tuesday</v>
      </c>
      <c r="C69" s="256">
        <v>44264.0</v>
      </c>
      <c r="D69" s="257">
        <v>0.22291666666666668</v>
      </c>
      <c r="E69" s="257">
        <v>0.27708333333333335</v>
      </c>
      <c r="F69" s="258">
        <f t="shared" si="2"/>
        <v>0.2909722222</v>
      </c>
      <c r="G69" s="195" t="str">
        <f t="shared" si="3"/>
        <v>12:21 PM - 12:26 PM</v>
      </c>
      <c r="H69" s="257">
        <v>0.51875</v>
      </c>
      <c r="I69" s="257">
        <v>0.6868055555555556</v>
      </c>
      <c r="J69" s="257">
        <v>0.7611111111111111</v>
      </c>
      <c r="K69" s="257">
        <v>0.8159722222222222</v>
      </c>
      <c r="L69" s="259"/>
      <c r="M69" s="257">
        <v>0.2708333333333333</v>
      </c>
      <c r="N69" s="257"/>
      <c r="O69" s="257"/>
      <c r="P69" s="257"/>
      <c r="Q69" s="257">
        <f t="shared" si="4"/>
        <v>0.5326388889</v>
      </c>
      <c r="R69" s="257">
        <f t="shared" si="5"/>
        <v>0.7076388889</v>
      </c>
      <c r="S69" s="258">
        <f t="shared" si="6"/>
        <v>0.7652777778</v>
      </c>
      <c r="T69" s="257">
        <f t="shared" si="7"/>
        <v>0.8229166667</v>
      </c>
    </row>
    <row r="70">
      <c r="A70" s="254">
        <v>44265.0</v>
      </c>
      <c r="B70" s="266" t="str">
        <f t="shared" si="1"/>
        <v>Wednesday</v>
      </c>
      <c r="C70" s="256">
        <v>44265.0</v>
      </c>
      <c r="D70" s="257">
        <v>0.22152777777777777</v>
      </c>
      <c r="E70" s="257">
        <v>0.2763888888888889</v>
      </c>
      <c r="F70" s="258">
        <f t="shared" si="2"/>
        <v>0.2902777778</v>
      </c>
      <c r="G70" s="195" t="str">
        <f t="shared" si="3"/>
        <v>12:21 PM - 12:26 PM</v>
      </c>
      <c r="H70" s="257">
        <v>0.51875</v>
      </c>
      <c r="I70" s="257">
        <v>0.6875</v>
      </c>
      <c r="J70" s="257">
        <v>0.7618055555555555</v>
      </c>
      <c r="K70" s="257">
        <v>0.8166666666666667</v>
      </c>
      <c r="L70" s="259"/>
      <c r="M70" s="257">
        <v>0.2708333333333333</v>
      </c>
      <c r="N70" s="257"/>
      <c r="O70" s="257"/>
      <c r="P70" s="257"/>
      <c r="Q70" s="257">
        <f t="shared" si="4"/>
        <v>0.5326388889</v>
      </c>
      <c r="R70" s="257">
        <f t="shared" si="5"/>
        <v>0.7083333333</v>
      </c>
      <c r="S70" s="258">
        <f t="shared" si="6"/>
        <v>0.7659722222</v>
      </c>
      <c r="T70" s="257">
        <f t="shared" si="7"/>
        <v>0.8236111111</v>
      </c>
    </row>
    <row r="71">
      <c r="A71" s="254">
        <v>44266.0</v>
      </c>
      <c r="B71" s="266" t="str">
        <f t="shared" si="1"/>
        <v>Thursday</v>
      </c>
      <c r="C71" s="256">
        <v>44266.0</v>
      </c>
      <c r="D71" s="257">
        <v>0.22013888888888888</v>
      </c>
      <c r="E71" s="257">
        <v>0.275</v>
      </c>
      <c r="F71" s="258">
        <f t="shared" si="2"/>
        <v>0.2888888889</v>
      </c>
      <c r="G71" s="195" t="str">
        <f t="shared" si="3"/>
        <v>12:21 PM - 12:26 PM</v>
      </c>
      <c r="H71" s="257">
        <v>0.51875</v>
      </c>
      <c r="I71" s="257">
        <v>0.6881944444444444</v>
      </c>
      <c r="J71" s="257">
        <v>0.7631944444444444</v>
      </c>
      <c r="K71" s="257">
        <v>0.8173611111111111</v>
      </c>
      <c r="L71" s="259"/>
      <c r="M71" s="257">
        <v>0.2708333333333333</v>
      </c>
      <c r="N71" s="257"/>
      <c r="O71" s="257"/>
      <c r="P71" s="257"/>
      <c r="Q71" s="257">
        <f t="shared" si="4"/>
        <v>0.5326388889</v>
      </c>
      <c r="R71" s="257">
        <f t="shared" si="5"/>
        <v>0.7090277778</v>
      </c>
      <c r="S71" s="258">
        <f t="shared" si="6"/>
        <v>0.7673611111</v>
      </c>
      <c r="T71" s="257">
        <f t="shared" si="7"/>
        <v>0.8243055556</v>
      </c>
    </row>
    <row r="72">
      <c r="A72" s="254">
        <v>44267.0</v>
      </c>
      <c r="B72" s="266" t="str">
        <f t="shared" si="1"/>
        <v>Friday</v>
      </c>
      <c r="C72" s="256">
        <v>44267.0</v>
      </c>
      <c r="D72" s="257">
        <v>0.21875</v>
      </c>
      <c r="E72" s="257">
        <v>0.27361111111111114</v>
      </c>
      <c r="F72" s="258">
        <f t="shared" si="2"/>
        <v>0.2875</v>
      </c>
      <c r="G72" s="195" t="str">
        <f t="shared" si="3"/>
        <v>12:21 PM - 12:26 PM</v>
      </c>
      <c r="H72" s="257">
        <v>0.51875</v>
      </c>
      <c r="I72" s="257">
        <v>0.6888888888888889</v>
      </c>
      <c r="J72" s="257">
        <v>0.7638888888888888</v>
      </c>
      <c r="K72" s="257">
        <v>0.81875</v>
      </c>
      <c r="L72" s="259"/>
      <c r="M72" s="257">
        <v>0.2708333333333333</v>
      </c>
      <c r="N72" s="257"/>
      <c r="O72" s="257"/>
      <c r="P72" s="257"/>
      <c r="Q72" s="257">
        <f t="shared" si="4"/>
        <v>0.5326388889</v>
      </c>
      <c r="R72" s="257">
        <f t="shared" si="5"/>
        <v>0.7097222222</v>
      </c>
      <c r="S72" s="258">
        <f t="shared" si="6"/>
        <v>0.7680555556</v>
      </c>
      <c r="T72" s="257">
        <f t="shared" si="7"/>
        <v>0.8256944444</v>
      </c>
    </row>
    <row r="73">
      <c r="A73" s="254">
        <v>44268.0</v>
      </c>
      <c r="B73" s="266" t="str">
        <f t="shared" si="1"/>
        <v>Saturday</v>
      </c>
      <c r="C73" s="256">
        <v>44268.0</v>
      </c>
      <c r="D73" s="257">
        <v>0.21736111111111112</v>
      </c>
      <c r="E73" s="257">
        <v>0.2722222222222222</v>
      </c>
      <c r="F73" s="258">
        <f t="shared" si="2"/>
        <v>0.2861111111</v>
      </c>
      <c r="G73" s="195" t="str">
        <f t="shared" si="3"/>
        <v>12:20 PM - 12:25 PM</v>
      </c>
      <c r="H73" s="257">
        <v>0.5180555555555556</v>
      </c>
      <c r="I73" s="257">
        <v>0.6895833333333333</v>
      </c>
      <c r="J73" s="257">
        <v>0.7645833333333333</v>
      </c>
      <c r="K73" s="257">
        <v>0.8194444444444444</v>
      </c>
      <c r="L73" s="259"/>
      <c r="M73" s="257">
        <v>0.2708333333333333</v>
      </c>
      <c r="N73" s="257"/>
      <c r="O73" s="257"/>
      <c r="P73" s="257"/>
      <c r="Q73" s="257">
        <f t="shared" si="4"/>
        <v>0.5319444444</v>
      </c>
      <c r="R73" s="257">
        <f t="shared" si="5"/>
        <v>0.7104166667</v>
      </c>
      <c r="S73" s="258">
        <f t="shared" si="6"/>
        <v>0.76875</v>
      </c>
      <c r="T73" s="257">
        <f t="shared" si="7"/>
        <v>0.8263888889</v>
      </c>
    </row>
    <row r="74">
      <c r="A74" s="254">
        <v>44269.0</v>
      </c>
      <c r="B74" s="266" t="str">
        <f t="shared" si="1"/>
        <v>Sunday</v>
      </c>
      <c r="C74" s="256">
        <v>44269.0</v>
      </c>
      <c r="D74" s="257">
        <v>0.25833333333333336</v>
      </c>
      <c r="E74" s="257">
        <v>0.3125</v>
      </c>
      <c r="F74" s="258">
        <f t="shared" si="2"/>
        <v>0.3263888889</v>
      </c>
      <c r="G74" s="195" t="str">
        <f t="shared" si="3"/>
        <v>01:20 PM - 01:25 PM</v>
      </c>
      <c r="H74" s="257">
        <v>0.5597222222222222</v>
      </c>
      <c r="I74" s="257">
        <v>0.7319444444444444</v>
      </c>
      <c r="J74" s="257">
        <v>0.8069444444444445</v>
      </c>
      <c r="K74" s="257">
        <v>0.8618055555555556</v>
      </c>
      <c r="L74" s="259"/>
      <c r="M74" s="257">
        <v>0.2708333333333333</v>
      </c>
      <c r="N74" s="257"/>
      <c r="O74" s="257"/>
      <c r="P74" s="257"/>
      <c r="Q74" s="257">
        <f t="shared" si="4"/>
        <v>0.5736111111</v>
      </c>
      <c r="R74" s="257">
        <f t="shared" si="5"/>
        <v>0.7527777778</v>
      </c>
      <c r="S74" s="258">
        <f t="shared" si="6"/>
        <v>0.8111111111</v>
      </c>
      <c r="T74" s="257">
        <f t="shared" si="7"/>
        <v>0.86875</v>
      </c>
    </row>
    <row r="75">
      <c r="A75" s="254">
        <v>44270.0</v>
      </c>
      <c r="B75" s="266" t="str">
        <f t="shared" si="1"/>
        <v>Monday</v>
      </c>
      <c r="C75" s="256">
        <v>44270.0</v>
      </c>
      <c r="D75" s="257">
        <v>0.2569444444444444</v>
      </c>
      <c r="E75" s="257">
        <v>0.31180555555555556</v>
      </c>
      <c r="F75" s="258">
        <f t="shared" si="2"/>
        <v>0.3256944444</v>
      </c>
      <c r="G75" s="195" t="str">
        <f t="shared" si="3"/>
        <v>01:20 PM - 01:25 PM</v>
      </c>
      <c r="H75" s="257">
        <v>0.5597222222222222</v>
      </c>
      <c r="I75" s="257">
        <v>0.7326388888888888</v>
      </c>
      <c r="J75" s="257">
        <v>0.8083333333333333</v>
      </c>
      <c r="K75" s="257">
        <v>0.8631944444444445</v>
      </c>
      <c r="L75" s="259"/>
      <c r="M75" s="257">
        <v>0.2708333333333333</v>
      </c>
      <c r="N75" s="257"/>
      <c r="O75" s="257"/>
      <c r="P75" s="257"/>
      <c r="Q75" s="257">
        <f t="shared" si="4"/>
        <v>0.5736111111</v>
      </c>
      <c r="R75" s="257">
        <f t="shared" si="5"/>
        <v>0.7534722222</v>
      </c>
      <c r="S75" s="258">
        <f t="shared" si="6"/>
        <v>0.8125</v>
      </c>
      <c r="T75" s="257">
        <f t="shared" si="7"/>
        <v>0.8701388889</v>
      </c>
    </row>
    <row r="76">
      <c r="A76" s="254">
        <v>44271.0</v>
      </c>
      <c r="B76" s="266" t="str">
        <f t="shared" si="1"/>
        <v>Tuesday</v>
      </c>
      <c r="C76" s="256">
        <v>44271.0</v>
      </c>
      <c r="D76" s="257">
        <v>0.25555555555555554</v>
      </c>
      <c r="E76" s="257">
        <v>0.3104166666666667</v>
      </c>
      <c r="F76" s="258">
        <f t="shared" si="2"/>
        <v>0.3243055556</v>
      </c>
      <c r="G76" s="195" t="str">
        <f t="shared" si="3"/>
        <v>01:19 PM - 01:24 PM</v>
      </c>
      <c r="H76" s="257">
        <v>0.5590277777777778</v>
      </c>
      <c r="I76" s="257">
        <v>0.7333333333333333</v>
      </c>
      <c r="J76" s="257">
        <v>0.8090277777777778</v>
      </c>
      <c r="K76" s="257">
        <v>0.8638888888888889</v>
      </c>
      <c r="L76" s="259"/>
      <c r="M76" s="257">
        <v>0.2708333333333333</v>
      </c>
      <c r="N76" s="257"/>
      <c r="O76" s="257"/>
      <c r="P76" s="257"/>
      <c r="Q76" s="257">
        <f t="shared" si="4"/>
        <v>0.5729166667</v>
      </c>
      <c r="R76" s="257">
        <f t="shared" si="5"/>
        <v>0.7541666667</v>
      </c>
      <c r="S76" s="258">
        <f t="shared" si="6"/>
        <v>0.8131944444</v>
      </c>
      <c r="T76" s="257">
        <f t="shared" si="7"/>
        <v>0.8708333333</v>
      </c>
    </row>
    <row r="77">
      <c r="A77" s="254">
        <v>44272.0</v>
      </c>
      <c r="B77" s="266" t="str">
        <f t="shared" si="1"/>
        <v>Wednesday</v>
      </c>
      <c r="C77" s="256">
        <v>44272.0</v>
      </c>
      <c r="D77" s="257">
        <v>0.25416666666666665</v>
      </c>
      <c r="E77" s="257">
        <v>0.3090277777777778</v>
      </c>
      <c r="F77" s="258">
        <f t="shared" si="2"/>
        <v>0.3229166667</v>
      </c>
      <c r="G77" s="195" t="str">
        <f t="shared" si="3"/>
        <v>01:19 PM - 01:24 PM</v>
      </c>
      <c r="H77" s="257">
        <v>0.5590277777777778</v>
      </c>
      <c r="I77" s="257">
        <v>0.7340277777777777</v>
      </c>
      <c r="J77" s="257">
        <v>0.8097222222222222</v>
      </c>
      <c r="K77" s="257">
        <v>0.8645833333333334</v>
      </c>
      <c r="L77" s="259"/>
      <c r="M77" s="257">
        <v>0.2708333333333333</v>
      </c>
      <c r="N77" s="257"/>
      <c r="O77" s="257"/>
      <c r="P77" s="257"/>
      <c r="Q77" s="257">
        <f t="shared" si="4"/>
        <v>0.5729166667</v>
      </c>
      <c r="R77" s="257">
        <f t="shared" si="5"/>
        <v>0.7548611111</v>
      </c>
      <c r="S77" s="258">
        <f t="shared" si="6"/>
        <v>0.8138888889</v>
      </c>
      <c r="T77" s="257">
        <f t="shared" si="7"/>
        <v>0.8715277778</v>
      </c>
    </row>
    <row r="78">
      <c r="A78" s="254">
        <v>44273.0</v>
      </c>
      <c r="B78" s="266" t="str">
        <f t="shared" si="1"/>
        <v>Thursday</v>
      </c>
      <c r="C78" s="256">
        <v>44273.0</v>
      </c>
      <c r="D78" s="257">
        <v>0.25277777777777777</v>
      </c>
      <c r="E78" s="257">
        <v>0.3076388888888889</v>
      </c>
      <c r="F78" s="258">
        <f t="shared" si="2"/>
        <v>0.3215277778</v>
      </c>
      <c r="G78" s="195" t="str">
        <f t="shared" si="3"/>
        <v>01:19 PM - 01:24 PM</v>
      </c>
      <c r="H78" s="257">
        <v>0.5590277777777778</v>
      </c>
      <c r="I78" s="257">
        <v>0.7347222222222223</v>
      </c>
      <c r="J78" s="257">
        <v>0.8104166666666667</v>
      </c>
      <c r="K78" s="257">
        <v>0.8652777777777778</v>
      </c>
      <c r="L78" s="259"/>
      <c r="M78" s="257">
        <v>0.2708333333333333</v>
      </c>
      <c r="N78" s="257"/>
      <c r="O78" s="257"/>
      <c r="P78" s="257"/>
      <c r="Q78" s="257">
        <f t="shared" si="4"/>
        <v>0.5729166667</v>
      </c>
      <c r="R78" s="257">
        <f t="shared" si="5"/>
        <v>0.7555555556</v>
      </c>
      <c r="S78" s="258">
        <f t="shared" si="6"/>
        <v>0.8145833333</v>
      </c>
      <c r="T78" s="257">
        <f t="shared" si="7"/>
        <v>0.8722222222</v>
      </c>
    </row>
    <row r="79">
      <c r="A79" s="254">
        <v>44274.0</v>
      </c>
      <c r="B79" s="266" t="str">
        <f t="shared" si="1"/>
        <v>Friday</v>
      </c>
      <c r="C79" s="256">
        <v>44274.0</v>
      </c>
      <c r="D79" s="257">
        <v>0.2513888888888889</v>
      </c>
      <c r="E79" s="257">
        <v>0.30625</v>
      </c>
      <c r="F79" s="258">
        <f t="shared" si="2"/>
        <v>0.3201388889</v>
      </c>
      <c r="G79" s="195" t="str">
        <f t="shared" si="3"/>
        <v>01:19 PM - 01:24 PM</v>
      </c>
      <c r="H79" s="257">
        <v>0.5590277777777778</v>
      </c>
      <c r="I79" s="257">
        <v>0.7347222222222223</v>
      </c>
      <c r="J79" s="257">
        <v>0.8111111111111111</v>
      </c>
      <c r="K79" s="257">
        <v>0.8666666666666667</v>
      </c>
      <c r="L79" s="259"/>
      <c r="M79" s="257">
        <v>0.2708333333333333</v>
      </c>
      <c r="N79" s="257"/>
      <c r="O79" s="257"/>
      <c r="P79" s="257"/>
      <c r="Q79" s="257">
        <f t="shared" si="4"/>
        <v>0.5729166667</v>
      </c>
      <c r="R79" s="257">
        <f t="shared" si="5"/>
        <v>0.7555555556</v>
      </c>
      <c r="S79" s="258">
        <f t="shared" si="6"/>
        <v>0.8152777778</v>
      </c>
      <c r="T79" s="257">
        <f t="shared" si="7"/>
        <v>0.8736111111</v>
      </c>
    </row>
    <row r="80">
      <c r="A80" s="254">
        <v>44275.0</v>
      </c>
      <c r="B80" s="266" t="str">
        <f t="shared" si="1"/>
        <v>Saturday</v>
      </c>
      <c r="C80" s="256">
        <v>44275.0</v>
      </c>
      <c r="D80" s="257">
        <v>0.25</v>
      </c>
      <c r="E80" s="257">
        <v>0.3055555555555556</v>
      </c>
      <c r="F80" s="258">
        <f t="shared" si="2"/>
        <v>0.3194444444</v>
      </c>
      <c r="G80" s="195" t="str">
        <f t="shared" si="3"/>
        <v>01:18 PM - 01:23 PM</v>
      </c>
      <c r="H80" s="257">
        <v>0.5583333333333333</v>
      </c>
      <c r="I80" s="257">
        <v>0.7354166666666667</v>
      </c>
      <c r="J80" s="257">
        <v>0.8125</v>
      </c>
      <c r="K80" s="257">
        <v>0.8673611111111111</v>
      </c>
      <c r="L80" s="259"/>
      <c r="M80" s="257">
        <v>0.2708333333333333</v>
      </c>
      <c r="N80" s="257"/>
      <c r="O80" s="257"/>
      <c r="P80" s="257"/>
      <c r="Q80" s="257">
        <f t="shared" si="4"/>
        <v>0.5722222222</v>
      </c>
      <c r="R80" s="257">
        <f t="shared" si="5"/>
        <v>0.75625</v>
      </c>
      <c r="S80" s="258">
        <f t="shared" si="6"/>
        <v>0.8166666667</v>
      </c>
      <c r="T80" s="257">
        <f t="shared" si="7"/>
        <v>0.8743055556</v>
      </c>
    </row>
    <row r="81">
      <c r="A81" s="254">
        <v>44276.0</v>
      </c>
      <c r="B81" s="266" t="str">
        <f t="shared" si="1"/>
        <v>Sunday</v>
      </c>
      <c r="C81" s="256">
        <v>44276.0</v>
      </c>
      <c r="D81" s="257">
        <v>0.24861111111111112</v>
      </c>
      <c r="E81" s="257">
        <v>0.30416666666666664</v>
      </c>
      <c r="F81" s="258">
        <f t="shared" si="2"/>
        <v>0.3180555556</v>
      </c>
      <c r="G81" s="195" t="str">
        <f t="shared" si="3"/>
        <v>01:18 PM - 01:23 PM</v>
      </c>
      <c r="H81" s="257">
        <v>0.5583333333333333</v>
      </c>
      <c r="I81" s="257">
        <v>0.7361111111111112</v>
      </c>
      <c r="J81" s="257">
        <v>0.8131944444444444</v>
      </c>
      <c r="K81" s="257">
        <v>0.8680555555555556</v>
      </c>
      <c r="L81" s="259"/>
      <c r="M81" s="257">
        <v>0.2708333333333333</v>
      </c>
      <c r="N81" s="257"/>
      <c r="O81" s="257"/>
      <c r="P81" s="257"/>
      <c r="Q81" s="257">
        <f t="shared" si="4"/>
        <v>0.5722222222</v>
      </c>
      <c r="R81" s="257">
        <f t="shared" si="5"/>
        <v>0.7569444444</v>
      </c>
      <c r="S81" s="258">
        <f t="shared" si="6"/>
        <v>0.8173611111</v>
      </c>
      <c r="T81" s="257">
        <f t="shared" si="7"/>
        <v>0.875</v>
      </c>
    </row>
    <row r="82">
      <c r="A82" s="254">
        <v>44277.0</v>
      </c>
      <c r="B82" s="266" t="str">
        <f t="shared" si="1"/>
        <v>Monday</v>
      </c>
      <c r="C82" s="256">
        <v>44277.0</v>
      </c>
      <c r="D82" s="257">
        <v>0.24722222222222223</v>
      </c>
      <c r="E82" s="257">
        <v>0.30277777777777776</v>
      </c>
      <c r="F82" s="258">
        <f t="shared" si="2"/>
        <v>0.3166666667</v>
      </c>
      <c r="G82" s="195" t="str">
        <f t="shared" si="3"/>
        <v>01:18 PM - 01:23 PM</v>
      </c>
      <c r="H82" s="257">
        <v>0.5583333333333333</v>
      </c>
      <c r="I82" s="257">
        <v>0.7368055555555556</v>
      </c>
      <c r="J82" s="257">
        <v>0.8138888888888889</v>
      </c>
      <c r="K82" s="257">
        <v>0.8694444444444445</v>
      </c>
      <c r="L82" s="259"/>
      <c r="M82" s="257">
        <v>0.2708333333333333</v>
      </c>
      <c r="N82" s="257"/>
      <c r="O82" s="257"/>
      <c r="P82" s="257"/>
      <c r="Q82" s="257">
        <f t="shared" si="4"/>
        <v>0.5722222222</v>
      </c>
      <c r="R82" s="257">
        <f t="shared" si="5"/>
        <v>0.7576388889</v>
      </c>
      <c r="S82" s="258">
        <f t="shared" si="6"/>
        <v>0.8180555556</v>
      </c>
      <c r="T82" s="257">
        <f t="shared" si="7"/>
        <v>0.8763888889</v>
      </c>
    </row>
    <row r="83">
      <c r="A83" s="254">
        <v>44278.0</v>
      </c>
      <c r="B83" s="266" t="str">
        <f t="shared" si="1"/>
        <v>Tuesday</v>
      </c>
      <c r="C83" s="256">
        <v>44278.0</v>
      </c>
      <c r="D83" s="257">
        <v>0.2465277777777778</v>
      </c>
      <c r="E83" s="257">
        <v>0.3013888888888889</v>
      </c>
      <c r="F83" s="258">
        <f t="shared" si="2"/>
        <v>0.3152777778</v>
      </c>
      <c r="G83" s="195" t="str">
        <f t="shared" si="3"/>
        <v>01:17 PM - 01:22 PM</v>
      </c>
      <c r="H83" s="257">
        <v>0.5576388888888889</v>
      </c>
      <c r="I83" s="257">
        <v>0.7375</v>
      </c>
      <c r="J83" s="257">
        <v>0.8145833333333333</v>
      </c>
      <c r="K83" s="257">
        <v>0.8701388888888889</v>
      </c>
      <c r="L83" s="259"/>
      <c r="M83" s="257">
        <v>0.2708333333333333</v>
      </c>
      <c r="N83" s="257"/>
      <c r="O83" s="257"/>
      <c r="P83" s="257"/>
      <c r="Q83" s="257">
        <f t="shared" si="4"/>
        <v>0.5715277778</v>
      </c>
      <c r="R83" s="257">
        <f t="shared" si="5"/>
        <v>0.7583333333</v>
      </c>
      <c r="S83" s="258">
        <f t="shared" si="6"/>
        <v>0.81875</v>
      </c>
      <c r="T83" s="257">
        <f t="shared" si="7"/>
        <v>0.8770833333</v>
      </c>
    </row>
    <row r="84">
      <c r="A84" s="254">
        <v>44279.0</v>
      </c>
      <c r="B84" s="266" t="str">
        <f t="shared" si="1"/>
        <v>Wednesday</v>
      </c>
      <c r="C84" s="256">
        <v>44279.0</v>
      </c>
      <c r="D84" s="257">
        <v>0.24513888888888888</v>
      </c>
      <c r="E84" s="257">
        <v>0.3</v>
      </c>
      <c r="F84" s="258">
        <f t="shared" si="2"/>
        <v>0.3138888889</v>
      </c>
      <c r="G84" s="195" t="str">
        <f t="shared" si="3"/>
        <v>01:17 PM - 01:22 PM</v>
      </c>
      <c r="H84" s="257">
        <v>0.5576388888888889</v>
      </c>
      <c r="I84" s="257">
        <v>0.7381944444444445</v>
      </c>
      <c r="J84" s="257">
        <v>0.8159722222222222</v>
      </c>
      <c r="K84" s="257">
        <v>0.8708333333333333</v>
      </c>
      <c r="L84" s="259"/>
      <c r="M84" s="257">
        <v>0.2708333333333333</v>
      </c>
      <c r="N84" s="257"/>
      <c r="O84" s="257"/>
      <c r="P84" s="257"/>
      <c r="Q84" s="257">
        <f t="shared" si="4"/>
        <v>0.5715277778</v>
      </c>
      <c r="R84" s="257">
        <f t="shared" si="5"/>
        <v>0.7590277778</v>
      </c>
      <c r="S84" s="258">
        <f t="shared" si="6"/>
        <v>0.8201388889</v>
      </c>
      <c r="T84" s="257">
        <f t="shared" si="7"/>
        <v>0.8777777778</v>
      </c>
    </row>
    <row r="85">
      <c r="A85" s="254">
        <v>44280.0</v>
      </c>
      <c r="B85" s="266" t="str">
        <f t="shared" si="1"/>
        <v>Thursday</v>
      </c>
      <c r="C85" s="256">
        <v>44280.0</v>
      </c>
      <c r="D85" s="257">
        <v>0.24375</v>
      </c>
      <c r="E85" s="257">
        <v>0.29930555555555555</v>
      </c>
      <c r="F85" s="258">
        <f t="shared" si="2"/>
        <v>0.3131944444</v>
      </c>
      <c r="G85" s="195" t="str">
        <f t="shared" si="3"/>
        <v>01:17 PM - 01:22 PM</v>
      </c>
      <c r="H85" s="257">
        <v>0.5576388888888889</v>
      </c>
      <c r="I85" s="257">
        <v>0.7388888888888889</v>
      </c>
      <c r="J85" s="257">
        <v>0.8166666666666667</v>
      </c>
      <c r="K85" s="257">
        <v>0.8722222222222222</v>
      </c>
      <c r="L85" s="259"/>
      <c r="M85" s="257">
        <v>0.2708333333333333</v>
      </c>
      <c r="N85" s="257"/>
      <c r="O85" s="257"/>
      <c r="P85" s="257"/>
      <c r="Q85" s="257">
        <f t="shared" si="4"/>
        <v>0.5715277778</v>
      </c>
      <c r="R85" s="257">
        <f t="shared" si="5"/>
        <v>0.7597222222</v>
      </c>
      <c r="S85" s="258">
        <f t="shared" si="6"/>
        <v>0.8208333333</v>
      </c>
      <c r="T85" s="257">
        <f t="shared" si="7"/>
        <v>0.8791666667</v>
      </c>
    </row>
    <row r="86">
      <c r="A86" s="254">
        <v>44281.0</v>
      </c>
      <c r="B86" s="266" t="str">
        <f t="shared" si="1"/>
        <v>Friday</v>
      </c>
      <c r="C86" s="256">
        <v>44281.0</v>
      </c>
      <c r="D86" s="257">
        <v>0.2423611111111111</v>
      </c>
      <c r="E86" s="257">
        <v>0.29791666666666666</v>
      </c>
      <c r="F86" s="258">
        <f t="shared" si="2"/>
        <v>0.3118055556</v>
      </c>
      <c r="G86" s="195" t="str">
        <f t="shared" si="3"/>
        <v>01:16 PM - 01:21 PM</v>
      </c>
      <c r="H86" s="257">
        <v>0.5569444444444445</v>
      </c>
      <c r="I86" s="257">
        <v>0.7395833333333334</v>
      </c>
      <c r="J86" s="257">
        <v>0.8173611111111111</v>
      </c>
      <c r="K86" s="257">
        <v>0.8729166666666667</v>
      </c>
      <c r="L86" s="259"/>
      <c r="M86" s="257">
        <v>0.2708333333333333</v>
      </c>
      <c r="N86" s="257"/>
      <c r="O86" s="257"/>
      <c r="P86" s="257"/>
      <c r="Q86" s="257">
        <f t="shared" si="4"/>
        <v>0.5708333333</v>
      </c>
      <c r="R86" s="257">
        <f t="shared" si="5"/>
        <v>0.7604166667</v>
      </c>
      <c r="S86" s="258">
        <f t="shared" si="6"/>
        <v>0.8215277778</v>
      </c>
      <c r="T86" s="257">
        <f t="shared" si="7"/>
        <v>0.8798611111</v>
      </c>
    </row>
    <row r="87">
      <c r="A87" s="254">
        <v>44282.0</v>
      </c>
      <c r="B87" s="266" t="str">
        <f t="shared" si="1"/>
        <v>Saturday</v>
      </c>
      <c r="C87" s="256">
        <v>44282.0</v>
      </c>
      <c r="D87" s="257">
        <v>0.24097222222222223</v>
      </c>
      <c r="E87" s="257">
        <v>0.2965277777777778</v>
      </c>
      <c r="F87" s="258">
        <f t="shared" si="2"/>
        <v>0.3104166667</v>
      </c>
      <c r="G87" s="195" t="str">
        <f t="shared" si="3"/>
        <v>01:16 PM - 01:21 PM</v>
      </c>
      <c r="H87" s="257">
        <v>0.5569444444444445</v>
      </c>
      <c r="I87" s="257">
        <v>0.7402777777777778</v>
      </c>
      <c r="J87" s="257">
        <v>0.8180555555555555</v>
      </c>
      <c r="K87" s="257">
        <v>0.8743055555555556</v>
      </c>
      <c r="L87" s="259"/>
      <c r="M87" s="257">
        <v>0.2708333333333333</v>
      </c>
      <c r="N87" s="257"/>
      <c r="O87" s="257"/>
      <c r="P87" s="257"/>
      <c r="Q87" s="257">
        <f t="shared" si="4"/>
        <v>0.5708333333</v>
      </c>
      <c r="R87" s="257">
        <f t="shared" si="5"/>
        <v>0.7611111111</v>
      </c>
      <c r="S87" s="258">
        <f t="shared" si="6"/>
        <v>0.8222222222</v>
      </c>
      <c r="T87" s="257">
        <f t="shared" si="7"/>
        <v>0.88125</v>
      </c>
    </row>
    <row r="88">
      <c r="A88" s="254">
        <v>44283.0</v>
      </c>
      <c r="B88" s="266" t="str">
        <f t="shared" si="1"/>
        <v>Sunday</v>
      </c>
      <c r="C88" s="256">
        <v>44283.0</v>
      </c>
      <c r="D88" s="257">
        <v>0.23958333333333334</v>
      </c>
      <c r="E88" s="257">
        <v>0.2951388888888889</v>
      </c>
      <c r="F88" s="258">
        <f t="shared" si="2"/>
        <v>0.3090277778</v>
      </c>
      <c r="G88" s="195" t="str">
        <f t="shared" si="3"/>
        <v>01:16 PM - 01:21 PM</v>
      </c>
      <c r="H88" s="257">
        <v>0.5569444444444445</v>
      </c>
      <c r="I88" s="257">
        <v>0.7409722222222223</v>
      </c>
      <c r="J88" s="257">
        <v>0.81875</v>
      </c>
      <c r="K88" s="257">
        <v>0.875</v>
      </c>
      <c r="L88" s="259"/>
      <c r="M88" s="257">
        <v>0.2708333333333333</v>
      </c>
      <c r="N88" s="257"/>
      <c r="O88" s="257"/>
      <c r="P88" s="257"/>
      <c r="Q88" s="257">
        <f t="shared" si="4"/>
        <v>0.5708333333</v>
      </c>
      <c r="R88" s="257">
        <f t="shared" si="5"/>
        <v>0.7618055556</v>
      </c>
      <c r="S88" s="258">
        <f t="shared" si="6"/>
        <v>0.8229166667</v>
      </c>
      <c r="T88" s="257">
        <f t="shared" si="7"/>
        <v>0.8819444444</v>
      </c>
    </row>
    <row r="89">
      <c r="A89" s="254">
        <v>44284.0</v>
      </c>
      <c r="B89" s="266" t="str">
        <f t="shared" si="1"/>
        <v>Monday</v>
      </c>
      <c r="C89" s="256">
        <v>44284.0</v>
      </c>
      <c r="D89" s="257">
        <v>0.23819444444444443</v>
      </c>
      <c r="E89" s="257">
        <v>0.29375</v>
      </c>
      <c r="F89" s="258">
        <f t="shared" si="2"/>
        <v>0.3076388889</v>
      </c>
      <c r="G89" s="195" t="str">
        <f t="shared" si="3"/>
        <v>01:16 PM - 01:21 PM</v>
      </c>
      <c r="H89" s="257">
        <v>0.5569444444444445</v>
      </c>
      <c r="I89" s="257">
        <v>0.7409722222222223</v>
      </c>
      <c r="J89" s="257">
        <v>0.8201388888888889</v>
      </c>
      <c r="K89" s="257">
        <v>0.8756944444444444</v>
      </c>
      <c r="L89" s="259"/>
      <c r="M89" s="257">
        <v>0.2708333333333333</v>
      </c>
      <c r="N89" s="257"/>
      <c r="O89" s="257"/>
      <c r="P89" s="257"/>
      <c r="Q89" s="257">
        <f t="shared" si="4"/>
        <v>0.5708333333</v>
      </c>
      <c r="R89" s="257">
        <f t="shared" si="5"/>
        <v>0.7618055556</v>
      </c>
      <c r="S89" s="258">
        <f t="shared" si="6"/>
        <v>0.8243055556</v>
      </c>
      <c r="T89" s="257">
        <f t="shared" si="7"/>
        <v>0.8826388889</v>
      </c>
    </row>
    <row r="90">
      <c r="A90" s="254">
        <v>44285.0</v>
      </c>
      <c r="B90" s="266" t="str">
        <f t="shared" si="1"/>
        <v>Tuesday</v>
      </c>
      <c r="C90" s="256">
        <v>44285.0</v>
      </c>
      <c r="D90" s="257">
        <v>0.23680555555555555</v>
      </c>
      <c r="E90" s="257">
        <v>0.29305555555555557</v>
      </c>
      <c r="F90" s="258">
        <f t="shared" si="2"/>
        <v>0.3069444444</v>
      </c>
      <c r="G90" s="195" t="str">
        <f t="shared" si="3"/>
        <v>01:15 PM - 01:20 PM</v>
      </c>
      <c r="H90" s="257">
        <v>0.55625</v>
      </c>
      <c r="I90" s="257">
        <v>0.7416666666666667</v>
      </c>
      <c r="J90" s="257">
        <v>0.8208333333333333</v>
      </c>
      <c r="K90" s="257">
        <v>0.8770833333333333</v>
      </c>
      <c r="L90" s="259"/>
      <c r="M90" s="257">
        <v>0.2708333333333333</v>
      </c>
      <c r="N90" s="257"/>
      <c r="O90" s="257"/>
      <c r="P90" s="257"/>
      <c r="Q90" s="257">
        <f t="shared" si="4"/>
        <v>0.5701388889</v>
      </c>
      <c r="R90" s="257">
        <f t="shared" si="5"/>
        <v>0.7625</v>
      </c>
      <c r="S90" s="258">
        <f t="shared" si="6"/>
        <v>0.825</v>
      </c>
      <c r="T90" s="257">
        <f t="shared" si="7"/>
        <v>0.8840277778</v>
      </c>
    </row>
    <row r="91">
      <c r="A91" s="254">
        <v>44286.0</v>
      </c>
      <c r="B91" s="266" t="str">
        <f t="shared" si="1"/>
        <v>Wednesday</v>
      </c>
      <c r="C91" s="256">
        <v>44286.0</v>
      </c>
      <c r="D91" s="257">
        <v>0.23541666666666666</v>
      </c>
      <c r="E91" s="257">
        <v>0.2916666666666667</v>
      </c>
      <c r="F91" s="258">
        <f t="shared" si="2"/>
        <v>0.3055555556</v>
      </c>
      <c r="G91" s="195" t="str">
        <f t="shared" si="3"/>
        <v>01:15 PM - 01:20 PM</v>
      </c>
      <c r="H91" s="257">
        <v>0.55625</v>
      </c>
      <c r="I91" s="257">
        <v>0.7423611111111111</v>
      </c>
      <c r="J91" s="257">
        <v>0.8215277777777777</v>
      </c>
      <c r="K91" s="257">
        <v>0.8777777777777778</v>
      </c>
      <c r="L91" s="259"/>
      <c r="M91" s="257">
        <v>0.2708333333333333</v>
      </c>
      <c r="N91" s="257"/>
      <c r="O91" s="257"/>
      <c r="P91" s="257"/>
      <c r="Q91" s="257">
        <f t="shared" si="4"/>
        <v>0.5701388889</v>
      </c>
      <c r="R91" s="257">
        <f t="shared" si="5"/>
        <v>0.7631944444</v>
      </c>
      <c r="S91" s="258">
        <f t="shared" si="6"/>
        <v>0.8256944444</v>
      </c>
      <c r="T91" s="257">
        <f t="shared" si="7"/>
        <v>0.8847222222</v>
      </c>
    </row>
    <row r="92">
      <c r="A92" s="254">
        <v>44287.0</v>
      </c>
      <c r="B92" s="266" t="str">
        <f t="shared" si="1"/>
        <v>Thursday</v>
      </c>
      <c r="C92" s="256">
        <v>44287.0</v>
      </c>
      <c r="D92" s="257">
        <v>0.23402777777777778</v>
      </c>
      <c r="E92" s="257">
        <v>0.2902777777777778</v>
      </c>
      <c r="F92" s="258">
        <f t="shared" si="2"/>
        <v>0.3041666667</v>
      </c>
      <c r="G92" s="195" t="str">
        <f t="shared" si="3"/>
        <v>01:15 PM - 01:20 PM</v>
      </c>
      <c r="H92" s="257">
        <v>0.55625</v>
      </c>
      <c r="I92" s="257">
        <v>0.7430555555555556</v>
      </c>
      <c r="J92" s="257">
        <v>0.8222222222222222</v>
      </c>
      <c r="K92" s="257">
        <v>0.8791666666666667</v>
      </c>
      <c r="L92" s="259"/>
      <c r="M92" s="257">
        <v>0.2708333333333333</v>
      </c>
      <c r="N92" s="257"/>
      <c r="O92" s="257"/>
      <c r="P92" s="257"/>
      <c r="Q92" s="257">
        <f t="shared" si="4"/>
        <v>0.5701388889</v>
      </c>
      <c r="R92" s="257">
        <f t="shared" si="5"/>
        <v>0.7638888889</v>
      </c>
      <c r="S92" s="258">
        <f t="shared" si="6"/>
        <v>0.8263888889</v>
      </c>
      <c r="T92" s="257">
        <f t="shared" si="7"/>
        <v>0.8861111111</v>
      </c>
    </row>
    <row r="93">
      <c r="A93" s="254">
        <v>44288.0</v>
      </c>
      <c r="B93" s="266" t="str">
        <f t="shared" si="1"/>
        <v>Friday</v>
      </c>
      <c r="C93" s="256">
        <v>44288.0</v>
      </c>
      <c r="D93" s="257">
        <v>0.2326388888888889</v>
      </c>
      <c r="E93" s="257">
        <v>0.28888888888888886</v>
      </c>
      <c r="F93" s="258">
        <f t="shared" si="2"/>
        <v>0.3027777778</v>
      </c>
      <c r="G93" s="195" t="str">
        <f t="shared" si="3"/>
        <v>01:14 PM - 01:19 PM</v>
      </c>
      <c r="H93" s="257">
        <v>0.5555555555555556</v>
      </c>
      <c r="I93" s="257">
        <v>0.74375</v>
      </c>
      <c r="J93" s="257">
        <v>0.8229166666666666</v>
      </c>
      <c r="K93" s="257">
        <v>0.8798611111111111</v>
      </c>
      <c r="L93" s="259"/>
      <c r="M93" s="257">
        <v>0.2708333333333333</v>
      </c>
      <c r="N93" s="257"/>
      <c r="O93" s="257"/>
      <c r="P93" s="257"/>
      <c r="Q93" s="257">
        <f t="shared" si="4"/>
        <v>0.5694444444</v>
      </c>
      <c r="R93" s="257">
        <f t="shared" si="5"/>
        <v>0.7645833333</v>
      </c>
      <c r="S93" s="258">
        <f t="shared" si="6"/>
        <v>0.8270833333</v>
      </c>
      <c r="T93" s="257">
        <f t="shared" si="7"/>
        <v>0.8868055556</v>
      </c>
    </row>
    <row r="94">
      <c r="A94" s="254">
        <v>44289.0</v>
      </c>
      <c r="B94" s="266" t="str">
        <f t="shared" si="1"/>
        <v>Saturday</v>
      </c>
      <c r="C94" s="256">
        <v>44289.0</v>
      </c>
      <c r="D94" s="257">
        <v>0.23125</v>
      </c>
      <c r="E94" s="257">
        <v>0.2875</v>
      </c>
      <c r="F94" s="258">
        <f t="shared" si="2"/>
        <v>0.3013888889</v>
      </c>
      <c r="G94" s="195" t="str">
        <f t="shared" si="3"/>
        <v>01:14 PM - 01:19 PM</v>
      </c>
      <c r="H94" s="257">
        <v>0.5555555555555556</v>
      </c>
      <c r="I94" s="257">
        <v>0.7444444444444445</v>
      </c>
      <c r="J94" s="257">
        <v>0.8243055555555555</v>
      </c>
      <c r="K94" s="257">
        <v>0.8805555555555555</v>
      </c>
      <c r="L94" s="259"/>
      <c r="M94" s="257">
        <v>0.2708333333333333</v>
      </c>
      <c r="N94" s="257"/>
      <c r="O94" s="257"/>
      <c r="P94" s="257"/>
      <c r="Q94" s="257">
        <f t="shared" si="4"/>
        <v>0.5694444444</v>
      </c>
      <c r="R94" s="257">
        <f t="shared" si="5"/>
        <v>0.7652777778</v>
      </c>
      <c r="S94" s="258">
        <f t="shared" si="6"/>
        <v>0.8284722222</v>
      </c>
      <c r="T94" s="257">
        <f t="shared" si="7"/>
        <v>0.8875</v>
      </c>
    </row>
    <row r="95">
      <c r="A95" s="254">
        <v>44290.0</v>
      </c>
      <c r="B95" s="266" t="str">
        <f t="shared" si="1"/>
        <v>Sunday</v>
      </c>
      <c r="C95" s="256">
        <v>44290.0</v>
      </c>
      <c r="D95" s="257">
        <v>0.2298611111111111</v>
      </c>
      <c r="E95" s="257">
        <v>0.28680555555555554</v>
      </c>
      <c r="F95" s="258">
        <f t="shared" si="2"/>
        <v>0.3006944444</v>
      </c>
      <c r="G95" s="195" t="str">
        <f t="shared" si="3"/>
        <v>01:14 PM - 01:19 PM</v>
      </c>
      <c r="H95" s="257">
        <v>0.5555555555555556</v>
      </c>
      <c r="I95" s="257">
        <v>0.7451388888888889</v>
      </c>
      <c r="J95" s="257">
        <v>0.825</v>
      </c>
      <c r="K95" s="257">
        <v>0.8819444444444444</v>
      </c>
      <c r="L95" s="259"/>
      <c r="M95" s="257">
        <v>0.2708333333333333</v>
      </c>
      <c r="N95" s="257"/>
      <c r="O95" s="257"/>
      <c r="P95" s="257"/>
      <c r="Q95" s="257">
        <f t="shared" si="4"/>
        <v>0.5694444444</v>
      </c>
      <c r="R95" s="257">
        <f t="shared" si="5"/>
        <v>0.7659722222</v>
      </c>
      <c r="S95" s="258">
        <f t="shared" si="6"/>
        <v>0.8291666667</v>
      </c>
      <c r="T95" s="257">
        <f t="shared" si="7"/>
        <v>0.8888888889</v>
      </c>
    </row>
    <row r="96">
      <c r="A96" s="254">
        <v>44291.0</v>
      </c>
      <c r="B96" s="266" t="str">
        <f t="shared" si="1"/>
        <v>Monday</v>
      </c>
      <c r="C96" s="256">
        <v>44291.0</v>
      </c>
      <c r="D96" s="257">
        <v>0.22847222222222222</v>
      </c>
      <c r="E96" s="257">
        <v>0.28541666666666665</v>
      </c>
      <c r="F96" s="258">
        <f t="shared" si="2"/>
        <v>0.2993055556</v>
      </c>
      <c r="G96" s="195" t="str">
        <f t="shared" si="3"/>
        <v>01:13 PM - 01:18 PM</v>
      </c>
      <c r="H96" s="257">
        <v>0.5548611111111111</v>
      </c>
      <c r="I96" s="257">
        <v>0.7451388888888889</v>
      </c>
      <c r="J96" s="257">
        <v>0.8256944444444444</v>
      </c>
      <c r="K96" s="257">
        <v>0.8826388888888889</v>
      </c>
      <c r="L96" s="259"/>
      <c r="M96" s="257">
        <v>0.2708333333333333</v>
      </c>
      <c r="N96" s="257"/>
      <c r="O96" s="257"/>
      <c r="P96" s="257"/>
      <c r="Q96" s="257">
        <f t="shared" si="4"/>
        <v>0.56875</v>
      </c>
      <c r="R96" s="257">
        <f t="shared" si="5"/>
        <v>0.7659722222</v>
      </c>
      <c r="S96" s="258">
        <f t="shared" si="6"/>
        <v>0.8298611111</v>
      </c>
      <c r="T96" s="257">
        <f t="shared" si="7"/>
        <v>0.8895833333</v>
      </c>
    </row>
    <row r="97">
      <c r="A97" s="254">
        <v>44292.0</v>
      </c>
      <c r="B97" s="266" t="str">
        <f t="shared" si="1"/>
        <v>Tuesday</v>
      </c>
      <c r="C97" s="256">
        <v>44292.0</v>
      </c>
      <c r="D97" s="257">
        <v>0.22708333333333333</v>
      </c>
      <c r="E97" s="257">
        <v>0.28402777777777777</v>
      </c>
      <c r="F97" s="258">
        <f t="shared" si="2"/>
        <v>0.2979166667</v>
      </c>
      <c r="G97" s="195" t="str">
        <f t="shared" si="3"/>
        <v>01:13 PM - 01:18 PM</v>
      </c>
      <c r="H97" s="257">
        <v>0.5548611111111111</v>
      </c>
      <c r="I97" s="257">
        <v>0.7458333333333333</v>
      </c>
      <c r="J97" s="257">
        <v>0.8263888888888888</v>
      </c>
      <c r="K97" s="257">
        <v>0.8840277777777777</v>
      </c>
      <c r="L97" s="259"/>
      <c r="M97" s="257">
        <v>0.2708333333333333</v>
      </c>
      <c r="N97" s="257"/>
      <c r="O97" s="257"/>
      <c r="P97" s="257"/>
      <c r="Q97" s="257">
        <f t="shared" si="4"/>
        <v>0.56875</v>
      </c>
      <c r="R97" s="257">
        <f t="shared" si="5"/>
        <v>0.7666666667</v>
      </c>
      <c r="S97" s="258">
        <f t="shared" si="6"/>
        <v>0.8305555556</v>
      </c>
      <c r="T97" s="257">
        <f t="shared" si="7"/>
        <v>0.8909722222</v>
      </c>
    </row>
    <row r="98">
      <c r="A98" s="254">
        <v>44293.0</v>
      </c>
      <c r="B98" s="266" t="str">
        <f t="shared" si="1"/>
        <v>Wednesday</v>
      </c>
      <c r="C98" s="256">
        <v>44293.0</v>
      </c>
      <c r="D98" s="257">
        <v>0.22569444444444445</v>
      </c>
      <c r="E98" s="257">
        <v>0.2826388888888889</v>
      </c>
      <c r="F98" s="258">
        <f t="shared" si="2"/>
        <v>0.2965277778</v>
      </c>
      <c r="G98" s="195" t="str">
        <f t="shared" si="3"/>
        <v>01:13 PM - 01:18 PM</v>
      </c>
      <c r="H98" s="257">
        <v>0.5548611111111111</v>
      </c>
      <c r="I98" s="257">
        <v>0.7465277777777778</v>
      </c>
      <c r="J98" s="257">
        <v>0.8270833333333333</v>
      </c>
      <c r="K98" s="257">
        <v>0.8847222222222222</v>
      </c>
      <c r="L98" s="259"/>
      <c r="M98" s="257">
        <v>0.2708333333333333</v>
      </c>
      <c r="N98" s="257"/>
      <c r="O98" s="257"/>
      <c r="P98" s="257"/>
      <c r="Q98" s="257">
        <f t="shared" si="4"/>
        <v>0.56875</v>
      </c>
      <c r="R98" s="257">
        <f t="shared" si="5"/>
        <v>0.7673611111</v>
      </c>
      <c r="S98" s="258">
        <f t="shared" si="6"/>
        <v>0.83125</v>
      </c>
      <c r="T98" s="257">
        <f t="shared" si="7"/>
        <v>0.8916666667</v>
      </c>
    </row>
    <row r="99">
      <c r="A99" s="254">
        <v>44294.0</v>
      </c>
      <c r="B99" s="266" t="str">
        <f t="shared" si="1"/>
        <v>Thursday</v>
      </c>
      <c r="C99" s="256">
        <v>44294.0</v>
      </c>
      <c r="D99" s="257">
        <v>0.22430555555555556</v>
      </c>
      <c r="E99" s="257">
        <v>0.28194444444444444</v>
      </c>
      <c r="F99" s="258">
        <f t="shared" si="2"/>
        <v>0.2958333333</v>
      </c>
      <c r="G99" s="195" t="str">
        <f t="shared" si="3"/>
        <v>01:13 PM - 01:18 PM</v>
      </c>
      <c r="H99" s="257">
        <v>0.5548611111111111</v>
      </c>
      <c r="I99" s="257">
        <v>0.7472222222222222</v>
      </c>
      <c r="J99" s="257">
        <v>0.8284722222222223</v>
      </c>
      <c r="K99" s="257">
        <v>0.8861111111111111</v>
      </c>
      <c r="L99" s="259"/>
      <c r="M99" s="257">
        <v>0.2708333333333333</v>
      </c>
      <c r="N99" s="257"/>
      <c r="O99" s="257"/>
      <c r="P99" s="257"/>
      <c r="Q99" s="257">
        <f t="shared" si="4"/>
        <v>0.56875</v>
      </c>
      <c r="R99" s="257">
        <f t="shared" si="5"/>
        <v>0.7680555556</v>
      </c>
      <c r="S99" s="258">
        <f t="shared" si="6"/>
        <v>0.8326388889</v>
      </c>
      <c r="T99" s="257">
        <f t="shared" si="7"/>
        <v>0.8930555556</v>
      </c>
    </row>
    <row r="100">
      <c r="A100" s="254">
        <v>44295.0</v>
      </c>
      <c r="B100" s="266" t="str">
        <f t="shared" si="1"/>
        <v>Friday</v>
      </c>
      <c r="C100" s="256">
        <v>44295.0</v>
      </c>
      <c r="D100" s="257">
        <v>0.22291666666666668</v>
      </c>
      <c r="E100" s="257">
        <v>0.28055555555555556</v>
      </c>
      <c r="F100" s="258">
        <f t="shared" si="2"/>
        <v>0.2944444444</v>
      </c>
      <c r="G100" s="195" t="str">
        <f t="shared" si="3"/>
        <v>01:12 PM - 01:17 PM</v>
      </c>
      <c r="H100" s="257">
        <v>0.5541666666666667</v>
      </c>
      <c r="I100" s="257">
        <v>0.7479166666666667</v>
      </c>
      <c r="J100" s="257">
        <v>0.8291666666666667</v>
      </c>
      <c r="K100" s="257">
        <v>0.8868055555555555</v>
      </c>
      <c r="L100" s="259"/>
      <c r="M100" s="257">
        <v>0.2708333333333333</v>
      </c>
      <c r="N100" s="257"/>
      <c r="O100" s="257"/>
      <c r="P100" s="257"/>
      <c r="Q100" s="257">
        <f t="shared" si="4"/>
        <v>0.5680555556</v>
      </c>
      <c r="R100" s="257">
        <f t="shared" si="5"/>
        <v>0.76875</v>
      </c>
      <c r="S100" s="258">
        <f t="shared" si="6"/>
        <v>0.8333333333</v>
      </c>
      <c r="T100" s="257">
        <f t="shared" si="7"/>
        <v>0.89375</v>
      </c>
    </row>
    <row r="101">
      <c r="A101" s="254">
        <v>44296.0</v>
      </c>
      <c r="B101" s="266" t="str">
        <f t="shared" si="1"/>
        <v>Saturday</v>
      </c>
      <c r="C101" s="256">
        <v>44296.0</v>
      </c>
      <c r="D101" s="257">
        <v>0.22152777777777777</v>
      </c>
      <c r="E101" s="257">
        <v>0.2791666666666667</v>
      </c>
      <c r="F101" s="258">
        <f t="shared" si="2"/>
        <v>0.2930555556</v>
      </c>
      <c r="G101" s="195" t="str">
        <f t="shared" si="3"/>
        <v>01:12 PM - 01:17 PM</v>
      </c>
      <c r="H101" s="257">
        <v>0.5541666666666667</v>
      </c>
      <c r="I101" s="257">
        <v>0.7479166666666667</v>
      </c>
      <c r="J101" s="257">
        <v>0.8298611111111112</v>
      </c>
      <c r="K101" s="257">
        <v>0.8881944444444444</v>
      </c>
      <c r="L101" s="259"/>
      <c r="M101" s="257">
        <v>0.2708333333333333</v>
      </c>
      <c r="N101" s="257"/>
      <c r="O101" s="257"/>
      <c r="P101" s="257"/>
      <c r="Q101" s="257">
        <f t="shared" si="4"/>
        <v>0.5680555556</v>
      </c>
      <c r="R101" s="257">
        <f t="shared" si="5"/>
        <v>0.76875</v>
      </c>
      <c r="S101" s="258">
        <f t="shared" si="6"/>
        <v>0.8340277778</v>
      </c>
      <c r="T101" s="257">
        <f t="shared" si="7"/>
        <v>0.8951388889</v>
      </c>
    </row>
    <row r="102">
      <c r="A102" s="254">
        <v>44297.0</v>
      </c>
      <c r="B102" s="266" t="str">
        <f t="shared" si="1"/>
        <v>Sunday</v>
      </c>
      <c r="C102" s="256">
        <v>44297.0</v>
      </c>
      <c r="D102" s="257">
        <v>0.22013888888888888</v>
      </c>
      <c r="E102" s="257">
        <v>0.2777777777777778</v>
      </c>
      <c r="F102" s="258">
        <f t="shared" si="2"/>
        <v>0.2916666667</v>
      </c>
      <c r="G102" s="195" t="str">
        <f t="shared" si="3"/>
        <v>01:12 PM - 01:17 PM</v>
      </c>
      <c r="H102" s="257">
        <v>0.5541666666666667</v>
      </c>
      <c r="I102" s="257">
        <v>0.7486111111111111</v>
      </c>
      <c r="J102" s="257">
        <v>0.8305555555555556</v>
      </c>
      <c r="K102" s="257">
        <v>0.8888888888888888</v>
      </c>
      <c r="L102" s="259"/>
      <c r="M102" s="257">
        <v>0.2708333333333333</v>
      </c>
      <c r="N102" s="257"/>
      <c r="O102" s="257"/>
      <c r="P102" s="257"/>
      <c r="Q102" s="257">
        <f t="shared" si="4"/>
        <v>0.5680555556</v>
      </c>
      <c r="R102" s="257">
        <f t="shared" si="5"/>
        <v>0.7694444444</v>
      </c>
      <c r="S102" s="258">
        <f t="shared" si="6"/>
        <v>0.8347222222</v>
      </c>
      <c r="T102" s="257">
        <f t="shared" si="7"/>
        <v>0.8958333333</v>
      </c>
    </row>
    <row r="103">
      <c r="A103" s="254">
        <v>44298.0</v>
      </c>
      <c r="B103" s="266" t="str">
        <f t="shared" si="1"/>
        <v>Monday</v>
      </c>
      <c r="C103" s="256">
        <v>44298.0</v>
      </c>
      <c r="D103" s="257">
        <v>0.21875</v>
      </c>
      <c r="E103" s="257">
        <v>0.27708333333333335</v>
      </c>
      <c r="F103" s="258">
        <f t="shared" si="2"/>
        <v>0.2909722222</v>
      </c>
      <c r="G103" s="195" t="str">
        <f t="shared" si="3"/>
        <v>01:12 PM - 01:17 PM</v>
      </c>
      <c r="H103" s="257">
        <v>0.5541666666666667</v>
      </c>
      <c r="I103" s="257">
        <v>0.7493055555555556</v>
      </c>
      <c r="J103" s="257">
        <v>0.83125</v>
      </c>
      <c r="K103" s="257">
        <v>0.8902777777777777</v>
      </c>
      <c r="L103" s="259"/>
      <c r="M103" s="257">
        <v>0.2708333333333333</v>
      </c>
      <c r="N103" s="257"/>
      <c r="O103" s="257"/>
      <c r="P103" s="257"/>
      <c r="Q103" s="257">
        <f t="shared" si="4"/>
        <v>0.5680555556</v>
      </c>
      <c r="R103" s="257">
        <f t="shared" si="5"/>
        <v>0.7701388889</v>
      </c>
      <c r="S103" s="258">
        <f t="shared" si="6"/>
        <v>0.8354166667</v>
      </c>
      <c r="T103" s="257">
        <f t="shared" si="7"/>
        <v>0.8972222222</v>
      </c>
    </row>
    <row r="104">
      <c r="A104" s="254">
        <v>44299.0</v>
      </c>
      <c r="B104" s="266" t="str">
        <f t="shared" si="1"/>
        <v>Tuesday</v>
      </c>
      <c r="C104" s="256">
        <v>44299.0</v>
      </c>
      <c r="D104" s="257">
        <v>0.21736111111111112</v>
      </c>
      <c r="E104" s="257">
        <v>0.27569444444444446</v>
      </c>
      <c r="F104" s="258">
        <f t="shared" si="2"/>
        <v>0.2895833333</v>
      </c>
      <c r="G104" s="195" t="str">
        <f t="shared" si="3"/>
        <v>01:11 PM - 01:16 PM</v>
      </c>
      <c r="H104" s="257">
        <v>0.5534722222222223</v>
      </c>
      <c r="I104" s="257">
        <v>0.75</v>
      </c>
      <c r="J104" s="257">
        <v>0.8326388888888889</v>
      </c>
      <c r="K104" s="257">
        <v>0.8909722222222223</v>
      </c>
      <c r="L104" s="259"/>
      <c r="M104" s="257">
        <v>0.2708333333333333</v>
      </c>
      <c r="N104" s="257"/>
      <c r="O104" s="257"/>
      <c r="P104" s="257"/>
      <c r="Q104" s="257">
        <f t="shared" si="4"/>
        <v>0.5673611111</v>
      </c>
      <c r="R104" s="257">
        <f t="shared" si="5"/>
        <v>0.7708333333</v>
      </c>
      <c r="S104" s="258">
        <f t="shared" si="6"/>
        <v>0.8368055556</v>
      </c>
      <c r="T104" s="257">
        <f t="shared" si="7"/>
        <v>0.8979166667</v>
      </c>
    </row>
    <row r="105">
      <c r="A105" s="254">
        <v>44300.0</v>
      </c>
      <c r="B105" s="266" t="str">
        <f t="shared" si="1"/>
        <v>Wednesday</v>
      </c>
      <c r="C105" s="256">
        <v>44300.0</v>
      </c>
      <c r="D105" s="257">
        <v>0.21597222222222223</v>
      </c>
      <c r="E105" s="257">
        <v>0.2743055555555556</v>
      </c>
      <c r="F105" s="258">
        <f t="shared" si="2"/>
        <v>0.2881944444</v>
      </c>
      <c r="G105" s="195" t="str">
        <f t="shared" si="3"/>
        <v>01:11 PM - 01:16 PM</v>
      </c>
      <c r="H105" s="257">
        <v>0.5534722222222223</v>
      </c>
      <c r="I105" s="257">
        <v>0.75</v>
      </c>
      <c r="J105" s="257">
        <v>0.8333333333333334</v>
      </c>
      <c r="K105" s="257">
        <v>0.8923611111111112</v>
      </c>
      <c r="L105" s="259"/>
      <c r="M105" s="257">
        <v>0.2708333333333333</v>
      </c>
      <c r="N105" s="257"/>
      <c r="O105" s="257"/>
      <c r="P105" s="257"/>
      <c r="Q105" s="257">
        <f t="shared" si="4"/>
        <v>0.5673611111</v>
      </c>
      <c r="R105" s="257">
        <f t="shared" si="5"/>
        <v>0.7708333333</v>
      </c>
      <c r="S105" s="258">
        <f t="shared" si="6"/>
        <v>0.8375</v>
      </c>
      <c r="T105" s="257">
        <f t="shared" si="7"/>
        <v>0.8993055556</v>
      </c>
    </row>
    <row r="106">
      <c r="A106" s="254">
        <v>44301.0</v>
      </c>
      <c r="B106" s="266" t="str">
        <f t="shared" si="1"/>
        <v>Thursday</v>
      </c>
      <c r="C106" s="256">
        <v>44301.0</v>
      </c>
      <c r="D106" s="257">
        <v>0.21458333333333332</v>
      </c>
      <c r="E106" s="257">
        <v>0.27361111111111114</v>
      </c>
      <c r="F106" s="258">
        <f t="shared" si="2"/>
        <v>0.2875</v>
      </c>
      <c r="G106" s="195" t="str">
        <f t="shared" si="3"/>
        <v>01:11 PM - 01:16 PM</v>
      </c>
      <c r="H106" s="257">
        <v>0.5534722222222223</v>
      </c>
      <c r="I106" s="257">
        <v>0.7506944444444444</v>
      </c>
      <c r="J106" s="257">
        <v>0.8340277777777778</v>
      </c>
      <c r="K106" s="257">
        <v>0.8930555555555556</v>
      </c>
      <c r="L106" s="259"/>
      <c r="M106" s="257">
        <v>0.2708333333333333</v>
      </c>
      <c r="N106" s="257"/>
      <c r="O106" s="257"/>
      <c r="P106" s="257"/>
      <c r="Q106" s="257">
        <f t="shared" si="4"/>
        <v>0.5673611111</v>
      </c>
      <c r="R106" s="257">
        <f t="shared" si="5"/>
        <v>0.7715277778</v>
      </c>
      <c r="S106" s="258">
        <f t="shared" si="6"/>
        <v>0.8381944444</v>
      </c>
      <c r="T106" s="257">
        <f t="shared" si="7"/>
        <v>0.9</v>
      </c>
    </row>
    <row r="107">
      <c r="A107" s="254">
        <v>44302.0</v>
      </c>
      <c r="B107" s="266" t="str">
        <f t="shared" si="1"/>
        <v>Friday</v>
      </c>
      <c r="C107" s="256">
        <v>44302.0</v>
      </c>
      <c r="D107" s="257">
        <v>0.21319444444444444</v>
      </c>
      <c r="E107" s="257">
        <v>0.2722222222222222</v>
      </c>
      <c r="F107" s="258">
        <f t="shared" si="2"/>
        <v>0.2861111111</v>
      </c>
      <c r="G107" s="195" t="str">
        <f t="shared" si="3"/>
        <v>01:11 PM - 01:16 PM</v>
      </c>
      <c r="H107" s="257">
        <v>0.5534722222222223</v>
      </c>
      <c r="I107" s="257">
        <v>0.7513888888888889</v>
      </c>
      <c r="J107" s="257">
        <v>0.8347222222222223</v>
      </c>
      <c r="K107" s="257">
        <v>0.8944444444444445</v>
      </c>
      <c r="L107" s="259"/>
      <c r="M107" s="257">
        <v>0.2708333333333333</v>
      </c>
      <c r="N107" s="257"/>
      <c r="O107" s="257"/>
      <c r="P107" s="257"/>
      <c r="Q107" s="257">
        <f t="shared" si="4"/>
        <v>0.5673611111</v>
      </c>
      <c r="R107" s="257">
        <f t="shared" si="5"/>
        <v>0.7722222222</v>
      </c>
      <c r="S107" s="258">
        <f t="shared" si="6"/>
        <v>0.8388888889</v>
      </c>
      <c r="T107" s="257">
        <f t="shared" si="7"/>
        <v>0.9013888889</v>
      </c>
    </row>
    <row r="108">
      <c r="A108" s="254">
        <v>44303.0</v>
      </c>
      <c r="B108" s="266" t="str">
        <f t="shared" si="1"/>
        <v>Saturday</v>
      </c>
      <c r="C108" s="256">
        <v>44303.0</v>
      </c>
      <c r="D108" s="257">
        <v>0.21180555555555555</v>
      </c>
      <c r="E108" s="257">
        <v>0.2708333333333333</v>
      </c>
      <c r="F108" s="258">
        <f t="shared" si="2"/>
        <v>0.2847222222</v>
      </c>
      <c r="G108" s="195" t="str">
        <f t="shared" si="3"/>
        <v>01:10 PM - 01:15 PM</v>
      </c>
      <c r="H108" s="257">
        <v>0.5527777777777778</v>
      </c>
      <c r="I108" s="257">
        <v>0.7520833333333333</v>
      </c>
      <c r="J108" s="257">
        <v>0.8354166666666667</v>
      </c>
      <c r="K108" s="257">
        <v>0.8951388888888889</v>
      </c>
      <c r="L108" s="259"/>
      <c r="M108" s="257">
        <v>0.2708333333333333</v>
      </c>
      <c r="N108" s="257"/>
      <c r="O108" s="257"/>
      <c r="P108" s="257"/>
      <c r="Q108" s="257">
        <f t="shared" si="4"/>
        <v>0.5666666667</v>
      </c>
      <c r="R108" s="257">
        <f t="shared" si="5"/>
        <v>0.7729166667</v>
      </c>
      <c r="S108" s="258">
        <f t="shared" si="6"/>
        <v>0.8395833333</v>
      </c>
      <c r="T108" s="257">
        <f t="shared" si="7"/>
        <v>0.9020833333</v>
      </c>
    </row>
    <row r="109">
      <c r="A109" s="254">
        <v>44304.0</v>
      </c>
      <c r="B109" s="266" t="str">
        <f t="shared" si="1"/>
        <v>Sunday</v>
      </c>
      <c r="C109" s="256">
        <v>44304.0</v>
      </c>
      <c r="D109" s="257">
        <v>0.21041666666666667</v>
      </c>
      <c r="E109" s="257">
        <v>0.2701388888888889</v>
      </c>
      <c r="F109" s="258">
        <f t="shared" si="2"/>
        <v>0.2840277778</v>
      </c>
      <c r="G109" s="195" t="str">
        <f t="shared" si="3"/>
        <v>01:10 PM - 01:15 PM</v>
      </c>
      <c r="H109" s="257">
        <v>0.5527777777777778</v>
      </c>
      <c r="I109" s="257">
        <v>0.7520833333333333</v>
      </c>
      <c r="J109" s="257">
        <v>0.8361111111111111</v>
      </c>
      <c r="K109" s="257">
        <v>0.8965277777777778</v>
      </c>
      <c r="L109" s="259"/>
      <c r="M109" s="257">
        <v>0.2708333333333333</v>
      </c>
      <c r="N109" s="257"/>
      <c r="O109" s="257"/>
      <c r="P109" s="257"/>
      <c r="Q109" s="257">
        <f t="shared" si="4"/>
        <v>0.5666666667</v>
      </c>
      <c r="R109" s="257">
        <f t="shared" si="5"/>
        <v>0.7729166667</v>
      </c>
      <c r="S109" s="258">
        <f t="shared" si="6"/>
        <v>0.8402777778</v>
      </c>
      <c r="T109" s="257">
        <f t="shared" si="7"/>
        <v>0.9034722222</v>
      </c>
    </row>
    <row r="110">
      <c r="A110" s="254">
        <v>44305.0</v>
      </c>
      <c r="B110" s="266" t="str">
        <f t="shared" si="1"/>
        <v>Monday</v>
      </c>
      <c r="C110" s="256">
        <v>44305.0</v>
      </c>
      <c r="D110" s="257">
        <v>0.20902777777777778</v>
      </c>
      <c r="E110" s="257">
        <v>0.26875</v>
      </c>
      <c r="F110" s="258">
        <f t="shared" si="2"/>
        <v>0.2826388889</v>
      </c>
      <c r="G110" s="195" t="str">
        <f t="shared" si="3"/>
        <v>01:10 PM - 01:15 PM</v>
      </c>
      <c r="H110" s="257">
        <v>0.5527777777777778</v>
      </c>
      <c r="I110" s="257">
        <v>0.7527777777777778</v>
      </c>
      <c r="J110" s="257">
        <v>0.8375</v>
      </c>
      <c r="K110" s="257">
        <v>0.8972222222222223</v>
      </c>
      <c r="L110" s="259"/>
      <c r="M110" s="257">
        <v>0.2708333333333333</v>
      </c>
      <c r="N110" s="257"/>
      <c r="O110" s="257"/>
      <c r="P110" s="257"/>
      <c r="Q110" s="257">
        <f t="shared" si="4"/>
        <v>0.5666666667</v>
      </c>
      <c r="R110" s="257">
        <f t="shared" si="5"/>
        <v>0.7736111111</v>
      </c>
      <c r="S110" s="258">
        <f t="shared" si="6"/>
        <v>0.8416666667</v>
      </c>
      <c r="T110" s="257">
        <f t="shared" si="7"/>
        <v>0.9041666667</v>
      </c>
    </row>
    <row r="111">
      <c r="A111" s="254">
        <v>44306.0</v>
      </c>
      <c r="B111" s="266" t="str">
        <f t="shared" si="1"/>
        <v>Tuesday</v>
      </c>
      <c r="C111" s="256">
        <v>44306.0</v>
      </c>
      <c r="D111" s="257">
        <v>0.7076388888888889</v>
      </c>
      <c r="E111" s="257">
        <v>0.2673611111111111</v>
      </c>
      <c r="F111" s="258">
        <f t="shared" si="2"/>
        <v>0.28125</v>
      </c>
      <c r="G111" s="195" t="str">
        <f t="shared" si="3"/>
        <v>01:10 PM - 01:15 PM</v>
      </c>
      <c r="H111" s="257">
        <v>0.5527777777777778</v>
      </c>
      <c r="I111" s="257">
        <v>0.7534722222222222</v>
      </c>
      <c r="J111" s="257">
        <v>0.8381944444444445</v>
      </c>
      <c r="K111" s="257">
        <v>0.8986111111111111</v>
      </c>
      <c r="L111" s="259"/>
      <c r="M111" s="257">
        <v>0.2708333333333333</v>
      </c>
      <c r="N111" s="257"/>
      <c r="O111" s="257"/>
      <c r="P111" s="257"/>
      <c r="Q111" s="257">
        <f t="shared" si="4"/>
        <v>0.5666666667</v>
      </c>
      <c r="R111" s="257">
        <f t="shared" si="5"/>
        <v>0.7743055556</v>
      </c>
      <c r="S111" s="258">
        <f t="shared" si="6"/>
        <v>0.8423611111</v>
      </c>
      <c r="T111" s="257">
        <f t="shared" si="7"/>
        <v>0.9055555556</v>
      </c>
    </row>
    <row r="112">
      <c r="A112" s="254">
        <v>44307.0</v>
      </c>
      <c r="B112" s="266" t="str">
        <f t="shared" si="1"/>
        <v>Wednesday</v>
      </c>
      <c r="C112" s="256">
        <v>44307.0</v>
      </c>
      <c r="D112" s="257">
        <v>0.70625</v>
      </c>
      <c r="E112" s="257">
        <v>0.26666666666666666</v>
      </c>
      <c r="F112" s="258">
        <f t="shared" si="2"/>
        <v>0.2805555556</v>
      </c>
      <c r="G112" s="195" t="str">
        <f t="shared" si="3"/>
        <v>01:10 PM - 01:15 PM</v>
      </c>
      <c r="H112" s="257">
        <v>0.5527777777777778</v>
      </c>
      <c r="I112" s="257">
        <v>0.7541666666666667</v>
      </c>
      <c r="J112" s="257">
        <v>0.8388888888888889</v>
      </c>
      <c r="K112" s="257">
        <v>0.8993055555555556</v>
      </c>
      <c r="L112" s="259"/>
      <c r="M112" s="257">
        <v>0.2708333333333333</v>
      </c>
      <c r="N112" s="257"/>
      <c r="O112" s="257"/>
      <c r="P112" s="257"/>
      <c r="Q112" s="257">
        <f t="shared" si="4"/>
        <v>0.5666666667</v>
      </c>
      <c r="R112" s="257">
        <f t="shared" si="5"/>
        <v>0.775</v>
      </c>
      <c r="S112" s="258">
        <f t="shared" si="6"/>
        <v>0.8430555556</v>
      </c>
      <c r="T112" s="257">
        <f t="shared" si="7"/>
        <v>0.90625</v>
      </c>
    </row>
    <row r="113">
      <c r="A113" s="254">
        <v>44308.0</v>
      </c>
      <c r="B113" s="266" t="str">
        <f t="shared" si="1"/>
        <v>Thursday</v>
      </c>
      <c r="C113" s="256">
        <v>44308.0</v>
      </c>
      <c r="D113" s="257">
        <v>0.7048611111111112</v>
      </c>
      <c r="E113" s="257">
        <v>0.2652777777777778</v>
      </c>
      <c r="F113" s="258">
        <f t="shared" si="2"/>
        <v>0.2791666667</v>
      </c>
      <c r="G113" s="195" t="str">
        <f t="shared" si="3"/>
        <v>01:09 PM - 01:14 PM</v>
      </c>
      <c r="H113" s="257">
        <v>0.5520833333333334</v>
      </c>
      <c r="I113" s="257">
        <v>0.7541666666666667</v>
      </c>
      <c r="J113" s="257">
        <v>0.8395833333333333</v>
      </c>
      <c r="K113" s="257">
        <v>0.9006944444444445</v>
      </c>
      <c r="L113" s="259"/>
      <c r="M113" s="257">
        <v>0.2708333333333333</v>
      </c>
      <c r="N113" s="257"/>
      <c r="O113" s="257"/>
      <c r="P113" s="257"/>
      <c r="Q113" s="257">
        <f t="shared" si="4"/>
        <v>0.5659722222</v>
      </c>
      <c r="R113" s="257">
        <f t="shared" si="5"/>
        <v>0.775</v>
      </c>
      <c r="S113" s="258">
        <f t="shared" si="6"/>
        <v>0.84375</v>
      </c>
      <c r="T113" s="257">
        <f t="shared" si="7"/>
        <v>0.9076388889</v>
      </c>
    </row>
    <row r="114">
      <c r="A114" s="254">
        <v>44309.0</v>
      </c>
      <c r="B114" s="266" t="str">
        <f t="shared" si="1"/>
        <v>Friday</v>
      </c>
      <c r="C114" s="256">
        <v>44309.0</v>
      </c>
      <c r="D114" s="257">
        <v>0.7034722222222223</v>
      </c>
      <c r="E114" s="257">
        <v>0.26458333333333334</v>
      </c>
      <c r="F114" s="258">
        <f t="shared" si="2"/>
        <v>0.2784722222</v>
      </c>
      <c r="G114" s="195" t="str">
        <f t="shared" si="3"/>
        <v>01:09 PM - 01:14 PM</v>
      </c>
      <c r="H114" s="257">
        <v>0.5520833333333334</v>
      </c>
      <c r="I114" s="257">
        <v>0.7548611111111111</v>
      </c>
      <c r="J114" s="257">
        <v>0.8402777777777778</v>
      </c>
      <c r="K114" s="257">
        <v>0.9020833333333333</v>
      </c>
      <c r="L114" s="259"/>
      <c r="M114" s="257">
        <v>0.2708333333333333</v>
      </c>
      <c r="N114" s="257"/>
      <c r="O114" s="257"/>
      <c r="P114" s="257"/>
      <c r="Q114" s="257">
        <f t="shared" si="4"/>
        <v>0.5659722222</v>
      </c>
      <c r="R114" s="257">
        <f t="shared" si="5"/>
        <v>0.7756944444</v>
      </c>
      <c r="S114" s="258">
        <f t="shared" si="6"/>
        <v>0.8444444444</v>
      </c>
      <c r="T114" s="257">
        <f t="shared" si="7"/>
        <v>0.9090277778</v>
      </c>
    </row>
    <row r="115">
      <c r="A115" s="254">
        <v>44310.0</v>
      </c>
      <c r="B115" s="266" t="str">
        <f t="shared" si="1"/>
        <v>Saturday</v>
      </c>
      <c r="C115" s="256">
        <v>44310.0</v>
      </c>
      <c r="D115" s="257">
        <v>0.7020833333333333</v>
      </c>
      <c r="E115" s="257">
        <v>0.26319444444444445</v>
      </c>
      <c r="F115" s="258">
        <f t="shared" si="2"/>
        <v>0.2770833333</v>
      </c>
      <c r="G115" s="195" t="str">
        <f t="shared" si="3"/>
        <v>01:09 PM - 01:14 PM</v>
      </c>
      <c r="H115" s="257">
        <v>0.5520833333333334</v>
      </c>
      <c r="I115" s="257">
        <v>0.7555555555555555</v>
      </c>
      <c r="J115" s="257">
        <v>0.8416666666666667</v>
      </c>
      <c r="K115" s="257">
        <v>0.9027777777777778</v>
      </c>
      <c r="L115" s="259"/>
      <c r="M115" s="257">
        <v>0.2708333333333333</v>
      </c>
      <c r="N115" s="257"/>
      <c r="O115" s="257"/>
      <c r="P115" s="257"/>
      <c r="Q115" s="257">
        <f t="shared" si="4"/>
        <v>0.5659722222</v>
      </c>
      <c r="R115" s="257">
        <f t="shared" si="5"/>
        <v>0.7763888889</v>
      </c>
      <c r="S115" s="258">
        <f t="shared" si="6"/>
        <v>0.8458333333</v>
      </c>
      <c r="T115" s="257">
        <f t="shared" si="7"/>
        <v>0.9097222222</v>
      </c>
    </row>
    <row r="116">
      <c r="A116" s="254">
        <v>44311.0</v>
      </c>
      <c r="B116" s="266" t="str">
        <f t="shared" si="1"/>
        <v>Sunday</v>
      </c>
      <c r="C116" s="256">
        <v>44311.0</v>
      </c>
      <c r="D116" s="257">
        <v>0.7006944444444444</v>
      </c>
      <c r="E116" s="257">
        <v>0.26180555555555557</v>
      </c>
      <c r="F116" s="258">
        <f t="shared" si="2"/>
        <v>0.2756944444</v>
      </c>
      <c r="G116" s="195" t="str">
        <f t="shared" si="3"/>
        <v>01:09 PM - 01:14 PM</v>
      </c>
      <c r="H116" s="257">
        <v>0.5520833333333334</v>
      </c>
      <c r="I116" s="257">
        <v>0.75625</v>
      </c>
      <c r="J116" s="257">
        <v>0.8423611111111111</v>
      </c>
      <c r="K116" s="257">
        <v>0.9041666666666667</v>
      </c>
      <c r="L116" s="259"/>
      <c r="M116" s="257">
        <v>0.2708333333333333</v>
      </c>
      <c r="N116" s="257"/>
      <c r="O116" s="257"/>
      <c r="P116" s="257"/>
      <c r="Q116" s="257">
        <f t="shared" si="4"/>
        <v>0.5659722222</v>
      </c>
      <c r="R116" s="257">
        <f t="shared" si="5"/>
        <v>0.7770833333</v>
      </c>
      <c r="S116" s="258">
        <f t="shared" si="6"/>
        <v>0.8465277778</v>
      </c>
      <c r="T116" s="257">
        <f t="shared" si="7"/>
        <v>0.9111111111</v>
      </c>
    </row>
    <row r="117">
      <c r="A117" s="254">
        <v>44312.0</v>
      </c>
      <c r="B117" s="266" t="str">
        <f t="shared" si="1"/>
        <v>Monday</v>
      </c>
      <c r="C117" s="256">
        <v>44312.0</v>
      </c>
      <c r="D117" s="257">
        <v>0.6993055555555555</v>
      </c>
      <c r="E117" s="257">
        <v>0.2611111111111111</v>
      </c>
      <c r="F117" s="258">
        <f t="shared" si="2"/>
        <v>0.275</v>
      </c>
      <c r="G117" s="195" t="str">
        <f t="shared" si="3"/>
        <v>01:09 PM - 01:14 PM</v>
      </c>
      <c r="H117" s="257">
        <v>0.5520833333333334</v>
      </c>
      <c r="I117" s="257">
        <v>0.75625</v>
      </c>
      <c r="J117" s="257">
        <v>0.8430555555555556</v>
      </c>
      <c r="K117" s="257">
        <v>0.9048611111111111</v>
      </c>
      <c r="L117" s="259"/>
      <c r="M117" s="257">
        <v>0.2708333333333333</v>
      </c>
      <c r="N117" s="257"/>
      <c r="O117" s="257"/>
      <c r="P117" s="257"/>
      <c r="Q117" s="257">
        <f t="shared" si="4"/>
        <v>0.5659722222</v>
      </c>
      <c r="R117" s="257">
        <f t="shared" si="5"/>
        <v>0.7770833333</v>
      </c>
      <c r="S117" s="258">
        <f t="shared" si="6"/>
        <v>0.8472222222</v>
      </c>
      <c r="T117" s="257">
        <f t="shared" si="7"/>
        <v>0.9118055556</v>
      </c>
    </row>
    <row r="118">
      <c r="A118" s="254">
        <v>44313.0</v>
      </c>
      <c r="B118" s="266" t="str">
        <f t="shared" si="1"/>
        <v>Tuesday</v>
      </c>
      <c r="C118" s="256">
        <v>44313.0</v>
      </c>
      <c r="D118" s="257">
        <v>0.6979166666666666</v>
      </c>
      <c r="E118" s="257">
        <v>0.25972222222222224</v>
      </c>
      <c r="F118" s="258">
        <f t="shared" si="2"/>
        <v>0.2736111111</v>
      </c>
      <c r="G118" s="195" t="str">
        <f t="shared" si="3"/>
        <v>01:09 PM - 01:14 PM</v>
      </c>
      <c r="H118" s="257">
        <v>0.5520833333333334</v>
      </c>
      <c r="I118" s="257">
        <v>0.7569444444444444</v>
      </c>
      <c r="J118" s="257">
        <v>0.84375</v>
      </c>
      <c r="K118" s="257">
        <v>0.90625</v>
      </c>
      <c r="L118" s="259"/>
      <c r="M118" s="257">
        <v>0.2708333333333333</v>
      </c>
      <c r="N118" s="257"/>
      <c r="O118" s="257"/>
      <c r="P118" s="257"/>
      <c r="Q118" s="257">
        <f t="shared" si="4"/>
        <v>0.5659722222</v>
      </c>
      <c r="R118" s="257">
        <f t="shared" si="5"/>
        <v>0.7777777778</v>
      </c>
      <c r="S118" s="258">
        <f t="shared" si="6"/>
        <v>0.8479166667</v>
      </c>
      <c r="T118" s="257">
        <f t="shared" si="7"/>
        <v>0.9131944444</v>
      </c>
    </row>
    <row r="119">
      <c r="A119" s="254">
        <v>44314.0</v>
      </c>
      <c r="B119" s="266" t="str">
        <f t="shared" si="1"/>
        <v>Wednesday</v>
      </c>
      <c r="C119" s="256">
        <v>44314.0</v>
      </c>
      <c r="D119" s="257">
        <v>0.6965277777777777</v>
      </c>
      <c r="E119" s="257">
        <v>0.2590277777777778</v>
      </c>
      <c r="F119" s="258">
        <f t="shared" si="2"/>
        <v>0.2729166667</v>
      </c>
      <c r="G119" s="195" t="str">
        <f t="shared" si="3"/>
        <v>01:08 PM - 01:13 PM</v>
      </c>
      <c r="H119" s="257">
        <v>0.5513888888888889</v>
      </c>
      <c r="I119" s="257">
        <v>0.7576388888888889</v>
      </c>
      <c r="J119" s="257">
        <v>0.8444444444444444</v>
      </c>
      <c r="K119" s="257">
        <v>0.9076388888888889</v>
      </c>
      <c r="L119" s="259"/>
      <c r="M119" s="257">
        <v>0.2708333333333333</v>
      </c>
      <c r="N119" s="257"/>
      <c r="O119" s="257"/>
      <c r="P119" s="257"/>
      <c r="Q119" s="257">
        <f t="shared" si="4"/>
        <v>0.5652777778</v>
      </c>
      <c r="R119" s="257">
        <f t="shared" si="5"/>
        <v>0.7784722222</v>
      </c>
      <c r="S119" s="258">
        <f t="shared" si="6"/>
        <v>0.8486111111</v>
      </c>
      <c r="T119" s="257">
        <f t="shared" si="7"/>
        <v>0.9145833333</v>
      </c>
    </row>
    <row r="120">
      <c r="A120" s="254">
        <v>44315.0</v>
      </c>
      <c r="B120" s="266" t="str">
        <f t="shared" si="1"/>
        <v>Thursday</v>
      </c>
      <c r="C120" s="256">
        <v>44315.0</v>
      </c>
      <c r="D120" s="257">
        <v>0.6951388888888889</v>
      </c>
      <c r="E120" s="257">
        <v>0.25833333333333336</v>
      </c>
      <c r="F120" s="258">
        <f t="shared" si="2"/>
        <v>0.2722222222</v>
      </c>
      <c r="G120" s="195" t="str">
        <f t="shared" si="3"/>
        <v>01:08 PM - 01:13 PM</v>
      </c>
      <c r="H120" s="257">
        <v>0.5513888888888889</v>
      </c>
      <c r="I120" s="257">
        <v>0.7576388888888889</v>
      </c>
      <c r="J120" s="257">
        <v>0.8458333333333333</v>
      </c>
      <c r="K120" s="257">
        <v>0.9083333333333333</v>
      </c>
      <c r="L120" s="259"/>
      <c r="M120" s="257">
        <v>0.2708333333333333</v>
      </c>
      <c r="N120" s="257"/>
      <c r="O120" s="257"/>
      <c r="P120" s="257"/>
      <c r="Q120" s="257">
        <f t="shared" si="4"/>
        <v>0.5652777778</v>
      </c>
      <c r="R120" s="257">
        <f t="shared" si="5"/>
        <v>0.7784722222</v>
      </c>
      <c r="S120" s="258">
        <f t="shared" si="6"/>
        <v>0.85</v>
      </c>
      <c r="T120" s="257">
        <f t="shared" si="7"/>
        <v>0.9152777778</v>
      </c>
    </row>
    <row r="121">
      <c r="A121" s="254">
        <v>44316.0</v>
      </c>
      <c r="B121" s="266" t="str">
        <f t="shared" si="1"/>
        <v>Friday</v>
      </c>
      <c r="C121" s="256">
        <v>44316.0</v>
      </c>
      <c r="D121" s="257">
        <v>0.69375</v>
      </c>
      <c r="E121" s="257">
        <v>0.2569444444444444</v>
      </c>
      <c r="F121" s="258">
        <f t="shared" si="2"/>
        <v>0.2708333333</v>
      </c>
      <c r="G121" s="195" t="str">
        <f t="shared" si="3"/>
        <v>01:08 PM - 01:13 PM</v>
      </c>
      <c r="H121" s="257">
        <v>0.5513888888888889</v>
      </c>
      <c r="I121" s="257">
        <v>0.7583333333333333</v>
      </c>
      <c r="J121" s="257">
        <v>0.8465277777777778</v>
      </c>
      <c r="K121" s="257">
        <v>0.9097222222222222</v>
      </c>
      <c r="L121" s="259"/>
      <c r="M121" s="257">
        <v>0.2708333333333333</v>
      </c>
      <c r="N121" s="257"/>
      <c r="O121" s="257"/>
      <c r="P121" s="257"/>
      <c r="Q121" s="257">
        <f t="shared" si="4"/>
        <v>0.5652777778</v>
      </c>
      <c r="R121" s="257">
        <f t="shared" si="5"/>
        <v>0.7791666667</v>
      </c>
      <c r="S121" s="258">
        <f t="shared" si="6"/>
        <v>0.8506944444</v>
      </c>
      <c r="T121" s="257">
        <f t="shared" si="7"/>
        <v>0.9166666667</v>
      </c>
    </row>
    <row r="122">
      <c r="A122" s="267">
        <v>44317.0</v>
      </c>
      <c r="B122" s="266" t="str">
        <f t="shared" si="1"/>
        <v>Saturday</v>
      </c>
      <c r="C122" s="256">
        <v>44317.0</v>
      </c>
      <c r="D122" s="257">
        <v>0.6923611111111111</v>
      </c>
      <c r="E122" s="257">
        <v>0.25625</v>
      </c>
      <c r="F122" s="258">
        <f t="shared" si="2"/>
        <v>0.2701388889</v>
      </c>
      <c r="G122" s="195" t="str">
        <f t="shared" si="3"/>
        <v>01:08 PM - 01:13 PM</v>
      </c>
      <c r="H122" s="257">
        <v>0.5513888888888889</v>
      </c>
      <c r="I122" s="257">
        <v>0.7590277777777777</v>
      </c>
      <c r="J122" s="257">
        <v>0.8472222222222222</v>
      </c>
      <c r="K122" s="257">
        <v>0.9111111111111111</v>
      </c>
      <c r="L122" s="259"/>
      <c r="M122" s="257">
        <v>0.2708333333333333</v>
      </c>
      <c r="N122" s="257"/>
      <c r="O122" s="257"/>
      <c r="P122" s="257"/>
      <c r="Q122" s="257">
        <f t="shared" si="4"/>
        <v>0.5652777778</v>
      </c>
      <c r="R122" s="257">
        <f t="shared" si="5"/>
        <v>0.7798611111</v>
      </c>
      <c r="S122" s="258">
        <f t="shared" si="6"/>
        <v>0.8513888889</v>
      </c>
      <c r="T122" s="257">
        <f t="shared" si="7"/>
        <v>0.9180555556</v>
      </c>
    </row>
    <row r="123">
      <c r="A123" s="267">
        <v>44318.0</v>
      </c>
      <c r="B123" s="266" t="str">
        <f t="shared" si="1"/>
        <v>Sunday</v>
      </c>
      <c r="C123" s="256">
        <v>44318.0</v>
      </c>
      <c r="D123" s="257">
        <v>0.6909722222222222</v>
      </c>
      <c r="E123" s="257">
        <v>0.2548611111111111</v>
      </c>
      <c r="F123" s="258">
        <f t="shared" si="2"/>
        <v>0.26875</v>
      </c>
      <c r="G123" s="195" t="str">
        <f t="shared" si="3"/>
        <v>01:08 PM - 01:13 PM</v>
      </c>
      <c r="H123" s="257">
        <v>0.5513888888888889</v>
      </c>
      <c r="I123" s="257">
        <v>0.7597222222222222</v>
      </c>
      <c r="J123" s="257">
        <v>0.8479166666666667</v>
      </c>
      <c r="K123" s="257">
        <v>0.9118055555555555</v>
      </c>
      <c r="L123" s="259"/>
      <c r="M123" s="257">
        <v>0.2708333333333333</v>
      </c>
      <c r="N123" s="257"/>
      <c r="O123" s="257"/>
      <c r="P123" s="257"/>
      <c r="Q123" s="257">
        <f t="shared" si="4"/>
        <v>0.5652777778</v>
      </c>
      <c r="R123" s="257">
        <f t="shared" si="5"/>
        <v>0.7805555556</v>
      </c>
      <c r="S123" s="258">
        <f t="shared" si="6"/>
        <v>0.8520833333</v>
      </c>
      <c r="T123" s="257">
        <f t="shared" si="7"/>
        <v>0.91875</v>
      </c>
    </row>
    <row r="124">
      <c r="A124" s="267">
        <v>44319.0</v>
      </c>
      <c r="B124" s="266" t="str">
        <f t="shared" si="1"/>
        <v>Monday</v>
      </c>
      <c r="C124" s="256">
        <v>44319.0</v>
      </c>
      <c r="D124" s="257">
        <v>0.6902777777777778</v>
      </c>
      <c r="E124" s="257">
        <v>0.25416666666666665</v>
      </c>
      <c r="F124" s="258">
        <f t="shared" si="2"/>
        <v>0.2680555556</v>
      </c>
      <c r="G124" s="195" t="str">
        <f t="shared" si="3"/>
        <v>01:08 PM - 01:13 PM</v>
      </c>
      <c r="H124" s="257">
        <v>0.5513888888888889</v>
      </c>
      <c r="I124" s="257">
        <v>0.7597222222222222</v>
      </c>
      <c r="J124" s="257">
        <v>0.8486111111111111</v>
      </c>
      <c r="K124" s="257">
        <v>0.9131944444444444</v>
      </c>
      <c r="L124" s="259"/>
      <c r="M124" s="257">
        <v>0.2708333333333333</v>
      </c>
      <c r="N124" s="257"/>
      <c r="O124" s="257"/>
      <c r="P124" s="257"/>
      <c r="Q124" s="257">
        <f t="shared" si="4"/>
        <v>0.5652777778</v>
      </c>
      <c r="R124" s="257">
        <f t="shared" si="5"/>
        <v>0.7805555556</v>
      </c>
      <c r="S124" s="258">
        <f t="shared" si="6"/>
        <v>0.8527777778</v>
      </c>
      <c r="T124" s="257">
        <f t="shared" si="7"/>
        <v>0.9201388889</v>
      </c>
    </row>
    <row r="125">
      <c r="A125" s="267">
        <v>44320.0</v>
      </c>
      <c r="B125" s="266" t="str">
        <f t="shared" si="1"/>
        <v>Tuesday</v>
      </c>
      <c r="C125" s="256">
        <v>44320.0</v>
      </c>
      <c r="D125" s="257">
        <v>0.6888888888888889</v>
      </c>
      <c r="E125" s="257">
        <v>0.25277777777777777</v>
      </c>
      <c r="F125" s="258">
        <f t="shared" si="2"/>
        <v>0.2666666667</v>
      </c>
      <c r="G125" s="195" t="str">
        <f t="shared" si="3"/>
        <v>01:08 PM - 01:13 PM</v>
      </c>
      <c r="H125" s="257">
        <v>0.5513888888888889</v>
      </c>
      <c r="I125" s="257">
        <v>0.7604166666666666</v>
      </c>
      <c r="J125" s="257">
        <v>0.8493055555555555</v>
      </c>
      <c r="K125" s="257">
        <v>0.9145833333333333</v>
      </c>
      <c r="L125" s="259"/>
      <c r="M125" s="257">
        <v>0.2708333333333333</v>
      </c>
      <c r="N125" s="257"/>
      <c r="O125" s="257"/>
      <c r="P125" s="257"/>
      <c r="Q125" s="257">
        <f t="shared" si="4"/>
        <v>0.5652777778</v>
      </c>
      <c r="R125" s="257">
        <f t="shared" si="5"/>
        <v>0.78125</v>
      </c>
      <c r="S125" s="258">
        <f t="shared" si="6"/>
        <v>0.8534722222</v>
      </c>
      <c r="T125" s="257">
        <f t="shared" si="7"/>
        <v>0.9215277778</v>
      </c>
    </row>
    <row r="126">
      <c r="A126" s="267">
        <v>44321.0</v>
      </c>
      <c r="B126" s="266" t="str">
        <f t="shared" si="1"/>
        <v>Wednesday</v>
      </c>
      <c r="C126" s="256">
        <v>44321.0</v>
      </c>
      <c r="D126" s="257">
        <v>0.6875</v>
      </c>
      <c r="E126" s="257">
        <v>0.2520833333333333</v>
      </c>
      <c r="F126" s="258">
        <f t="shared" si="2"/>
        <v>0.2659722222</v>
      </c>
      <c r="G126" s="195" t="str">
        <f t="shared" si="3"/>
        <v>01:08 PM - 01:13 PM</v>
      </c>
      <c r="H126" s="257">
        <v>0.5513888888888889</v>
      </c>
      <c r="I126" s="257">
        <v>0.7611111111111111</v>
      </c>
      <c r="J126" s="257">
        <v>0.8506944444444444</v>
      </c>
      <c r="K126" s="257">
        <v>0.9152777777777777</v>
      </c>
      <c r="L126" s="259"/>
      <c r="M126" s="257">
        <v>0.2708333333333333</v>
      </c>
      <c r="N126" s="257"/>
      <c r="O126" s="257"/>
      <c r="P126" s="257"/>
      <c r="Q126" s="257">
        <f t="shared" si="4"/>
        <v>0.5652777778</v>
      </c>
      <c r="R126" s="257">
        <f t="shared" si="5"/>
        <v>0.7819444444</v>
      </c>
      <c r="S126" s="258">
        <f t="shared" si="6"/>
        <v>0.8548611111</v>
      </c>
      <c r="T126" s="257">
        <f t="shared" si="7"/>
        <v>0.9222222222</v>
      </c>
    </row>
    <row r="127">
      <c r="A127" s="267">
        <v>44322.0</v>
      </c>
      <c r="B127" s="266" t="str">
        <f t="shared" si="1"/>
        <v>Thursday</v>
      </c>
      <c r="C127" s="256">
        <v>44322.0</v>
      </c>
      <c r="D127" s="257">
        <v>0.6861111111111111</v>
      </c>
      <c r="E127" s="257">
        <v>0.2513888888888889</v>
      </c>
      <c r="F127" s="258">
        <f t="shared" si="2"/>
        <v>0.2652777778</v>
      </c>
      <c r="G127" s="195" t="str">
        <f t="shared" si="3"/>
        <v>01:08 PM - 01:13 PM</v>
      </c>
      <c r="H127" s="257">
        <v>0.5513888888888889</v>
      </c>
      <c r="I127" s="257">
        <v>0.7611111111111111</v>
      </c>
      <c r="J127" s="257">
        <v>0.8513888888888889</v>
      </c>
      <c r="K127" s="257">
        <v>0.9166666666666666</v>
      </c>
      <c r="L127" s="259"/>
      <c r="M127" s="257">
        <v>0.2708333333333333</v>
      </c>
      <c r="N127" s="257"/>
      <c r="O127" s="257"/>
      <c r="P127" s="257"/>
      <c r="Q127" s="257">
        <f t="shared" si="4"/>
        <v>0.5652777778</v>
      </c>
      <c r="R127" s="257">
        <f t="shared" si="5"/>
        <v>0.7819444444</v>
      </c>
      <c r="S127" s="258">
        <f t="shared" si="6"/>
        <v>0.8555555556</v>
      </c>
      <c r="T127" s="257">
        <f t="shared" si="7"/>
        <v>0.9236111111</v>
      </c>
    </row>
    <row r="128">
      <c r="A128" s="267">
        <v>44323.0</v>
      </c>
      <c r="B128" s="266" t="str">
        <f t="shared" si="1"/>
        <v>Friday</v>
      </c>
      <c r="C128" s="256">
        <v>44323.0</v>
      </c>
      <c r="D128" s="257">
        <v>0.6847222222222222</v>
      </c>
      <c r="E128" s="257">
        <v>0.25069444444444444</v>
      </c>
      <c r="F128" s="258">
        <f t="shared" si="2"/>
        <v>0.2645833333</v>
      </c>
      <c r="G128" s="195" t="str">
        <f t="shared" si="3"/>
        <v>01:07 PM - 01:12 PM</v>
      </c>
      <c r="H128" s="257">
        <v>0.5506944444444445</v>
      </c>
      <c r="I128" s="257">
        <v>0.7618055555555555</v>
      </c>
      <c r="J128" s="257">
        <v>0.8520833333333333</v>
      </c>
      <c r="K128" s="257">
        <v>0.9173611111111111</v>
      </c>
      <c r="L128" s="259"/>
      <c r="M128" s="257">
        <v>0.2708333333333333</v>
      </c>
      <c r="N128" s="257"/>
      <c r="O128" s="257"/>
      <c r="P128" s="257"/>
      <c r="Q128" s="257">
        <f t="shared" si="4"/>
        <v>0.5645833333</v>
      </c>
      <c r="R128" s="257">
        <f t="shared" si="5"/>
        <v>0.7826388889</v>
      </c>
      <c r="S128" s="258">
        <f t="shared" si="6"/>
        <v>0.85625</v>
      </c>
      <c r="T128" s="257">
        <f t="shared" si="7"/>
        <v>0.9243055556</v>
      </c>
    </row>
    <row r="129">
      <c r="A129" s="267">
        <v>44324.0</v>
      </c>
      <c r="B129" s="266" t="str">
        <f t="shared" si="1"/>
        <v>Saturday</v>
      </c>
      <c r="C129" s="256">
        <v>44324.0</v>
      </c>
      <c r="D129" s="257">
        <v>0.6840277777777778</v>
      </c>
      <c r="E129" s="257">
        <v>0.24930555555555556</v>
      </c>
      <c r="F129" s="258">
        <f t="shared" si="2"/>
        <v>0.2631944444</v>
      </c>
      <c r="G129" s="195" t="str">
        <f t="shared" si="3"/>
        <v>01:07 PM - 01:12 PM</v>
      </c>
      <c r="H129" s="257">
        <v>0.5506944444444445</v>
      </c>
      <c r="I129" s="257">
        <v>0.7625</v>
      </c>
      <c r="J129" s="257">
        <v>0.8527777777777777</v>
      </c>
      <c r="K129" s="257">
        <v>0.91875</v>
      </c>
      <c r="L129" s="259"/>
      <c r="M129" s="257">
        <v>0.2708333333333333</v>
      </c>
      <c r="N129" s="257"/>
      <c r="O129" s="257"/>
      <c r="P129" s="257"/>
      <c r="Q129" s="257">
        <f t="shared" si="4"/>
        <v>0.5645833333</v>
      </c>
      <c r="R129" s="257">
        <f t="shared" si="5"/>
        <v>0.7833333333</v>
      </c>
      <c r="S129" s="258">
        <f t="shared" si="6"/>
        <v>0.8569444444</v>
      </c>
      <c r="T129" s="257">
        <f t="shared" si="7"/>
        <v>0.9256944444</v>
      </c>
    </row>
    <row r="130">
      <c r="A130" s="267">
        <v>44325.0</v>
      </c>
      <c r="B130" s="266" t="str">
        <f t="shared" si="1"/>
        <v>Sunday</v>
      </c>
      <c r="C130" s="256">
        <v>44325.0</v>
      </c>
      <c r="D130" s="257">
        <v>0.6826388888888889</v>
      </c>
      <c r="E130" s="257">
        <v>0.24861111111111112</v>
      </c>
      <c r="F130" s="258">
        <f t="shared" si="2"/>
        <v>0.2625</v>
      </c>
      <c r="G130" s="195" t="str">
        <f t="shared" si="3"/>
        <v>01:07 PM - 01:12 PM</v>
      </c>
      <c r="H130" s="257">
        <v>0.5506944444444445</v>
      </c>
      <c r="I130" s="257">
        <v>0.7625</v>
      </c>
      <c r="J130" s="257">
        <v>0.8534722222222222</v>
      </c>
      <c r="K130" s="257">
        <v>0.9201388888888888</v>
      </c>
      <c r="L130" s="259"/>
      <c r="M130" s="257">
        <v>0.2708333333333333</v>
      </c>
      <c r="N130" s="257"/>
      <c r="O130" s="257"/>
      <c r="P130" s="257"/>
      <c r="Q130" s="257">
        <f t="shared" si="4"/>
        <v>0.5645833333</v>
      </c>
      <c r="R130" s="257">
        <f t="shared" si="5"/>
        <v>0.7833333333</v>
      </c>
      <c r="S130" s="258">
        <f t="shared" si="6"/>
        <v>0.8576388889</v>
      </c>
      <c r="T130" s="257">
        <f t="shared" si="7"/>
        <v>0.9270833333</v>
      </c>
    </row>
    <row r="131">
      <c r="A131" s="267">
        <v>44326.0</v>
      </c>
      <c r="B131" s="266" t="str">
        <f t="shared" si="1"/>
        <v>Monday</v>
      </c>
      <c r="C131" s="256">
        <v>44326.0</v>
      </c>
      <c r="D131" s="257">
        <v>0.68125</v>
      </c>
      <c r="E131" s="257">
        <v>0.24791666666666667</v>
      </c>
      <c r="F131" s="258">
        <f t="shared" si="2"/>
        <v>0.2618055556</v>
      </c>
      <c r="G131" s="195" t="str">
        <f t="shared" si="3"/>
        <v>01:07 PM - 01:12 PM</v>
      </c>
      <c r="H131" s="257">
        <v>0.5506944444444445</v>
      </c>
      <c r="I131" s="257">
        <v>0.7631944444444444</v>
      </c>
      <c r="J131" s="257">
        <v>0.8541666666666666</v>
      </c>
      <c r="K131" s="257">
        <v>0.9208333333333333</v>
      </c>
      <c r="L131" s="259"/>
      <c r="M131" s="257">
        <v>0.2708333333333333</v>
      </c>
      <c r="N131" s="257"/>
      <c r="O131" s="257"/>
      <c r="P131" s="257"/>
      <c r="Q131" s="257">
        <f t="shared" si="4"/>
        <v>0.5645833333</v>
      </c>
      <c r="R131" s="257">
        <f t="shared" si="5"/>
        <v>0.7840277778</v>
      </c>
      <c r="S131" s="258">
        <f t="shared" si="6"/>
        <v>0.8583333333</v>
      </c>
      <c r="T131" s="257">
        <f t="shared" si="7"/>
        <v>0.9277777778</v>
      </c>
    </row>
    <row r="132">
      <c r="A132" s="267">
        <v>44327.0</v>
      </c>
      <c r="B132" s="266" t="str">
        <f t="shared" si="1"/>
        <v>Tuesday</v>
      </c>
      <c r="C132" s="256">
        <v>44327.0</v>
      </c>
      <c r="D132" s="257">
        <v>0.6805555555555556</v>
      </c>
      <c r="E132" s="257">
        <v>0.24722222222222223</v>
      </c>
      <c r="F132" s="258">
        <f t="shared" si="2"/>
        <v>0.2611111111</v>
      </c>
      <c r="G132" s="195" t="str">
        <f t="shared" si="3"/>
        <v>01:07 PM - 01:12 PM</v>
      </c>
      <c r="H132" s="257">
        <v>0.5506944444444445</v>
      </c>
      <c r="I132" s="257">
        <v>0.7638888888888888</v>
      </c>
      <c r="J132" s="257">
        <v>0.8555555555555555</v>
      </c>
      <c r="K132" s="257">
        <v>0.9222222222222223</v>
      </c>
      <c r="L132" s="259"/>
      <c r="M132" s="257">
        <v>0.2708333333333333</v>
      </c>
      <c r="N132" s="257"/>
      <c r="O132" s="257"/>
      <c r="P132" s="257"/>
      <c r="Q132" s="257">
        <f t="shared" si="4"/>
        <v>0.5645833333</v>
      </c>
      <c r="R132" s="257">
        <f t="shared" si="5"/>
        <v>0.7847222222</v>
      </c>
      <c r="S132" s="258">
        <f t="shared" si="6"/>
        <v>0.8597222222</v>
      </c>
      <c r="T132" s="257">
        <f t="shared" si="7"/>
        <v>0.9291666667</v>
      </c>
    </row>
    <row r="133">
      <c r="A133" s="267">
        <v>44328.0</v>
      </c>
      <c r="B133" s="266" t="str">
        <f t="shared" si="1"/>
        <v>Wednesday</v>
      </c>
      <c r="C133" s="256">
        <v>44328.0</v>
      </c>
      <c r="D133" s="257">
        <v>0.6791666666666667</v>
      </c>
      <c r="E133" s="257">
        <v>0.2465277777777778</v>
      </c>
      <c r="F133" s="258">
        <f t="shared" si="2"/>
        <v>0.2604166667</v>
      </c>
      <c r="G133" s="195" t="str">
        <f t="shared" si="3"/>
        <v>01:07 PM - 01:12 PM</v>
      </c>
      <c r="H133" s="257">
        <v>0.5506944444444445</v>
      </c>
      <c r="I133" s="257">
        <v>0.7638888888888888</v>
      </c>
      <c r="J133" s="257">
        <v>0.85625</v>
      </c>
      <c r="K133" s="257">
        <v>0.9236111111111112</v>
      </c>
      <c r="L133" s="259"/>
      <c r="M133" s="257">
        <v>0.2708333333333333</v>
      </c>
      <c r="N133" s="257"/>
      <c r="O133" s="257"/>
      <c r="P133" s="257"/>
      <c r="Q133" s="257">
        <f t="shared" si="4"/>
        <v>0.5645833333</v>
      </c>
      <c r="R133" s="257">
        <f t="shared" si="5"/>
        <v>0.7847222222</v>
      </c>
      <c r="S133" s="258">
        <f t="shared" si="6"/>
        <v>0.8604166667</v>
      </c>
      <c r="T133" s="257">
        <f t="shared" si="7"/>
        <v>0.9305555556</v>
      </c>
    </row>
    <row r="134">
      <c r="A134" s="267">
        <v>44329.0</v>
      </c>
      <c r="B134" s="266" t="str">
        <f t="shared" si="1"/>
        <v>Thursday</v>
      </c>
      <c r="C134" s="256">
        <v>44329.0</v>
      </c>
      <c r="D134" s="257">
        <v>0.6777777777777778</v>
      </c>
      <c r="E134" s="257">
        <v>0.24513888888888888</v>
      </c>
      <c r="F134" s="258">
        <f t="shared" si="2"/>
        <v>0.2590277778</v>
      </c>
      <c r="G134" s="195" t="str">
        <f t="shared" si="3"/>
        <v>01:07 PM - 01:12 PM</v>
      </c>
      <c r="H134" s="257">
        <v>0.5506944444444445</v>
      </c>
      <c r="I134" s="257">
        <v>0.7645833333333333</v>
      </c>
      <c r="J134" s="257">
        <v>0.8569444444444444</v>
      </c>
      <c r="K134" s="257">
        <v>0.9243055555555556</v>
      </c>
      <c r="L134" s="259"/>
      <c r="M134" s="257">
        <v>0.2708333333333333</v>
      </c>
      <c r="N134" s="257"/>
      <c r="O134" s="257"/>
      <c r="P134" s="257"/>
      <c r="Q134" s="257">
        <f t="shared" si="4"/>
        <v>0.5645833333</v>
      </c>
      <c r="R134" s="257">
        <f t="shared" si="5"/>
        <v>0.7854166667</v>
      </c>
      <c r="S134" s="258">
        <f t="shared" si="6"/>
        <v>0.8611111111</v>
      </c>
      <c r="T134" s="257">
        <f t="shared" si="7"/>
        <v>0.93125</v>
      </c>
    </row>
    <row r="135">
      <c r="A135" s="267">
        <v>44330.0</v>
      </c>
      <c r="B135" s="266" t="str">
        <f t="shared" si="1"/>
        <v>Friday</v>
      </c>
      <c r="C135" s="256">
        <v>44330.0</v>
      </c>
      <c r="D135" s="257">
        <v>0.6770833333333334</v>
      </c>
      <c r="E135" s="257">
        <v>0.24444444444444444</v>
      </c>
      <c r="F135" s="258">
        <f t="shared" si="2"/>
        <v>0.2583333333</v>
      </c>
      <c r="G135" s="195" t="str">
        <f t="shared" si="3"/>
        <v>01:07 PM - 01:12 PM</v>
      </c>
      <c r="H135" s="257">
        <v>0.5506944444444445</v>
      </c>
      <c r="I135" s="257">
        <v>0.7652777777777777</v>
      </c>
      <c r="J135" s="257">
        <v>0.8576388888888888</v>
      </c>
      <c r="K135" s="257">
        <v>0.9256944444444445</v>
      </c>
      <c r="L135" s="259"/>
      <c r="M135" s="257">
        <v>0.2708333333333333</v>
      </c>
      <c r="N135" s="257"/>
      <c r="O135" s="257"/>
      <c r="P135" s="257"/>
      <c r="Q135" s="257">
        <f t="shared" si="4"/>
        <v>0.5645833333</v>
      </c>
      <c r="R135" s="257">
        <f t="shared" si="5"/>
        <v>0.7861111111</v>
      </c>
      <c r="S135" s="258">
        <f t="shared" si="6"/>
        <v>0.8618055556</v>
      </c>
      <c r="T135" s="257">
        <f t="shared" si="7"/>
        <v>0.9326388889</v>
      </c>
    </row>
    <row r="136">
      <c r="A136" s="267">
        <v>44331.0</v>
      </c>
      <c r="B136" s="266" t="str">
        <f t="shared" si="1"/>
        <v>Saturday</v>
      </c>
      <c r="C136" s="256">
        <v>44331.0</v>
      </c>
      <c r="D136" s="257">
        <v>0.6756944444444445</v>
      </c>
      <c r="E136" s="257">
        <v>0.24375</v>
      </c>
      <c r="F136" s="258">
        <f t="shared" si="2"/>
        <v>0.2576388889</v>
      </c>
      <c r="G136" s="195" t="str">
        <f t="shared" si="3"/>
        <v>01:07 PM - 01:12 PM</v>
      </c>
      <c r="H136" s="257">
        <v>0.5506944444444445</v>
      </c>
      <c r="I136" s="257">
        <v>0.7652777777777777</v>
      </c>
      <c r="J136" s="257">
        <v>0.8583333333333333</v>
      </c>
      <c r="K136" s="257">
        <v>0.9263888888888889</v>
      </c>
      <c r="L136" s="259"/>
      <c r="M136" s="257">
        <v>0.2708333333333333</v>
      </c>
      <c r="N136" s="257"/>
      <c r="O136" s="257"/>
      <c r="P136" s="257"/>
      <c r="Q136" s="257">
        <f t="shared" si="4"/>
        <v>0.5645833333</v>
      </c>
      <c r="R136" s="257">
        <f t="shared" si="5"/>
        <v>0.7861111111</v>
      </c>
      <c r="S136" s="258">
        <f t="shared" si="6"/>
        <v>0.8625</v>
      </c>
      <c r="T136" s="257">
        <f t="shared" si="7"/>
        <v>0.9333333333</v>
      </c>
    </row>
    <row r="137">
      <c r="A137" s="267">
        <v>44332.0</v>
      </c>
      <c r="B137" s="266" t="str">
        <f t="shared" si="1"/>
        <v>Sunday</v>
      </c>
      <c r="C137" s="256">
        <v>44332.0</v>
      </c>
      <c r="D137" s="257">
        <v>0.6743055555555556</v>
      </c>
      <c r="E137" s="257">
        <v>0.24305555555555555</v>
      </c>
      <c r="F137" s="258">
        <f t="shared" si="2"/>
        <v>0.2569444444</v>
      </c>
      <c r="G137" s="195" t="str">
        <f t="shared" si="3"/>
        <v>01:07 PM - 01:12 PM</v>
      </c>
      <c r="H137" s="257">
        <v>0.5506944444444445</v>
      </c>
      <c r="I137" s="257">
        <v>0.7659722222222223</v>
      </c>
      <c r="J137" s="257">
        <v>0.8590277777777777</v>
      </c>
      <c r="K137" s="257">
        <v>0.9277777777777778</v>
      </c>
      <c r="L137" s="259"/>
      <c r="M137" s="257">
        <v>0.2708333333333333</v>
      </c>
      <c r="N137" s="257"/>
      <c r="O137" s="257"/>
      <c r="P137" s="257"/>
      <c r="Q137" s="257">
        <f t="shared" si="4"/>
        <v>0.5645833333</v>
      </c>
      <c r="R137" s="257">
        <f t="shared" si="5"/>
        <v>0.7868055556</v>
      </c>
      <c r="S137" s="258">
        <f t="shared" si="6"/>
        <v>0.8631944444</v>
      </c>
      <c r="T137" s="257">
        <f t="shared" si="7"/>
        <v>0.9347222222</v>
      </c>
    </row>
    <row r="138">
      <c r="A138" s="267">
        <v>44333.0</v>
      </c>
      <c r="B138" s="266" t="str">
        <f t="shared" si="1"/>
        <v>Monday</v>
      </c>
      <c r="C138" s="256">
        <v>44333.0</v>
      </c>
      <c r="D138" s="257">
        <v>0.6736111111111112</v>
      </c>
      <c r="E138" s="257">
        <v>0.2423611111111111</v>
      </c>
      <c r="F138" s="258">
        <f t="shared" si="2"/>
        <v>0.25625</v>
      </c>
      <c r="G138" s="195" t="str">
        <f t="shared" si="3"/>
        <v>01:07 PM - 01:12 PM</v>
      </c>
      <c r="H138" s="257">
        <v>0.5506944444444445</v>
      </c>
      <c r="I138" s="257">
        <v>0.7659722222222223</v>
      </c>
      <c r="J138" s="257">
        <v>0.8597222222222223</v>
      </c>
      <c r="K138" s="257">
        <v>0.9291666666666667</v>
      </c>
      <c r="L138" s="259"/>
      <c r="M138" s="257">
        <v>0.2708333333333333</v>
      </c>
      <c r="N138" s="257"/>
      <c r="O138" s="257"/>
      <c r="P138" s="257"/>
      <c r="Q138" s="257">
        <f t="shared" si="4"/>
        <v>0.5645833333</v>
      </c>
      <c r="R138" s="257">
        <f t="shared" si="5"/>
        <v>0.7868055556</v>
      </c>
      <c r="S138" s="258">
        <f t="shared" si="6"/>
        <v>0.8638888889</v>
      </c>
      <c r="T138" s="257">
        <f t="shared" si="7"/>
        <v>0.9361111111</v>
      </c>
    </row>
    <row r="139">
      <c r="A139" s="267">
        <v>44334.0</v>
      </c>
      <c r="B139" s="266" t="str">
        <f t="shared" si="1"/>
        <v>Tuesday</v>
      </c>
      <c r="C139" s="256">
        <v>44334.0</v>
      </c>
      <c r="D139" s="257">
        <v>0.6722222222222223</v>
      </c>
      <c r="E139" s="257">
        <v>0.24166666666666667</v>
      </c>
      <c r="F139" s="258">
        <f t="shared" si="2"/>
        <v>0.2555555556</v>
      </c>
      <c r="G139" s="195" t="str">
        <f t="shared" si="3"/>
        <v>01:07 PM - 01:12 PM</v>
      </c>
      <c r="H139" s="257">
        <v>0.5506944444444445</v>
      </c>
      <c r="I139" s="257">
        <v>0.7666666666666667</v>
      </c>
      <c r="J139" s="257">
        <v>0.8604166666666667</v>
      </c>
      <c r="K139" s="257">
        <v>0.9298611111111111</v>
      </c>
      <c r="L139" s="259"/>
      <c r="M139" s="257">
        <v>0.2708333333333333</v>
      </c>
      <c r="N139" s="257"/>
      <c r="O139" s="257"/>
      <c r="P139" s="257"/>
      <c r="Q139" s="257">
        <f t="shared" si="4"/>
        <v>0.5645833333</v>
      </c>
      <c r="R139" s="257">
        <f t="shared" si="5"/>
        <v>0.7875</v>
      </c>
      <c r="S139" s="258">
        <f t="shared" si="6"/>
        <v>0.8645833333</v>
      </c>
      <c r="T139" s="257">
        <f t="shared" si="7"/>
        <v>0.9368055556</v>
      </c>
    </row>
    <row r="140">
      <c r="A140" s="267">
        <v>44335.0</v>
      </c>
      <c r="B140" s="266" t="str">
        <f t="shared" si="1"/>
        <v>Wednesday</v>
      </c>
      <c r="C140" s="256">
        <v>44335.0</v>
      </c>
      <c r="D140" s="257">
        <v>0.6715277777777777</v>
      </c>
      <c r="E140" s="257">
        <v>0.24097222222222223</v>
      </c>
      <c r="F140" s="258">
        <f t="shared" si="2"/>
        <v>0.2548611111</v>
      </c>
      <c r="G140" s="195" t="str">
        <f t="shared" si="3"/>
        <v>01:07 PM - 01:12 PM</v>
      </c>
      <c r="H140" s="257">
        <v>0.5506944444444445</v>
      </c>
      <c r="I140" s="257">
        <v>0.7673611111111112</v>
      </c>
      <c r="J140" s="257">
        <v>0.8611111111111112</v>
      </c>
      <c r="K140" s="257">
        <v>0.93125</v>
      </c>
      <c r="L140" s="259"/>
      <c r="M140" s="257">
        <v>0.2708333333333333</v>
      </c>
      <c r="N140" s="257"/>
      <c r="O140" s="257"/>
      <c r="P140" s="257"/>
      <c r="Q140" s="257">
        <f t="shared" si="4"/>
        <v>0.5645833333</v>
      </c>
      <c r="R140" s="257">
        <f t="shared" si="5"/>
        <v>0.7881944444</v>
      </c>
      <c r="S140" s="258">
        <f t="shared" si="6"/>
        <v>0.8652777778</v>
      </c>
      <c r="T140" s="257">
        <f t="shared" si="7"/>
        <v>0.9381944444</v>
      </c>
    </row>
    <row r="141">
      <c r="A141" s="267">
        <v>44336.0</v>
      </c>
      <c r="B141" s="266" t="str">
        <f t="shared" si="1"/>
        <v>Thursday</v>
      </c>
      <c r="C141" s="256">
        <v>44336.0</v>
      </c>
      <c r="D141" s="257">
        <v>0.6701388888888888</v>
      </c>
      <c r="E141" s="257">
        <v>0.24027777777777778</v>
      </c>
      <c r="F141" s="258">
        <f t="shared" si="2"/>
        <v>0.2541666667</v>
      </c>
      <c r="G141" s="195" t="str">
        <f t="shared" si="3"/>
        <v>01:07 PM - 01:12 PM</v>
      </c>
      <c r="H141" s="257">
        <v>0.5506944444444445</v>
      </c>
      <c r="I141" s="257">
        <v>0.7673611111111112</v>
      </c>
      <c r="J141" s="257">
        <v>0.8618055555555556</v>
      </c>
      <c r="K141" s="257">
        <v>0.9319444444444445</v>
      </c>
      <c r="L141" s="259"/>
      <c r="M141" s="257">
        <v>0.2708333333333333</v>
      </c>
      <c r="N141" s="257"/>
      <c r="O141" s="257"/>
      <c r="P141" s="257"/>
      <c r="Q141" s="257">
        <f t="shared" si="4"/>
        <v>0.5645833333</v>
      </c>
      <c r="R141" s="257">
        <f t="shared" si="5"/>
        <v>0.7881944444</v>
      </c>
      <c r="S141" s="258">
        <f t="shared" si="6"/>
        <v>0.8659722222</v>
      </c>
      <c r="T141" s="257">
        <f t="shared" si="7"/>
        <v>0.9388888889</v>
      </c>
    </row>
    <row r="142">
      <c r="A142" s="267">
        <v>44337.0</v>
      </c>
      <c r="B142" s="266" t="str">
        <f t="shared" si="1"/>
        <v>Friday</v>
      </c>
      <c r="C142" s="256">
        <v>44337.0</v>
      </c>
      <c r="D142" s="257">
        <v>0.6694444444444444</v>
      </c>
      <c r="E142" s="257">
        <v>0.23958333333333334</v>
      </c>
      <c r="F142" s="258">
        <f t="shared" si="2"/>
        <v>0.2534722222</v>
      </c>
      <c r="G142" s="195" t="str">
        <f t="shared" si="3"/>
        <v>01:08 PM - 01:13 PM</v>
      </c>
      <c r="H142" s="257">
        <v>0.5513888888888889</v>
      </c>
      <c r="I142" s="257">
        <v>0.7680555555555556</v>
      </c>
      <c r="J142" s="257">
        <v>0.8625</v>
      </c>
      <c r="K142" s="257">
        <v>0.9333333333333333</v>
      </c>
      <c r="L142" s="259"/>
      <c r="M142" s="257">
        <v>0.2708333333333333</v>
      </c>
      <c r="N142" s="257"/>
      <c r="O142" s="257"/>
      <c r="P142" s="257"/>
      <c r="Q142" s="257">
        <f t="shared" si="4"/>
        <v>0.5652777778</v>
      </c>
      <c r="R142" s="257">
        <f t="shared" si="5"/>
        <v>0.7888888889</v>
      </c>
      <c r="S142" s="258">
        <f t="shared" si="6"/>
        <v>0.8666666667</v>
      </c>
      <c r="T142" s="257">
        <f t="shared" si="7"/>
        <v>0.9402777778</v>
      </c>
    </row>
    <row r="143">
      <c r="A143" s="267">
        <v>44338.0</v>
      </c>
      <c r="B143" s="266" t="str">
        <f t="shared" si="1"/>
        <v>Saturday</v>
      </c>
      <c r="C143" s="256">
        <v>44338.0</v>
      </c>
      <c r="D143" s="257">
        <v>0.66875</v>
      </c>
      <c r="E143" s="257">
        <v>0.23958333333333334</v>
      </c>
      <c r="F143" s="258">
        <f t="shared" si="2"/>
        <v>0.2534722222</v>
      </c>
      <c r="G143" s="195" t="str">
        <f t="shared" si="3"/>
        <v>01:08 PM - 01:13 PM</v>
      </c>
      <c r="H143" s="257">
        <v>0.5513888888888889</v>
      </c>
      <c r="I143" s="257">
        <v>0.76875</v>
      </c>
      <c r="J143" s="257">
        <v>0.8631944444444445</v>
      </c>
      <c r="K143" s="257">
        <v>0.9340277777777778</v>
      </c>
      <c r="L143" s="259"/>
      <c r="M143" s="257">
        <v>0.2708333333333333</v>
      </c>
      <c r="N143" s="257"/>
      <c r="O143" s="257"/>
      <c r="P143" s="257"/>
      <c r="Q143" s="257">
        <f t="shared" si="4"/>
        <v>0.5652777778</v>
      </c>
      <c r="R143" s="257">
        <f t="shared" si="5"/>
        <v>0.7895833333</v>
      </c>
      <c r="S143" s="258">
        <f t="shared" si="6"/>
        <v>0.8673611111</v>
      </c>
      <c r="T143" s="257">
        <f t="shared" si="7"/>
        <v>0.9409722222</v>
      </c>
    </row>
    <row r="144">
      <c r="A144" s="267">
        <v>44339.0</v>
      </c>
      <c r="B144" s="266" t="str">
        <f t="shared" si="1"/>
        <v>Sunday</v>
      </c>
      <c r="C144" s="256">
        <v>44339.0</v>
      </c>
      <c r="D144" s="257">
        <v>0.6673611111111111</v>
      </c>
      <c r="E144" s="257">
        <v>0.2388888888888889</v>
      </c>
      <c r="F144" s="258">
        <f t="shared" si="2"/>
        <v>0.2527777778</v>
      </c>
      <c r="G144" s="195" t="str">
        <f t="shared" si="3"/>
        <v>01:08 PM - 01:13 PM</v>
      </c>
      <c r="H144" s="257">
        <v>0.5513888888888889</v>
      </c>
      <c r="I144" s="257">
        <v>0.76875</v>
      </c>
      <c r="J144" s="257">
        <v>0.8638888888888889</v>
      </c>
      <c r="K144" s="257">
        <v>0.9354166666666667</v>
      </c>
      <c r="L144" s="259"/>
      <c r="M144" s="257">
        <v>0.2708333333333333</v>
      </c>
      <c r="N144" s="257"/>
      <c r="O144" s="257"/>
      <c r="P144" s="257"/>
      <c r="Q144" s="257">
        <f t="shared" si="4"/>
        <v>0.5652777778</v>
      </c>
      <c r="R144" s="257">
        <f t="shared" si="5"/>
        <v>0.7895833333</v>
      </c>
      <c r="S144" s="258">
        <f t="shared" si="6"/>
        <v>0.8680555556</v>
      </c>
      <c r="T144" s="257">
        <f t="shared" si="7"/>
        <v>0.9423611111</v>
      </c>
    </row>
    <row r="145">
      <c r="A145" s="267">
        <v>44340.0</v>
      </c>
      <c r="B145" s="266" t="str">
        <f t="shared" si="1"/>
        <v>Monday</v>
      </c>
      <c r="C145" s="256">
        <v>44340.0</v>
      </c>
      <c r="D145" s="257">
        <v>0.6666666666666666</v>
      </c>
      <c r="E145" s="257">
        <v>0.23819444444444443</v>
      </c>
      <c r="F145" s="258">
        <f t="shared" si="2"/>
        <v>0.2520833333</v>
      </c>
      <c r="G145" s="195" t="str">
        <f t="shared" si="3"/>
        <v>01:08 PM - 01:13 PM</v>
      </c>
      <c r="H145" s="257">
        <v>0.5513888888888889</v>
      </c>
      <c r="I145" s="257">
        <v>0.7694444444444445</v>
      </c>
      <c r="J145" s="257">
        <v>0.8645833333333334</v>
      </c>
      <c r="K145" s="257">
        <v>0.9361111111111111</v>
      </c>
      <c r="L145" s="259"/>
      <c r="M145" s="257">
        <v>0.2708333333333333</v>
      </c>
      <c r="N145" s="257"/>
      <c r="O145" s="257"/>
      <c r="P145" s="257"/>
      <c r="Q145" s="257">
        <f t="shared" si="4"/>
        <v>0.5652777778</v>
      </c>
      <c r="R145" s="257">
        <f t="shared" si="5"/>
        <v>0.7902777778</v>
      </c>
      <c r="S145" s="258">
        <f t="shared" si="6"/>
        <v>0.86875</v>
      </c>
      <c r="T145" s="257">
        <f t="shared" si="7"/>
        <v>0.9430555556</v>
      </c>
    </row>
    <row r="146">
      <c r="A146" s="267">
        <v>44341.0</v>
      </c>
      <c r="B146" s="266" t="str">
        <f t="shared" si="1"/>
        <v>Tuesday</v>
      </c>
      <c r="C146" s="256">
        <v>44341.0</v>
      </c>
      <c r="D146" s="257">
        <v>0.16597222222222222</v>
      </c>
      <c r="E146" s="257">
        <v>0.2375</v>
      </c>
      <c r="F146" s="258">
        <f t="shared" si="2"/>
        <v>0.2513888889</v>
      </c>
      <c r="G146" s="195" t="str">
        <f t="shared" si="3"/>
        <v>01:08 PM - 01:13 PM</v>
      </c>
      <c r="H146" s="257">
        <v>0.5513888888888889</v>
      </c>
      <c r="I146" s="257">
        <v>0.7694444444444445</v>
      </c>
      <c r="J146" s="257">
        <v>0.8652777777777778</v>
      </c>
      <c r="K146" s="257">
        <v>0.9375</v>
      </c>
      <c r="L146" s="259"/>
      <c r="M146" s="257">
        <v>0.2708333333333333</v>
      </c>
      <c r="N146" s="257"/>
      <c r="O146" s="257"/>
      <c r="P146" s="257"/>
      <c r="Q146" s="257">
        <f t="shared" si="4"/>
        <v>0.5652777778</v>
      </c>
      <c r="R146" s="257">
        <f t="shared" si="5"/>
        <v>0.7902777778</v>
      </c>
      <c r="S146" s="258">
        <f t="shared" si="6"/>
        <v>0.8694444444</v>
      </c>
      <c r="T146" s="257">
        <f t="shared" si="7"/>
        <v>0.9444444444</v>
      </c>
    </row>
    <row r="147">
      <c r="A147" s="267">
        <v>44342.0</v>
      </c>
      <c r="B147" s="266" t="str">
        <f t="shared" si="1"/>
        <v>Wednesday</v>
      </c>
      <c r="C147" s="256">
        <v>44342.0</v>
      </c>
      <c r="D147" s="257">
        <v>0.16527777777777777</v>
      </c>
      <c r="E147" s="257">
        <v>0.23680555555555555</v>
      </c>
      <c r="F147" s="258">
        <f t="shared" si="2"/>
        <v>0.2506944444</v>
      </c>
      <c r="G147" s="195" t="str">
        <f t="shared" si="3"/>
        <v>01:08 PM - 01:13 PM</v>
      </c>
      <c r="H147" s="257">
        <v>0.5513888888888889</v>
      </c>
      <c r="I147" s="257">
        <v>0.7701388888888889</v>
      </c>
      <c r="J147" s="257">
        <v>0.8659722222222223</v>
      </c>
      <c r="K147" s="257">
        <v>0.9381944444444444</v>
      </c>
      <c r="L147" s="259"/>
      <c r="M147" s="257">
        <v>0.2708333333333333</v>
      </c>
      <c r="N147" s="257"/>
      <c r="O147" s="257"/>
      <c r="P147" s="257"/>
      <c r="Q147" s="257">
        <f t="shared" si="4"/>
        <v>0.5652777778</v>
      </c>
      <c r="R147" s="257">
        <f t="shared" si="5"/>
        <v>0.7909722222</v>
      </c>
      <c r="S147" s="258">
        <f t="shared" si="6"/>
        <v>0.8701388889</v>
      </c>
      <c r="T147" s="257">
        <f t="shared" si="7"/>
        <v>0.9451388889</v>
      </c>
    </row>
    <row r="148">
      <c r="A148" s="267">
        <v>44343.0</v>
      </c>
      <c r="B148" s="266" t="str">
        <f t="shared" si="1"/>
        <v>Thursday</v>
      </c>
      <c r="C148" s="256">
        <v>44343.0</v>
      </c>
      <c r="D148" s="257">
        <v>0.1638888888888889</v>
      </c>
      <c r="E148" s="257">
        <v>0.23680555555555555</v>
      </c>
      <c r="F148" s="258">
        <f t="shared" si="2"/>
        <v>0.2506944444</v>
      </c>
      <c r="G148" s="195" t="str">
        <f t="shared" si="3"/>
        <v>01:08 PM - 01:13 PM</v>
      </c>
      <c r="H148" s="257">
        <v>0.5513888888888889</v>
      </c>
      <c r="I148" s="257">
        <v>0.7701388888888889</v>
      </c>
      <c r="J148" s="257">
        <v>0.8666666666666667</v>
      </c>
      <c r="K148" s="257">
        <v>0.9388888888888889</v>
      </c>
      <c r="L148" s="259"/>
      <c r="M148" s="257">
        <v>0.2708333333333333</v>
      </c>
      <c r="N148" s="257"/>
      <c r="O148" s="257"/>
      <c r="P148" s="257"/>
      <c r="Q148" s="257">
        <f t="shared" si="4"/>
        <v>0.5652777778</v>
      </c>
      <c r="R148" s="257">
        <f t="shared" si="5"/>
        <v>0.7909722222</v>
      </c>
      <c r="S148" s="258">
        <f t="shared" si="6"/>
        <v>0.8708333333</v>
      </c>
      <c r="T148" s="257">
        <f t="shared" si="7"/>
        <v>0.9458333333</v>
      </c>
    </row>
    <row r="149">
      <c r="A149" s="267">
        <v>44344.0</v>
      </c>
      <c r="B149" s="266" t="str">
        <f t="shared" si="1"/>
        <v>Friday</v>
      </c>
      <c r="C149" s="256">
        <v>44344.0</v>
      </c>
      <c r="D149" s="257">
        <v>0.16319444444444445</v>
      </c>
      <c r="E149" s="257">
        <v>0.2361111111111111</v>
      </c>
      <c r="F149" s="258">
        <f t="shared" si="2"/>
        <v>0.25</v>
      </c>
      <c r="G149" s="195" t="str">
        <f t="shared" si="3"/>
        <v>01:08 PM - 01:13 PM</v>
      </c>
      <c r="H149" s="257">
        <v>0.5513888888888889</v>
      </c>
      <c r="I149" s="257">
        <v>0.7708333333333334</v>
      </c>
      <c r="J149" s="257">
        <v>0.8673611111111111</v>
      </c>
      <c r="K149" s="257">
        <v>0.9402777777777778</v>
      </c>
      <c r="L149" s="259"/>
      <c r="M149" s="257">
        <v>0.2708333333333333</v>
      </c>
      <c r="N149" s="257"/>
      <c r="O149" s="257"/>
      <c r="P149" s="257"/>
      <c r="Q149" s="257">
        <f t="shared" si="4"/>
        <v>0.5652777778</v>
      </c>
      <c r="R149" s="257">
        <f t="shared" si="5"/>
        <v>0.7916666667</v>
      </c>
      <c r="S149" s="258">
        <f t="shared" si="6"/>
        <v>0.8715277778</v>
      </c>
      <c r="T149" s="257">
        <f t="shared" si="7"/>
        <v>0.9472222222</v>
      </c>
    </row>
    <row r="150">
      <c r="A150" s="267">
        <v>44345.0</v>
      </c>
      <c r="B150" s="266" t="str">
        <f t="shared" si="1"/>
        <v>Saturday</v>
      </c>
      <c r="C150" s="256">
        <v>44345.0</v>
      </c>
      <c r="D150" s="257">
        <v>0.1625</v>
      </c>
      <c r="E150" s="257">
        <v>0.23541666666666666</v>
      </c>
      <c r="F150" s="258">
        <f t="shared" si="2"/>
        <v>0.2493055556</v>
      </c>
      <c r="G150" s="195" t="str">
        <f t="shared" si="3"/>
        <v>01:08 PM - 01:13 PM</v>
      </c>
      <c r="H150" s="257">
        <v>0.5513888888888889</v>
      </c>
      <c r="I150" s="257">
        <v>0.7708333333333334</v>
      </c>
      <c r="J150" s="257">
        <v>0.8680555555555556</v>
      </c>
      <c r="K150" s="257">
        <v>0.9409722222222222</v>
      </c>
      <c r="L150" s="259"/>
      <c r="M150" s="257">
        <v>0.2708333333333333</v>
      </c>
      <c r="N150" s="257"/>
      <c r="O150" s="257"/>
      <c r="P150" s="257"/>
      <c r="Q150" s="257">
        <f t="shared" si="4"/>
        <v>0.5652777778</v>
      </c>
      <c r="R150" s="257">
        <f t="shared" si="5"/>
        <v>0.7916666667</v>
      </c>
      <c r="S150" s="258">
        <f t="shared" si="6"/>
        <v>0.8722222222</v>
      </c>
      <c r="T150" s="257">
        <f t="shared" si="7"/>
        <v>0.9479166667</v>
      </c>
    </row>
    <row r="151">
      <c r="A151" s="267">
        <v>44346.0</v>
      </c>
      <c r="B151" s="266" t="str">
        <f t="shared" si="1"/>
        <v>Sunday</v>
      </c>
      <c r="C151" s="256">
        <v>44346.0</v>
      </c>
      <c r="D151" s="257">
        <v>0.16180555555555556</v>
      </c>
      <c r="E151" s="257">
        <v>0.23541666666666666</v>
      </c>
      <c r="F151" s="258">
        <f t="shared" si="2"/>
        <v>0.2493055556</v>
      </c>
      <c r="G151" s="195" t="str">
        <f t="shared" si="3"/>
        <v>01:09 PM - 01:14 PM</v>
      </c>
      <c r="H151" s="257">
        <v>0.5520833333333334</v>
      </c>
      <c r="I151" s="257">
        <v>0.7715277777777778</v>
      </c>
      <c r="J151" s="257">
        <v>0.86875</v>
      </c>
      <c r="K151" s="257">
        <v>0.9416666666666667</v>
      </c>
      <c r="L151" s="259"/>
      <c r="M151" s="257">
        <v>0.2708333333333333</v>
      </c>
      <c r="N151" s="257"/>
      <c r="O151" s="257"/>
      <c r="P151" s="257"/>
      <c r="Q151" s="257">
        <f t="shared" si="4"/>
        <v>0.5659722222</v>
      </c>
      <c r="R151" s="257">
        <f t="shared" si="5"/>
        <v>0.7923611111</v>
      </c>
      <c r="S151" s="258">
        <f t="shared" si="6"/>
        <v>0.8729166667</v>
      </c>
      <c r="T151" s="257">
        <f t="shared" si="7"/>
        <v>0.9486111111</v>
      </c>
    </row>
    <row r="152">
      <c r="A152" s="267">
        <v>44347.0</v>
      </c>
      <c r="B152" s="266" t="str">
        <f t="shared" si="1"/>
        <v>Monday</v>
      </c>
      <c r="C152" s="256">
        <v>44347.0</v>
      </c>
      <c r="D152" s="257">
        <v>0.16111111111111112</v>
      </c>
      <c r="E152" s="257">
        <v>0.23472222222222222</v>
      </c>
      <c r="F152" s="258">
        <f t="shared" si="2"/>
        <v>0.2486111111</v>
      </c>
      <c r="G152" s="195" t="str">
        <f t="shared" si="3"/>
        <v>01:09 PM - 01:14 PM</v>
      </c>
      <c r="H152" s="257">
        <v>0.5520833333333334</v>
      </c>
      <c r="I152" s="257">
        <v>0.7715277777777778</v>
      </c>
      <c r="J152" s="257">
        <v>0.86875</v>
      </c>
      <c r="K152" s="257">
        <v>0.9430555555555555</v>
      </c>
      <c r="L152" s="259"/>
      <c r="M152" s="257">
        <v>0.2708333333333333</v>
      </c>
      <c r="N152" s="257"/>
      <c r="O152" s="257"/>
      <c r="P152" s="257"/>
      <c r="Q152" s="257">
        <f t="shared" si="4"/>
        <v>0.5659722222</v>
      </c>
      <c r="R152" s="257">
        <f t="shared" si="5"/>
        <v>0.7923611111</v>
      </c>
      <c r="S152" s="258">
        <f t="shared" si="6"/>
        <v>0.8729166667</v>
      </c>
      <c r="T152" s="257">
        <f t="shared" si="7"/>
        <v>0.95</v>
      </c>
    </row>
    <row r="153">
      <c r="A153" s="254">
        <v>44348.0</v>
      </c>
      <c r="B153" s="266" t="str">
        <f t="shared" si="1"/>
        <v>Tuesday</v>
      </c>
      <c r="C153" s="256">
        <v>44348.0</v>
      </c>
      <c r="D153" s="257">
        <v>0.16041666666666668</v>
      </c>
      <c r="E153" s="257">
        <v>0.23472222222222222</v>
      </c>
      <c r="F153" s="258">
        <f t="shared" si="2"/>
        <v>0.2486111111</v>
      </c>
      <c r="G153" s="195" t="str">
        <f t="shared" si="3"/>
        <v>01:09 PM - 01:14 PM</v>
      </c>
      <c r="H153" s="257">
        <v>0.5520833333333334</v>
      </c>
      <c r="I153" s="257">
        <v>0.7722222222222223</v>
      </c>
      <c r="J153" s="257">
        <v>0.8694444444444445</v>
      </c>
      <c r="K153" s="257">
        <v>0.94375</v>
      </c>
      <c r="L153" s="259"/>
      <c r="M153" s="257">
        <v>0.2708333333333333</v>
      </c>
      <c r="N153" s="257"/>
      <c r="O153" s="257"/>
      <c r="P153" s="257"/>
      <c r="Q153" s="257">
        <f t="shared" si="4"/>
        <v>0.5659722222</v>
      </c>
      <c r="R153" s="257">
        <f t="shared" si="5"/>
        <v>0.7930555556</v>
      </c>
      <c r="S153" s="258">
        <f t="shared" si="6"/>
        <v>0.8736111111</v>
      </c>
      <c r="T153" s="257">
        <f t="shared" si="7"/>
        <v>0.9506944444</v>
      </c>
    </row>
    <row r="154">
      <c r="A154" s="254">
        <v>44349.0</v>
      </c>
      <c r="B154" s="266" t="str">
        <f t="shared" si="1"/>
        <v>Wednesday</v>
      </c>
      <c r="C154" s="256">
        <v>44349.0</v>
      </c>
      <c r="D154" s="257">
        <v>0.1597222222222222</v>
      </c>
      <c r="E154" s="257">
        <v>0.23402777777777778</v>
      </c>
      <c r="F154" s="258">
        <f t="shared" si="2"/>
        <v>0.2479166667</v>
      </c>
      <c r="G154" s="195" t="str">
        <f t="shared" si="3"/>
        <v>01:09 PM - 01:14 PM</v>
      </c>
      <c r="H154" s="257">
        <v>0.5520833333333334</v>
      </c>
      <c r="I154" s="257">
        <v>0.7722222222222223</v>
      </c>
      <c r="J154" s="257">
        <v>0.8701388888888889</v>
      </c>
      <c r="K154" s="257">
        <v>0.9444444444444444</v>
      </c>
      <c r="L154" s="259"/>
      <c r="M154" s="257">
        <v>0.2708333333333333</v>
      </c>
      <c r="N154" s="257"/>
      <c r="O154" s="257"/>
      <c r="P154" s="257"/>
      <c r="Q154" s="257">
        <f t="shared" si="4"/>
        <v>0.5659722222</v>
      </c>
      <c r="R154" s="257">
        <f t="shared" si="5"/>
        <v>0.7930555556</v>
      </c>
      <c r="S154" s="258">
        <f t="shared" si="6"/>
        <v>0.8743055556</v>
      </c>
      <c r="T154" s="257">
        <f t="shared" si="7"/>
        <v>0.9513888889</v>
      </c>
    </row>
    <row r="155">
      <c r="A155" s="254">
        <v>44350.0</v>
      </c>
      <c r="B155" s="266" t="str">
        <f t="shared" si="1"/>
        <v>Thursday</v>
      </c>
      <c r="C155" s="256">
        <v>44350.0</v>
      </c>
      <c r="D155" s="257">
        <v>0.1597222222222222</v>
      </c>
      <c r="E155" s="257">
        <v>0.23402777777777778</v>
      </c>
      <c r="F155" s="258">
        <f t="shared" si="2"/>
        <v>0.2479166667</v>
      </c>
      <c r="G155" s="195" t="str">
        <f t="shared" si="3"/>
        <v>01:09 PM - 01:14 PM</v>
      </c>
      <c r="H155" s="257">
        <v>0.5520833333333334</v>
      </c>
      <c r="I155" s="257">
        <v>0.7729166666666667</v>
      </c>
      <c r="J155" s="257">
        <v>0.8708333333333333</v>
      </c>
      <c r="K155" s="257">
        <v>0.9451388888888889</v>
      </c>
      <c r="L155" s="259"/>
      <c r="M155" s="257">
        <v>0.2708333333333333</v>
      </c>
      <c r="N155" s="257"/>
      <c r="O155" s="257"/>
      <c r="P155" s="257"/>
      <c r="Q155" s="257">
        <f t="shared" si="4"/>
        <v>0.5659722222</v>
      </c>
      <c r="R155" s="257">
        <f t="shared" si="5"/>
        <v>0.79375</v>
      </c>
      <c r="S155" s="258">
        <f t="shared" si="6"/>
        <v>0.875</v>
      </c>
      <c r="T155" s="257">
        <f t="shared" si="7"/>
        <v>0.9520833333</v>
      </c>
    </row>
    <row r="156">
      <c r="A156" s="254">
        <v>44351.0</v>
      </c>
      <c r="B156" s="266" t="str">
        <f t="shared" si="1"/>
        <v>Friday</v>
      </c>
      <c r="C156" s="256">
        <v>44351.0</v>
      </c>
      <c r="D156" s="257">
        <v>0.15902777777777777</v>
      </c>
      <c r="E156" s="257">
        <v>0.23333333333333334</v>
      </c>
      <c r="F156" s="258">
        <f t="shared" si="2"/>
        <v>0.2472222222</v>
      </c>
      <c r="G156" s="195" t="str">
        <f t="shared" si="3"/>
        <v>01:09 PM - 01:14 PM</v>
      </c>
      <c r="H156" s="257">
        <v>0.5520833333333334</v>
      </c>
      <c r="I156" s="257">
        <v>0.7729166666666667</v>
      </c>
      <c r="J156" s="257">
        <v>0.8715277777777778</v>
      </c>
      <c r="K156" s="257">
        <v>0.9458333333333333</v>
      </c>
      <c r="L156" s="259"/>
      <c r="M156" s="257">
        <v>0.2708333333333333</v>
      </c>
      <c r="N156" s="257"/>
      <c r="O156" s="257"/>
      <c r="P156" s="257"/>
      <c r="Q156" s="257">
        <f t="shared" si="4"/>
        <v>0.5659722222</v>
      </c>
      <c r="R156" s="257">
        <f t="shared" si="5"/>
        <v>0.79375</v>
      </c>
      <c r="S156" s="258">
        <f t="shared" si="6"/>
        <v>0.8756944444</v>
      </c>
      <c r="T156" s="257">
        <f t="shared" si="7"/>
        <v>0.9527777778</v>
      </c>
    </row>
    <row r="157">
      <c r="A157" s="254">
        <v>44352.0</v>
      </c>
      <c r="B157" s="266" t="str">
        <f t="shared" si="1"/>
        <v>Saturday</v>
      </c>
      <c r="C157" s="256">
        <v>44352.0</v>
      </c>
      <c r="D157" s="257">
        <v>0.15833333333333333</v>
      </c>
      <c r="E157" s="257">
        <v>0.23333333333333334</v>
      </c>
      <c r="F157" s="258">
        <f t="shared" si="2"/>
        <v>0.2472222222</v>
      </c>
      <c r="G157" s="195" t="str">
        <f t="shared" si="3"/>
        <v>01:10 PM - 01:15 PM</v>
      </c>
      <c r="H157" s="257">
        <v>0.5527777777777778</v>
      </c>
      <c r="I157" s="257">
        <v>0.7736111111111111</v>
      </c>
      <c r="J157" s="257">
        <v>0.8715277777777778</v>
      </c>
      <c r="K157" s="257">
        <v>0.9465277777777777</v>
      </c>
      <c r="L157" s="259"/>
      <c r="M157" s="257">
        <v>0.2708333333333333</v>
      </c>
      <c r="N157" s="257"/>
      <c r="O157" s="257"/>
      <c r="P157" s="257"/>
      <c r="Q157" s="257">
        <f t="shared" si="4"/>
        <v>0.5666666667</v>
      </c>
      <c r="R157" s="257">
        <f t="shared" si="5"/>
        <v>0.7944444444</v>
      </c>
      <c r="S157" s="258">
        <f t="shared" si="6"/>
        <v>0.8756944444</v>
      </c>
      <c r="T157" s="257">
        <f t="shared" si="7"/>
        <v>0.9534722222</v>
      </c>
    </row>
    <row r="158">
      <c r="A158" s="254">
        <v>44353.0</v>
      </c>
      <c r="B158" s="266" t="str">
        <f t="shared" si="1"/>
        <v>Sunday</v>
      </c>
      <c r="C158" s="256">
        <v>44353.0</v>
      </c>
      <c r="D158" s="257">
        <v>0.15763888888888888</v>
      </c>
      <c r="E158" s="257">
        <v>0.23333333333333334</v>
      </c>
      <c r="F158" s="258">
        <f t="shared" si="2"/>
        <v>0.2472222222</v>
      </c>
      <c r="G158" s="195" t="str">
        <f t="shared" si="3"/>
        <v>01:10 PM - 01:15 PM</v>
      </c>
      <c r="H158" s="257">
        <v>0.5527777777777778</v>
      </c>
      <c r="I158" s="257">
        <v>0.7736111111111111</v>
      </c>
      <c r="J158" s="257">
        <v>0.8722222222222222</v>
      </c>
      <c r="K158" s="257">
        <v>0.9472222222222222</v>
      </c>
      <c r="L158" s="259"/>
      <c r="M158" s="257">
        <v>0.2708333333333333</v>
      </c>
      <c r="N158" s="257"/>
      <c r="O158" s="257"/>
      <c r="P158" s="257"/>
      <c r="Q158" s="257">
        <f t="shared" si="4"/>
        <v>0.5666666667</v>
      </c>
      <c r="R158" s="257">
        <f t="shared" si="5"/>
        <v>0.7944444444</v>
      </c>
      <c r="S158" s="258">
        <f t="shared" si="6"/>
        <v>0.8763888889</v>
      </c>
      <c r="T158" s="257">
        <f t="shared" si="7"/>
        <v>0.9541666667</v>
      </c>
    </row>
    <row r="159">
      <c r="A159" s="254">
        <v>44354.0</v>
      </c>
      <c r="B159" s="266" t="str">
        <f t="shared" si="1"/>
        <v>Monday</v>
      </c>
      <c r="C159" s="256">
        <v>44354.0</v>
      </c>
      <c r="D159" s="257">
        <v>0.15763888888888888</v>
      </c>
      <c r="E159" s="257">
        <v>0.2326388888888889</v>
      </c>
      <c r="F159" s="258">
        <f t="shared" si="2"/>
        <v>0.2465277778</v>
      </c>
      <c r="G159" s="195" t="str">
        <f t="shared" si="3"/>
        <v>01:10 PM - 01:15 PM</v>
      </c>
      <c r="H159" s="257">
        <v>0.5527777777777778</v>
      </c>
      <c r="I159" s="257">
        <v>0.7743055555555556</v>
      </c>
      <c r="J159" s="257">
        <v>0.8729166666666667</v>
      </c>
      <c r="K159" s="257">
        <v>0.9479166666666666</v>
      </c>
      <c r="L159" s="259"/>
      <c r="M159" s="257">
        <v>0.2708333333333333</v>
      </c>
      <c r="N159" s="257"/>
      <c r="O159" s="257"/>
      <c r="P159" s="257"/>
      <c r="Q159" s="257">
        <f t="shared" si="4"/>
        <v>0.5666666667</v>
      </c>
      <c r="R159" s="257">
        <f t="shared" si="5"/>
        <v>0.7951388889</v>
      </c>
      <c r="S159" s="258">
        <f t="shared" si="6"/>
        <v>0.8770833333</v>
      </c>
      <c r="T159" s="257">
        <f t="shared" si="7"/>
        <v>0.9548611111</v>
      </c>
    </row>
    <row r="160">
      <c r="A160" s="254">
        <v>44355.0</v>
      </c>
      <c r="B160" s="266" t="str">
        <f t="shared" si="1"/>
        <v>Tuesday</v>
      </c>
      <c r="C160" s="256">
        <v>44355.0</v>
      </c>
      <c r="D160" s="257">
        <v>0.15694444444444444</v>
      </c>
      <c r="E160" s="257">
        <v>0.2326388888888889</v>
      </c>
      <c r="F160" s="258">
        <f t="shared" si="2"/>
        <v>0.2465277778</v>
      </c>
      <c r="G160" s="195" t="str">
        <f t="shared" si="3"/>
        <v>01:10 PM - 01:15 PM</v>
      </c>
      <c r="H160" s="257">
        <v>0.5527777777777778</v>
      </c>
      <c r="I160" s="257">
        <v>0.7743055555555556</v>
      </c>
      <c r="J160" s="257">
        <v>0.8729166666666667</v>
      </c>
      <c r="K160" s="257">
        <v>0.9486111111111111</v>
      </c>
      <c r="L160" s="259"/>
      <c r="M160" s="257">
        <v>0.2708333333333333</v>
      </c>
      <c r="N160" s="257"/>
      <c r="O160" s="257"/>
      <c r="P160" s="257"/>
      <c r="Q160" s="257">
        <f t="shared" si="4"/>
        <v>0.5666666667</v>
      </c>
      <c r="R160" s="257">
        <f t="shared" si="5"/>
        <v>0.7951388889</v>
      </c>
      <c r="S160" s="258">
        <f t="shared" si="6"/>
        <v>0.8770833333</v>
      </c>
      <c r="T160" s="257">
        <f t="shared" si="7"/>
        <v>0.9555555556</v>
      </c>
    </row>
    <row r="161">
      <c r="A161" s="254">
        <v>44356.0</v>
      </c>
      <c r="B161" s="266" t="str">
        <f t="shared" si="1"/>
        <v>Wednesday</v>
      </c>
      <c r="C161" s="256">
        <v>44356.0</v>
      </c>
      <c r="D161" s="257">
        <v>0.15694444444444444</v>
      </c>
      <c r="E161" s="257">
        <v>0.2326388888888889</v>
      </c>
      <c r="F161" s="258">
        <f t="shared" si="2"/>
        <v>0.2465277778</v>
      </c>
      <c r="G161" s="195" t="str">
        <f t="shared" si="3"/>
        <v>01:10 PM - 01:15 PM</v>
      </c>
      <c r="H161" s="257">
        <v>0.5527777777777778</v>
      </c>
      <c r="I161" s="257">
        <v>0.775</v>
      </c>
      <c r="J161" s="257">
        <v>0.8736111111111111</v>
      </c>
      <c r="K161" s="257">
        <v>0.9493055555555555</v>
      </c>
      <c r="L161" s="259"/>
      <c r="M161" s="257">
        <v>0.2708333333333333</v>
      </c>
      <c r="N161" s="257"/>
      <c r="O161" s="257"/>
      <c r="P161" s="257"/>
      <c r="Q161" s="257">
        <f t="shared" si="4"/>
        <v>0.5666666667</v>
      </c>
      <c r="R161" s="257">
        <f t="shared" si="5"/>
        <v>0.7958333333</v>
      </c>
      <c r="S161" s="258">
        <f t="shared" si="6"/>
        <v>0.8777777778</v>
      </c>
      <c r="T161" s="257">
        <f t="shared" si="7"/>
        <v>0.95625</v>
      </c>
    </row>
    <row r="162">
      <c r="A162" s="254">
        <v>44357.0</v>
      </c>
      <c r="B162" s="266" t="str">
        <f t="shared" si="1"/>
        <v>Thursday</v>
      </c>
      <c r="C162" s="256">
        <v>44357.0</v>
      </c>
      <c r="D162" s="257">
        <v>0.15625</v>
      </c>
      <c r="E162" s="257">
        <v>0.2326388888888889</v>
      </c>
      <c r="F162" s="258">
        <f t="shared" si="2"/>
        <v>0.2465277778</v>
      </c>
      <c r="G162" s="195" t="str">
        <f t="shared" si="3"/>
        <v>01:10 PM - 01:15 PM</v>
      </c>
      <c r="H162" s="257">
        <v>0.5527777777777778</v>
      </c>
      <c r="I162" s="257">
        <v>0.775</v>
      </c>
      <c r="J162" s="257">
        <v>0.8736111111111111</v>
      </c>
      <c r="K162" s="257">
        <v>0.95</v>
      </c>
      <c r="L162" s="259"/>
      <c r="M162" s="257">
        <v>0.2708333333333333</v>
      </c>
      <c r="N162" s="257"/>
      <c r="O162" s="257"/>
      <c r="P162" s="257"/>
      <c r="Q162" s="257">
        <f t="shared" si="4"/>
        <v>0.5666666667</v>
      </c>
      <c r="R162" s="257">
        <f t="shared" si="5"/>
        <v>0.7958333333</v>
      </c>
      <c r="S162" s="258">
        <f t="shared" si="6"/>
        <v>0.8777777778</v>
      </c>
      <c r="T162" s="257">
        <f t="shared" si="7"/>
        <v>0.9569444444</v>
      </c>
    </row>
    <row r="163">
      <c r="A163" s="254">
        <v>44358.0</v>
      </c>
      <c r="B163" s="266" t="str">
        <f t="shared" si="1"/>
        <v>Friday</v>
      </c>
      <c r="C163" s="256">
        <v>44358.0</v>
      </c>
      <c r="D163" s="257">
        <v>0.15625</v>
      </c>
      <c r="E163" s="257">
        <v>0.2326388888888889</v>
      </c>
      <c r="F163" s="258">
        <f t="shared" si="2"/>
        <v>0.2465277778</v>
      </c>
      <c r="G163" s="195" t="str">
        <f t="shared" si="3"/>
        <v>01:11 PM - 01:16 PM</v>
      </c>
      <c r="H163" s="257">
        <v>0.5534722222222223</v>
      </c>
      <c r="I163" s="257">
        <v>0.775</v>
      </c>
      <c r="J163" s="257">
        <v>0.8743055555555556</v>
      </c>
      <c r="K163" s="257">
        <v>0.9506944444444444</v>
      </c>
      <c r="L163" s="259"/>
      <c r="M163" s="257">
        <v>0.2708333333333333</v>
      </c>
      <c r="N163" s="257"/>
      <c r="O163" s="257"/>
      <c r="P163" s="257"/>
      <c r="Q163" s="257">
        <f t="shared" si="4"/>
        <v>0.5673611111</v>
      </c>
      <c r="R163" s="257">
        <f t="shared" si="5"/>
        <v>0.7958333333</v>
      </c>
      <c r="S163" s="258">
        <f t="shared" si="6"/>
        <v>0.8784722222</v>
      </c>
      <c r="T163" s="257">
        <f t="shared" si="7"/>
        <v>0.9576388889</v>
      </c>
    </row>
    <row r="164">
      <c r="A164" s="254">
        <v>44359.0</v>
      </c>
      <c r="B164" s="266" t="str">
        <f t="shared" si="1"/>
        <v>Saturday</v>
      </c>
      <c r="C164" s="256">
        <v>44359.0</v>
      </c>
      <c r="D164" s="257">
        <v>0.15555555555555556</v>
      </c>
      <c r="E164" s="257">
        <v>0.2326388888888889</v>
      </c>
      <c r="F164" s="258">
        <f t="shared" si="2"/>
        <v>0.2465277778</v>
      </c>
      <c r="G164" s="195" t="str">
        <f t="shared" si="3"/>
        <v>01:11 PM - 01:16 PM</v>
      </c>
      <c r="H164" s="257">
        <v>0.5534722222222223</v>
      </c>
      <c r="I164" s="257">
        <v>0.7756944444444445</v>
      </c>
      <c r="J164" s="257">
        <v>0.8743055555555556</v>
      </c>
      <c r="K164" s="257">
        <v>0.9513888888888888</v>
      </c>
      <c r="L164" s="259"/>
      <c r="M164" s="257">
        <v>0.2708333333333333</v>
      </c>
      <c r="N164" s="257"/>
      <c r="O164" s="257"/>
      <c r="P164" s="257"/>
      <c r="Q164" s="257">
        <f t="shared" si="4"/>
        <v>0.5673611111</v>
      </c>
      <c r="R164" s="257">
        <f t="shared" si="5"/>
        <v>0.7965277778</v>
      </c>
      <c r="S164" s="258">
        <f t="shared" si="6"/>
        <v>0.8784722222</v>
      </c>
      <c r="T164" s="257">
        <f t="shared" si="7"/>
        <v>0.9583333333</v>
      </c>
    </row>
    <row r="165">
      <c r="A165" s="254">
        <v>44360.0</v>
      </c>
      <c r="B165" s="266" t="str">
        <f t="shared" si="1"/>
        <v>Sunday</v>
      </c>
      <c r="C165" s="256">
        <v>44360.0</v>
      </c>
      <c r="D165" s="257">
        <v>0.15555555555555556</v>
      </c>
      <c r="E165" s="257">
        <v>0.23194444444444445</v>
      </c>
      <c r="F165" s="258">
        <f t="shared" si="2"/>
        <v>0.2458333333</v>
      </c>
      <c r="G165" s="195" t="str">
        <f t="shared" si="3"/>
        <v>01:11 PM - 01:16 PM</v>
      </c>
      <c r="H165" s="257">
        <v>0.5534722222222223</v>
      </c>
      <c r="I165" s="257">
        <v>0.7756944444444445</v>
      </c>
      <c r="J165" s="257">
        <v>0.875</v>
      </c>
      <c r="K165" s="257">
        <v>0.9513888888888888</v>
      </c>
      <c r="L165" s="259"/>
      <c r="M165" s="257">
        <v>0.2708333333333333</v>
      </c>
      <c r="N165" s="257"/>
      <c r="O165" s="257"/>
      <c r="P165" s="257"/>
      <c r="Q165" s="257">
        <f t="shared" si="4"/>
        <v>0.5673611111</v>
      </c>
      <c r="R165" s="257">
        <f t="shared" si="5"/>
        <v>0.7965277778</v>
      </c>
      <c r="S165" s="258">
        <f t="shared" si="6"/>
        <v>0.8791666667</v>
      </c>
      <c r="T165" s="257">
        <f t="shared" si="7"/>
        <v>0.9583333333</v>
      </c>
    </row>
    <row r="166">
      <c r="A166" s="254">
        <v>44361.0</v>
      </c>
      <c r="B166" s="266" t="str">
        <f t="shared" si="1"/>
        <v>Monday</v>
      </c>
      <c r="C166" s="256">
        <v>44361.0</v>
      </c>
      <c r="D166" s="257">
        <v>0.15555555555555556</v>
      </c>
      <c r="E166" s="257">
        <v>0.23194444444444445</v>
      </c>
      <c r="F166" s="258">
        <f t="shared" si="2"/>
        <v>0.2458333333</v>
      </c>
      <c r="G166" s="195" t="str">
        <f t="shared" si="3"/>
        <v>01:11 PM - 01:16 PM</v>
      </c>
      <c r="H166" s="257">
        <v>0.5534722222222223</v>
      </c>
      <c r="I166" s="257">
        <v>0.7756944444444445</v>
      </c>
      <c r="J166" s="257">
        <v>0.875</v>
      </c>
      <c r="K166" s="257">
        <v>0.9520833333333333</v>
      </c>
      <c r="L166" s="259"/>
      <c r="M166" s="257">
        <v>0.2708333333333333</v>
      </c>
      <c r="N166" s="257"/>
      <c r="O166" s="257"/>
      <c r="P166" s="257"/>
      <c r="Q166" s="257">
        <f t="shared" si="4"/>
        <v>0.5673611111</v>
      </c>
      <c r="R166" s="257">
        <f t="shared" si="5"/>
        <v>0.7965277778</v>
      </c>
      <c r="S166" s="258">
        <f t="shared" si="6"/>
        <v>0.8791666667</v>
      </c>
      <c r="T166" s="257">
        <f t="shared" si="7"/>
        <v>0.9590277778</v>
      </c>
    </row>
    <row r="167">
      <c r="A167" s="254">
        <v>44362.0</v>
      </c>
      <c r="B167" s="266" t="str">
        <f t="shared" si="1"/>
        <v>Tuesday</v>
      </c>
      <c r="C167" s="256">
        <v>44362.0</v>
      </c>
      <c r="D167" s="257">
        <v>0.15555555555555556</v>
      </c>
      <c r="E167" s="257">
        <v>0.23194444444444445</v>
      </c>
      <c r="F167" s="258">
        <f t="shared" si="2"/>
        <v>0.2458333333</v>
      </c>
      <c r="G167" s="195" t="str">
        <f t="shared" si="3"/>
        <v>01:12 PM - 01:17 PM</v>
      </c>
      <c r="H167" s="257">
        <v>0.5541666666666667</v>
      </c>
      <c r="I167" s="257">
        <v>0.7763888888888889</v>
      </c>
      <c r="J167" s="257">
        <v>0.8756944444444444</v>
      </c>
      <c r="K167" s="257">
        <v>0.9520833333333333</v>
      </c>
      <c r="L167" s="259"/>
      <c r="M167" s="257">
        <v>0.2708333333333333</v>
      </c>
      <c r="N167" s="257"/>
      <c r="O167" s="257"/>
      <c r="P167" s="257"/>
      <c r="Q167" s="257">
        <f t="shared" si="4"/>
        <v>0.5680555556</v>
      </c>
      <c r="R167" s="257">
        <f t="shared" si="5"/>
        <v>0.7972222222</v>
      </c>
      <c r="S167" s="258">
        <f t="shared" si="6"/>
        <v>0.8798611111</v>
      </c>
      <c r="T167" s="257">
        <f t="shared" si="7"/>
        <v>0.9590277778</v>
      </c>
    </row>
    <row r="168">
      <c r="A168" s="254">
        <v>44363.0</v>
      </c>
      <c r="B168" s="266" t="str">
        <f t="shared" si="1"/>
        <v>Wednesday</v>
      </c>
      <c r="C168" s="256">
        <v>44363.0</v>
      </c>
      <c r="D168" s="257">
        <v>0.15555555555555556</v>
      </c>
      <c r="E168" s="257">
        <v>0.23194444444444445</v>
      </c>
      <c r="F168" s="258">
        <f t="shared" si="2"/>
        <v>0.2458333333</v>
      </c>
      <c r="G168" s="195" t="str">
        <f t="shared" si="3"/>
        <v>01:12 PM - 01:17 PM</v>
      </c>
      <c r="H168" s="257">
        <v>0.5541666666666667</v>
      </c>
      <c r="I168" s="257">
        <v>0.7763888888888889</v>
      </c>
      <c r="J168" s="257">
        <v>0.8756944444444444</v>
      </c>
      <c r="K168" s="257">
        <v>0.9527777777777777</v>
      </c>
      <c r="L168" s="259"/>
      <c r="M168" s="257">
        <v>0.2708333333333333</v>
      </c>
      <c r="N168" s="257"/>
      <c r="O168" s="257"/>
      <c r="P168" s="257"/>
      <c r="Q168" s="257">
        <f t="shared" si="4"/>
        <v>0.5680555556</v>
      </c>
      <c r="R168" s="257">
        <f t="shared" si="5"/>
        <v>0.7972222222</v>
      </c>
      <c r="S168" s="258">
        <f t="shared" si="6"/>
        <v>0.8798611111</v>
      </c>
      <c r="T168" s="257">
        <f t="shared" si="7"/>
        <v>0.9597222222</v>
      </c>
    </row>
    <row r="169">
      <c r="A169" s="254">
        <v>44364.0</v>
      </c>
      <c r="B169" s="266" t="str">
        <f t="shared" si="1"/>
        <v>Thursday</v>
      </c>
      <c r="C169" s="256">
        <v>44364.0</v>
      </c>
      <c r="D169" s="257">
        <v>0.15555555555555556</v>
      </c>
      <c r="E169" s="257">
        <v>0.23194444444444445</v>
      </c>
      <c r="F169" s="258">
        <f t="shared" si="2"/>
        <v>0.2458333333</v>
      </c>
      <c r="G169" s="195" t="str">
        <f t="shared" si="3"/>
        <v>01:12 PM - 01:17 PM</v>
      </c>
      <c r="H169" s="257">
        <v>0.5541666666666667</v>
      </c>
      <c r="I169" s="257">
        <v>0.7763888888888889</v>
      </c>
      <c r="J169" s="257">
        <v>0.8756944444444444</v>
      </c>
      <c r="K169" s="257">
        <v>0.9527777777777777</v>
      </c>
      <c r="L169" s="259"/>
      <c r="M169" s="257">
        <v>0.2708333333333333</v>
      </c>
      <c r="N169" s="257"/>
      <c r="O169" s="257"/>
      <c r="P169" s="257"/>
      <c r="Q169" s="257">
        <f t="shared" si="4"/>
        <v>0.5680555556</v>
      </c>
      <c r="R169" s="257">
        <f t="shared" si="5"/>
        <v>0.7972222222</v>
      </c>
      <c r="S169" s="258">
        <f t="shared" si="6"/>
        <v>0.8798611111</v>
      </c>
      <c r="T169" s="257">
        <f t="shared" si="7"/>
        <v>0.9597222222</v>
      </c>
    </row>
    <row r="170">
      <c r="A170" s="254">
        <v>44365.0</v>
      </c>
      <c r="B170" s="266" t="str">
        <f t="shared" si="1"/>
        <v>Friday</v>
      </c>
      <c r="C170" s="256">
        <v>44365.0</v>
      </c>
      <c r="D170" s="257">
        <v>0.15555555555555556</v>
      </c>
      <c r="E170" s="257">
        <v>0.2326388888888889</v>
      </c>
      <c r="F170" s="258">
        <f t="shared" si="2"/>
        <v>0.2465277778</v>
      </c>
      <c r="G170" s="195" t="str">
        <f t="shared" si="3"/>
        <v>01:12 PM - 01:17 PM</v>
      </c>
      <c r="H170" s="257">
        <v>0.5541666666666667</v>
      </c>
      <c r="I170" s="257">
        <v>0.7770833333333333</v>
      </c>
      <c r="J170" s="257">
        <v>0.8763888888888889</v>
      </c>
      <c r="K170" s="257">
        <v>0.9534722222222223</v>
      </c>
      <c r="L170" s="259"/>
      <c r="M170" s="257">
        <v>0.2708333333333333</v>
      </c>
      <c r="N170" s="257"/>
      <c r="O170" s="257"/>
      <c r="P170" s="257"/>
      <c r="Q170" s="257">
        <f t="shared" si="4"/>
        <v>0.5680555556</v>
      </c>
      <c r="R170" s="257">
        <f t="shared" si="5"/>
        <v>0.7979166667</v>
      </c>
      <c r="S170" s="258">
        <f t="shared" si="6"/>
        <v>0.8805555556</v>
      </c>
      <c r="T170" s="257">
        <f t="shared" si="7"/>
        <v>0.9604166667</v>
      </c>
    </row>
    <row r="171">
      <c r="A171" s="254">
        <v>44366.0</v>
      </c>
      <c r="B171" s="266" t="str">
        <f t="shared" si="1"/>
        <v>Saturday</v>
      </c>
      <c r="C171" s="256">
        <v>44366.0</v>
      </c>
      <c r="D171" s="257">
        <v>0.15555555555555556</v>
      </c>
      <c r="E171" s="257">
        <v>0.2326388888888889</v>
      </c>
      <c r="F171" s="258">
        <f t="shared" si="2"/>
        <v>0.2465277778</v>
      </c>
      <c r="G171" s="195" t="str">
        <f t="shared" si="3"/>
        <v>01:12 PM - 01:17 PM</v>
      </c>
      <c r="H171" s="257">
        <v>0.5541666666666667</v>
      </c>
      <c r="I171" s="257">
        <v>0.7770833333333333</v>
      </c>
      <c r="J171" s="257">
        <v>0.8763888888888889</v>
      </c>
      <c r="K171" s="257">
        <v>0.9534722222222223</v>
      </c>
      <c r="L171" s="259"/>
      <c r="M171" s="257">
        <v>0.2708333333333333</v>
      </c>
      <c r="N171" s="257"/>
      <c r="O171" s="257"/>
      <c r="P171" s="257"/>
      <c r="Q171" s="257">
        <f t="shared" si="4"/>
        <v>0.5680555556</v>
      </c>
      <c r="R171" s="257">
        <f t="shared" si="5"/>
        <v>0.7979166667</v>
      </c>
      <c r="S171" s="258">
        <f t="shared" si="6"/>
        <v>0.8805555556</v>
      </c>
      <c r="T171" s="257">
        <f t="shared" si="7"/>
        <v>0.9604166667</v>
      </c>
    </row>
    <row r="172">
      <c r="A172" s="254">
        <v>44367.0</v>
      </c>
      <c r="B172" s="266" t="str">
        <f t="shared" si="1"/>
        <v>Sunday</v>
      </c>
      <c r="C172" s="256">
        <v>44367.0</v>
      </c>
      <c r="D172" s="257">
        <v>0.15555555555555556</v>
      </c>
      <c r="E172" s="257">
        <v>0.2326388888888889</v>
      </c>
      <c r="F172" s="258">
        <f t="shared" si="2"/>
        <v>0.2465277778</v>
      </c>
      <c r="G172" s="195" t="str">
        <f t="shared" si="3"/>
        <v>01:13 PM - 01:18 PM</v>
      </c>
      <c r="H172" s="257">
        <v>0.5548611111111111</v>
      </c>
      <c r="I172" s="257">
        <v>0.7770833333333333</v>
      </c>
      <c r="J172" s="257">
        <v>0.8763888888888889</v>
      </c>
      <c r="K172" s="257">
        <v>0.9534722222222223</v>
      </c>
      <c r="L172" s="259"/>
      <c r="M172" s="257">
        <v>0.2708333333333333</v>
      </c>
      <c r="N172" s="257"/>
      <c r="O172" s="257"/>
      <c r="P172" s="257"/>
      <c r="Q172" s="257">
        <f t="shared" si="4"/>
        <v>0.56875</v>
      </c>
      <c r="R172" s="257">
        <f t="shared" si="5"/>
        <v>0.7979166667</v>
      </c>
      <c r="S172" s="258">
        <f t="shared" si="6"/>
        <v>0.8805555556</v>
      </c>
      <c r="T172" s="257">
        <f t="shared" si="7"/>
        <v>0.9604166667</v>
      </c>
    </row>
    <row r="173">
      <c r="A173" s="254">
        <v>44368.0</v>
      </c>
      <c r="B173" s="266" t="str">
        <f t="shared" si="1"/>
        <v>Monday</v>
      </c>
      <c r="C173" s="256">
        <v>44368.0</v>
      </c>
      <c r="D173" s="257">
        <v>0.15555555555555556</v>
      </c>
      <c r="E173" s="257">
        <v>0.2326388888888889</v>
      </c>
      <c r="F173" s="258">
        <f t="shared" si="2"/>
        <v>0.2465277778</v>
      </c>
      <c r="G173" s="195" t="str">
        <f t="shared" si="3"/>
        <v>01:13 PM - 01:18 PM</v>
      </c>
      <c r="H173" s="257">
        <v>0.5548611111111111</v>
      </c>
      <c r="I173" s="257">
        <v>0.7770833333333333</v>
      </c>
      <c r="J173" s="257">
        <v>0.8770833333333333</v>
      </c>
      <c r="K173" s="257">
        <v>0.9541666666666667</v>
      </c>
      <c r="L173" s="259"/>
      <c r="M173" s="257">
        <v>0.2708333333333333</v>
      </c>
      <c r="N173" s="257"/>
      <c r="O173" s="257"/>
      <c r="P173" s="257"/>
      <c r="Q173" s="257">
        <f t="shared" si="4"/>
        <v>0.56875</v>
      </c>
      <c r="R173" s="257">
        <f t="shared" si="5"/>
        <v>0.7979166667</v>
      </c>
      <c r="S173" s="258">
        <f t="shared" si="6"/>
        <v>0.88125</v>
      </c>
      <c r="T173" s="257">
        <f t="shared" si="7"/>
        <v>0.9611111111</v>
      </c>
    </row>
    <row r="174">
      <c r="A174" s="254">
        <v>44369.0</v>
      </c>
      <c r="B174" s="266" t="str">
        <f t="shared" si="1"/>
        <v>Tuesday</v>
      </c>
      <c r="C174" s="256">
        <v>44369.0</v>
      </c>
      <c r="D174" s="257">
        <v>0.15555555555555556</v>
      </c>
      <c r="E174" s="257">
        <v>0.2326388888888889</v>
      </c>
      <c r="F174" s="258">
        <f t="shared" si="2"/>
        <v>0.2465277778</v>
      </c>
      <c r="G174" s="195" t="str">
        <f t="shared" si="3"/>
        <v>01:13 PM - 01:18 PM</v>
      </c>
      <c r="H174" s="257">
        <v>0.5548611111111111</v>
      </c>
      <c r="I174" s="257">
        <v>0.7777777777777778</v>
      </c>
      <c r="J174" s="257">
        <v>0.8770833333333333</v>
      </c>
      <c r="K174" s="257">
        <v>0.9541666666666667</v>
      </c>
      <c r="L174" s="259"/>
      <c r="M174" s="257">
        <v>0.2708333333333333</v>
      </c>
      <c r="N174" s="257"/>
      <c r="O174" s="257"/>
      <c r="P174" s="257"/>
      <c r="Q174" s="257">
        <f t="shared" si="4"/>
        <v>0.56875</v>
      </c>
      <c r="R174" s="257">
        <f t="shared" si="5"/>
        <v>0.7986111111</v>
      </c>
      <c r="S174" s="258">
        <f t="shared" si="6"/>
        <v>0.88125</v>
      </c>
      <c r="T174" s="257">
        <f t="shared" si="7"/>
        <v>0.9611111111</v>
      </c>
    </row>
    <row r="175">
      <c r="A175" s="254">
        <v>44370.0</v>
      </c>
      <c r="B175" s="266" t="str">
        <f t="shared" si="1"/>
        <v>Wednesday</v>
      </c>
      <c r="C175" s="256">
        <v>44370.0</v>
      </c>
      <c r="D175" s="257">
        <v>0.15625</v>
      </c>
      <c r="E175" s="257">
        <v>0.23333333333333334</v>
      </c>
      <c r="F175" s="258">
        <f t="shared" si="2"/>
        <v>0.2472222222</v>
      </c>
      <c r="G175" s="195" t="str">
        <f t="shared" si="3"/>
        <v>01:13 PM - 01:18 PM</v>
      </c>
      <c r="H175" s="257">
        <v>0.5548611111111111</v>
      </c>
      <c r="I175" s="257">
        <v>0.7777777777777778</v>
      </c>
      <c r="J175" s="257">
        <v>0.8770833333333333</v>
      </c>
      <c r="K175" s="257">
        <v>0.9541666666666667</v>
      </c>
      <c r="L175" s="259"/>
      <c r="M175" s="257">
        <v>0.2708333333333333</v>
      </c>
      <c r="N175" s="257"/>
      <c r="O175" s="257"/>
      <c r="P175" s="257"/>
      <c r="Q175" s="257">
        <f t="shared" si="4"/>
        <v>0.56875</v>
      </c>
      <c r="R175" s="257">
        <f t="shared" si="5"/>
        <v>0.7986111111</v>
      </c>
      <c r="S175" s="258">
        <f t="shared" si="6"/>
        <v>0.88125</v>
      </c>
      <c r="T175" s="257">
        <f t="shared" si="7"/>
        <v>0.9611111111</v>
      </c>
    </row>
    <row r="176">
      <c r="A176" s="254">
        <v>44371.0</v>
      </c>
      <c r="B176" s="266" t="str">
        <f t="shared" si="1"/>
        <v>Thursday</v>
      </c>
      <c r="C176" s="256">
        <v>44371.0</v>
      </c>
      <c r="D176" s="257">
        <v>0.15625</v>
      </c>
      <c r="E176" s="257">
        <v>0.23333333333333334</v>
      </c>
      <c r="F176" s="258">
        <f t="shared" si="2"/>
        <v>0.2472222222</v>
      </c>
      <c r="G176" s="195" t="str">
        <f t="shared" si="3"/>
        <v>01:13 PM - 01:18 PM</v>
      </c>
      <c r="H176" s="257">
        <v>0.5548611111111111</v>
      </c>
      <c r="I176" s="257">
        <v>0.7777777777777778</v>
      </c>
      <c r="J176" s="257">
        <v>0.8770833333333333</v>
      </c>
      <c r="K176" s="257">
        <v>0.9541666666666667</v>
      </c>
      <c r="L176" s="259"/>
      <c r="M176" s="257">
        <v>0.2708333333333333</v>
      </c>
      <c r="N176" s="257"/>
      <c r="O176" s="257"/>
      <c r="P176" s="257"/>
      <c r="Q176" s="257">
        <f t="shared" si="4"/>
        <v>0.56875</v>
      </c>
      <c r="R176" s="257">
        <f t="shared" si="5"/>
        <v>0.7986111111</v>
      </c>
      <c r="S176" s="258">
        <f t="shared" si="6"/>
        <v>0.88125</v>
      </c>
      <c r="T176" s="257">
        <f t="shared" si="7"/>
        <v>0.9611111111</v>
      </c>
    </row>
    <row r="177">
      <c r="A177" s="254">
        <v>44372.0</v>
      </c>
      <c r="B177" s="266" t="str">
        <f t="shared" si="1"/>
        <v>Friday</v>
      </c>
      <c r="C177" s="256">
        <v>44372.0</v>
      </c>
      <c r="D177" s="257">
        <v>0.15694444444444444</v>
      </c>
      <c r="E177" s="257">
        <v>0.23333333333333334</v>
      </c>
      <c r="F177" s="258">
        <f t="shared" si="2"/>
        <v>0.2472222222</v>
      </c>
      <c r="G177" s="195" t="str">
        <f t="shared" si="3"/>
        <v>01:14 PM - 01:19 PM</v>
      </c>
      <c r="H177" s="257">
        <v>0.5555555555555556</v>
      </c>
      <c r="I177" s="257">
        <v>0.7777777777777778</v>
      </c>
      <c r="J177" s="257">
        <v>0.8770833333333333</v>
      </c>
      <c r="K177" s="257">
        <v>0.9541666666666667</v>
      </c>
      <c r="L177" s="259"/>
      <c r="M177" s="257">
        <v>0.2708333333333333</v>
      </c>
      <c r="N177" s="257"/>
      <c r="O177" s="257"/>
      <c r="P177" s="257"/>
      <c r="Q177" s="257">
        <f t="shared" si="4"/>
        <v>0.5694444444</v>
      </c>
      <c r="R177" s="257">
        <f t="shared" si="5"/>
        <v>0.7986111111</v>
      </c>
      <c r="S177" s="258">
        <f t="shared" si="6"/>
        <v>0.88125</v>
      </c>
      <c r="T177" s="257">
        <f t="shared" si="7"/>
        <v>0.9611111111</v>
      </c>
    </row>
    <row r="178">
      <c r="A178" s="254">
        <v>44373.0</v>
      </c>
      <c r="B178" s="266" t="str">
        <f t="shared" si="1"/>
        <v>Saturday</v>
      </c>
      <c r="C178" s="256">
        <v>44373.0</v>
      </c>
      <c r="D178" s="257">
        <v>0.15694444444444444</v>
      </c>
      <c r="E178" s="257">
        <v>0.23402777777777778</v>
      </c>
      <c r="F178" s="258">
        <f t="shared" si="2"/>
        <v>0.2479166667</v>
      </c>
      <c r="G178" s="195" t="str">
        <f t="shared" si="3"/>
        <v>01:14 PM - 01:19 PM</v>
      </c>
      <c r="H178" s="257">
        <v>0.5555555555555556</v>
      </c>
      <c r="I178" s="257">
        <v>0.7777777777777778</v>
      </c>
      <c r="J178" s="257">
        <v>0.8770833333333333</v>
      </c>
      <c r="K178" s="257">
        <v>0.9541666666666667</v>
      </c>
      <c r="L178" s="259"/>
      <c r="M178" s="257">
        <v>0.2708333333333333</v>
      </c>
      <c r="N178" s="257"/>
      <c r="O178" s="257"/>
      <c r="P178" s="257"/>
      <c r="Q178" s="257">
        <f t="shared" si="4"/>
        <v>0.5694444444</v>
      </c>
      <c r="R178" s="257">
        <f t="shared" si="5"/>
        <v>0.7986111111</v>
      </c>
      <c r="S178" s="258">
        <f t="shared" si="6"/>
        <v>0.88125</v>
      </c>
      <c r="T178" s="257">
        <f t="shared" si="7"/>
        <v>0.9611111111</v>
      </c>
    </row>
    <row r="179">
      <c r="A179" s="254">
        <v>44374.0</v>
      </c>
      <c r="B179" s="266" t="str">
        <f t="shared" si="1"/>
        <v>Sunday</v>
      </c>
      <c r="C179" s="256">
        <v>44374.0</v>
      </c>
      <c r="D179" s="257">
        <v>0.15763888888888888</v>
      </c>
      <c r="E179" s="257">
        <v>0.23402777777777778</v>
      </c>
      <c r="F179" s="258">
        <f t="shared" si="2"/>
        <v>0.2479166667</v>
      </c>
      <c r="G179" s="195" t="str">
        <f t="shared" si="3"/>
        <v>01:14 PM - 01:19 PM</v>
      </c>
      <c r="H179" s="257">
        <v>0.5555555555555556</v>
      </c>
      <c r="I179" s="257">
        <v>0.7777777777777778</v>
      </c>
      <c r="J179" s="257">
        <v>0.8770833333333333</v>
      </c>
      <c r="K179" s="257">
        <v>0.9534722222222223</v>
      </c>
      <c r="L179" s="259"/>
      <c r="M179" s="257">
        <v>0.2708333333333333</v>
      </c>
      <c r="N179" s="257"/>
      <c r="O179" s="257"/>
      <c r="P179" s="257"/>
      <c r="Q179" s="257">
        <f t="shared" si="4"/>
        <v>0.5694444444</v>
      </c>
      <c r="R179" s="257">
        <f t="shared" si="5"/>
        <v>0.7986111111</v>
      </c>
      <c r="S179" s="258">
        <f t="shared" si="6"/>
        <v>0.88125</v>
      </c>
      <c r="T179" s="257">
        <f t="shared" si="7"/>
        <v>0.9604166667</v>
      </c>
    </row>
    <row r="180">
      <c r="A180" s="254">
        <v>44375.0</v>
      </c>
      <c r="B180" s="266" t="str">
        <f t="shared" si="1"/>
        <v>Monday</v>
      </c>
      <c r="C180" s="256">
        <v>44375.0</v>
      </c>
      <c r="D180" s="257">
        <v>0.15763888888888888</v>
      </c>
      <c r="E180" s="257">
        <v>0.23472222222222222</v>
      </c>
      <c r="F180" s="258">
        <f t="shared" si="2"/>
        <v>0.2486111111</v>
      </c>
      <c r="G180" s="195" t="str">
        <f t="shared" si="3"/>
        <v>01:14 PM - 01:19 PM</v>
      </c>
      <c r="H180" s="257">
        <v>0.5555555555555556</v>
      </c>
      <c r="I180" s="257">
        <v>0.7777777777777778</v>
      </c>
      <c r="J180" s="257">
        <v>0.8770833333333333</v>
      </c>
      <c r="K180" s="257">
        <v>0.9534722222222223</v>
      </c>
      <c r="L180" s="259"/>
      <c r="M180" s="257">
        <v>0.2708333333333333</v>
      </c>
      <c r="N180" s="257"/>
      <c r="O180" s="257"/>
      <c r="P180" s="257"/>
      <c r="Q180" s="257">
        <f t="shared" si="4"/>
        <v>0.5694444444</v>
      </c>
      <c r="R180" s="257">
        <f t="shared" si="5"/>
        <v>0.7986111111</v>
      </c>
      <c r="S180" s="258">
        <f t="shared" si="6"/>
        <v>0.88125</v>
      </c>
      <c r="T180" s="257">
        <f t="shared" si="7"/>
        <v>0.9604166667</v>
      </c>
    </row>
    <row r="181">
      <c r="A181" s="254">
        <v>44376.0</v>
      </c>
      <c r="B181" s="266" t="str">
        <f t="shared" si="1"/>
        <v>Tuesday</v>
      </c>
      <c r="C181" s="256">
        <v>44376.0</v>
      </c>
      <c r="D181" s="257">
        <v>0.15833333333333333</v>
      </c>
      <c r="E181" s="257">
        <v>0.23472222222222222</v>
      </c>
      <c r="F181" s="258">
        <f t="shared" si="2"/>
        <v>0.2486111111</v>
      </c>
      <c r="G181" s="195" t="str">
        <f t="shared" si="3"/>
        <v>01:15 PM - 01:20 PM</v>
      </c>
      <c r="H181" s="257">
        <v>0.55625</v>
      </c>
      <c r="I181" s="257">
        <v>0.7777777777777778</v>
      </c>
      <c r="J181" s="257">
        <v>0.8770833333333333</v>
      </c>
      <c r="K181" s="257">
        <v>0.9534722222222223</v>
      </c>
      <c r="L181" s="259"/>
      <c r="M181" s="257">
        <v>0.2708333333333333</v>
      </c>
      <c r="N181" s="257"/>
      <c r="O181" s="257"/>
      <c r="P181" s="257"/>
      <c r="Q181" s="257">
        <f t="shared" si="4"/>
        <v>0.5701388889</v>
      </c>
      <c r="R181" s="257">
        <f t="shared" si="5"/>
        <v>0.7986111111</v>
      </c>
      <c r="S181" s="258">
        <f t="shared" si="6"/>
        <v>0.88125</v>
      </c>
      <c r="T181" s="257">
        <f t="shared" si="7"/>
        <v>0.9604166667</v>
      </c>
    </row>
    <row r="182">
      <c r="A182" s="254">
        <v>44377.0</v>
      </c>
      <c r="B182" s="266" t="str">
        <f t="shared" si="1"/>
        <v>Wednesday</v>
      </c>
      <c r="C182" s="256">
        <v>44377.0</v>
      </c>
      <c r="D182" s="257">
        <v>0.15902777777777777</v>
      </c>
      <c r="E182" s="257">
        <v>0.23541666666666666</v>
      </c>
      <c r="F182" s="258">
        <f t="shared" si="2"/>
        <v>0.2493055556</v>
      </c>
      <c r="G182" s="195" t="str">
        <f t="shared" si="3"/>
        <v>01:15 PM - 01:20 PM</v>
      </c>
      <c r="H182" s="257">
        <v>0.55625</v>
      </c>
      <c r="I182" s="257">
        <v>0.7777777777777778</v>
      </c>
      <c r="J182" s="257">
        <v>0.8770833333333333</v>
      </c>
      <c r="K182" s="257">
        <v>0.9534722222222223</v>
      </c>
      <c r="L182" s="259"/>
      <c r="M182" s="257">
        <v>0.2708333333333333</v>
      </c>
      <c r="N182" s="257"/>
      <c r="O182" s="257"/>
      <c r="P182" s="257"/>
      <c r="Q182" s="257">
        <f t="shared" si="4"/>
        <v>0.5701388889</v>
      </c>
      <c r="R182" s="257">
        <f t="shared" si="5"/>
        <v>0.7986111111</v>
      </c>
      <c r="S182" s="258">
        <f t="shared" si="6"/>
        <v>0.88125</v>
      </c>
      <c r="T182" s="257">
        <f t="shared" si="7"/>
        <v>0.9604166667</v>
      </c>
    </row>
    <row r="183">
      <c r="A183" s="254">
        <v>44378.0</v>
      </c>
      <c r="B183" s="266" t="str">
        <f t="shared" si="1"/>
        <v>Thursday</v>
      </c>
      <c r="C183" s="256">
        <v>44378.0</v>
      </c>
      <c r="D183" s="257">
        <v>0.15902777777777777</v>
      </c>
      <c r="E183" s="257">
        <v>0.23541666666666666</v>
      </c>
      <c r="F183" s="258">
        <f t="shared" si="2"/>
        <v>0.2493055556</v>
      </c>
      <c r="G183" s="195" t="str">
        <f t="shared" si="3"/>
        <v>01:15 PM - 01:20 PM</v>
      </c>
      <c r="H183" s="257">
        <v>0.55625</v>
      </c>
      <c r="I183" s="257">
        <v>0.7777777777777778</v>
      </c>
      <c r="J183" s="257">
        <v>0.8770833333333333</v>
      </c>
      <c r="K183" s="257">
        <v>0.9527777777777777</v>
      </c>
      <c r="L183" s="259"/>
      <c r="M183" s="257">
        <v>0.2708333333333333</v>
      </c>
      <c r="N183" s="257"/>
      <c r="O183" s="257"/>
      <c r="P183" s="257"/>
      <c r="Q183" s="257">
        <f t="shared" si="4"/>
        <v>0.5701388889</v>
      </c>
      <c r="R183" s="257">
        <f t="shared" si="5"/>
        <v>0.7986111111</v>
      </c>
      <c r="S183" s="258">
        <f t="shared" si="6"/>
        <v>0.88125</v>
      </c>
      <c r="T183" s="257">
        <f t="shared" si="7"/>
        <v>0.9597222222</v>
      </c>
    </row>
    <row r="184">
      <c r="A184" s="254">
        <v>44379.0</v>
      </c>
      <c r="B184" s="266" t="str">
        <f t="shared" si="1"/>
        <v>Friday</v>
      </c>
      <c r="C184" s="256">
        <v>44379.0</v>
      </c>
      <c r="D184" s="257">
        <v>0.1597222222222222</v>
      </c>
      <c r="E184" s="257">
        <v>0.2361111111111111</v>
      </c>
      <c r="F184" s="258">
        <f t="shared" si="2"/>
        <v>0.25</v>
      </c>
      <c r="G184" s="195" t="str">
        <f t="shared" si="3"/>
        <v>01:15 PM - 01:20 PM</v>
      </c>
      <c r="H184" s="257">
        <v>0.55625</v>
      </c>
      <c r="I184" s="257">
        <v>0.7777777777777778</v>
      </c>
      <c r="J184" s="257">
        <v>0.8763888888888889</v>
      </c>
      <c r="K184" s="257">
        <v>0.9527777777777777</v>
      </c>
      <c r="L184" s="259"/>
      <c r="M184" s="257">
        <v>0.2708333333333333</v>
      </c>
      <c r="N184" s="257"/>
      <c r="O184" s="257"/>
      <c r="P184" s="257"/>
      <c r="Q184" s="257">
        <f t="shared" si="4"/>
        <v>0.5701388889</v>
      </c>
      <c r="R184" s="257">
        <f t="shared" si="5"/>
        <v>0.7986111111</v>
      </c>
      <c r="S184" s="258">
        <f t="shared" si="6"/>
        <v>0.8805555556</v>
      </c>
      <c r="T184" s="257">
        <f t="shared" si="7"/>
        <v>0.9597222222</v>
      </c>
    </row>
    <row r="185">
      <c r="A185" s="254">
        <v>44380.0</v>
      </c>
      <c r="B185" s="266" t="str">
        <f t="shared" si="1"/>
        <v>Saturday</v>
      </c>
      <c r="C185" s="256">
        <v>44380.0</v>
      </c>
      <c r="D185" s="257">
        <v>0.16041666666666668</v>
      </c>
      <c r="E185" s="257">
        <v>0.2361111111111111</v>
      </c>
      <c r="F185" s="258">
        <f t="shared" si="2"/>
        <v>0.25</v>
      </c>
      <c r="G185" s="195" t="str">
        <f t="shared" si="3"/>
        <v>01:15 PM - 01:20 PM</v>
      </c>
      <c r="H185" s="257">
        <v>0.55625</v>
      </c>
      <c r="I185" s="257">
        <v>0.7777777777777778</v>
      </c>
      <c r="J185" s="257">
        <v>0.8763888888888889</v>
      </c>
      <c r="K185" s="257">
        <v>0.9520833333333333</v>
      </c>
      <c r="L185" s="259"/>
      <c r="M185" s="257">
        <v>0.2708333333333333</v>
      </c>
      <c r="N185" s="257"/>
      <c r="O185" s="257"/>
      <c r="P185" s="257"/>
      <c r="Q185" s="257">
        <f t="shared" si="4"/>
        <v>0.5701388889</v>
      </c>
      <c r="R185" s="257">
        <f t="shared" si="5"/>
        <v>0.7986111111</v>
      </c>
      <c r="S185" s="258">
        <f t="shared" si="6"/>
        <v>0.8805555556</v>
      </c>
      <c r="T185" s="257">
        <f t="shared" si="7"/>
        <v>0.9590277778</v>
      </c>
    </row>
    <row r="186">
      <c r="A186" s="254">
        <v>44381.0</v>
      </c>
      <c r="B186" s="266" t="str">
        <f t="shared" si="1"/>
        <v>Sunday</v>
      </c>
      <c r="C186" s="256">
        <v>44381.0</v>
      </c>
      <c r="D186" s="257">
        <v>0.16111111111111112</v>
      </c>
      <c r="E186" s="257">
        <v>0.23680555555555555</v>
      </c>
      <c r="F186" s="258">
        <f t="shared" si="2"/>
        <v>0.2506944444</v>
      </c>
      <c r="G186" s="195" t="str">
        <f t="shared" si="3"/>
        <v>01:15 PM - 01:20 PM</v>
      </c>
      <c r="H186" s="257">
        <v>0.55625</v>
      </c>
      <c r="I186" s="257">
        <v>0.7777777777777778</v>
      </c>
      <c r="J186" s="257">
        <v>0.8763888888888889</v>
      </c>
      <c r="K186" s="257">
        <v>0.9520833333333333</v>
      </c>
      <c r="L186" s="259"/>
      <c r="M186" s="257">
        <v>0.2708333333333333</v>
      </c>
      <c r="N186" s="257"/>
      <c r="O186" s="257"/>
      <c r="P186" s="257"/>
      <c r="Q186" s="257">
        <f t="shared" si="4"/>
        <v>0.5701388889</v>
      </c>
      <c r="R186" s="257">
        <f t="shared" si="5"/>
        <v>0.7986111111</v>
      </c>
      <c r="S186" s="258">
        <f t="shared" si="6"/>
        <v>0.8805555556</v>
      </c>
      <c r="T186" s="257">
        <f t="shared" si="7"/>
        <v>0.9590277778</v>
      </c>
    </row>
    <row r="187">
      <c r="A187" s="254">
        <v>44382.0</v>
      </c>
      <c r="B187" s="266" t="str">
        <f t="shared" si="1"/>
        <v>Monday</v>
      </c>
      <c r="C187" s="256">
        <v>44382.0</v>
      </c>
      <c r="D187" s="257">
        <v>0.16180555555555556</v>
      </c>
      <c r="E187" s="257">
        <v>0.23680555555555555</v>
      </c>
      <c r="F187" s="258">
        <f t="shared" si="2"/>
        <v>0.2506944444</v>
      </c>
      <c r="G187" s="195" t="str">
        <f t="shared" si="3"/>
        <v>01:16 PM - 01:21 PM</v>
      </c>
      <c r="H187" s="257">
        <v>0.5569444444444445</v>
      </c>
      <c r="I187" s="257">
        <v>0.7777777777777778</v>
      </c>
      <c r="J187" s="257">
        <v>0.8763888888888889</v>
      </c>
      <c r="K187" s="257">
        <v>0.9513888888888888</v>
      </c>
      <c r="L187" s="259"/>
      <c r="M187" s="257">
        <v>0.2708333333333333</v>
      </c>
      <c r="N187" s="257"/>
      <c r="O187" s="257"/>
      <c r="P187" s="257"/>
      <c r="Q187" s="257">
        <f t="shared" si="4"/>
        <v>0.5708333333</v>
      </c>
      <c r="R187" s="257">
        <f t="shared" si="5"/>
        <v>0.7986111111</v>
      </c>
      <c r="S187" s="258">
        <f t="shared" si="6"/>
        <v>0.8805555556</v>
      </c>
      <c r="T187" s="257">
        <f t="shared" si="7"/>
        <v>0.9583333333</v>
      </c>
    </row>
    <row r="188">
      <c r="A188" s="254">
        <v>44383.0</v>
      </c>
      <c r="B188" s="266" t="str">
        <f t="shared" si="1"/>
        <v>Tuesday</v>
      </c>
      <c r="C188" s="256">
        <v>44383.0</v>
      </c>
      <c r="D188" s="257">
        <v>0.1625</v>
      </c>
      <c r="E188" s="257">
        <v>0.2375</v>
      </c>
      <c r="F188" s="258">
        <f t="shared" si="2"/>
        <v>0.2513888889</v>
      </c>
      <c r="G188" s="195" t="str">
        <f t="shared" si="3"/>
        <v>01:16 PM - 01:21 PM</v>
      </c>
      <c r="H188" s="257">
        <v>0.5569444444444445</v>
      </c>
      <c r="I188" s="257">
        <v>0.7777777777777778</v>
      </c>
      <c r="J188" s="257">
        <v>0.8756944444444444</v>
      </c>
      <c r="K188" s="257">
        <v>0.9506944444444444</v>
      </c>
      <c r="L188" s="259"/>
      <c r="M188" s="257">
        <v>0.2708333333333333</v>
      </c>
      <c r="N188" s="257"/>
      <c r="O188" s="257"/>
      <c r="P188" s="257"/>
      <c r="Q188" s="257">
        <f t="shared" si="4"/>
        <v>0.5708333333</v>
      </c>
      <c r="R188" s="257">
        <f t="shared" si="5"/>
        <v>0.7986111111</v>
      </c>
      <c r="S188" s="258">
        <f t="shared" si="6"/>
        <v>0.8798611111</v>
      </c>
      <c r="T188" s="257">
        <f t="shared" si="7"/>
        <v>0.9576388889</v>
      </c>
    </row>
    <row r="189">
      <c r="A189" s="254">
        <v>44384.0</v>
      </c>
      <c r="B189" s="266" t="str">
        <f t="shared" si="1"/>
        <v>Wednesday</v>
      </c>
      <c r="C189" s="256">
        <v>44384.0</v>
      </c>
      <c r="D189" s="257">
        <v>0.16319444444444445</v>
      </c>
      <c r="E189" s="257">
        <v>0.23819444444444443</v>
      </c>
      <c r="F189" s="258">
        <f t="shared" si="2"/>
        <v>0.2520833333</v>
      </c>
      <c r="G189" s="195" t="str">
        <f t="shared" si="3"/>
        <v>01:16 PM - 01:21 PM</v>
      </c>
      <c r="H189" s="257">
        <v>0.5569444444444445</v>
      </c>
      <c r="I189" s="257">
        <v>0.7777777777777778</v>
      </c>
      <c r="J189" s="257">
        <v>0.8756944444444444</v>
      </c>
      <c r="K189" s="257">
        <v>0.95</v>
      </c>
      <c r="L189" s="259"/>
      <c r="M189" s="257">
        <v>0.2708333333333333</v>
      </c>
      <c r="N189" s="257"/>
      <c r="O189" s="257"/>
      <c r="P189" s="257"/>
      <c r="Q189" s="257">
        <f t="shared" si="4"/>
        <v>0.5708333333</v>
      </c>
      <c r="R189" s="257">
        <f t="shared" si="5"/>
        <v>0.7986111111</v>
      </c>
      <c r="S189" s="258">
        <f t="shared" si="6"/>
        <v>0.8798611111</v>
      </c>
      <c r="T189" s="257">
        <f t="shared" si="7"/>
        <v>0.9569444444</v>
      </c>
    </row>
    <row r="190">
      <c r="A190" s="254">
        <v>44385.0</v>
      </c>
      <c r="B190" s="266" t="str">
        <f t="shared" si="1"/>
        <v>Thursday</v>
      </c>
      <c r="C190" s="256">
        <v>44385.0</v>
      </c>
      <c r="D190" s="257">
        <v>0.1638888888888889</v>
      </c>
      <c r="E190" s="257">
        <v>0.2388888888888889</v>
      </c>
      <c r="F190" s="258">
        <f t="shared" si="2"/>
        <v>0.2527777778</v>
      </c>
      <c r="G190" s="195" t="str">
        <f t="shared" si="3"/>
        <v>01:16 PM - 01:21 PM</v>
      </c>
      <c r="H190" s="257">
        <v>0.5569444444444445</v>
      </c>
      <c r="I190" s="257">
        <v>0.7777777777777778</v>
      </c>
      <c r="J190" s="257">
        <v>0.875</v>
      </c>
      <c r="K190" s="257">
        <v>0.95</v>
      </c>
      <c r="L190" s="259"/>
      <c r="M190" s="257">
        <v>0.2708333333333333</v>
      </c>
      <c r="N190" s="257"/>
      <c r="O190" s="257"/>
      <c r="P190" s="257"/>
      <c r="Q190" s="257">
        <f t="shared" si="4"/>
        <v>0.5708333333</v>
      </c>
      <c r="R190" s="257">
        <f t="shared" si="5"/>
        <v>0.7986111111</v>
      </c>
      <c r="S190" s="258">
        <f t="shared" si="6"/>
        <v>0.8791666667</v>
      </c>
      <c r="T190" s="257">
        <f t="shared" si="7"/>
        <v>0.9569444444</v>
      </c>
    </row>
    <row r="191">
      <c r="A191" s="254">
        <v>44386.0</v>
      </c>
      <c r="B191" s="266" t="str">
        <f t="shared" si="1"/>
        <v>Friday</v>
      </c>
      <c r="C191" s="256">
        <v>44386.0</v>
      </c>
      <c r="D191" s="257">
        <v>0.16458333333333333</v>
      </c>
      <c r="E191" s="257">
        <v>0.2388888888888889</v>
      </c>
      <c r="F191" s="258">
        <f t="shared" si="2"/>
        <v>0.2527777778</v>
      </c>
      <c r="G191" s="195" t="str">
        <f t="shared" si="3"/>
        <v>01:16 PM - 01:21 PM</v>
      </c>
      <c r="H191" s="257">
        <v>0.5569444444444445</v>
      </c>
      <c r="I191" s="257">
        <v>0.7777777777777778</v>
      </c>
      <c r="J191" s="257">
        <v>0.875</v>
      </c>
      <c r="K191" s="257">
        <v>0.9493055555555555</v>
      </c>
      <c r="L191" s="259"/>
      <c r="M191" s="257">
        <v>0.2708333333333333</v>
      </c>
      <c r="N191" s="257"/>
      <c r="O191" s="257"/>
      <c r="P191" s="257"/>
      <c r="Q191" s="257">
        <f t="shared" si="4"/>
        <v>0.5708333333</v>
      </c>
      <c r="R191" s="257">
        <f t="shared" si="5"/>
        <v>0.7986111111</v>
      </c>
      <c r="S191" s="258">
        <f t="shared" si="6"/>
        <v>0.8791666667</v>
      </c>
      <c r="T191" s="257">
        <f t="shared" si="7"/>
        <v>0.95625</v>
      </c>
    </row>
    <row r="192">
      <c r="A192" s="254">
        <v>44387.0</v>
      </c>
      <c r="B192" s="266" t="str">
        <f t="shared" si="1"/>
        <v>Saturday</v>
      </c>
      <c r="C192" s="256">
        <v>44387.0</v>
      </c>
      <c r="D192" s="257">
        <v>0.16527777777777777</v>
      </c>
      <c r="E192" s="257">
        <v>0.23958333333333334</v>
      </c>
      <c r="F192" s="258">
        <f t="shared" si="2"/>
        <v>0.2534722222</v>
      </c>
      <c r="G192" s="195" t="str">
        <f t="shared" si="3"/>
        <v>01:16 PM - 01:21 PM</v>
      </c>
      <c r="H192" s="257">
        <v>0.5569444444444445</v>
      </c>
      <c r="I192" s="257">
        <v>0.7770833333333333</v>
      </c>
      <c r="J192" s="257">
        <v>0.8743055555555556</v>
      </c>
      <c r="K192" s="257">
        <v>0.9486111111111111</v>
      </c>
      <c r="L192" s="259"/>
      <c r="M192" s="257">
        <v>0.2708333333333333</v>
      </c>
      <c r="N192" s="257"/>
      <c r="O192" s="257"/>
      <c r="P192" s="257"/>
      <c r="Q192" s="257">
        <f t="shared" si="4"/>
        <v>0.5708333333</v>
      </c>
      <c r="R192" s="257">
        <f t="shared" si="5"/>
        <v>0.7979166667</v>
      </c>
      <c r="S192" s="258">
        <f t="shared" si="6"/>
        <v>0.8784722222</v>
      </c>
      <c r="T192" s="257">
        <f t="shared" si="7"/>
        <v>0.9555555556</v>
      </c>
    </row>
    <row r="193">
      <c r="A193" s="254">
        <v>44388.0</v>
      </c>
      <c r="B193" s="266" t="str">
        <f t="shared" si="1"/>
        <v>Sunday</v>
      </c>
      <c r="C193" s="256">
        <v>44388.0</v>
      </c>
      <c r="D193" s="257">
        <v>0.6666666666666666</v>
      </c>
      <c r="E193" s="257">
        <v>0.24027777777777778</v>
      </c>
      <c r="F193" s="258">
        <f t="shared" si="2"/>
        <v>0.2541666667</v>
      </c>
      <c r="G193" s="195" t="str">
        <f t="shared" si="3"/>
        <v>01:17 PM - 01:22 PM</v>
      </c>
      <c r="H193" s="257">
        <v>0.5576388888888889</v>
      </c>
      <c r="I193" s="257">
        <v>0.7770833333333333</v>
      </c>
      <c r="J193" s="257">
        <v>0.8743055555555556</v>
      </c>
      <c r="K193" s="257">
        <v>0.9479166666666666</v>
      </c>
      <c r="L193" s="259"/>
      <c r="M193" s="257">
        <v>0.2708333333333333</v>
      </c>
      <c r="N193" s="257"/>
      <c r="O193" s="257"/>
      <c r="P193" s="257"/>
      <c r="Q193" s="257">
        <f t="shared" si="4"/>
        <v>0.5715277778</v>
      </c>
      <c r="R193" s="257">
        <f t="shared" si="5"/>
        <v>0.7979166667</v>
      </c>
      <c r="S193" s="258">
        <f t="shared" si="6"/>
        <v>0.8784722222</v>
      </c>
      <c r="T193" s="257">
        <f t="shared" si="7"/>
        <v>0.9548611111</v>
      </c>
    </row>
    <row r="194">
      <c r="A194" s="254">
        <v>44389.0</v>
      </c>
      <c r="B194" s="266" t="str">
        <f t="shared" si="1"/>
        <v>Monday</v>
      </c>
      <c r="C194" s="256">
        <v>44389.0</v>
      </c>
      <c r="D194" s="257">
        <v>0.6673611111111111</v>
      </c>
      <c r="E194" s="257">
        <v>0.24097222222222223</v>
      </c>
      <c r="F194" s="258">
        <f t="shared" si="2"/>
        <v>0.2548611111</v>
      </c>
      <c r="G194" s="195" t="str">
        <f t="shared" si="3"/>
        <v>01:17 PM - 01:22 PM</v>
      </c>
      <c r="H194" s="257">
        <v>0.5576388888888889</v>
      </c>
      <c r="I194" s="257">
        <v>0.7770833333333333</v>
      </c>
      <c r="J194" s="257">
        <v>0.8736111111111111</v>
      </c>
      <c r="K194" s="257">
        <v>0.9472222222222222</v>
      </c>
      <c r="L194" s="259"/>
      <c r="M194" s="257">
        <v>0.2708333333333333</v>
      </c>
      <c r="N194" s="257"/>
      <c r="O194" s="257"/>
      <c r="P194" s="257"/>
      <c r="Q194" s="257">
        <f t="shared" si="4"/>
        <v>0.5715277778</v>
      </c>
      <c r="R194" s="257">
        <f t="shared" si="5"/>
        <v>0.7979166667</v>
      </c>
      <c r="S194" s="258">
        <f t="shared" si="6"/>
        <v>0.8777777778</v>
      </c>
      <c r="T194" s="257">
        <f t="shared" si="7"/>
        <v>0.9541666667</v>
      </c>
    </row>
    <row r="195">
      <c r="A195" s="254">
        <v>44390.0</v>
      </c>
      <c r="B195" s="266" t="str">
        <f t="shared" si="1"/>
        <v>Tuesday</v>
      </c>
      <c r="C195" s="256">
        <v>44390.0</v>
      </c>
      <c r="D195" s="257">
        <v>0.6680555555555555</v>
      </c>
      <c r="E195" s="257">
        <v>0.24097222222222223</v>
      </c>
      <c r="F195" s="258">
        <f t="shared" si="2"/>
        <v>0.2548611111</v>
      </c>
      <c r="G195" s="195" t="str">
        <f t="shared" si="3"/>
        <v>01:17 PM - 01:22 PM</v>
      </c>
      <c r="H195" s="257">
        <v>0.5576388888888889</v>
      </c>
      <c r="I195" s="257">
        <v>0.7770833333333333</v>
      </c>
      <c r="J195" s="257">
        <v>0.8736111111111111</v>
      </c>
      <c r="K195" s="257">
        <v>0.9465277777777777</v>
      </c>
      <c r="L195" s="259"/>
      <c r="M195" s="257">
        <v>0.2708333333333333</v>
      </c>
      <c r="N195" s="257"/>
      <c r="O195" s="257"/>
      <c r="P195" s="257"/>
      <c r="Q195" s="257">
        <f t="shared" si="4"/>
        <v>0.5715277778</v>
      </c>
      <c r="R195" s="257">
        <f t="shared" si="5"/>
        <v>0.7979166667</v>
      </c>
      <c r="S195" s="258">
        <f t="shared" si="6"/>
        <v>0.8777777778</v>
      </c>
      <c r="T195" s="257">
        <f t="shared" si="7"/>
        <v>0.9534722222</v>
      </c>
    </row>
    <row r="196">
      <c r="A196" s="254">
        <v>44391.0</v>
      </c>
      <c r="B196" s="266" t="str">
        <f t="shared" si="1"/>
        <v>Wednesday</v>
      </c>
      <c r="C196" s="256">
        <v>44391.0</v>
      </c>
      <c r="D196" s="257">
        <v>0.66875</v>
      </c>
      <c r="E196" s="257">
        <v>0.24166666666666667</v>
      </c>
      <c r="F196" s="258">
        <f t="shared" si="2"/>
        <v>0.2555555556</v>
      </c>
      <c r="G196" s="195" t="str">
        <f t="shared" si="3"/>
        <v>01:17 PM - 01:22 PM</v>
      </c>
      <c r="H196" s="257">
        <v>0.5576388888888889</v>
      </c>
      <c r="I196" s="257">
        <v>0.7763888888888889</v>
      </c>
      <c r="J196" s="257">
        <v>0.8729166666666667</v>
      </c>
      <c r="K196" s="257">
        <v>0.9458333333333333</v>
      </c>
      <c r="L196" s="259"/>
      <c r="M196" s="257">
        <v>0.2708333333333333</v>
      </c>
      <c r="N196" s="257"/>
      <c r="O196" s="257"/>
      <c r="P196" s="257"/>
      <c r="Q196" s="257">
        <f t="shared" si="4"/>
        <v>0.5715277778</v>
      </c>
      <c r="R196" s="257">
        <f t="shared" si="5"/>
        <v>0.7972222222</v>
      </c>
      <c r="S196" s="258">
        <f t="shared" si="6"/>
        <v>0.8770833333</v>
      </c>
      <c r="T196" s="257">
        <f t="shared" si="7"/>
        <v>0.9527777778</v>
      </c>
    </row>
    <row r="197">
      <c r="A197" s="254">
        <v>44392.0</v>
      </c>
      <c r="B197" s="266" t="str">
        <f t="shared" si="1"/>
        <v>Thursday</v>
      </c>
      <c r="C197" s="256">
        <v>44392.0</v>
      </c>
      <c r="D197" s="257">
        <v>0.6701388888888888</v>
      </c>
      <c r="E197" s="257">
        <v>0.2423611111111111</v>
      </c>
      <c r="F197" s="258">
        <f t="shared" si="2"/>
        <v>0.25625</v>
      </c>
      <c r="G197" s="195" t="str">
        <f t="shared" si="3"/>
        <v>01:17 PM - 01:22 PM</v>
      </c>
      <c r="H197" s="257">
        <v>0.5576388888888889</v>
      </c>
      <c r="I197" s="257">
        <v>0.7763888888888889</v>
      </c>
      <c r="J197" s="257">
        <v>0.8722222222222222</v>
      </c>
      <c r="K197" s="257">
        <v>0.9451388888888889</v>
      </c>
      <c r="L197" s="259"/>
      <c r="M197" s="257">
        <v>0.2708333333333333</v>
      </c>
      <c r="N197" s="257"/>
      <c r="O197" s="257"/>
      <c r="P197" s="257"/>
      <c r="Q197" s="257">
        <f t="shared" si="4"/>
        <v>0.5715277778</v>
      </c>
      <c r="R197" s="257">
        <f t="shared" si="5"/>
        <v>0.7972222222</v>
      </c>
      <c r="S197" s="258">
        <f t="shared" si="6"/>
        <v>0.8763888889</v>
      </c>
      <c r="T197" s="257">
        <f t="shared" si="7"/>
        <v>0.9520833333</v>
      </c>
    </row>
    <row r="198">
      <c r="A198" s="254">
        <v>44393.0</v>
      </c>
      <c r="B198" s="266" t="str">
        <f t="shared" si="1"/>
        <v>Friday</v>
      </c>
      <c r="C198" s="256">
        <v>44393.0</v>
      </c>
      <c r="D198" s="257">
        <v>0.6708333333333333</v>
      </c>
      <c r="E198" s="257">
        <v>0.24305555555555555</v>
      </c>
      <c r="F198" s="258">
        <f t="shared" si="2"/>
        <v>0.2569444444</v>
      </c>
      <c r="G198" s="195" t="str">
        <f t="shared" si="3"/>
        <v>01:17 PM - 01:22 PM</v>
      </c>
      <c r="H198" s="257">
        <v>0.5576388888888889</v>
      </c>
      <c r="I198" s="257">
        <v>0.7763888888888889</v>
      </c>
      <c r="J198" s="257">
        <v>0.8722222222222222</v>
      </c>
      <c r="K198" s="257">
        <v>0.94375</v>
      </c>
      <c r="L198" s="259"/>
      <c r="M198" s="257">
        <v>0.2708333333333333</v>
      </c>
      <c r="N198" s="257"/>
      <c r="O198" s="257"/>
      <c r="P198" s="257"/>
      <c r="Q198" s="257">
        <f t="shared" si="4"/>
        <v>0.5715277778</v>
      </c>
      <c r="R198" s="257">
        <f t="shared" si="5"/>
        <v>0.7972222222</v>
      </c>
      <c r="S198" s="258">
        <f t="shared" si="6"/>
        <v>0.8763888889</v>
      </c>
      <c r="T198" s="257">
        <f t="shared" si="7"/>
        <v>0.9506944444</v>
      </c>
    </row>
    <row r="199">
      <c r="A199" s="254">
        <v>44394.0</v>
      </c>
      <c r="B199" s="266" t="str">
        <f t="shared" si="1"/>
        <v>Saturday</v>
      </c>
      <c r="C199" s="256">
        <v>44394.0</v>
      </c>
      <c r="D199" s="257">
        <v>0.6715277777777777</v>
      </c>
      <c r="E199" s="257">
        <v>0.24375</v>
      </c>
      <c r="F199" s="258">
        <f t="shared" si="2"/>
        <v>0.2576388889</v>
      </c>
      <c r="G199" s="195" t="str">
        <f t="shared" si="3"/>
        <v>01:17 PM - 01:22 PM</v>
      </c>
      <c r="H199" s="257">
        <v>0.5576388888888889</v>
      </c>
      <c r="I199" s="257">
        <v>0.7756944444444445</v>
      </c>
      <c r="J199" s="257">
        <v>0.8715277777777778</v>
      </c>
      <c r="K199" s="257">
        <v>0.9430555555555555</v>
      </c>
      <c r="L199" s="259"/>
      <c r="M199" s="257">
        <v>0.2708333333333333</v>
      </c>
      <c r="N199" s="257"/>
      <c r="O199" s="257"/>
      <c r="P199" s="257"/>
      <c r="Q199" s="257">
        <f t="shared" si="4"/>
        <v>0.5715277778</v>
      </c>
      <c r="R199" s="257">
        <f t="shared" si="5"/>
        <v>0.7965277778</v>
      </c>
      <c r="S199" s="258">
        <f t="shared" si="6"/>
        <v>0.8756944444</v>
      </c>
      <c r="T199" s="257">
        <f t="shared" si="7"/>
        <v>0.95</v>
      </c>
    </row>
    <row r="200">
      <c r="A200" s="254">
        <v>44395.0</v>
      </c>
      <c r="B200" s="266" t="str">
        <f t="shared" si="1"/>
        <v>Sunday</v>
      </c>
      <c r="C200" s="256">
        <v>44395.0</v>
      </c>
      <c r="D200" s="257">
        <v>0.6729166666666667</v>
      </c>
      <c r="E200" s="257">
        <v>0.24444444444444444</v>
      </c>
      <c r="F200" s="258">
        <f t="shared" si="2"/>
        <v>0.2583333333</v>
      </c>
      <c r="G200" s="195" t="str">
        <f t="shared" si="3"/>
        <v>01:17 PM - 01:22 PM</v>
      </c>
      <c r="H200" s="257">
        <v>0.5576388888888889</v>
      </c>
      <c r="I200" s="257">
        <v>0.7756944444444445</v>
      </c>
      <c r="J200" s="257">
        <v>0.8708333333333333</v>
      </c>
      <c r="K200" s="257">
        <v>0.9423611111111111</v>
      </c>
      <c r="L200" s="259"/>
      <c r="M200" s="257">
        <v>0.2708333333333333</v>
      </c>
      <c r="N200" s="257"/>
      <c r="O200" s="257"/>
      <c r="P200" s="257"/>
      <c r="Q200" s="257">
        <f t="shared" si="4"/>
        <v>0.5715277778</v>
      </c>
      <c r="R200" s="257">
        <f t="shared" si="5"/>
        <v>0.7965277778</v>
      </c>
      <c r="S200" s="258">
        <f t="shared" si="6"/>
        <v>0.875</v>
      </c>
      <c r="T200" s="257">
        <f t="shared" si="7"/>
        <v>0.9493055556</v>
      </c>
    </row>
    <row r="201">
      <c r="A201" s="254">
        <v>44396.0</v>
      </c>
      <c r="B201" s="266" t="str">
        <f t="shared" si="1"/>
        <v>Monday</v>
      </c>
      <c r="C201" s="256">
        <v>44396.0</v>
      </c>
      <c r="D201" s="257">
        <v>0.6736111111111112</v>
      </c>
      <c r="E201" s="257">
        <v>0.24513888888888888</v>
      </c>
      <c r="F201" s="258">
        <f t="shared" si="2"/>
        <v>0.2590277778</v>
      </c>
      <c r="G201" s="195" t="str">
        <f t="shared" si="3"/>
        <v>01:17 PM - 01:22 PM</v>
      </c>
      <c r="H201" s="257">
        <v>0.5576388888888889</v>
      </c>
      <c r="I201" s="257">
        <v>0.7756944444444445</v>
      </c>
      <c r="J201" s="257">
        <v>0.8701388888888889</v>
      </c>
      <c r="K201" s="257">
        <v>0.9416666666666667</v>
      </c>
      <c r="L201" s="259"/>
      <c r="M201" s="257">
        <v>0.2708333333333333</v>
      </c>
      <c r="N201" s="257"/>
      <c r="O201" s="257"/>
      <c r="P201" s="257"/>
      <c r="Q201" s="257">
        <f t="shared" si="4"/>
        <v>0.5715277778</v>
      </c>
      <c r="R201" s="257">
        <f t="shared" si="5"/>
        <v>0.7965277778</v>
      </c>
      <c r="S201" s="258">
        <f t="shared" si="6"/>
        <v>0.8743055556</v>
      </c>
      <c r="T201" s="257">
        <f t="shared" si="7"/>
        <v>0.9486111111</v>
      </c>
    </row>
    <row r="202">
      <c r="A202" s="254">
        <v>44397.0</v>
      </c>
      <c r="B202" s="266" t="str">
        <f t="shared" si="1"/>
        <v>Tuesday</v>
      </c>
      <c r="C202" s="256">
        <v>44397.0</v>
      </c>
      <c r="D202" s="257">
        <v>0.675</v>
      </c>
      <c r="E202" s="257">
        <v>0.24583333333333332</v>
      </c>
      <c r="F202" s="258">
        <f t="shared" si="2"/>
        <v>0.2597222222</v>
      </c>
      <c r="G202" s="195" t="str">
        <f t="shared" si="3"/>
        <v>01:17 PM - 01:22 PM</v>
      </c>
      <c r="H202" s="257">
        <v>0.5576388888888889</v>
      </c>
      <c r="I202" s="257">
        <v>0.775</v>
      </c>
      <c r="J202" s="257">
        <v>0.8694444444444445</v>
      </c>
      <c r="K202" s="257">
        <v>0.9402777777777778</v>
      </c>
      <c r="L202" s="259"/>
      <c r="M202" s="257">
        <v>0.2708333333333333</v>
      </c>
      <c r="N202" s="257"/>
      <c r="O202" s="257"/>
      <c r="P202" s="257"/>
      <c r="Q202" s="257">
        <f t="shared" si="4"/>
        <v>0.5715277778</v>
      </c>
      <c r="R202" s="257">
        <f t="shared" si="5"/>
        <v>0.7958333333</v>
      </c>
      <c r="S202" s="258">
        <f t="shared" si="6"/>
        <v>0.8736111111</v>
      </c>
      <c r="T202" s="257">
        <f t="shared" si="7"/>
        <v>0.9472222222</v>
      </c>
    </row>
    <row r="203">
      <c r="A203" s="254">
        <v>44398.0</v>
      </c>
      <c r="B203" s="266" t="str">
        <f t="shared" si="1"/>
        <v>Wednesday</v>
      </c>
      <c r="C203" s="256">
        <v>44398.0</v>
      </c>
      <c r="D203" s="257">
        <v>0.6756944444444445</v>
      </c>
      <c r="E203" s="257">
        <v>0.2465277777777778</v>
      </c>
      <c r="F203" s="258">
        <f t="shared" si="2"/>
        <v>0.2604166667</v>
      </c>
      <c r="G203" s="195" t="str">
        <f t="shared" si="3"/>
        <v>01:17 PM - 01:22 PM</v>
      </c>
      <c r="H203" s="257">
        <v>0.5576388888888889</v>
      </c>
      <c r="I203" s="257">
        <v>0.775</v>
      </c>
      <c r="J203" s="257">
        <v>0.8694444444444445</v>
      </c>
      <c r="K203" s="257">
        <v>0.9395833333333333</v>
      </c>
      <c r="L203" s="259"/>
      <c r="M203" s="257">
        <v>0.2708333333333333</v>
      </c>
      <c r="N203" s="257"/>
      <c r="O203" s="257"/>
      <c r="P203" s="257"/>
      <c r="Q203" s="257">
        <f t="shared" si="4"/>
        <v>0.5715277778</v>
      </c>
      <c r="R203" s="257">
        <f t="shared" si="5"/>
        <v>0.7958333333</v>
      </c>
      <c r="S203" s="258">
        <f t="shared" si="6"/>
        <v>0.8736111111</v>
      </c>
      <c r="T203" s="257">
        <f t="shared" si="7"/>
        <v>0.9465277778</v>
      </c>
    </row>
    <row r="204">
      <c r="A204" s="254">
        <v>44399.0</v>
      </c>
      <c r="B204" s="266" t="str">
        <f t="shared" si="1"/>
        <v>Thursday</v>
      </c>
      <c r="C204" s="256">
        <v>44399.0</v>
      </c>
      <c r="D204" s="257">
        <v>0.6770833333333334</v>
      </c>
      <c r="E204" s="257">
        <v>0.24722222222222223</v>
      </c>
      <c r="F204" s="258">
        <f t="shared" si="2"/>
        <v>0.2611111111</v>
      </c>
      <c r="G204" s="195" t="str">
        <f t="shared" si="3"/>
        <v>01:17 PM - 01:22 PM</v>
      </c>
      <c r="H204" s="257">
        <v>0.5576388888888889</v>
      </c>
      <c r="I204" s="257">
        <v>0.7743055555555556</v>
      </c>
      <c r="J204" s="257">
        <v>0.86875</v>
      </c>
      <c r="K204" s="257">
        <v>0.9381944444444444</v>
      </c>
      <c r="L204" s="259"/>
      <c r="M204" s="257">
        <v>0.2708333333333333</v>
      </c>
      <c r="N204" s="257"/>
      <c r="O204" s="257"/>
      <c r="P204" s="257"/>
      <c r="Q204" s="257">
        <f t="shared" si="4"/>
        <v>0.5715277778</v>
      </c>
      <c r="R204" s="257">
        <f t="shared" si="5"/>
        <v>0.7951388889</v>
      </c>
      <c r="S204" s="258">
        <f t="shared" si="6"/>
        <v>0.8729166667</v>
      </c>
      <c r="T204" s="257">
        <f t="shared" si="7"/>
        <v>0.9451388889</v>
      </c>
    </row>
    <row r="205">
      <c r="A205" s="254">
        <v>44400.0</v>
      </c>
      <c r="B205" s="266" t="str">
        <f t="shared" si="1"/>
        <v>Friday</v>
      </c>
      <c r="C205" s="256">
        <v>44400.0</v>
      </c>
      <c r="D205" s="257">
        <v>0.6777777777777778</v>
      </c>
      <c r="E205" s="257">
        <v>0.24791666666666667</v>
      </c>
      <c r="F205" s="258">
        <f t="shared" si="2"/>
        <v>0.2618055556</v>
      </c>
      <c r="G205" s="195" t="str">
        <f t="shared" si="3"/>
        <v>01:17 PM - 01:22 PM</v>
      </c>
      <c r="H205" s="257">
        <v>0.5576388888888889</v>
      </c>
      <c r="I205" s="257">
        <v>0.7743055555555556</v>
      </c>
      <c r="J205" s="257">
        <v>0.8680555555555556</v>
      </c>
      <c r="K205" s="257">
        <v>0.9375</v>
      </c>
      <c r="L205" s="259"/>
      <c r="M205" s="257">
        <v>0.2708333333333333</v>
      </c>
      <c r="N205" s="257"/>
      <c r="O205" s="257"/>
      <c r="P205" s="257"/>
      <c r="Q205" s="257">
        <f t="shared" si="4"/>
        <v>0.5715277778</v>
      </c>
      <c r="R205" s="257">
        <f t="shared" si="5"/>
        <v>0.7951388889</v>
      </c>
      <c r="S205" s="258">
        <f t="shared" si="6"/>
        <v>0.8722222222</v>
      </c>
      <c r="T205" s="257">
        <f t="shared" si="7"/>
        <v>0.9444444444</v>
      </c>
    </row>
    <row r="206">
      <c r="A206" s="254">
        <v>44401.0</v>
      </c>
      <c r="B206" s="266" t="str">
        <f t="shared" si="1"/>
        <v>Saturday</v>
      </c>
      <c r="C206" s="256">
        <v>44401.0</v>
      </c>
      <c r="D206" s="257">
        <v>0.6791666666666667</v>
      </c>
      <c r="E206" s="257">
        <v>0.24861111111111112</v>
      </c>
      <c r="F206" s="258">
        <f t="shared" si="2"/>
        <v>0.2625</v>
      </c>
      <c r="G206" s="195" t="str">
        <f t="shared" si="3"/>
        <v>01:17 PM - 01:22 PM</v>
      </c>
      <c r="H206" s="257">
        <v>0.5576388888888889</v>
      </c>
      <c r="I206" s="257">
        <v>0.7736111111111111</v>
      </c>
      <c r="J206" s="257">
        <v>0.8673611111111111</v>
      </c>
      <c r="K206" s="257">
        <v>0.9361111111111111</v>
      </c>
      <c r="L206" s="259"/>
      <c r="M206" s="257">
        <v>0.2708333333333333</v>
      </c>
      <c r="N206" s="257"/>
      <c r="O206" s="257"/>
      <c r="P206" s="257"/>
      <c r="Q206" s="257">
        <f t="shared" si="4"/>
        <v>0.5715277778</v>
      </c>
      <c r="R206" s="257">
        <f t="shared" si="5"/>
        <v>0.7944444444</v>
      </c>
      <c r="S206" s="258">
        <f t="shared" si="6"/>
        <v>0.8715277778</v>
      </c>
      <c r="T206" s="257">
        <f t="shared" si="7"/>
        <v>0.9430555556</v>
      </c>
    </row>
    <row r="207">
      <c r="A207" s="254">
        <v>44402.0</v>
      </c>
      <c r="B207" s="266" t="str">
        <f t="shared" si="1"/>
        <v>Sunday</v>
      </c>
      <c r="C207" s="256">
        <v>44402.0</v>
      </c>
      <c r="D207" s="257">
        <v>0.6798611111111111</v>
      </c>
      <c r="E207" s="257">
        <v>0.24930555555555556</v>
      </c>
      <c r="F207" s="258">
        <f t="shared" si="2"/>
        <v>0.2631944444</v>
      </c>
      <c r="G207" s="195" t="str">
        <f t="shared" si="3"/>
        <v>01:17 PM - 01:22 PM</v>
      </c>
      <c r="H207" s="257">
        <v>0.5576388888888889</v>
      </c>
      <c r="I207" s="257">
        <v>0.7736111111111111</v>
      </c>
      <c r="J207" s="257">
        <v>0.8666666666666667</v>
      </c>
      <c r="K207" s="257">
        <v>0.9354166666666667</v>
      </c>
      <c r="L207" s="259"/>
      <c r="M207" s="257">
        <v>0.2708333333333333</v>
      </c>
      <c r="N207" s="257"/>
      <c r="O207" s="257"/>
      <c r="P207" s="257"/>
      <c r="Q207" s="257">
        <f t="shared" si="4"/>
        <v>0.5715277778</v>
      </c>
      <c r="R207" s="257">
        <f t="shared" si="5"/>
        <v>0.7944444444</v>
      </c>
      <c r="S207" s="258">
        <f t="shared" si="6"/>
        <v>0.8708333333</v>
      </c>
      <c r="T207" s="257">
        <f t="shared" si="7"/>
        <v>0.9423611111</v>
      </c>
    </row>
    <row r="208">
      <c r="A208" s="254">
        <v>44403.0</v>
      </c>
      <c r="B208" s="266" t="str">
        <f t="shared" si="1"/>
        <v>Monday</v>
      </c>
      <c r="C208" s="256">
        <v>44403.0</v>
      </c>
      <c r="D208" s="257">
        <v>0.68125</v>
      </c>
      <c r="E208" s="257">
        <v>0.25</v>
      </c>
      <c r="F208" s="258">
        <f t="shared" si="2"/>
        <v>0.2638888889</v>
      </c>
      <c r="G208" s="195" t="str">
        <f t="shared" si="3"/>
        <v>01:17 PM - 01:22 PM</v>
      </c>
      <c r="H208" s="257">
        <v>0.5576388888888889</v>
      </c>
      <c r="I208" s="257">
        <v>0.7729166666666667</v>
      </c>
      <c r="J208" s="257">
        <v>0.8659722222222223</v>
      </c>
      <c r="K208" s="257">
        <v>0.9340277777777778</v>
      </c>
      <c r="L208" s="259"/>
      <c r="M208" s="257">
        <v>0.2708333333333333</v>
      </c>
      <c r="N208" s="257"/>
      <c r="O208" s="257"/>
      <c r="P208" s="257"/>
      <c r="Q208" s="257">
        <f t="shared" si="4"/>
        <v>0.5715277778</v>
      </c>
      <c r="R208" s="257">
        <f t="shared" si="5"/>
        <v>0.79375</v>
      </c>
      <c r="S208" s="258">
        <f t="shared" si="6"/>
        <v>0.8701388889</v>
      </c>
      <c r="T208" s="257">
        <f t="shared" si="7"/>
        <v>0.9409722222</v>
      </c>
    </row>
    <row r="209">
      <c r="A209" s="254">
        <v>44404.0</v>
      </c>
      <c r="B209" s="266" t="str">
        <f t="shared" si="1"/>
        <v>Tuesday</v>
      </c>
      <c r="C209" s="256">
        <v>44404.0</v>
      </c>
      <c r="D209" s="257">
        <v>0.6819444444444445</v>
      </c>
      <c r="E209" s="257">
        <v>0.25069444444444444</v>
      </c>
      <c r="F209" s="258">
        <f t="shared" si="2"/>
        <v>0.2645833333</v>
      </c>
      <c r="G209" s="195" t="str">
        <f t="shared" si="3"/>
        <v>01:17 PM - 01:22 PM</v>
      </c>
      <c r="H209" s="257">
        <v>0.5576388888888889</v>
      </c>
      <c r="I209" s="257">
        <v>0.7722222222222223</v>
      </c>
      <c r="J209" s="257">
        <v>0.8652777777777778</v>
      </c>
      <c r="K209" s="257">
        <v>0.9333333333333333</v>
      </c>
      <c r="L209" s="259"/>
      <c r="M209" s="257">
        <v>0.2708333333333333</v>
      </c>
      <c r="N209" s="257"/>
      <c r="O209" s="257"/>
      <c r="P209" s="257"/>
      <c r="Q209" s="257">
        <f t="shared" si="4"/>
        <v>0.5715277778</v>
      </c>
      <c r="R209" s="257">
        <f t="shared" si="5"/>
        <v>0.7930555556</v>
      </c>
      <c r="S209" s="258">
        <f t="shared" si="6"/>
        <v>0.8694444444</v>
      </c>
      <c r="T209" s="257">
        <f t="shared" si="7"/>
        <v>0.9402777778</v>
      </c>
    </row>
    <row r="210">
      <c r="A210" s="254">
        <v>44405.0</v>
      </c>
      <c r="B210" s="266" t="str">
        <f t="shared" si="1"/>
        <v>Wednesday</v>
      </c>
      <c r="C210" s="256">
        <v>44405.0</v>
      </c>
      <c r="D210" s="257">
        <v>0.6833333333333333</v>
      </c>
      <c r="E210" s="257">
        <v>0.2513888888888889</v>
      </c>
      <c r="F210" s="258">
        <f t="shared" si="2"/>
        <v>0.2652777778</v>
      </c>
      <c r="G210" s="195" t="str">
        <f t="shared" si="3"/>
        <v>01:17 PM - 01:22 PM</v>
      </c>
      <c r="H210" s="257">
        <v>0.5576388888888889</v>
      </c>
      <c r="I210" s="257">
        <v>0.7722222222222223</v>
      </c>
      <c r="J210" s="257">
        <v>0.8638888888888889</v>
      </c>
      <c r="K210" s="257">
        <v>0.9319444444444445</v>
      </c>
      <c r="L210" s="259"/>
      <c r="M210" s="257">
        <v>0.2708333333333333</v>
      </c>
      <c r="N210" s="257"/>
      <c r="O210" s="257"/>
      <c r="P210" s="257"/>
      <c r="Q210" s="257">
        <f t="shared" si="4"/>
        <v>0.5715277778</v>
      </c>
      <c r="R210" s="257">
        <f t="shared" si="5"/>
        <v>0.7930555556</v>
      </c>
      <c r="S210" s="258">
        <f t="shared" si="6"/>
        <v>0.8680555556</v>
      </c>
      <c r="T210" s="257">
        <f t="shared" si="7"/>
        <v>0.9388888889</v>
      </c>
    </row>
    <row r="211">
      <c r="A211" s="254">
        <v>44406.0</v>
      </c>
      <c r="B211" s="266" t="str">
        <f t="shared" si="1"/>
        <v>Thursday</v>
      </c>
      <c r="C211" s="256">
        <v>44406.0</v>
      </c>
      <c r="D211" s="257">
        <v>0.6840277777777778</v>
      </c>
      <c r="E211" s="257">
        <v>0.2520833333333333</v>
      </c>
      <c r="F211" s="258">
        <f t="shared" si="2"/>
        <v>0.2659722222</v>
      </c>
      <c r="G211" s="195" t="str">
        <f t="shared" si="3"/>
        <v>01:17 PM - 01:22 PM</v>
      </c>
      <c r="H211" s="257">
        <v>0.5576388888888889</v>
      </c>
      <c r="I211" s="257">
        <v>0.7715277777777778</v>
      </c>
      <c r="J211" s="257">
        <v>0.8631944444444445</v>
      </c>
      <c r="K211" s="257">
        <v>0.93125</v>
      </c>
      <c r="L211" s="259"/>
      <c r="M211" s="257">
        <v>0.2708333333333333</v>
      </c>
      <c r="N211" s="257"/>
      <c r="O211" s="257"/>
      <c r="P211" s="257"/>
      <c r="Q211" s="257">
        <f t="shared" si="4"/>
        <v>0.5715277778</v>
      </c>
      <c r="R211" s="257">
        <f t="shared" si="5"/>
        <v>0.7923611111</v>
      </c>
      <c r="S211" s="258">
        <f t="shared" si="6"/>
        <v>0.8673611111</v>
      </c>
      <c r="T211" s="257">
        <f t="shared" si="7"/>
        <v>0.9381944444</v>
      </c>
    </row>
    <row r="212">
      <c r="A212" s="254">
        <v>44407.0</v>
      </c>
      <c r="B212" s="266" t="str">
        <f t="shared" si="1"/>
        <v>Friday</v>
      </c>
      <c r="C212" s="256">
        <v>44407.0</v>
      </c>
      <c r="D212" s="257">
        <v>0.6854166666666667</v>
      </c>
      <c r="E212" s="257">
        <v>0.25277777777777777</v>
      </c>
      <c r="F212" s="258">
        <f t="shared" si="2"/>
        <v>0.2666666667</v>
      </c>
      <c r="G212" s="195" t="str">
        <f t="shared" si="3"/>
        <v>01:17 PM - 01:22 PM</v>
      </c>
      <c r="H212" s="257">
        <v>0.5576388888888889</v>
      </c>
      <c r="I212" s="257">
        <v>0.7708333333333334</v>
      </c>
      <c r="J212" s="257">
        <v>0.8625</v>
      </c>
      <c r="K212" s="257">
        <v>0.9298611111111111</v>
      </c>
      <c r="L212" s="259"/>
      <c r="M212" s="257">
        <v>0.2708333333333333</v>
      </c>
      <c r="N212" s="257"/>
      <c r="O212" s="257"/>
      <c r="P212" s="257"/>
      <c r="Q212" s="257">
        <f t="shared" si="4"/>
        <v>0.5715277778</v>
      </c>
      <c r="R212" s="257">
        <f t="shared" si="5"/>
        <v>0.7916666667</v>
      </c>
      <c r="S212" s="258">
        <f t="shared" si="6"/>
        <v>0.8666666667</v>
      </c>
      <c r="T212" s="257">
        <f t="shared" si="7"/>
        <v>0.9368055556</v>
      </c>
    </row>
    <row r="213">
      <c r="A213" s="254">
        <v>44408.0</v>
      </c>
      <c r="B213" s="266" t="str">
        <f t="shared" si="1"/>
        <v>Saturday</v>
      </c>
      <c r="C213" s="256">
        <v>44408.0</v>
      </c>
      <c r="D213" s="257">
        <v>0.6861111111111111</v>
      </c>
      <c r="E213" s="257">
        <v>0.2534722222222222</v>
      </c>
      <c r="F213" s="258">
        <f t="shared" si="2"/>
        <v>0.2673611111</v>
      </c>
      <c r="G213" s="195" t="str">
        <f t="shared" si="3"/>
        <v>01:17 PM - 01:22 PM</v>
      </c>
      <c r="H213" s="257">
        <v>0.5576388888888889</v>
      </c>
      <c r="I213" s="257">
        <v>0.7708333333333334</v>
      </c>
      <c r="J213" s="257">
        <v>0.8618055555555556</v>
      </c>
      <c r="K213" s="257">
        <v>0.9284722222222223</v>
      </c>
      <c r="L213" s="259"/>
      <c r="M213" s="257">
        <v>0.2708333333333333</v>
      </c>
      <c r="N213" s="257"/>
      <c r="O213" s="257"/>
      <c r="P213" s="257"/>
      <c r="Q213" s="257">
        <f t="shared" si="4"/>
        <v>0.5715277778</v>
      </c>
      <c r="R213" s="257">
        <f t="shared" si="5"/>
        <v>0.7916666667</v>
      </c>
      <c r="S213" s="258">
        <f t="shared" si="6"/>
        <v>0.8659722222</v>
      </c>
      <c r="T213" s="257">
        <f t="shared" si="7"/>
        <v>0.9354166667</v>
      </c>
    </row>
    <row r="214">
      <c r="A214" s="254">
        <v>44409.0</v>
      </c>
      <c r="B214" s="266" t="str">
        <f t="shared" si="1"/>
        <v>Sunday</v>
      </c>
      <c r="C214" s="256">
        <v>44409.0</v>
      </c>
      <c r="D214" s="257">
        <v>0.6875</v>
      </c>
      <c r="E214" s="257">
        <v>0.25416666666666665</v>
      </c>
      <c r="F214" s="258">
        <f t="shared" si="2"/>
        <v>0.2680555556</v>
      </c>
      <c r="G214" s="195" t="str">
        <f t="shared" si="3"/>
        <v>01:17 PM - 01:22 PM</v>
      </c>
      <c r="H214" s="257">
        <v>0.5576388888888889</v>
      </c>
      <c r="I214" s="257">
        <v>0.7701388888888889</v>
      </c>
      <c r="J214" s="257">
        <v>0.8611111111111112</v>
      </c>
      <c r="K214" s="257">
        <v>0.9277777777777778</v>
      </c>
      <c r="L214" s="259"/>
      <c r="M214" s="257">
        <v>0.2708333333333333</v>
      </c>
      <c r="N214" s="257"/>
      <c r="O214" s="257"/>
      <c r="P214" s="257"/>
      <c r="Q214" s="257">
        <f t="shared" si="4"/>
        <v>0.5715277778</v>
      </c>
      <c r="R214" s="257">
        <f t="shared" si="5"/>
        <v>0.7909722222</v>
      </c>
      <c r="S214" s="258">
        <f t="shared" si="6"/>
        <v>0.8652777778</v>
      </c>
      <c r="T214" s="257">
        <f t="shared" si="7"/>
        <v>0.9347222222</v>
      </c>
    </row>
    <row r="215">
      <c r="A215" s="254">
        <v>44410.0</v>
      </c>
      <c r="B215" s="266" t="str">
        <f t="shared" si="1"/>
        <v>Monday</v>
      </c>
      <c r="C215" s="256">
        <v>44410.0</v>
      </c>
      <c r="D215" s="257">
        <v>0.6888888888888889</v>
      </c>
      <c r="E215" s="257">
        <v>0.2548611111111111</v>
      </c>
      <c r="F215" s="258">
        <f t="shared" si="2"/>
        <v>0.26875</v>
      </c>
      <c r="G215" s="195" t="str">
        <f t="shared" si="3"/>
        <v>01:17 PM - 01:22 PM</v>
      </c>
      <c r="H215" s="257">
        <v>0.5576388888888889</v>
      </c>
      <c r="I215" s="257">
        <v>0.7694444444444445</v>
      </c>
      <c r="J215" s="257">
        <v>0.8604166666666667</v>
      </c>
      <c r="K215" s="257">
        <v>0.9263888888888889</v>
      </c>
      <c r="L215" s="259"/>
      <c r="M215" s="257">
        <v>0.2708333333333333</v>
      </c>
      <c r="N215" s="257"/>
      <c r="O215" s="257"/>
      <c r="P215" s="257"/>
      <c r="Q215" s="257">
        <f t="shared" si="4"/>
        <v>0.5715277778</v>
      </c>
      <c r="R215" s="257">
        <f t="shared" si="5"/>
        <v>0.7902777778</v>
      </c>
      <c r="S215" s="258">
        <f t="shared" si="6"/>
        <v>0.8645833333</v>
      </c>
      <c r="T215" s="257">
        <f t="shared" si="7"/>
        <v>0.9333333333</v>
      </c>
    </row>
    <row r="216">
      <c r="A216" s="254">
        <v>44411.0</v>
      </c>
      <c r="B216" s="266" t="str">
        <f t="shared" si="1"/>
        <v>Tuesday</v>
      </c>
      <c r="C216" s="256">
        <v>44411.0</v>
      </c>
      <c r="D216" s="257">
        <v>0.6895833333333333</v>
      </c>
      <c r="E216" s="257">
        <v>0.25555555555555554</v>
      </c>
      <c r="F216" s="258">
        <f t="shared" si="2"/>
        <v>0.2694444444</v>
      </c>
      <c r="G216" s="195" t="str">
        <f t="shared" si="3"/>
        <v>01:17 PM - 01:22 PM</v>
      </c>
      <c r="H216" s="257">
        <v>0.5576388888888889</v>
      </c>
      <c r="I216" s="257">
        <v>0.76875</v>
      </c>
      <c r="J216" s="257">
        <v>0.8590277777777777</v>
      </c>
      <c r="K216" s="257">
        <v>0.925</v>
      </c>
      <c r="L216" s="259"/>
      <c r="M216" s="257">
        <v>0.2708333333333333</v>
      </c>
      <c r="N216" s="257"/>
      <c r="O216" s="257"/>
      <c r="P216" s="257"/>
      <c r="Q216" s="257">
        <f t="shared" si="4"/>
        <v>0.5715277778</v>
      </c>
      <c r="R216" s="257">
        <f t="shared" si="5"/>
        <v>0.7895833333</v>
      </c>
      <c r="S216" s="258">
        <f t="shared" si="6"/>
        <v>0.8631944444</v>
      </c>
      <c r="T216" s="257">
        <f t="shared" si="7"/>
        <v>0.9319444444</v>
      </c>
    </row>
    <row r="217">
      <c r="A217" s="254">
        <v>44412.0</v>
      </c>
      <c r="B217" s="266" t="str">
        <f t="shared" si="1"/>
        <v>Wednesday</v>
      </c>
      <c r="C217" s="256">
        <v>44412.0</v>
      </c>
      <c r="D217" s="257">
        <v>0.6909722222222222</v>
      </c>
      <c r="E217" s="257">
        <v>0.25625</v>
      </c>
      <c r="F217" s="258">
        <f t="shared" si="2"/>
        <v>0.2701388889</v>
      </c>
      <c r="G217" s="195" t="str">
        <f t="shared" si="3"/>
        <v>01:17 PM - 01:22 PM</v>
      </c>
      <c r="H217" s="257">
        <v>0.5576388888888889</v>
      </c>
      <c r="I217" s="257">
        <v>0.76875</v>
      </c>
      <c r="J217" s="257">
        <v>0.8583333333333333</v>
      </c>
      <c r="K217" s="257">
        <v>0.9236111111111112</v>
      </c>
      <c r="L217" s="259"/>
      <c r="M217" s="257">
        <v>0.2708333333333333</v>
      </c>
      <c r="N217" s="257"/>
      <c r="O217" s="257"/>
      <c r="P217" s="257"/>
      <c r="Q217" s="257">
        <f t="shared" si="4"/>
        <v>0.5715277778</v>
      </c>
      <c r="R217" s="257">
        <f t="shared" si="5"/>
        <v>0.7895833333</v>
      </c>
      <c r="S217" s="258">
        <f t="shared" si="6"/>
        <v>0.8625</v>
      </c>
      <c r="T217" s="257">
        <f t="shared" si="7"/>
        <v>0.9305555556</v>
      </c>
    </row>
    <row r="218">
      <c r="A218" s="254">
        <v>44413.0</v>
      </c>
      <c r="B218" s="266" t="str">
        <f t="shared" si="1"/>
        <v>Thursday</v>
      </c>
      <c r="C218" s="256">
        <v>44413.0</v>
      </c>
      <c r="D218" s="257">
        <v>0.6916666666666667</v>
      </c>
      <c r="E218" s="257">
        <v>0.2569444444444444</v>
      </c>
      <c r="F218" s="258">
        <f t="shared" si="2"/>
        <v>0.2708333333</v>
      </c>
      <c r="G218" s="195" t="str">
        <f t="shared" si="3"/>
        <v>01:17 PM - 01:22 PM</v>
      </c>
      <c r="H218" s="257">
        <v>0.5576388888888889</v>
      </c>
      <c r="I218" s="257">
        <v>0.7680555555555556</v>
      </c>
      <c r="J218" s="257">
        <v>0.8576388888888888</v>
      </c>
      <c r="K218" s="257">
        <v>0.9222222222222223</v>
      </c>
      <c r="L218" s="259"/>
      <c r="M218" s="257">
        <v>0.2708333333333333</v>
      </c>
      <c r="N218" s="257"/>
      <c r="O218" s="257"/>
      <c r="P218" s="257"/>
      <c r="Q218" s="257">
        <f t="shared" si="4"/>
        <v>0.5715277778</v>
      </c>
      <c r="R218" s="257">
        <f t="shared" si="5"/>
        <v>0.7888888889</v>
      </c>
      <c r="S218" s="258">
        <f t="shared" si="6"/>
        <v>0.8618055556</v>
      </c>
      <c r="T218" s="257">
        <f t="shared" si="7"/>
        <v>0.9291666667</v>
      </c>
    </row>
    <row r="219">
      <c r="A219" s="254">
        <v>44414.0</v>
      </c>
      <c r="B219" s="266" t="str">
        <f t="shared" si="1"/>
        <v>Friday</v>
      </c>
      <c r="C219" s="256">
        <v>44414.0</v>
      </c>
      <c r="D219" s="257">
        <v>0.6930555555555555</v>
      </c>
      <c r="E219" s="257">
        <v>0.25833333333333336</v>
      </c>
      <c r="F219" s="258">
        <f t="shared" si="2"/>
        <v>0.2722222222</v>
      </c>
      <c r="G219" s="195" t="str">
        <f t="shared" si="3"/>
        <v>01:17 PM - 01:22 PM</v>
      </c>
      <c r="H219" s="257">
        <v>0.5576388888888889</v>
      </c>
      <c r="I219" s="257">
        <v>0.7673611111111112</v>
      </c>
      <c r="J219" s="257">
        <v>0.85625</v>
      </c>
      <c r="K219" s="257">
        <v>0.9215277777777777</v>
      </c>
      <c r="L219" s="259"/>
      <c r="M219" s="257">
        <v>0.2708333333333333</v>
      </c>
      <c r="N219" s="257"/>
      <c r="O219" s="257"/>
      <c r="P219" s="257"/>
      <c r="Q219" s="257">
        <f t="shared" si="4"/>
        <v>0.5715277778</v>
      </c>
      <c r="R219" s="257">
        <f t="shared" si="5"/>
        <v>0.7881944444</v>
      </c>
      <c r="S219" s="258">
        <f t="shared" si="6"/>
        <v>0.8604166667</v>
      </c>
      <c r="T219" s="257">
        <f t="shared" si="7"/>
        <v>0.9284722222</v>
      </c>
    </row>
    <row r="220">
      <c r="A220" s="254">
        <v>44415.0</v>
      </c>
      <c r="B220" s="266" t="str">
        <f t="shared" si="1"/>
        <v>Saturday</v>
      </c>
      <c r="C220" s="256">
        <v>44415.0</v>
      </c>
      <c r="D220" s="257">
        <v>0.6944444444444444</v>
      </c>
      <c r="E220" s="257">
        <v>0.2590277777777778</v>
      </c>
      <c r="F220" s="258">
        <f t="shared" si="2"/>
        <v>0.2729166667</v>
      </c>
      <c r="G220" s="195" t="str">
        <f t="shared" si="3"/>
        <v>01:17 PM - 01:22 PM</v>
      </c>
      <c r="H220" s="257">
        <v>0.5576388888888889</v>
      </c>
      <c r="I220" s="257">
        <v>0.7666666666666667</v>
      </c>
      <c r="J220" s="257">
        <v>0.8555555555555555</v>
      </c>
      <c r="K220" s="257">
        <v>0.9201388888888888</v>
      </c>
      <c r="L220" s="259"/>
      <c r="M220" s="257">
        <v>0.2708333333333333</v>
      </c>
      <c r="N220" s="257"/>
      <c r="O220" s="257"/>
      <c r="P220" s="257"/>
      <c r="Q220" s="257">
        <f t="shared" si="4"/>
        <v>0.5715277778</v>
      </c>
      <c r="R220" s="257">
        <f t="shared" si="5"/>
        <v>0.7875</v>
      </c>
      <c r="S220" s="258">
        <f t="shared" si="6"/>
        <v>0.8597222222</v>
      </c>
      <c r="T220" s="257">
        <f t="shared" si="7"/>
        <v>0.9270833333</v>
      </c>
    </row>
    <row r="221">
      <c r="A221" s="254">
        <v>44416.0</v>
      </c>
      <c r="B221" s="266" t="str">
        <f t="shared" si="1"/>
        <v>Sunday</v>
      </c>
      <c r="C221" s="256">
        <v>44416.0</v>
      </c>
      <c r="D221" s="257">
        <v>0.6951388888888889</v>
      </c>
      <c r="E221" s="257">
        <v>0.25972222222222224</v>
      </c>
      <c r="F221" s="258">
        <f t="shared" si="2"/>
        <v>0.2736111111</v>
      </c>
      <c r="G221" s="195" t="str">
        <f t="shared" si="3"/>
        <v>01:17 PM - 01:22 PM</v>
      </c>
      <c r="H221" s="257">
        <v>0.5576388888888889</v>
      </c>
      <c r="I221" s="257">
        <v>0.7659722222222223</v>
      </c>
      <c r="J221" s="257">
        <v>0.8548611111111111</v>
      </c>
      <c r="K221" s="257">
        <v>0.91875</v>
      </c>
      <c r="L221" s="259"/>
      <c r="M221" s="257">
        <v>0.2708333333333333</v>
      </c>
      <c r="N221" s="257"/>
      <c r="O221" s="257"/>
      <c r="P221" s="257"/>
      <c r="Q221" s="257">
        <f t="shared" si="4"/>
        <v>0.5715277778</v>
      </c>
      <c r="R221" s="257">
        <f t="shared" si="5"/>
        <v>0.7868055556</v>
      </c>
      <c r="S221" s="258">
        <f t="shared" si="6"/>
        <v>0.8590277778</v>
      </c>
      <c r="T221" s="257">
        <f t="shared" si="7"/>
        <v>0.9256944444</v>
      </c>
    </row>
    <row r="222">
      <c r="A222" s="254">
        <v>44417.0</v>
      </c>
      <c r="B222" s="266" t="str">
        <f t="shared" si="1"/>
        <v>Monday</v>
      </c>
      <c r="C222" s="256">
        <v>44417.0</v>
      </c>
      <c r="D222" s="257">
        <v>0.6965277777777777</v>
      </c>
      <c r="E222" s="257">
        <v>0.2604166666666667</v>
      </c>
      <c r="F222" s="258">
        <f t="shared" si="2"/>
        <v>0.2743055556</v>
      </c>
      <c r="G222" s="195" t="str">
        <f t="shared" si="3"/>
        <v>01:16 PM - 01:21 PM</v>
      </c>
      <c r="H222" s="257">
        <v>0.5569444444444445</v>
      </c>
      <c r="I222" s="257">
        <v>0.7652777777777777</v>
      </c>
      <c r="J222" s="257">
        <v>0.8534722222222222</v>
      </c>
      <c r="K222" s="257">
        <v>0.9173611111111111</v>
      </c>
      <c r="L222" s="259"/>
      <c r="M222" s="257">
        <v>0.2708333333333333</v>
      </c>
      <c r="N222" s="257"/>
      <c r="O222" s="257"/>
      <c r="P222" s="257"/>
      <c r="Q222" s="257">
        <f t="shared" si="4"/>
        <v>0.5708333333</v>
      </c>
      <c r="R222" s="257">
        <f t="shared" si="5"/>
        <v>0.7861111111</v>
      </c>
      <c r="S222" s="258">
        <f t="shared" si="6"/>
        <v>0.8576388889</v>
      </c>
      <c r="T222" s="257">
        <f t="shared" si="7"/>
        <v>0.9243055556</v>
      </c>
    </row>
    <row r="223">
      <c r="A223" s="254">
        <v>44418.0</v>
      </c>
      <c r="B223" s="266" t="str">
        <f t="shared" si="1"/>
        <v>Tuesday</v>
      </c>
      <c r="C223" s="256">
        <v>44418.0</v>
      </c>
      <c r="D223" s="257">
        <v>0.6972222222222222</v>
      </c>
      <c r="E223" s="257">
        <v>0.2611111111111111</v>
      </c>
      <c r="F223" s="258">
        <f t="shared" si="2"/>
        <v>0.275</v>
      </c>
      <c r="G223" s="195" t="str">
        <f t="shared" si="3"/>
        <v>01:16 PM - 01:21 PM</v>
      </c>
      <c r="H223" s="257">
        <v>0.5569444444444445</v>
      </c>
      <c r="I223" s="257">
        <v>0.7645833333333333</v>
      </c>
      <c r="J223" s="257">
        <v>0.8527777777777777</v>
      </c>
      <c r="K223" s="257">
        <v>0.9159722222222222</v>
      </c>
      <c r="L223" s="259"/>
      <c r="M223" s="257">
        <v>0.2708333333333333</v>
      </c>
      <c r="N223" s="257"/>
      <c r="O223" s="257"/>
      <c r="P223" s="257"/>
      <c r="Q223" s="257">
        <f t="shared" si="4"/>
        <v>0.5708333333</v>
      </c>
      <c r="R223" s="257">
        <f t="shared" si="5"/>
        <v>0.7854166667</v>
      </c>
      <c r="S223" s="258">
        <f t="shared" si="6"/>
        <v>0.8569444444</v>
      </c>
      <c r="T223" s="257">
        <f t="shared" si="7"/>
        <v>0.9229166667</v>
      </c>
    </row>
    <row r="224">
      <c r="A224" s="254">
        <v>44419.0</v>
      </c>
      <c r="B224" s="266" t="str">
        <f t="shared" si="1"/>
        <v>Wednesday</v>
      </c>
      <c r="C224" s="256">
        <v>44419.0</v>
      </c>
      <c r="D224" s="257">
        <v>0.6986111111111111</v>
      </c>
      <c r="E224" s="257">
        <v>0.26180555555555557</v>
      </c>
      <c r="F224" s="258">
        <f t="shared" si="2"/>
        <v>0.2756944444</v>
      </c>
      <c r="G224" s="195" t="str">
        <f t="shared" si="3"/>
        <v>01:16 PM - 01:21 PM</v>
      </c>
      <c r="H224" s="257">
        <v>0.5569444444444445</v>
      </c>
      <c r="I224" s="257">
        <v>0.7638888888888888</v>
      </c>
      <c r="J224" s="257">
        <v>0.8513888888888889</v>
      </c>
      <c r="K224" s="257">
        <v>0.9145833333333333</v>
      </c>
      <c r="L224" s="259"/>
      <c r="M224" s="257">
        <v>0.2708333333333333</v>
      </c>
      <c r="N224" s="257"/>
      <c r="O224" s="257"/>
      <c r="P224" s="257"/>
      <c r="Q224" s="257">
        <f t="shared" si="4"/>
        <v>0.5708333333</v>
      </c>
      <c r="R224" s="257">
        <f t="shared" si="5"/>
        <v>0.7847222222</v>
      </c>
      <c r="S224" s="258">
        <f t="shared" si="6"/>
        <v>0.8555555556</v>
      </c>
      <c r="T224" s="257">
        <f t="shared" si="7"/>
        <v>0.9215277778</v>
      </c>
    </row>
    <row r="225">
      <c r="A225" s="254">
        <v>44420.0</v>
      </c>
      <c r="B225" s="266" t="str">
        <f t="shared" si="1"/>
        <v>Thursday</v>
      </c>
      <c r="C225" s="256">
        <v>44420.0</v>
      </c>
      <c r="D225" s="257">
        <v>0.6993055555555555</v>
      </c>
      <c r="E225" s="257">
        <v>0.2625</v>
      </c>
      <c r="F225" s="258">
        <f t="shared" si="2"/>
        <v>0.2763888889</v>
      </c>
      <c r="G225" s="195" t="str">
        <f t="shared" si="3"/>
        <v>01:16 PM - 01:21 PM</v>
      </c>
      <c r="H225" s="257">
        <v>0.5569444444444445</v>
      </c>
      <c r="I225" s="257">
        <v>0.7631944444444444</v>
      </c>
      <c r="J225" s="257">
        <v>0.8506944444444444</v>
      </c>
      <c r="K225" s="257">
        <v>0.9131944444444444</v>
      </c>
      <c r="L225" s="259"/>
      <c r="M225" s="257">
        <v>0.2708333333333333</v>
      </c>
      <c r="N225" s="257"/>
      <c r="O225" s="257"/>
      <c r="P225" s="257"/>
      <c r="Q225" s="257">
        <f t="shared" si="4"/>
        <v>0.5708333333</v>
      </c>
      <c r="R225" s="257">
        <f t="shared" si="5"/>
        <v>0.7840277778</v>
      </c>
      <c r="S225" s="258">
        <f t="shared" si="6"/>
        <v>0.8548611111</v>
      </c>
      <c r="T225" s="257">
        <f t="shared" si="7"/>
        <v>0.9201388889</v>
      </c>
    </row>
    <row r="226">
      <c r="A226" s="254">
        <v>44421.0</v>
      </c>
      <c r="B226" s="266" t="str">
        <f t="shared" si="1"/>
        <v>Friday</v>
      </c>
      <c r="C226" s="256">
        <v>44421.0</v>
      </c>
      <c r="D226" s="257">
        <v>0.7006944444444444</v>
      </c>
      <c r="E226" s="257">
        <v>0.26319444444444445</v>
      </c>
      <c r="F226" s="258">
        <f t="shared" si="2"/>
        <v>0.2770833333</v>
      </c>
      <c r="G226" s="195" t="str">
        <f t="shared" si="3"/>
        <v>01:16 PM - 01:21 PM</v>
      </c>
      <c r="H226" s="257">
        <v>0.5569444444444445</v>
      </c>
      <c r="I226" s="257">
        <v>0.7625</v>
      </c>
      <c r="J226" s="257">
        <v>0.8493055555555555</v>
      </c>
      <c r="K226" s="257">
        <v>0.9118055555555555</v>
      </c>
      <c r="L226" s="259"/>
      <c r="M226" s="257">
        <v>0.2708333333333333</v>
      </c>
      <c r="N226" s="257"/>
      <c r="O226" s="257"/>
      <c r="P226" s="257"/>
      <c r="Q226" s="257">
        <f t="shared" si="4"/>
        <v>0.5708333333</v>
      </c>
      <c r="R226" s="257">
        <f t="shared" si="5"/>
        <v>0.7833333333</v>
      </c>
      <c r="S226" s="258">
        <f t="shared" si="6"/>
        <v>0.8534722222</v>
      </c>
      <c r="T226" s="257">
        <f t="shared" si="7"/>
        <v>0.91875</v>
      </c>
    </row>
    <row r="227">
      <c r="A227" s="254">
        <v>44422.0</v>
      </c>
      <c r="B227" s="266" t="str">
        <f t="shared" si="1"/>
        <v>Saturday</v>
      </c>
      <c r="C227" s="256">
        <v>44422.0</v>
      </c>
      <c r="D227" s="257">
        <v>0.7020833333333333</v>
      </c>
      <c r="E227" s="257">
        <v>0.26458333333333334</v>
      </c>
      <c r="F227" s="258">
        <f t="shared" si="2"/>
        <v>0.2784722222</v>
      </c>
      <c r="G227" s="195" t="str">
        <f t="shared" si="3"/>
        <v>01:16 PM - 01:21 PM</v>
      </c>
      <c r="H227" s="257">
        <v>0.5569444444444445</v>
      </c>
      <c r="I227" s="257">
        <v>0.7618055555555555</v>
      </c>
      <c r="J227" s="257">
        <v>0.8486111111111111</v>
      </c>
      <c r="K227" s="257">
        <v>0.9111111111111111</v>
      </c>
      <c r="L227" s="259"/>
      <c r="M227" s="257">
        <v>0.2708333333333333</v>
      </c>
      <c r="N227" s="257"/>
      <c r="O227" s="257"/>
      <c r="P227" s="257"/>
      <c r="Q227" s="257">
        <f t="shared" si="4"/>
        <v>0.5708333333</v>
      </c>
      <c r="R227" s="257">
        <f t="shared" si="5"/>
        <v>0.7826388889</v>
      </c>
      <c r="S227" s="258">
        <f t="shared" si="6"/>
        <v>0.8527777778</v>
      </c>
      <c r="T227" s="257">
        <f t="shared" si="7"/>
        <v>0.9180555556</v>
      </c>
    </row>
    <row r="228">
      <c r="A228" s="254">
        <v>44423.0</v>
      </c>
      <c r="B228" s="266" t="str">
        <f t="shared" si="1"/>
        <v>Sunday</v>
      </c>
      <c r="C228" s="256">
        <v>44423.0</v>
      </c>
      <c r="D228" s="257">
        <v>0.7027777777777777</v>
      </c>
      <c r="E228" s="257">
        <v>0.2652777777777778</v>
      </c>
      <c r="F228" s="258">
        <f t="shared" si="2"/>
        <v>0.2791666667</v>
      </c>
      <c r="G228" s="195" t="str">
        <f t="shared" si="3"/>
        <v>01:15 PM - 01:20 PM</v>
      </c>
      <c r="H228" s="257">
        <v>0.55625</v>
      </c>
      <c r="I228" s="257">
        <v>0.7611111111111111</v>
      </c>
      <c r="J228" s="257">
        <v>0.8472222222222222</v>
      </c>
      <c r="K228" s="257">
        <v>0.9097222222222222</v>
      </c>
      <c r="L228" s="259"/>
      <c r="M228" s="257">
        <v>0.2708333333333333</v>
      </c>
      <c r="N228" s="257"/>
      <c r="O228" s="257"/>
      <c r="P228" s="257"/>
      <c r="Q228" s="257">
        <f t="shared" si="4"/>
        <v>0.5701388889</v>
      </c>
      <c r="R228" s="257">
        <f t="shared" si="5"/>
        <v>0.7819444444</v>
      </c>
      <c r="S228" s="258">
        <f t="shared" si="6"/>
        <v>0.8513888889</v>
      </c>
      <c r="T228" s="257">
        <f t="shared" si="7"/>
        <v>0.9166666667</v>
      </c>
    </row>
    <row r="229">
      <c r="A229" s="254">
        <v>44424.0</v>
      </c>
      <c r="B229" s="266" t="str">
        <f t="shared" si="1"/>
        <v>Monday</v>
      </c>
      <c r="C229" s="256">
        <v>44424.0</v>
      </c>
      <c r="D229" s="257">
        <v>0.7041666666666667</v>
      </c>
      <c r="E229" s="257">
        <v>0.2659722222222222</v>
      </c>
      <c r="F229" s="258">
        <f t="shared" si="2"/>
        <v>0.2798611111</v>
      </c>
      <c r="G229" s="195" t="str">
        <f t="shared" si="3"/>
        <v>01:15 PM - 01:20 PM</v>
      </c>
      <c r="H229" s="257">
        <v>0.55625</v>
      </c>
      <c r="I229" s="257">
        <v>0.7604166666666666</v>
      </c>
      <c r="J229" s="257">
        <v>0.8465277777777778</v>
      </c>
      <c r="K229" s="257">
        <v>0.9083333333333333</v>
      </c>
      <c r="L229" s="259"/>
      <c r="M229" s="257">
        <v>0.2708333333333333</v>
      </c>
      <c r="N229" s="257"/>
      <c r="O229" s="257"/>
      <c r="P229" s="257"/>
      <c r="Q229" s="257">
        <f t="shared" si="4"/>
        <v>0.5701388889</v>
      </c>
      <c r="R229" s="257">
        <f t="shared" si="5"/>
        <v>0.78125</v>
      </c>
      <c r="S229" s="258">
        <f t="shared" si="6"/>
        <v>0.8506944444</v>
      </c>
      <c r="T229" s="257">
        <f t="shared" si="7"/>
        <v>0.9152777778</v>
      </c>
    </row>
    <row r="230">
      <c r="A230" s="254">
        <v>44425.0</v>
      </c>
      <c r="B230" s="266" t="str">
        <f t="shared" si="1"/>
        <v>Tuesday</v>
      </c>
      <c r="C230" s="256">
        <v>44425.0</v>
      </c>
      <c r="D230" s="257">
        <v>0.7048611111111112</v>
      </c>
      <c r="E230" s="257">
        <v>0.26666666666666666</v>
      </c>
      <c r="F230" s="258">
        <f t="shared" si="2"/>
        <v>0.2805555556</v>
      </c>
      <c r="G230" s="195" t="str">
        <f t="shared" si="3"/>
        <v>01:15 PM - 01:20 PM</v>
      </c>
      <c r="H230" s="257">
        <v>0.55625</v>
      </c>
      <c r="I230" s="257">
        <v>0.7597222222222222</v>
      </c>
      <c r="J230" s="257">
        <v>0.8451388888888889</v>
      </c>
      <c r="K230" s="257">
        <v>0.9069444444444444</v>
      </c>
      <c r="L230" s="259"/>
      <c r="M230" s="257">
        <v>0.2708333333333333</v>
      </c>
      <c r="N230" s="257"/>
      <c r="O230" s="257"/>
      <c r="P230" s="257"/>
      <c r="Q230" s="257">
        <f t="shared" si="4"/>
        <v>0.5701388889</v>
      </c>
      <c r="R230" s="257">
        <f t="shared" si="5"/>
        <v>0.7805555556</v>
      </c>
      <c r="S230" s="258">
        <f t="shared" si="6"/>
        <v>0.8493055556</v>
      </c>
      <c r="T230" s="257">
        <f t="shared" si="7"/>
        <v>0.9138888889</v>
      </c>
    </row>
    <row r="231">
      <c r="A231" s="254">
        <v>44426.0</v>
      </c>
      <c r="B231" s="266" t="str">
        <f t="shared" si="1"/>
        <v>Wednesday</v>
      </c>
      <c r="C231" s="256">
        <v>44426.0</v>
      </c>
      <c r="D231" s="257">
        <v>0.70625</v>
      </c>
      <c r="E231" s="257">
        <v>0.2673611111111111</v>
      </c>
      <c r="F231" s="258">
        <f t="shared" si="2"/>
        <v>0.28125</v>
      </c>
      <c r="G231" s="195" t="str">
        <f t="shared" si="3"/>
        <v>01:15 PM - 01:20 PM</v>
      </c>
      <c r="H231" s="257">
        <v>0.55625</v>
      </c>
      <c r="I231" s="257">
        <v>0.7590277777777777</v>
      </c>
      <c r="J231" s="257">
        <v>0.8444444444444444</v>
      </c>
      <c r="K231" s="257">
        <v>0.9055555555555556</v>
      </c>
      <c r="L231" s="259"/>
      <c r="M231" s="257">
        <v>0.2708333333333333</v>
      </c>
      <c r="N231" s="257"/>
      <c r="O231" s="257"/>
      <c r="P231" s="257"/>
      <c r="Q231" s="257">
        <f t="shared" si="4"/>
        <v>0.5701388889</v>
      </c>
      <c r="R231" s="257">
        <f t="shared" si="5"/>
        <v>0.7798611111</v>
      </c>
      <c r="S231" s="258">
        <f t="shared" si="6"/>
        <v>0.8486111111</v>
      </c>
      <c r="T231" s="257">
        <f t="shared" si="7"/>
        <v>0.9125</v>
      </c>
    </row>
    <row r="232">
      <c r="A232" s="254">
        <v>44427.0</v>
      </c>
      <c r="B232" s="266" t="str">
        <f t="shared" si="1"/>
        <v>Thursday</v>
      </c>
      <c r="C232" s="256">
        <v>44427.0</v>
      </c>
      <c r="D232" s="257">
        <v>0.7069444444444445</v>
      </c>
      <c r="E232" s="257">
        <v>0.26805555555555555</v>
      </c>
      <c r="F232" s="258">
        <f t="shared" si="2"/>
        <v>0.2819444444</v>
      </c>
      <c r="G232" s="195" t="str">
        <f t="shared" si="3"/>
        <v>01:14 PM - 01:19 PM</v>
      </c>
      <c r="H232" s="257">
        <v>0.5555555555555556</v>
      </c>
      <c r="I232" s="257">
        <v>0.7583333333333333</v>
      </c>
      <c r="J232" s="257">
        <v>0.8430555555555556</v>
      </c>
      <c r="K232" s="257">
        <v>0.9041666666666667</v>
      </c>
      <c r="L232" s="259"/>
      <c r="M232" s="257">
        <v>0.2708333333333333</v>
      </c>
      <c r="N232" s="257"/>
      <c r="O232" s="257"/>
      <c r="P232" s="257"/>
      <c r="Q232" s="257">
        <f t="shared" si="4"/>
        <v>0.5694444444</v>
      </c>
      <c r="R232" s="257">
        <f t="shared" si="5"/>
        <v>0.7791666667</v>
      </c>
      <c r="S232" s="258">
        <f t="shared" si="6"/>
        <v>0.8472222222</v>
      </c>
      <c r="T232" s="257">
        <f t="shared" si="7"/>
        <v>0.9111111111</v>
      </c>
    </row>
    <row r="233">
      <c r="A233" s="254">
        <v>44428.0</v>
      </c>
      <c r="B233" s="266" t="str">
        <f t="shared" si="1"/>
        <v>Friday</v>
      </c>
      <c r="C233" s="256">
        <v>44428.0</v>
      </c>
      <c r="D233" s="257">
        <v>0.20833333333333334</v>
      </c>
      <c r="E233" s="257">
        <v>0.26875</v>
      </c>
      <c r="F233" s="258">
        <f t="shared" si="2"/>
        <v>0.2826388889</v>
      </c>
      <c r="G233" s="195" t="str">
        <f t="shared" si="3"/>
        <v>01:14 PM - 01:19 PM</v>
      </c>
      <c r="H233" s="257">
        <v>0.5555555555555556</v>
      </c>
      <c r="I233" s="257">
        <v>0.7576388888888889</v>
      </c>
      <c r="J233" s="257">
        <v>0.8416666666666667</v>
      </c>
      <c r="K233" s="257">
        <v>0.9027777777777778</v>
      </c>
      <c r="L233" s="259"/>
      <c r="M233" s="257">
        <v>0.2708333333333333</v>
      </c>
      <c r="N233" s="257"/>
      <c r="O233" s="257"/>
      <c r="P233" s="257"/>
      <c r="Q233" s="257">
        <f t="shared" si="4"/>
        <v>0.5694444444</v>
      </c>
      <c r="R233" s="257">
        <f t="shared" si="5"/>
        <v>0.7784722222</v>
      </c>
      <c r="S233" s="258">
        <f t="shared" si="6"/>
        <v>0.8458333333</v>
      </c>
      <c r="T233" s="257">
        <f t="shared" si="7"/>
        <v>0.9097222222</v>
      </c>
    </row>
    <row r="234">
      <c r="A234" s="254">
        <v>44429.0</v>
      </c>
      <c r="B234" s="266" t="str">
        <f t="shared" si="1"/>
        <v>Saturday</v>
      </c>
      <c r="C234" s="256">
        <v>44429.0</v>
      </c>
      <c r="D234" s="257">
        <v>0.20902777777777778</v>
      </c>
      <c r="E234" s="257">
        <v>0.26944444444444443</v>
      </c>
      <c r="F234" s="258">
        <f t="shared" si="2"/>
        <v>0.2833333333</v>
      </c>
      <c r="G234" s="195" t="str">
        <f t="shared" si="3"/>
        <v>01:14 PM - 01:19 PM</v>
      </c>
      <c r="H234" s="257">
        <v>0.5555555555555556</v>
      </c>
      <c r="I234" s="257">
        <v>0.75625</v>
      </c>
      <c r="J234" s="257">
        <v>0.8409722222222222</v>
      </c>
      <c r="K234" s="257">
        <v>0.9013888888888889</v>
      </c>
      <c r="L234" s="259"/>
      <c r="M234" s="257">
        <v>0.2708333333333333</v>
      </c>
      <c r="N234" s="257"/>
      <c r="O234" s="257"/>
      <c r="P234" s="257"/>
      <c r="Q234" s="257">
        <f t="shared" si="4"/>
        <v>0.5694444444</v>
      </c>
      <c r="R234" s="257">
        <f t="shared" si="5"/>
        <v>0.7770833333</v>
      </c>
      <c r="S234" s="258">
        <f t="shared" si="6"/>
        <v>0.8451388889</v>
      </c>
      <c r="T234" s="257">
        <f t="shared" si="7"/>
        <v>0.9083333333</v>
      </c>
    </row>
    <row r="235">
      <c r="A235" s="254">
        <v>44430.0</v>
      </c>
      <c r="B235" s="266" t="str">
        <f t="shared" si="1"/>
        <v>Sunday</v>
      </c>
      <c r="C235" s="256">
        <v>44430.0</v>
      </c>
      <c r="D235" s="257">
        <v>0.21041666666666667</v>
      </c>
      <c r="E235" s="257">
        <v>0.2708333333333333</v>
      </c>
      <c r="F235" s="258">
        <f t="shared" si="2"/>
        <v>0.2847222222</v>
      </c>
      <c r="G235" s="195" t="str">
        <f t="shared" si="3"/>
        <v>01:14 PM - 01:19 PM</v>
      </c>
      <c r="H235" s="257">
        <v>0.5555555555555556</v>
      </c>
      <c r="I235" s="257">
        <v>0.7555555555555555</v>
      </c>
      <c r="J235" s="257">
        <v>0.8395833333333333</v>
      </c>
      <c r="K235" s="257">
        <v>0.9</v>
      </c>
      <c r="L235" s="259"/>
      <c r="M235" s="257">
        <v>0.2708333333333333</v>
      </c>
      <c r="N235" s="257"/>
      <c r="O235" s="257"/>
      <c r="P235" s="257"/>
      <c r="Q235" s="257">
        <f t="shared" si="4"/>
        <v>0.5694444444</v>
      </c>
      <c r="R235" s="257">
        <f t="shared" si="5"/>
        <v>0.7763888889</v>
      </c>
      <c r="S235" s="258">
        <f t="shared" si="6"/>
        <v>0.84375</v>
      </c>
      <c r="T235" s="257">
        <f t="shared" si="7"/>
        <v>0.9069444444</v>
      </c>
    </row>
    <row r="236">
      <c r="A236" s="254">
        <v>44431.0</v>
      </c>
      <c r="B236" s="266" t="str">
        <f t="shared" si="1"/>
        <v>Monday</v>
      </c>
      <c r="C236" s="256">
        <v>44431.0</v>
      </c>
      <c r="D236" s="257">
        <v>0.2111111111111111</v>
      </c>
      <c r="E236" s="257">
        <v>0.27152777777777776</v>
      </c>
      <c r="F236" s="258">
        <f t="shared" si="2"/>
        <v>0.2854166667</v>
      </c>
      <c r="G236" s="195" t="str">
        <f t="shared" si="3"/>
        <v>01:13 PM - 01:18 PM</v>
      </c>
      <c r="H236" s="257">
        <v>0.5548611111111111</v>
      </c>
      <c r="I236" s="257">
        <v>0.7548611111111111</v>
      </c>
      <c r="J236" s="257">
        <v>0.8381944444444445</v>
      </c>
      <c r="K236" s="257">
        <v>0.8986111111111111</v>
      </c>
      <c r="L236" s="259"/>
      <c r="M236" s="257">
        <v>0.2708333333333333</v>
      </c>
      <c r="N236" s="257"/>
      <c r="O236" s="257"/>
      <c r="P236" s="257"/>
      <c r="Q236" s="257">
        <f t="shared" si="4"/>
        <v>0.56875</v>
      </c>
      <c r="R236" s="257">
        <f t="shared" si="5"/>
        <v>0.7756944444</v>
      </c>
      <c r="S236" s="258">
        <f t="shared" si="6"/>
        <v>0.8423611111</v>
      </c>
      <c r="T236" s="257">
        <f t="shared" si="7"/>
        <v>0.9055555556</v>
      </c>
    </row>
    <row r="237">
      <c r="A237" s="254">
        <v>44432.0</v>
      </c>
      <c r="B237" s="266" t="str">
        <f t="shared" si="1"/>
        <v>Tuesday</v>
      </c>
      <c r="C237" s="256">
        <v>44432.0</v>
      </c>
      <c r="D237" s="257">
        <v>0.2125</v>
      </c>
      <c r="E237" s="257">
        <v>0.2722222222222222</v>
      </c>
      <c r="F237" s="258">
        <f t="shared" si="2"/>
        <v>0.2861111111</v>
      </c>
      <c r="G237" s="195" t="str">
        <f t="shared" si="3"/>
        <v>01:13 PM - 01:18 PM</v>
      </c>
      <c r="H237" s="257">
        <v>0.5548611111111111</v>
      </c>
      <c r="I237" s="257">
        <v>0.7541666666666667</v>
      </c>
      <c r="J237" s="257">
        <v>0.8375</v>
      </c>
      <c r="K237" s="257">
        <v>0.8972222222222223</v>
      </c>
      <c r="L237" s="259"/>
      <c r="M237" s="257">
        <v>0.2708333333333333</v>
      </c>
      <c r="N237" s="257"/>
      <c r="O237" s="257"/>
      <c r="P237" s="257"/>
      <c r="Q237" s="257">
        <f t="shared" si="4"/>
        <v>0.56875</v>
      </c>
      <c r="R237" s="257">
        <f t="shared" si="5"/>
        <v>0.775</v>
      </c>
      <c r="S237" s="258">
        <f t="shared" si="6"/>
        <v>0.8416666667</v>
      </c>
      <c r="T237" s="257">
        <f t="shared" si="7"/>
        <v>0.9041666667</v>
      </c>
    </row>
    <row r="238">
      <c r="A238" s="254">
        <v>44433.0</v>
      </c>
      <c r="B238" s="266" t="str">
        <f t="shared" si="1"/>
        <v>Wednesday</v>
      </c>
      <c r="C238" s="256">
        <v>44433.0</v>
      </c>
      <c r="D238" s="257">
        <v>0.21319444444444444</v>
      </c>
      <c r="E238" s="257">
        <v>0.27291666666666664</v>
      </c>
      <c r="F238" s="258">
        <f t="shared" si="2"/>
        <v>0.2868055556</v>
      </c>
      <c r="G238" s="195" t="str">
        <f t="shared" si="3"/>
        <v>01:13 PM - 01:18 PM</v>
      </c>
      <c r="H238" s="257">
        <v>0.5548611111111111</v>
      </c>
      <c r="I238" s="257">
        <v>0.7534722222222222</v>
      </c>
      <c r="J238" s="257">
        <v>0.8361111111111111</v>
      </c>
      <c r="K238" s="257">
        <v>0.8958333333333334</v>
      </c>
      <c r="L238" s="259"/>
      <c r="M238" s="257">
        <v>0.2708333333333333</v>
      </c>
      <c r="N238" s="257"/>
      <c r="O238" s="257"/>
      <c r="P238" s="257"/>
      <c r="Q238" s="257">
        <f t="shared" si="4"/>
        <v>0.56875</v>
      </c>
      <c r="R238" s="257">
        <f t="shared" si="5"/>
        <v>0.7743055556</v>
      </c>
      <c r="S238" s="258">
        <f t="shared" si="6"/>
        <v>0.8402777778</v>
      </c>
      <c r="T238" s="257">
        <f t="shared" si="7"/>
        <v>0.9027777778</v>
      </c>
    </row>
    <row r="239">
      <c r="A239" s="254">
        <v>44434.0</v>
      </c>
      <c r="B239" s="266" t="str">
        <f t="shared" si="1"/>
        <v>Thursday</v>
      </c>
      <c r="C239" s="256">
        <v>44434.0</v>
      </c>
      <c r="D239" s="257">
        <v>0.21458333333333332</v>
      </c>
      <c r="E239" s="257">
        <v>0.27361111111111114</v>
      </c>
      <c r="F239" s="258">
        <f t="shared" si="2"/>
        <v>0.2875</v>
      </c>
      <c r="G239" s="195" t="str">
        <f t="shared" si="3"/>
        <v>01:13 PM - 01:18 PM</v>
      </c>
      <c r="H239" s="257">
        <v>0.5548611111111111</v>
      </c>
      <c r="I239" s="257">
        <v>0.7520833333333333</v>
      </c>
      <c r="J239" s="257">
        <v>0.8347222222222223</v>
      </c>
      <c r="K239" s="257">
        <v>0.8944444444444445</v>
      </c>
      <c r="L239" s="259"/>
      <c r="M239" s="257">
        <v>0.2708333333333333</v>
      </c>
      <c r="N239" s="257"/>
      <c r="O239" s="257"/>
      <c r="P239" s="257"/>
      <c r="Q239" s="257">
        <f t="shared" si="4"/>
        <v>0.56875</v>
      </c>
      <c r="R239" s="257">
        <f t="shared" si="5"/>
        <v>0.7729166667</v>
      </c>
      <c r="S239" s="258">
        <f t="shared" si="6"/>
        <v>0.8388888889</v>
      </c>
      <c r="T239" s="257">
        <f t="shared" si="7"/>
        <v>0.9013888889</v>
      </c>
    </row>
    <row r="240">
      <c r="A240" s="254">
        <v>44435.0</v>
      </c>
      <c r="B240" s="266" t="str">
        <f t="shared" si="1"/>
        <v>Friday</v>
      </c>
      <c r="C240" s="256">
        <v>44435.0</v>
      </c>
      <c r="D240" s="257">
        <v>0.2152777777777778</v>
      </c>
      <c r="E240" s="257">
        <v>0.2743055555555556</v>
      </c>
      <c r="F240" s="258">
        <f t="shared" si="2"/>
        <v>0.2881944444</v>
      </c>
      <c r="G240" s="195" t="str">
        <f t="shared" si="3"/>
        <v>01:12 PM - 01:17 PM</v>
      </c>
      <c r="H240" s="257">
        <v>0.5541666666666667</v>
      </c>
      <c r="I240" s="257">
        <v>0.7513888888888889</v>
      </c>
      <c r="J240" s="257">
        <v>0.8340277777777778</v>
      </c>
      <c r="K240" s="257">
        <v>0.8930555555555556</v>
      </c>
      <c r="L240" s="259"/>
      <c r="M240" s="257">
        <v>0.2708333333333333</v>
      </c>
      <c r="N240" s="257"/>
      <c r="O240" s="257"/>
      <c r="P240" s="257"/>
      <c r="Q240" s="257">
        <f t="shared" si="4"/>
        <v>0.5680555556</v>
      </c>
      <c r="R240" s="257">
        <f t="shared" si="5"/>
        <v>0.7722222222</v>
      </c>
      <c r="S240" s="258">
        <f t="shared" si="6"/>
        <v>0.8381944444</v>
      </c>
      <c r="T240" s="257">
        <f t="shared" si="7"/>
        <v>0.9</v>
      </c>
    </row>
    <row r="241">
      <c r="A241" s="254">
        <v>44436.0</v>
      </c>
      <c r="B241" s="266" t="str">
        <f t="shared" si="1"/>
        <v>Saturday</v>
      </c>
      <c r="C241" s="256">
        <v>44436.0</v>
      </c>
      <c r="D241" s="257">
        <v>0.21666666666666667</v>
      </c>
      <c r="E241" s="257">
        <v>0.275</v>
      </c>
      <c r="F241" s="258">
        <f t="shared" si="2"/>
        <v>0.2888888889</v>
      </c>
      <c r="G241" s="195" t="str">
        <f t="shared" si="3"/>
        <v>01:12 PM - 01:17 PM</v>
      </c>
      <c r="H241" s="257">
        <v>0.5541666666666667</v>
      </c>
      <c r="I241" s="257">
        <v>0.7506944444444444</v>
      </c>
      <c r="J241" s="257">
        <v>0.8326388888888889</v>
      </c>
      <c r="K241" s="257">
        <v>0.8916666666666667</v>
      </c>
      <c r="L241" s="259"/>
      <c r="M241" s="257">
        <v>0.2708333333333333</v>
      </c>
      <c r="N241" s="257"/>
      <c r="O241" s="257"/>
      <c r="P241" s="257"/>
      <c r="Q241" s="257">
        <f t="shared" si="4"/>
        <v>0.5680555556</v>
      </c>
      <c r="R241" s="257">
        <f t="shared" si="5"/>
        <v>0.7715277778</v>
      </c>
      <c r="S241" s="258">
        <f t="shared" si="6"/>
        <v>0.8368055556</v>
      </c>
      <c r="T241" s="257">
        <f t="shared" si="7"/>
        <v>0.8986111111</v>
      </c>
    </row>
    <row r="242">
      <c r="A242" s="254">
        <v>44437.0</v>
      </c>
      <c r="B242" s="266" t="str">
        <f t="shared" si="1"/>
        <v>Sunday</v>
      </c>
      <c r="C242" s="256">
        <v>44437.0</v>
      </c>
      <c r="D242" s="257">
        <v>0.21736111111111112</v>
      </c>
      <c r="E242" s="257">
        <v>0.27569444444444446</v>
      </c>
      <c r="F242" s="258">
        <f t="shared" si="2"/>
        <v>0.2895833333</v>
      </c>
      <c r="G242" s="195" t="str">
        <f t="shared" si="3"/>
        <v>01:12 PM - 01:17 PM</v>
      </c>
      <c r="H242" s="257">
        <v>0.5541666666666667</v>
      </c>
      <c r="I242" s="257">
        <v>0.7493055555555556</v>
      </c>
      <c r="J242" s="257">
        <v>0.83125</v>
      </c>
      <c r="K242" s="257">
        <v>0.8902777777777777</v>
      </c>
      <c r="L242" s="259"/>
      <c r="M242" s="257">
        <v>0.2708333333333333</v>
      </c>
      <c r="N242" s="257"/>
      <c r="O242" s="257"/>
      <c r="P242" s="257"/>
      <c r="Q242" s="257">
        <f t="shared" si="4"/>
        <v>0.5680555556</v>
      </c>
      <c r="R242" s="257">
        <f t="shared" si="5"/>
        <v>0.7701388889</v>
      </c>
      <c r="S242" s="258">
        <f t="shared" si="6"/>
        <v>0.8354166667</v>
      </c>
      <c r="T242" s="257">
        <f t="shared" si="7"/>
        <v>0.8972222222</v>
      </c>
    </row>
    <row r="243">
      <c r="A243" s="254">
        <v>44438.0</v>
      </c>
      <c r="B243" s="266" t="str">
        <f t="shared" si="1"/>
        <v>Monday</v>
      </c>
      <c r="C243" s="256">
        <v>44438.0</v>
      </c>
      <c r="D243" s="257">
        <v>0.21805555555555556</v>
      </c>
      <c r="E243" s="257">
        <v>0.27708333333333335</v>
      </c>
      <c r="F243" s="258">
        <f t="shared" si="2"/>
        <v>0.2909722222</v>
      </c>
      <c r="G243" s="195" t="str">
        <f t="shared" si="3"/>
        <v>01:11 PM - 01:16 PM</v>
      </c>
      <c r="H243" s="257">
        <v>0.5534722222222223</v>
      </c>
      <c r="I243" s="257">
        <v>0.7486111111111111</v>
      </c>
      <c r="J243" s="257">
        <v>0.8305555555555556</v>
      </c>
      <c r="K243" s="257">
        <v>0.8881944444444444</v>
      </c>
      <c r="L243" s="259"/>
      <c r="M243" s="257">
        <v>0.2708333333333333</v>
      </c>
      <c r="N243" s="257"/>
      <c r="O243" s="257"/>
      <c r="P243" s="257"/>
      <c r="Q243" s="257">
        <f t="shared" si="4"/>
        <v>0.5673611111</v>
      </c>
      <c r="R243" s="257">
        <f t="shared" si="5"/>
        <v>0.7694444444</v>
      </c>
      <c r="S243" s="258">
        <f t="shared" si="6"/>
        <v>0.8347222222</v>
      </c>
      <c r="T243" s="257">
        <f t="shared" si="7"/>
        <v>0.8951388889</v>
      </c>
    </row>
    <row r="244">
      <c r="A244" s="254">
        <v>44439.0</v>
      </c>
      <c r="B244" s="266" t="str">
        <f t="shared" si="1"/>
        <v>Tuesday</v>
      </c>
      <c r="C244" s="256">
        <v>44439.0</v>
      </c>
      <c r="D244" s="257">
        <v>0.21944444444444444</v>
      </c>
      <c r="E244" s="257">
        <v>0.2777777777777778</v>
      </c>
      <c r="F244" s="258">
        <f t="shared" si="2"/>
        <v>0.2916666667</v>
      </c>
      <c r="G244" s="195" t="str">
        <f t="shared" si="3"/>
        <v>01:11 PM - 01:16 PM</v>
      </c>
      <c r="H244" s="257">
        <v>0.5534722222222223</v>
      </c>
      <c r="I244" s="257">
        <v>0.7479166666666667</v>
      </c>
      <c r="J244" s="257">
        <v>0.8291666666666667</v>
      </c>
      <c r="K244" s="257">
        <v>0.8868055555555555</v>
      </c>
      <c r="L244" s="259"/>
      <c r="M244" s="257">
        <v>0.2708333333333333</v>
      </c>
      <c r="N244" s="257"/>
      <c r="O244" s="257"/>
      <c r="P244" s="257"/>
      <c r="Q244" s="257">
        <f t="shared" si="4"/>
        <v>0.5673611111</v>
      </c>
      <c r="R244" s="257">
        <f t="shared" si="5"/>
        <v>0.76875</v>
      </c>
      <c r="S244" s="258">
        <f t="shared" si="6"/>
        <v>0.8333333333</v>
      </c>
      <c r="T244" s="257">
        <f t="shared" si="7"/>
        <v>0.89375</v>
      </c>
    </row>
    <row r="245">
      <c r="A245" s="254">
        <v>44440.0</v>
      </c>
      <c r="B245" s="266" t="str">
        <f t="shared" si="1"/>
        <v>Wednesday</v>
      </c>
      <c r="C245" s="256">
        <v>44440.0</v>
      </c>
      <c r="D245" s="257">
        <v>0.22013888888888888</v>
      </c>
      <c r="E245" s="257">
        <v>0.27847222222222223</v>
      </c>
      <c r="F245" s="258">
        <f t="shared" si="2"/>
        <v>0.2923611111</v>
      </c>
      <c r="G245" s="195" t="str">
        <f t="shared" si="3"/>
        <v>01:11 PM - 01:16 PM</v>
      </c>
      <c r="H245" s="257">
        <v>0.5534722222222223</v>
      </c>
      <c r="I245" s="257">
        <v>0.7465277777777778</v>
      </c>
      <c r="J245" s="257">
        <v>0.8277777777777777</v>
      </c>
      <c r="K245" s="257">
        <v>0.8854166666666666</v>
      </c>
      <c r="L245" s="259"/>
      <c r="M245" s="257">
        <v>0.2708333333333333</v>
      </c>
      <c r="N245" s="257"/>
      <c r="O245" s="257"/>
      <c r="P245" s="257"/>
      <c r="Q245" s="257">
        <f t="shared" si="4"/>
        <v>0.5673611111</v>
      </c>
      <c r="R245" s="257">
        <f t="shared" si="5"/>
        <v>0.7673611111</v>
      </c>
      <c r="S245" s="258">
        <f t="shared" si="6"/>
        <v>0.8319444444</v>
      </c>
      <c r="T245" s="257">
        <f t="shared" si="7"/>
        <v>0.8923611111</v>
      </c>
    </row>
    <row r="246">
      <c r="A246" s="254">
        <v>44441.0</v>
      </c>
      <c r="B246" s="266" t="str">
        <f t="shared" si="1"/>
        <v>Thursday</v>
      </c>
      <c r="C246" s="256">
        <v>44441.0</v>
      </c>
      <c r="D246" s="257">
        <v>0.22152777777777777</v>
      </c>
      <c r="E246" s="257">
        <v>0.2791666666666667</v>
      </c>
      <c r="F246" s="258">
        <f t="shared" si="2"/>
        <v>0.2930555556</v>
      </c>
      <c r="G246" s="195" t="str">
        <f t="shared" si="3"/>
        <v>01:10 PM - 01:15 PM</v>
      </c>
      <c r="H246" s="257">
        <v>0.5527777777777778</v>
      </c>
      <c r="I246" s="257">
        <v>0.7458333333333333</v>
      </c>
      <c r="J246" s="257">
        <v>0.8263888888888888</v>
      </c>
      <c r="K246" s="257">
        <v>0.8840277777777777</v>
      </c>
      <c r="L246" s="259"/>
      <c r="M246" s="257">
        <v>0.2708333333333333</v>
      </c>
      <c r="N246" s="257"/>
      <c r="O246" s="257"/>
      <c r="P246" s="257"/>
      <c r="Q246" s="257">
        <f t="shared" si="4"/>
        <v>0.5666666667</v>
      </c>
      <c r="R246" s="257">
        <f t="shared" si="5"/>
        <v>0.7666666667</v>
      </c>
      <c r="S246" s="258">
        <f t="shared" si="6"/>
        <v>0.8305555556</v>
      </c>
      <c r="T246" s="257">
        <f t="shared" si="7"/>
        <v>0.8909722222</v>
      </c>
    </row>
    <row r="247">
      <c r="A247" s="254">
        <v>44442.0</v>
      </c>
      <c r="B247" s="266" t="str">
        <f t="shared" si="1"/>
        <v>Friday</v>
      </c>
      <c r="C247" s="256">
        <v>44442.0</v>
      </c>
      <c r="D247" s="257">
        <v>0.2222222222222222</v>
      </c>
      <c r="E247" s="257">
        <v>0.2798611111111111</v>
      </c>
      <c r="F247" s="258">
        <f t="shared" si="2"/>
        <v>0.29375</v>
      </c>
      <c r="G247" s="195" t="str">
        <f t="shared" si="3"/>
        <v>01:10 PM - 01:15 PM</v>
      </c>
      <c r="H247" s="257">
        <v>0.5527777777777778</v>
      </c>
      <c r="I247" s="257">
        <v>0.7451388888888889</v>
      </c>
      <c r="J247" s="257">
        <v>0.825</v>
      </c>
      <c r="K247" s="257">
        <v>0.8826388888888889</v>
      </c>
      <c r="L247" s="259"/>
      <c r="M247" s="257">
        <v>0.2708333333333333</v>
      </c>
      <c r="N247" s="257"/>
      <c r="O247" s="257"/>
      <c r="P247" s="257"/>
      <c r="Q247" s="257">
        <f t="shared" si="4"/>
        <v>0.5666666667</v>
      </c>
      <c r="R247" s="257">
        <f t="shared" si="5"/>
        <v>0.7659722222</v>
      </c>
      <c r="S247" s="258">
        <f t="shared" si="6"/>
        <v>0.8291666667</v>
      </c>
      <c r="T247" s="257">
        <f t="shared" si="7"/>
        <v>0.8895833333</v>
      </c>
    </row>
    <row r="248">
      <c r="A248" s="254">
        <v>44443.0</v>
      </c>
      <c r="B248" s="266" t="str">
        <f t="shared" si="1"/>
        <v>Saturday</v>
      </c>
      <c r="C248" s="256">
        <v>44443.0</v>
      </c>
      <c r="D248" s="257">
        <v>0.22291666666666668</v>
      </c>
      <c r="E248" s="257">
        <v>0.28055555555555556</v>
      </c>
      <c r="F248" s="258">
        <f t="shared" si="2"/>
        <v>0.2944444444</v>
      </c>
      <c r="G248" s="195" t="str">
        <f t="shared" si="3"/>
        <v>01:10 PM - 01:15 PM</v>
      </c>
      <c r="H248" s="257">
        <v>0.5527777777777778</v>
      </c>
      <c r="I248" s="257">
        <v>0.74375</v>
      </c>
      <c r="J248" s="257">
        <v>0.8243055555555555</v>
      </c>
      <c r="K248" s="257">
        <v>0.88125</v>
      </c>
      <c r="L248" s="259"/>
      <c r="M248" s="257">
        <v>0.2708333333333333</v>
      </c>
      <c r="N248" s="257"/>
      <c r="O248" s="257"/>
      <c r="P248" s="257"/>
      <c r="Q248" s="257">
        <f t="shared" si="4"/>
        <v>0.5666666667</v>
      </c>
      <c r="R248" s="257">
        <f t="shared" si="5"/>
        <v>0.7645833333</v>
      </c>
      <c r="S248" s="258">
        <f t="shared" si="6"/>
        <v>0.8284722222</v>
      </c>
      <c r="T248" s="257">
        <f t="shared" si="7"/>
        <v>0.8881944444</v>
      </c>
    </row>
    <row r="249">
      <c r="A249" s="254">
        <v>44444.0</v>
      </c>
      <c r="B249" s="266" t="str">
        <f t="shared" si="1"/>
        <v>Sunday</v>
      </c>
      <c r="C249" s="256">
        <v>44444.0</v>
      </c>
      <c r="D249" s="257">
        <v>0.22430555555555556</v>
      </c>
      <c r="E249" s="257">
        <v>0.28125</v>
      </c>
      <c r="F249" s="258">
        <f t="shared" si="2"/>
        <v>0.2951388889</v>
      </c>
      <c r="G249" s="195" t="str">
        <f t="shared" si="3"/>
        <v>01:09 PM - 01:14 PM</v>
      </c>
      <c r="H249" s="257">
        <v>0.5520833333333334</v>
      </c>
      <c r="I249" s="257">
        <v>0.7430555555555556</v>
      </c>
      <c r="J249" s="257">
        <v>0.8229166666666666</v>
      </c>
      <c r="K249" s="257">
        <v>0.8798611111111111</v>
      </c>
      <c r="L249" s="259"/>
      <c r="M249" s="257">
        <v>0.2708333333333333</v>
      </c>
      <c r="N249" s="257"/>
      <c r="O249" s="257"/>
      <c r="P249" s="257"/>
      <c r="Q249" s="257">
        <f t="shared" si="4"/>
        <v>0.5659722222</v>
      </c>
      <c r="R249" s="257">
        <f t="shared" si="5"/>
        <v>0.7638888889</v>
      </c>
      <c r="S249" s="258">
        <f t="shared" si="6"/>
        <v>0.8270833333</v>
      </c>
      <c r="T249" s="257">
        <f t="shared" si="7"/>
        <v>0.8868055556</v>
      </c>
    </row>
    <row r="250">
      <c r="A250" s="254">
        <v>44445.0</v>
      </c>
      <c r="B250" s="266" t="str">
        <f t="shared" si="1"/>
        <v>Monday</v>
      </c>
      <c r="C250" s="256">
        <v>44445.0</v>
      </c>
      <c r="D250" s="257">
        <v>0.225</v>
      </c>
      <c r="E250" s="257">
        <v>0.28194444444444444</v>
      </c>
      <c r="F250" s="258">
        <f t="shared" si="2"/>
        <v>0.2958333333</v>
      </c>
      <c r="G250" s="195" t="str">
        <f t="shared" si="3"/>
        <v>01:09 PM - 01:14 PM</v>
      </c>
      <c r="H250" s="257">
        <v>0.5520833333333334</v>
      </c>
      <c r="I250" s="257">
        <v>0.7416666666666667</v>
      </c>
      <c r="J250" s="257">
        <v>0.8215277777777777</v>
      </c>
      <c r="K250" s="257">
        <v>0.8784722222222222</v>
      </c>
      <c r="L250" s="259"/>
      <c r="M250" s="257">
        <v>0.2708333333333333</v>
      </c>
      <c r="N250" s="257"/>
      <c r="O250" s="257"/>
      <c r="P250" s="257"/>
      <c r="Q250" s="257">
        <f t="shared" si="4"/>
        <v>0.5659722222</v>
      </c>
      <c r="R250" s="257">
        <f t="shared" si="5"/>
        <v>0.7625</v>
      </c>
      <c r="S250" s="258">
        <f t="shared" si="6"/>
        <v>0.8256944444</v>
      </c>
      <c r="T250" s="257">
        <f t="shared" si="7"/>
        <v>0.8854166667</v>
      </c>
    </row>
    <row r="251">
      <c r="A251" s="254">
        <v>44446.0</v>
      </c>
      <c r="B251" s="266" t="str">
        <f t="shared" si="1"/>
        <v>Tuesday</v>
      </c>
      <c r="C251" s="256">
        <v>44446.0</v>
      </c>
      <c r="D251" s="257">
        <v>0.2263888888888889</v>
      </c>
      <c r="E251" s="257">
        <v>0.2833333333333333</v>
      </c>
      <c r="F251" s="258">
        <f t="shared" si="2"/>
        <v>0.2972222222</v>
      </c>
      <c r="G251" s="195" t="str">
        <f t="shared" si="3"/>
        <v>01:09 PM - 01:14 PM</v>
      </c>
      <c r="H251" s="257">
        <v>0.5520833333333334</v>
      </c>
      <c r="I251" s="257">
        <v>0.7409722222222223</v>
      </c>
      <c r="J251" s="257">
        <v>0.8201388888888889</v>
      </c>
      <c r="K251" s="257">
        <v>0.8770833333333333</v>
      </c>
      <c r="L251" s="259"/>
      <c r="M251" s="257">
        <v>0.2708333333333333</v>
      </c>
      <c r="N251" s="257"/>
      <c r="O251" s="257"/>
      <c r="P251" s="257"/>
      <c r="Q251" s="257">
        <f t="shared" si="4"/>
        <v>0.5659722222</v>
      </c>
      <c r="R251" s="257">
        <f t="shared" si="5"/>
        <v>0.7618055556</v>
      </c>
      <c r="S251" s="258">
        <f t="shared" si="6"/>
        <v>0.8243055556</v>
      </c>
      <c r="T251" s="257">
        <f t="shared" si="7"/>
        <v>0.8840277778</v>
      </c>
    </row>
    <row r="252">
      <c r="A252" s="254">
        <v>44447.0</v>
      </c>
      <c r="B252" s="266" t="str">
        <f t="shared" si="1"/>
        <v>Wednesday</v>
      </c>
      <c r="C252" s="256">
        <v>44447.0</v>
      </c>
      <c r="D252" s="257">
        <v>0.22708333333333333</v>
      </c>
      <c r="E252" s="257">
        <v>0.28402777777777777</v>
      </c>
      <c r="F252" s="258">
        <f t="shared" si="2"/>
        <v>0.2979166667</v>
      </c>
      <c r="G252" s="195" t="str">
        <f t="shared" si="3"/>
        <v>01:08 PM - 01:13 PM</v>
      </c>
      <c r="H252" s="257">
        <v>0.5513888888888889</v>
      </c>
      <c r="I252" s="257">
        <v>0.7395833333333334</v>
      </c>
      <c r="J252" s="257">
        <v>0.81875</v>
      </c>
      <c r="K252" s="257">
        <v>0.8756944444444444</v>
      </c>
      <c r="L252" s="259"/>
      <c r="M252" s="257">
        <v>0.2708333333333333</v>
      </c>
      <c r="N252" s="257"/>
      <c r="O252" s="257"/>
      <c r="P252" s="257"/>
      <c r="Q252" s="257">
        <f t="shared" si="4"/>
        <v>0.5652777778</v>
      </c>
      <c r="R252" s="257">
        <f t="shared" si="5"/>
        <v>0.7604166667</v>
      </c>
      <c r="S252" s="258">
        <f t="shared" si="6"/>
        <v>0.8229166667</v>
      </c>
      <c r="T252" s="257">
        <f t="shared" si="7"/>
        <v>0.8826388889</v>
      </c>
    </row>
    <row r="253">
      <c r="A253" s="254">
        <v>44448.0</v>
      </c>
      <c r="B253" s="266" t="str">
        <f t="shared" si="1"/>
        <v>Thursday</v>
      </c>
      <c r="C253" s="256">
        <v>44448.0</v>
      </c>
      <c r="D253" s="257">
        <v>0.22777777777777777</v>
      </c>
      <c r="E253" s="257">
        <v>0.2847222222222222</v>
      </c>
      <c r="F253" s="258">
        <f t="shared" si="2"/>
        <v>0.2986111111</v>
      </c>
      <c r="G253" s="195" t="str">
        <f t="shared" si="3"/>
        <v>01:08 PM - 01:13 PM</v>
      </c>
      <c r="H253" s="257">
        <v>0.5513888888888889</v>
      </c>
      <c r="I253" s="257">
        <v>0.7388888888888889</v>
      </c>
      <c r="J253" s="257">
        <v>0.8180555555555555</v>
      </c>
      <c r="K253" s="257">
        <v>0.8743055555555556</v>
      </c>
      <c r="L253" s="259"/>
      <c r="M253" s="257">
        <v>0.2708333333333333</v>
      </c>
      <c r="N253" s="257"/>
      <c r="O253" s="257"/>
      <c r="P253" s="257"/>
      <c r="Q253" s="257">
        <f t="shared" si="4"/>
        <v>0.5652777778</v>
      </c>
      <c r="R253" s="257">
        <f t="shared" si="5"/>
        <v>0.7597222222</v>
      </c>
      <c r="S253" s="258">
        <f t="shared" si="6"/>
        <v>0.8222222222</v>
      </c>
      <c r="T253" s="257">
        <f t="shared" si="7"/>
        <v>0.88125</v>
      </c>
    </row>
    <row r="254">
      <c r="A254" s="254">
        <v>44449.0</v>
      </c>
      <c r="B254" s="266" t="str">
        <f t="shared" si="1"/>
        <v>Friday</v>
      </c>
      <c r="C254" s="256">
        <v>44449.0</v>
      </c>
      <c r="D254" s="257">
        <v>0.22916666666666666</v>
      </c>
      <c r="E254" s="257">
        <v>0.28541666666666665</v>
      </c>
      <c r="F254" s="258">
        <f t="shared" si="2"/>
        <v>0.2993055556</v>
      </c>
      <c r="G254" s="195" t="str">
        <f t="shared" si="3"/>
        <v>01:08 PM - 01:13 PM</v>
      </c>
      <c r="H254" s="257">
        <v>0.5513888888888889</v>
      </c>
      <c r="I254" s="257">
        <v>0.7381944444444445</v>
      </c>
      <c r="J254" s="257">
        <v>0.8166666666666667</v>
      </c>
      <c r="K254" s="257">
        <v>0.8729166666666667</v>
      </c>
      <c r="L254" s="259"/>
      <c r="M254" s="257">
        <v>0.2708333333333333</v>
      </c>
      <c r="N254" s="257"/>
      <c r="O254" s="257"/>
      <c r="P254" s="257"/>
      <c r="Q254" s="257">
        <f t="shared" si="4"/>
        <v>0.5652777778</v>
      </c>
      <c r="R254" s="257">
        <f t="shared" si="5"/>
        <v>0.7590277778</v>
      </c>
      <c r="S254" s="258">
        <f t="shared" si="6"/>
        <v>0.8208333333</v>
      </c>
      <c r="T254" s="257">
        <f t="shared" si="7"/>
        <v>0.8798611111</v>
      </c>
    </row>
    <row r="255">
      <c r="A255" s="254">
        <v>44450.0</v>
      </c>
      <c r="B255" s="266" t="str">
        <f t="shared" si="1"/>
        <v>Saturday</v>
      </c>
      <c r="C255" s="256">
        <v>44450.0</v>
      </c>
      <c r="D255" s="257">
        <v>0.2298611111111111</v>
      </c>
      <c r="E255" s="257">
        <v>0.2861111111111111</v>
      </c>
      <c r="F255" s="258">
        <f t="shared" si="2"/>
        <v>0.3</v>
      </c>
      <c r="G255" s="195" t="str">
        <f t="shared" si="3"/>
        <v>01:07 PM - 01:12 PM</v>
      </c>
      <c r="H255" s="257">
        <v>0.5506944444444445</v>
      </c>
      <c r="I255" s="257">
        <v>0.7368055555555556</v>
      </c>
      <c r="J255" s="257">
        <v>0.8152777777777778</v>
      </c>
      <c r="K255" s="257">
        <v>0.8715277777777778</v>
      </c>
      <c r="L255" s="259"/>
      <c r="M255" s="257">
        <v>0.2708333333333333</v>
      </c>
      <c r="N255" s="257"/>
      <c r="O255" s="257"/>
      <c r="P255" s="257"/>
      <c r="Q255" s="257">
        <f t="shared" si="4"/>
        <v>0.5645833333</v>
      </c>
      <c r="R255" s="257">
        <f t="shared" si="5"/>
        <v>0.7576388889</v>
      </c>
      <c r="S255" s="258">
        <f t="shared" si="6"/>
        <v>0.8194444444</v>
      </c>
      <c r="T255" s="257">
        <f t="shared" si="7"/>
        <v>0.8784722222</v>
      </c>
    </row>
    <row r="256">
      <c r="A256" s="254">
        <v>44451.0</v>
      </c>
      <c r="B256" s="266" t="str">
        <f t="shared" si="1"/>
        <v>Sunday</v>
      </c>
      <c r="C256" s="256">
        <v>44451.0</v>
      </c>
      <c r="D256" s="257">
        <v>0.23055555555555557</v>
      </c>
      <c r="E256" s="257">
        <v>0.28680555555555554</v>
      </c>
      <c r="F256" s="258">
        <f t="shared" si="2"/>
        <v>0.3006944444</v>
      </c>
      <c r="G256" s="195" t="str">
        <f t="shared" si="3"/>
        <v>01:07 PM - 01:12 PM</v>
      </c>
      <c r="H256" s="257">
        <v>0.5506944444444445</v>
      </c>
      <c r="I256" s="257">
        <v>0.7361111111111112</v>
      </c>
      <c r="J256" s="257">
        <v>0.8138888888888889</v>
      </c>
      <c r="K256" s="257">
        <v>0.8701388888888889</v>
      </c>
      <c r="L256" s="259"/>
      <c r="M256" s="257">
        <v>0.2708333333333333</v>
      </c>
      <c r="N256" s="257"/>
      <c r="O256" s="257"/>
      <c r="P256" s="257"/>
      <c r="Q256" s="257">
        <f t="shared" si="4"/>
        <v>0.5645833333</v>
      </c>
      <c r="R256" s="257">
        <f t="shared" si="5"/>
        <v>0.7569444444</v>
      </c>
      <c r="S256" s="258">
        <f t="shared" si="6"/>
        <v>0.8180555556</v>
      </c>
      <c r="T256" s="257">
        <f t="shared" si="7"/>
        <v>0.8770833333</v>
      </c>
    </row>
    <row r="257">
      <c r="A257" s="254">
        <v>44452.0</v>
      </c>
      <c r="B257" s="266" t="str">
        <f t="shared" si="1"/>
        <v>Monday</v>
      </c>
      <c r="C257" s="256">
        <v>44452.0</v>
      </c>
      <c r="D257" s="257">
        <v>0.23194444444444445</v>
      </c>
      <c r="E257" s="257">
        <v>0.2875</v>
      </c>
      <c r="F257" s="258">
        <f t="shared" si="2"/>
        <v>0.3013888889</v>
      </c>
      <c r="G257" s="195" t="str">
        <f t="shared" si="3"/>
        <v>01:07 PM - 01:12 PM</v>
      </c>
      <c r="H257" s="257">
        <v>0.5506944444444445</v>
      </c>
      <c r="I257" s="257">
        <v>0.7347222222222223</v>
      </c>
      <c r="J257" s="257">
        <v>0.8125</v>
      </c>
      <c r="K257" s="257">
        <v>0.86875</v>
      </c>
      <c r="L257" s="259"/>
      <c r="M257" s="257">
        <v>0.2708333333333333</v>
      </c>
      <c r="N257" s="257"/>
      <c r="O257" s="257"/>
      <c r="P257" s="257"/>
      <c r="Q257" s="257">
        <f t="shared" si="4"/>
        <v>0.5645833333</v>
      </c>
      <c r="R257" s="257">
        <f t="shared" si="5"/>
        <v>0.7555555556</v>
      </c>
      <c r="S257" s="258">
        <f t="shared" si="6"/>
        <v>0.8166666667</v>
      </c>
      <c r="T257" s="257">
        <f t="shared" si="7"/>
        <v>0.8756944444</v>
      </c>
    </row>
    <row r="258">
      <c r="A258" s="254">
        <v>44453.0</v>
      </c>
      <c r="B258" s="266" t="str">
        <f t="shared" si="1"/>
        <v>Tuesday</v>
      </c>
      <c r="C258" s="256">
        <v>44453.0</v>
      </c>
      <c r="D258" s="257">
        <v>0.2326388888888889</v>
      </c>
      <c r="E258" s="257">
        <v>0.2881944444444444</v>
      </c>
      <c r="F258" s="258">
        <f t="shared" si="2"/>
        <v>0.3020833333</v>
      </c>
      <c r="G258" s="195" t="str">
        <f t="shared" si="3"/>
        <v>01:06 PM - 01:11 PM</v>
      </c>
      <c r="H258" s="257">
        <v>0.55</v>
      </c>
      <c r="I258" s="257">
        <v>0.7340277777777777</v>
      </c>
      <c r="J258" s="257">
        <v>0.8111111111111111</v>
      </c>
      <c r="K258" s="257">
        <v>0.8673611111111111</v>
      </c>
      <c r="L258" s="259"/>
      <c r="M258" s="257">
        <v>0.2708333333333333</v>
      </c>
      <c r="N258" s="257"/>
      <c r="O258" s="257"/>
      <c r="P258" s="257"/>
      <c r="Q258" s="257">
        <f t="shared" si="4"/>
        <v>0.5638888889</v>
      </c>
      <c r="R258" s="257">
        <f t="shared" si="5"/>
        <v>0.7548611111</v>
      </c>
      <c r="S258" s="258">
        <f t="shared" si="6"/>
        <v>0.8152777778</v>
      </c>
      <c r="T258" s="257">
        <f t="shared" si="7"/>
        <v>0.8743055556</v>
      </c>
    </row>
    <row r="259">
      <c r="A259" s="254">
        <v>44454.0</v>
      </c>
      <c r="B259" s="266" t="str">
        <f t="shared" si="1"/>
        <v>Wednesday</v>
      </c>
      <c r="C259" s="256">
        <v>44454.0</v>
      </c>
      <c r="D259" s="257">
        <v>0.23333333333333334</v>
      </c>
      <c r="E259" s="257">
        <v>0.28958333333333336</v>
      </c>
      <c r="F259" s="258">
        <f t="shared" si="2"/>
        <v>0.3034722222</v>
      </c>
      <c r="G259" s="195" t="str">
        <f t="shared" si="3"/>
        <v>01:06 PM - 01:11 PM</v>
      </c>
      <c r="H259" s="257">
        <v>0.55</v>
      </c>
      <c r="I259" s="257">
        <v>0.7326388888888888</v>
      </c>
      <c r="J259" s="257">
        <v>0.8104166666666667</v>
      </c>
      <c r="K259" s="257">
        <v>0.8659722222222223</v>
      </c>
      <c r="L259" s="259"/>
      <c r="M259" s="257">
        <v>0.2708333333333333</v>
      </c>
      <c r="N259" s="257"/>
      <c r="O259" s="257"/>
      <c r="P259" s="257"/>
      <c r="Q259" s="257">
        <f t="shared" si="4"/>
        <v>0.5638888889</v>
      </c>
      <c r="R259" s="257">
        <f t="shared" si="5"/>
        <v>0.7534722222</v>
      </c>
      <c r="S259" s="258">
        <f t="shared" si="6"/>
        <v>0.8145833333</v>
      </c>
      <c r="T259" s="257">
        <f t="shared" si="7"/>
        <v>0.8729166667</v>
      </c>
    </row>
    <row r="260">
      <c r="A260" s="254">
        <v>44455.0</v>
      </c>
      <c r="B260" s="266" t="str">
        <f t="shared" si="1"/>
        <v>Thursday</v>
      </c>
      <c r="C260" s="256">
        <v>44455.0</v>
      </c>
      <c r="D260" s="257">
        <v>0.23402777777777778</v>
      </c>
      <c r="E260" s="257">
        <v>0.2902777777777778</v>
      </c>
      <c r="F260" s="258">
        <f t="shared" si="2"/>
        <v>0.3041666667</v>
      </c>
      <c r="G260" s="195" t="str">
        <f t="shared" si="3"/>
        <v>01:06 PM - 01:11 PM</v>
      </c>
      <c r="H260" s="257">
        <v>0.55</v>
      </c>
      <c r="I260" s="257">
        <v>0.7319444444444444</v>
      </c>
      <c r="J260" s="257">
        <v>0.8090277777777778</v>
      </c>
      <c r="K260" s="257">
        <v>0.8645833333333334</v>
      </c>
      <c r="L260" s="259"/>
      <c r="M260" s="257">
        <v>0.2708333333333333</v>
      </c>
      <c r="N260" s="257"/>
      <c r="O260" s="257"/>
      <c r="P260" s="257"/>
      <c r="Q260" s="257">
        <f t="shared" si="4"/>
        <v>0.5638888889</v>
      </c>
      <c r="R260" s="257">
        <f t="shared" si="5"/>
        <v>0.7527777778</v>
      </c>
      <c r="S260" s="258">
        <f t="shared" si="6"/>
        <v>0.8131944444</v>
      </c>
      <c r="T260" s="257">
        <f t="shared" si="7"/>
        <v>0.8715277778</v>
      </c>
    </row>
    <row r="261">
      <c r="A261" s="254">
        <v>44456.0</v>
      </c>
      <c r="B261" s="266" t="str">
        <f t="shared" si="1"/>
        <v>Friday</v>
      </c>
      <c r="C261" s="256">
        <v>44456.0</v>
      </c>
      <c r="D261" s="257">
        <v>0.23541666666666666</v>
      </c>
      <c r="E261" s="257">
        <v>0.29097222222222224</v>
      </c>
      <c r="F261" s="258">
        <f t="shared" si="2"/>
        <v>0.3048611111</v>
      </c>
      <c r="G261" s="195" t="str">
        <f t="shared" si="3"/>
        <v>01:05 PM - 01:10 PM</v>
      </c>
      <c r="H261" s="257">
        <v>0.5493055555555556</v>
      </c>
      <c r="I261" s="257">
        <v>0.7305555555555555</v>
      </c>
      <c r="J261" s="257">
        <v>0.8076388888888889</v>
      </c>
      <c r="K261" s="257">
        <v>0.8631944444444445</v>
      </c>
      <c r="L261" s="259"/>
      <c r="M261" s="257">
        <v>0.2708333333333333</v>
      </c>
      <c r="N261" s="257"/>
      <c r="O261" s="257"/>
      <c r="P261" s="257"/>
      <c r="Q261" s="257">
        <f t="shared" si="4"/>
        <v>0.5631944444</v>
      </c>
      <c r="R261" s="257">
        <f t="shared" si="5"/>
        <v>0.7513888889</v>
      </c>
      <c r="S261" s="258">
        <f t="shared" si="6"/>
        <v>0.8118055556</v>
      </c>
      <c r="T261" s="257">
        <f t="shared" si="7"/>
        <v>0.8701388889</v>
      </c>
    </row>
    <row r="262">
      <c r="A262" s="254">
        <v>44457.0</v>
      </c>
      <c r="B262" s="266" t="str">
        <f t="shared" si="1"/>
        <v>Saturday</v>
      </c>
      <c r="C262" s="256">
        <v>44457.0</v>
      </c>
      <c r="D262" s="257">
        <v>0.2361111111111111</v>
      </c>
      <c r="E262" s="257">
        <v>0.2916666666666667</v>
      </c>
      <c r="F262" s="258">
        <f t="shared" si="2"/>
        <v>0.3055555556</v>
      </c>
      <c r="G262" s="195" t="str">
        <f t="shared" si="3"/>
        <v>01:05 PM - 01:10 PM</v>
      </c>
      <c r="H262" s="257">
        <v>0.5493055555555556</v>
      </c>
      <c r="I262" s="257">
        <v>0.7291666666666666</v>
      </c>
      <c r="J262" s="257">
        <v>0.80625</v>
      </c>
      <c r="K262" s="257">
        <v>0.8618055555555556</v>
      </c>
      <c r="L262" s="259"/>
      <c r="M262" s="257">
        <v>0.2708333333333333</v>
      </c>
      <c r="N262" s="257"/>
      <c r="O262" s="257"/>
      <c r="P262" s="257"/>
      <c r="Q262" s="257">
        <f t="shared" si="4"/>
        <v>0.5631944444</v>
      </c>
      <c r="R262" s="257">
        <f t="shared" si="5"/>
        <v>0.75</v>
      </c>
      <c r="S262" s="258">
        <f t="shared" si="6"/>
        <v>0.8104166667</v>
      </c>
      <c r="T262" s="257">
        <f t="shared" si="7"/>
        <v>0.86875</v>
      </c>
    </row>
    <row r="263">
      <c r="A263" s="254">
        <v>44458.0</v>
      </c>
      <c r="B263" s="266" t="str">
        <f t="shared" si="1"/>
        <v>Sunday</v>
      </c>
      <c r="C263" s="256">
        <v>44458.0</v>
      </c>
      <c r="D263" s="257">
        <v>0.23680555555555555</v>
      </c>
      <c r="E263" s="257">
        <v>0.2923611111111111</v>
      </c>
      <c r="F263" s="258">
        <f t="shared" si="2"/>
        <v>0.30625</v>
      </c>
      <c r="G263" s="195" t="str">
        <f t="shared" si="3"/>
        <v>01:05 PM - 01:10 PM</v>
      </c>
      <c r="H263" s="257">
        <v>0.5493055555555556</v>
      </c>
      <c r="I263" s="257">
        <v>0.7284722222222222</v>
      </c>
      <c r="J263" s="257">
        <v>0.8048611111111111</v>
      </c>
      <c r="K263" s="257">
        <v>0.8604166666666667</v>
      </c>
      <c r="L263" s="259"/>
      <c r="M263" s="257">
        <v>0.2708333333333333</v>
      </c>
      <c r="N263" s="257"/>
      <c r="O263" s="257"/>
      <c r="P263" s="257"/>
      <c r="Q263" s="257">
        <f t="shared" si="4"/>
        <v>0.5631944444</v>
      </c>
      <c r="R263" s="257">
        <f t="shared" si="5"/>
        <v>0.7493055556</v>
      </c>
      <c r="S263" s="258">
        <f t="shared" si="6"/>
        <v>0.8090277778</v>
      </c>
      <c r="T263" s="257">
        <f t="shared" si="7"/>
        <v>0.8673611111</v>
      </c>
    </row>
    <row r="264">
      <c r="A264" s="254">
        <v>44459.0</v>
      </c>
      <c r="B264" s="266" t="str">
        <f t="shared" si="1"/>
        <v>Monday</v>
      </c>
      <c r="C264" s="256">
        <v>44459.0</v>
      </c>
      <c r="D264" s="257">
        <v>0.2375</v>
      </c>
      <c r="E264" s="257">
        <v>0.29305555555555557</v>
      </c>
      <c r="F264" s="258">
        <f t="shared" si="2"/>
        <v>0.3069444444</v>
      </c>
      <c r="G264" s="195" t="str">
        <f t="shared" si="3"/>
        <v>01:04 PM - 01:09 PM</v>
      </c>
      <c r="H264" s="257">
        <v>0.5486111111111112</v>
      </c>
      <c r="I264" s="257">
        <v>0.7270833333333333</v>
      </c>
      <c r="J264" s="257">
        <v>0.8034722222222223</v>
      </c>
      <c r="K264" s="257">
        <v>0.8590277777777777</v>
      </c>
      <c r="L264" s="259"/>
      <c r="M264" s="257">
        <v>0.2708333333333333</v>
      </c>
      <c r="N264" s="257"/>
      <c r="O264" s="257"/>
      <c r="P264" s="257"/>
      <c r="Q264" s="257">
        <f t="shared" si="4"/>
        <v>0.5625</v>
      </c>
      <c r="R264" s="257">
        <f t="shared" si="5"/>
        <v>0.7479166667</v>
      </c>
      <c r="S264" s="258">
        <f t="shared" si="6"/>
        <v>0.8076388889</v>
      </c>
      <c r="T264" s="257">
        <f t="shared" si="7"/>
        <v>0.8659722222</v>
      </c>
    </row>
    <row r="265">
      <c r="A265" s="254">
        <v>44460.0</v>
      </c>
      <c r="B265" s="266" t="str">
        <f t="shared" si="1"/>
        <v>Tuesday</v>
      </c>
      <c r="C265" s="256">
        <v>44460.0</v>
      </c>
      <c r="D265" s="257">
        <v>0.2388888888888889</v>
      </c>
      <c r="E265" s="257">
        <v>0.29375</v>
      </c>
      <c r="F265" s="258">
        <f t="shared" si="2"/>
        <v>0.3076388889</v>
      </c>
      <c r="G265" s="195" t="str">
        <f t="shared" si="3"/>
        <v>01:04 PM - 01:09 PM</v>
      </c>
      <c r="H265" s="257">
        <v>0.5486111111111112</v>
      </c>
      <c r="I265" s="257">
        <v>0.7263888888888889</v>
      </c>
      <c r="J265" s="257">
        <v>0.8027777777777778</v>
      </c>
      <c r="K265" s="257">
        <v>0.8576388888888888</v>
      </c>
      <c r="L265" s="259"/>
      <c r="M265" s="257">
        <v>0.2708333333333333</v>
      </c>
      <c r="N265" s="257"/>
      <c r="O265" s="257"/>
      <c r="P265" s="257"/>
      <c r="Q265" s="257">
        <f t="shared" si="4"/>
        <v>0.5625</v>
      </c>
      <c r="R265" s="257">
        <f t="shared" si="5"/>
        <v>0.7472222222</v>
      </c>
      <c r="S265" s="258">
        <f t="shared" si="6"/>
        <v>0.8069444444</v>
      </c>
      <c r="T265" s="257">
        <f t="shared" si="7"/>
        <v>0.8645833333</v>
      </c>
    </row>
    <row r="266">
      <c r="A266" s="254">
        <v>44461.0</v>
      </c>
      <c r="B266" s="266" t="str">
        <f t="shared" si="1"/>
        <v>Wednesday</v>
      </c>
      <c r="C266" s="256">
        <v>44461.0</v>
      </c>
      <c r="D266" s="257">
        <v>0.23958333333333334</v>
      </c>
      <c r="E266" s="257">
        <v>0.29444444444444445</v>
      </c>
      <c r="F266" s="258">
        <f t="shared" si="2"/>
        <v>0.3083333333</v>
      </c>
      <c r="G266" s="195" t="str">
        <f t="shared" si="3"/>
        <v>01:03 PM - 01:08 PM</v>
      </c>
      <c r="H266" s="257">
        <v>0.5479166666666667</v>
      </c>
      <c r="I266" s="257">
        <v>0.725</v>
      </c>
      <c r="J266" s="257">
        <v>0.8013888888888889</v>
      </c>
      <c r="K266" s="257">
        <v>0.85625</v>
      </c>
      <c r="L266" s="259"/>
      <c r="M266" s="257">
        <v>0.2708333333333333</v>
      </c>
      <c r="N266" s="257"/>
      <c r="O266" s="257"/>
      <c r="P266" s="257"/>
      <c r="Q266" s="257">
        <f t="shared" si="4"/>
        <v>0.5618055556</v>
      </c>
      <c r="R266" s="257">
        <f t="shared" si="5"/>
        <v>0.7458333333</v>
      </c>
      <c r="S266" s="258">
        <f t="shared" si="6"/>
        <v>0.8055555556</v>
      </c>
      <c r="T266" s="257">
        <f t="shared" si="7"/>
        <v>0.8631944444</v>
      </c>
    </row>
    <row r="267">
      <c r="A267" s="254">
        <v>44462.0</v>
      </c>
      <c r="B267" s="266" t="str">
        <f t="shared" si="1"/>
        <v>Thursday</v>
      </c>
      <c r="C267" s="256">
        <v>44462.0</v>
      </c>
      <c r="D267" s="257">
        <v>0.24027777777777778</v>
      </c>
      <c r="E267" s="257">
        <v>0.29583333333333334</v>
      </c>
      <c r="F267" s="258">
        <f t="shared" si="2"/>
        <v>0.3097222222</v>
      </c>
      <c r="G267" s="195" t="str">
        <f t="shared" si="3"/>
        <v>01:03 PM - 01:08 PM</v>
      </c>
      <c r="H267" s="257">
        <v>0.5479166666666667</v>
      </c>
      <c r="I267" s="257">
        <v>0.7243055555555555</v>
      </c>
      <c r="J267" s="257">
        <v>0.8</v>
      </c>
      <c r="K267" s="257">
        <v>0.8548611111111111</v>
      </c>
      <c r="L267" s="259"/>
      <c r="M267" s="257">
        <v>0.2708333333333333</v>
      </c>
      <c r="N267" s="257"/>
      <c r="O267" s="257"/>
      <c r="P267" s="257"/>
      <c r="Q267" s="257">
        <f t="shared" si="4"/>
        <v>0.5618055556</v>
      </c>
      <c r="R267" s="257">
        <f t="shared" si="5"/>
        <v>0.7451388889</v>
      </c>
      <c r="S267" s="258">
        <f t="shared" si="6"/>
        <v>0.8041666667</v>
      </c>
      <c r="T267" s="257">
        <f t="shared" si="7"/>
        <v>0.8618055556</v>
      </c>
    </row>
    <row r="268">
      <c r="A268" s="254">
        <v>44463.0</v>
      </c>
      <c r="B268" s="266" t="str">
        <f t="shared" si="1"/>
        <v>Friday</v>
      </c>
      <c r="C268" s="256">
        <v>44463.0</v>
      </c>
      <c r="D268" s="257">
        <v>0.24097222222222223</v>
      </c>
      <c r="E268" s="257">
        <v>0.2965277777777778</v>
      </c>
      <c r="F268" s="258">
        <f t="shared" si="2"/>
        <v>0.3104166667</v>
      </c>
      <c r="G268" s="195" t="str">
        <f t="shared" si="3"/>
        <v>01:03 PM - 01:08 PM</v>
      </c>
      <c r="H268" s="257">
        <v>0.5479166666666667</v>
      </c>
      <c r="I268" s="257">
        <v>0.7229166666666667</v>
      </c>
      <c r="J268" s="257">
        <v>0.7986111111111112</v>
      </c>
      <c r="K268" s="257">
        <v>0.8534722222222222</v>
      </c>
      <c r="L268" s="259"/>
      <c r="M268" s="257">
        <v>0.2708333333333333</v>
      </c>
      <c r="N268" s="257"/>
      <c r="O268" s="257"/>
      <c r="P268" s="257"/>
      <c r="Q268" s="257">
        <f t="shared" si="4"/>
        <v>0.5618055556</v>
      </c>
      <c r="R268" s="257">
        <f t="shared" si="5"/>
        <v>0.74375</v>
      </c>
      <c r="S268" s="258">
        <f t="shared" si="6"/>
        <v>0.8027777778</v>
      </c>
      <c r="T268" s="257">
        <f t="shared" si="7"/>
        <v>0.8604166667</v>
      </c>
    </row>
    <row r="269">
      <c r="A269" s="254">
        <v>44464.0</v>
      </c>
      <c r="B269" s="266" t="str">
        <f t="shared" si="1"/>
        <v>Saturday</v>
      </c>
      <c r="C269" s="256">
        <v>44464.0</v>
      </c>
      <c r="D269" s="257">
        <v>0.2423611111111111</v>
      </c>
      <c r="E269" s="257">
        <v>0.2972222222222222</v>
      </c>
      <c r="F269" s="258">
        <f t="shared" si="2"/>
        <v>0.3111111111</v>
      </c>
      <c r="G269" s="195" t="str">
        <f t="shared" si="3"/>
        <v>01:02 PM - 01:07 PM</v>
      </c>
      <c r="H269" s="257">
        <v>0.5472222222222223</v>
      </c>
      <c r="I269" s="257">
        <v>0.7215277777777778</v>
      </c>
      <c r="J269" s="257">
        <v>0.7972222222222223</v>
      </c>
      <c r="K269" s="257">
        <v>0.8520833333333333</v>
      </c>
      <c r="L269" s="259"/>
      <c r="M269" s="257">
        <v>0.2708333333333333</v>
      </c>
      <c r="N269" s="257"/>
      <c r="O269" s="257"/>
      <c r="P269" s="257"/>
      <c r="Q269" s="257">
        <f t="shared" si="4"/>
        <v>0.5611111111</v>
      </c>
      <c r="R269" s="257">
        <f t="shared" si="5"/>
        <v>0.7423611111</v>
      </c>
      <c r="S269" s="258">
        <f t="shared" si="6"/>
        <v>0.8013888889</v>
      </c>
      <c r="T269" s="257">
        <f t="shared" si="7"/>
        <v>0.8590277778</v>
      </c>
    </row>
    <row r="270">
      <c r="A270" s="254">
        <v>44465.0</v>
      </c>
      <c r="B270" s="266" t="str">
        <f t="shared" si="1"/>
        <v>Sunday</v>
      </c>
      <c r="C270" s="256">
        <v>44465.0</v>
      </c>
      <c r="D270" s="257">
        <v>0.24305555555555555</v>
      </c>
      <c r="E270" s="257">
        <v>0.29791666666666666</v>
      </c>
      <c r="F270" s="258">
        <f t="shared" si="2"/>
        <v>0.3118055556</v>
      </c>
      <c r="G270" s="195" t="str">
        <f t="shared" si="3"/>
        <v>01:02 PM - 01:07 PM</v>
      </c>
      <c r="H270" s="257">
        <v>0.5472222222222223</v>
      </c>
      <c r="I270" s="257">
        <v>0.7208333333333333</v>
      </c>
      <c r="J270" s="257">
        <v>0.7958333333333333</v>
      </c>
      <c r="K270" s="257">
        <v>0.8506944444444444</v>
      </c>
      <c r="L270" s="259"/>
      <c r="M270" s="257">
        <v>0.2708333333333333</v>
      </c>
      <c r="N270" s="257"/>
      <c r="O270" s="257"/>
      <c r="P270" s="257"/>
      <c r="Q270" s="257">
        <f t="shared" si="4"/>
        <v>0.5611111111</v>
      </c>
      <c r="R270" s="257">
        <f t="shared" si="5"/>
        <v>0.7416666667</v>
      </c>
      <c r="S270" s="258">
        <f t="shared" si="6"/>
        <v>0.8</v>
      </c>
      <c r="T270" s="257">
        <f t="shared" si="7"/>
        <v>0.8576388889</v>
      </c>
    </row>
    <row r="271">
      <c r="A271" s="254">
        <v>44466.0</v>
      </c>
      <c r="B271" s="266" t="str">
        <f t="shared" si="1"/>
        <v>Monday</v>
      </c>
      <c r="C271" s="256">
        <v>44466.0</v>
      </c>
      <c r="D271" s="257">
        <v>0.24375</v>
      </c>
      <c r="E271" s="257">
        <v>0.2986111111111111</v>
      </c>
      <c r="F271" s="258">
        <f t="shared" si="2"/>
        <v>0.3125</v>
      </c>
      <c r="G271" s="195" t="str">
        <f t="shared" si="3"/>
        <v>01:02 PM - 01:07 PM</v>
      </c>
      <c r="H271" s="257">
        <v>0.5472222222222223</v>
      </c>
      <c r="I271" s="257">
        <v>0.7194444444444444</v>
      </c>
      <c r="J271" s="257">
        <v>0.7951388888888888</v>
      </c>
      <c r="K271" s="257">
        <v>0.85</v>
      </c>
      <c r="L271" s="259"/>
      <c r="M271" s="257">
        <v>0.2708333333333333</v>
      </c>
      <c r="N271" s="257"/>
      <c r="O271" s="257"/>
      <c r="P271" s="257"/>
      <c r="Q271" s="257">
        <f t="shared" si="4"/>
        <v>0.5611111111</v>
      </c>
      <c r="R271" s="257">
        <f t="shared" si="5"/>
        <v>0.7402777778</v>
      </c>
      <c r="S271" s="258">
        <f t="shared" si="6"/>
        <v>0.7993055556</v>
      </c>
      <c r="T271" s="257">
        <f t="shared" si="7"/>
        <v>0.8569444444</v>
      </c>
    </row>
    <row r="272">
      <c r="A272" s="254">
        <v>44467.0</v>
      </c>
      <c r="B272" s="266" t="str">
        <f t="shared" si="1"/>
        <v>Tuesday</v>
      </c>
      <c r="C272" s="256">
        <v>44467.0</v>
      </c>
      <c r="D272" s="257">
        <v>0.24444444444444444</v>
      </c>
      <c r="E272" s="257">
        <v>0.29930555555555555</v>
      </c>
      <c r="F272" s="258">
        <f t="shared" si="2"/>
        <v>0.3131944444</v>
      </c>
      <c r="G272" s="195" t="str">
        <f t="shared" si="3"/>
        <v>01:01 PM - 01:06 PM</v>
      </c>
      <c r="H272" s="257">
        <v>0.5465277777777777</v>
      </c>
      <c r="I272" s="257">
        <v>0.71875</v>
      </c>
      <c r="J272" s="257">
        <v>0.79375</v>
      </c>
      <c r="K272" s="257">
        <v>0.8486111111111111</v>
      </c>
      <c r="L272" s="259"/>
      <c r="M272" s="257">
        <v>0.2708333333333333</v>
      </c>
      <c r="N272" s="257"/>
      <c r="O272" s="257"/>
      <c r="P272" s="257"/>
      <c r="Q272" s="257">
        <f t="shared" si="4"/>
        <v>0.5604166667</v>
      </c>
      <c r="R272" s="257">
        <f t="shared" si="5"/>
        <v>0.7395833333</v>
      </c>
      <c r="S272" s="258">
        <f t="shared" si="6"/>
        <v>0.7979166667</v>
      </c>
      <c r="T272" s="257">
        <f t="shared" si="7"/>
        <v>0.8555555556</v>
      </c>
    </row>
    <row r="273">
      <c r="A273" s="254">
        <v>44468.0</v>
      </c>
      <c r="B273" s="266" t="str">
        <f t="shared" si="1"/>
        <v>Wednesday</v>
      </c>
      <c r="C273" s="256">
        <v>44468.0</v>
      </c>
      <c r="D273" s="257">
        <v>0.24583333333333332</v>
      </c>
      <c r="E273" s="257">
        <v>0.3</v>
      </c>
      <c r="F273" s="258">
        <f t="shared" si="2"/>
        <v>0.3138888889</v>
      </c>
      <c r="G273" s="195" t="str">
        <f t="shared" si="3"/>
        <v>01:01 PM - 01:06 PM</v>
      </c>
      <c r="H273" s="257">
        <v>0.5465277777777777</v>
      </c>
      <c r="I273" s="257">
        <v>0.7173611111111111</v>
      </c>
      <c r="J273" s="257">
        <v>0.7923611111111111</v>
      </c>
      <c r="K273" s="257">
        <v>0.8472222222222222</v>
      </c>
      <c r="L273" s="259"/>
      <c r="M273" s="257">
        <v>0.2708333333333333</v>
      </c>
      <c r="N273" s="257"/>
      <c r="O273" s="257"/>
      <c r="P273" s="257"/>
      <c r="Q273" s="257">
        <f t="shared" si="4"/>
        <v>0.5604166667</v>
      </c>
      <c r="R273" s="257">
        <f t="shared" si="5"/>
        <v>0.7381944444</v>
      </c>
      <c r="S273" s="258">
        <f t="shared" si="6"/>
        <v>0.7965277778</v>
      </c>
      <c r="T273" s="257">
        <f t="shared" si="7"/>
        <v>0.8541666667</v>
      </c>
    </row>
    <row r="274">
      <c r="A274" s="254">
        <v>44469.0</v>
      </c>
      <c r="B274" s="266" t="str">
        <f t="shared" si="1"/>
        <v>Thursday</v>
      </c>
      <c r="C274" s="256">
        <v>44469.0</v>
      </c>
      <c r="D274" s="257">
        <v>0.2465277777777778</v>
      </c>
      <c r="E274" s="257">
        <v>0.3013888888888889</v>
      </c>
      <c r="F274" s="258">
        <f t="shared" si="2"/>
        <v>0.3152777778</v>
      </c>
      <c r="G274" s="195" t="str">
        <f t="shared" si="3"/>
        <v>01:01 PM - 01:06 PM</v>
      </c>
      <c r="H274" s="257">
        <v>0.5465277777777777</v>
      </c>
      <c r="I274" s="257">
        <v>0.7166666666666667</v>
      </c>
      <c r="J274" s="257">
        <v>0.7909722222222222</v>
      </c>
      <c r="K274" s="257">
        <v>0.8458333333333333</v>
      </c>
      <c r="L274" s="259"/>
      <c r="M274" s="257">
        <v>0.2708333333333333</v>
      </c>
      <c r="N274" s="257"/>
      <c r="O274" s="257"/>
      <c r="P274" s="257"/>
      <c r="Q274" s="257">
        <f t="shared" si="4"/>
        <v>0.5604166667</v>
      </c>
      <c r="R274" s="257">
        <f t="shared" si="5"/>
        <v>0.7375</v>
      </c>
      <c r="S274" s="258">
        <f t="shared" si="6"/>
        <v>0.7951388889</v>
      </c>
      <c r="T274" s="257">
        <f t="shared" si="7"/>
        <v>0.8527777778</v>
      </c>
    </row>
    <row r="275">
      <c r="A275" s="254">
        <v>44470.0</v>
      </c>
      <c r="B275" s="266" t="str">
        <f t="shared" si="1"/>
        <v>Friday</v>
      </c>
      <c r="C275" s="256">
        <v>44470.0</v>
      </c>
      <c r="D275" s="257">
        <v>0.24722222222222223</v>
      </c>
      <c r="E275" s="257">
        <v>0.3020833333333333</v>
      </c>
      <c r="F275" s="258">
        <f t="shared" si="2"/>
        <v>0.3159722222</v>
      </c>
      <c r="G275" s="195" t="str">
        <f t="shared" si="3"/>
        <v>01:00 PM - 01:05 PM</v>
      </c>
      <c r="H275" s="257">
        <v>0.5458333333333333</v>
      </c>
      <c r="I275" s="257">
        <v>0.7152777777777778</v>
      </c>
      <c r="J275" s="257">
        <v>0.7895833333333333</v>
      </c>
      <c r="K275" s="257">
        <v>0.8444444444444444</v>
      </c>
      <c r="L275" s="259"/>
      <c r="M275" s="257">
        <v>0.2708333333333333</v>
      </c>
      <c r="N275" s="257"/>
      <c r="O275" s="257"/>
      <c r="P275" s="257"/>
      <c r="Q275" s="257">
        <f t="shared" si="4"/>
        <v>0.5597222222</v>
      </c>
      <c r="R275" s="257">
        <f t="shared" si="5"/>
        <v>0.7361111111</v>
      </c>
      <c r="S275" s="258">
        <f t="shared" si="6"/>
        <v>0.79375</v>
      </c>
      <c r="T275" s="257">
        <f t="shared" si="7"/>
        <v>0.8513888889</v>
      </c>
    </row>
    <row r="276">
      <c r="A276" s="254">
        <v>44471.0</v>
      </c>
      <c r="B276" s="266" t="str">
        <f t="shared" si="1"/>
        <v>Saturday</v>
      </c>
      <c r="C276" s="256">
        <v>44471.0</v>
      </c>
      <c r="D276" s="257">
        <v>0.24791666666666667</v>
      </c>
      <c r="E276" s="257">
        <v>0.30277777777777776</v>
      </c>
      <c r="F276" s="258">
        <f t="shared" si="2"/>
        <v>0.3166666667</v>
      </c>
      <c r="G276" s="195" t="str">
        <f t="shared" si="3"/>
        <v>01:00 PM - 01:05 PM</v>
      </c>
      <c r="H276" s="257">
        <v>0.5458333333333333</v>
      </c>
      <c r="I276" s="257">
        <v>0.7138888888888889</v>
      </c>
      <c r="J276" s="257">
        <v>0.7881944444444444</v>
      </c>
      <c r="K276" s="257">
        <v>0.8430555555555556</v>
      </c>
      <c r="L276" s="259"/>
      <c r="M276" s="257">
        <v>0.2708333333333333</v>
      </c>
      <c r="N276" s="257"/>
      <c r="O276" s="257"/>
      <c r="P276" s="257"/>
      <c r="Q276" s="257">
        <f t="shared" si="4"/>
        <v>0.5597222222</v>
      </c>
      <c r="R276" s="257">
        <f t="shared" si="5"/>
        <v>0.7347222222</v>
      </c>
      <c r="S276" s="258">
        <f t="shared" si="6"/>
        <v>0.7923611111</v>
      </c>
      <c r="T276" s="257">
        <f t="shared" si="7"/>
        <v>0.85</v>
      </c>
    </row>
    <row r="277">
      <c r="A277" s="254">
        <v>44472.0</v>
      </c>
      <c r="B277" s="266" t="str">
        <f t="shared" si="1"/>
        <v>Sunday</v>
      </c>
      <c r="C277" s="256">
        <v>44472.0</v>
      </c>
      <c r="D277" s="257">
        <v>0.24861111111111112</v>
      </c>
      <c r="E277" s="257">
        <v>0.3034722222222222</v>
      </c>
      <c r="F277" s="258">
        <f t="shared" si="2"/>
        <v>0.3173611111</v>
      </c>
      <c r="G277" s="195" t="str">
        <f t="shared" si="3"/>
        <v>01:00 PM - 01:05 PM</v>
      </c>
      <c r="H277" s="257">
        <v>0.5458333333333333</v>
      </c>
      <c r="I277" s="257">
        <v>0.7131944444444445</v>
      </c>
      <c r="J277" s="257">
        <v>0.7875</v>
      </c>
      <c r="K277" s="257">
        <v>0.8416666666666667</v>
      </c>
      <c r="L277" s="259"/>
      <c r="M277" s="257">
        <v>0.2708333333333333</v>
      </c>
      <c r="N277" s="257"/>
      <c r="O277" s="257"/>
      <c r="P277" s="257"/>
      <c r="Q277" s="257">
        <f t="shared" si="4"/>
        <v>0.5597222222</v>
      </c>
      <c r="R277" s="257">
        <f t="shared" si="5"/>
        <v>0.7340277778</v>
      </c>
      <c r="S277" s="258">
        <f t="shared" si="6"/>
        <v>0.7916666667</v>
      </c>
      <c r="T277" s="257">
        <f t="shared" si="7"/>
        <v>0.8486111111</v>
      </c>
    </row>
    <row r="278">
      <c r="A278" s="254">
        <v>44473.0</v>
      </c>
      <c r="B278" s="266" t="str">
        <f t="shared" si="1"/>
        <v>Monday</v>
      </c>
      <c r="C278" s="256">
        <v>44473.0</v>
      </c>
      <c r="D278" s="257">
        <v>0.25</v>
      </c>
      <c r="E278" s="257">
        <v>0.30416666666666664</v>
      </c>
      <c r="F278" s="258">
        <f t="shared" si="2"/>
        <v>0.3180555556</v>
      </c>
      <c r="G278" s="195" t="str">
        <f t="shared" si="3"/>
        <v>12:59 PM - 01:04 PM</v>
      </c>
      <c r="H278" s="257">
        <v>0.5451388888888888</v>
      </c>
      <c r="I278" s="257">
        <v>0.7118055555555556</v>
      </c>
      <c r="J278" s="257">
        <v>0.7861111111111111</v>
      </c>
      <c r="K278" s="257">
        <v>0.8409722222222222</v>
      </c>
      <c r="L278" s="259"/>
      <c r="M278" s="257">
        <v>0.2708333333333333</v>
      </c>
      <c r="N278" s="257"/>
      <c r="O278" s="257"/>
      <c r="P278" s="257"/>
      <c r="Q278" s="257">
        <f t="shared" si="4"/>
        <v>0.5590277778</v>
      </c>
      <c r="R278" s="257">
        <f t="shared" si="5"/>
        <v>0.7326388889</v>
      </c>
      <c r="S278" s="258">
        <f t="shared" si="6"/>
        <v>0.7902777778</v>
      </c>
      <c r="T278" s="257">
        <f t="shared" si="7"/>
        <v>0.8479166667</v>
      </c>
    </row>
    <row r="279">
      <c r="A279" s="254">
        <v>44474.0</v>
      </c>
      <c r="B279" s="266" t="str">
        <f t="shared" si="1"/>
        <v>Tuesday</v>
      </c>
      <c r="C279" s="256">
        <v>44474.0</v>
      </c>
      <c r="D279" s="257">
        <v>0.25069444444444444</v>
      </c>
      <c r="E279" s="257">
        <v>0.3055555555555556</v>
      </c>
      <c r="F279" s="258">
        <f t="shared" si="2"/>
        <v>0.3194444444</v>
      </c>
      <c r="G279" s="195" t="str">
        <f t="shared" si="3"/>
        <v>12:59 PM - 01:04 PM</v>
      </c>
      <c r="H279" s="257">
        <v>0.5451388888888888</v>
      </c>
      <c r="I279" s="257">
        <v>0.7111111111111111</v>
      </c>
      <c r="J279" s="257">
        <v>0.7847222222222222</v>
      </c>
      <c r="K279" s="257">
        <v>0.8395833333333333</v>
      </c>
      <c r="L279" s="259"/>
      <c r="M279" s="257">
        <v>0.2708333333333333</v>
      </c>
      <c r="N279" s="257"/>
      <c r="O279" s="257"/>
      <c r="P279" s="257"/>
      <c r="Q279" s="257">
        <f t="shared" si="4"/>
        <v>0.5590277778</v>
      </c>
      <c r="R279" s="257">
        <f t="shared" si="5"/>
        <v>0.7319444444</v>
      </c>
      <c r="S279" s="258">
        <f t="shared" si="6"/>
        <v>0.7888888889</v>
      </c>
      <c r="T279" s="257">
        <f t="shared" si="7"/>
        <v>0.8465277778</v>
      </c>
    </row>
    <row r="280">
      <c r="A280" s="254">
        <v>44475.0</v>
      </c>
      <c r="B280" s="266" t="str">
        <f t="shared" si="1"/>
        <v>Wednesday</v>
      </c>
      <c r="C280" s="256">
        <v>44475.0</v>
      </c>
      <c r="D280" s="257">
        <v>0.2513888888888889</v>
      </c>
      <c r="E280" s="257">
        <v>0.30625</v>
      </c>
      <c r="F280" s="258">
        <f t="shared" si="2"/>
        <v>0.3201388889</v>
      </c>
      <c r="G280" s="195" t="str">
        <f t="shared" si="3"/>
        <v>12:59 PM - 01:04 PM</v>
      </c>
      <c r="H280" s="257">
        <v>0.5451388888888888</v>
      </c>
      <c r="I280" s="257">
        <v>0.7097222222222223</v>
      </c>
      <c r="J280" s="257">
        <v>0.7833333333333333</v>
      </c>
      <c r="K280" s="257">
        <v>0.8381944444444445</v>
      </c>
      <c r="L280" s="259"/>
      <c r="M280" s="257">
        <v>0.2708333333333333</v>
      </c>
      <c r="N280" s="257"/>
      <c r="O280" s="257"/>
      <c r="P280" s="257"/>
      <c r="Q280" s="257">
        <f t="shared" si="4"/>
        <v>0.5590277778</v>
      </c>
      <c r="R280" s="257">
        <f t="shared" si="5"/>
        <v>0.7305555556</v>
      </c>
      <c r="S280" s="258">
        <f t="shared" si="6"/>
        <v>0.7875</v>
      </c>
      <c r="T280" s="257">
        <f t="shared" si="7"/>
        <v>0.8451388889</v>
      </c>
    </row>
    <row r="281">
      <c r="A281" s="254">
        <v>44476.0</v>
      </c>
      <c r="B281" s="266" t="str">
        <f t="shared" si="1"/>
        <v>Thursday</v>
      </c>
      <c r="C281" s="256">
        <v>44476.0</v>
      </c>
      <c r="D281" s="257">
        <v>0.2520833333333333</v>
      </c>
      <c r="E281" s="257">
        <v>0.30694444444444446</v>
      </c>
      <c r="F281" s="258">
        <f t="shared" si="2"/>
        <v>0.3208333333</v>
      </c>
      <c r="G281" s="195" t="str">
        <f t="shared" si="3"/>
        <v>12:59 PM - 01:04 PM</v>
      </c>
      <c r="H281" s="257">
        <v>0.5451388888888888</v>
      </c>
      <c r="I281" s="257">
        <v>0.7083333333333334</v>
      </c>
      <c r="J281" s="257">
        <v>0.7826388888888889</v>
      </c>
      <c r="K281" s="257">
        <v>0.8368055555555556</v>
      </c>
      <c r="L281" s="259"/>
      <c r="M281" s="257">
        <v>0.2708333333333333</v>
      </c>
      <c r="N281" s="257"/>
      <c r="O281" s="257"/>
      <c r="P281" s="257"/>
      <c r="Q281" s="257">
        <f t="shared" si="4"/>
        <v>0.5590277778</v>
      </c>
      <c r="R281" s="257">
        <f t="shared" si="5"/>
        <v>0.7291666667</v>
      </c>
      <c r="S281" s="258">
        <f t="shared" si="6"/>
        <v>0.7868055556</v>
      </c>
      <c r="T281" s="257">
        <f t="shared" si="7"/>
        <v>0.84375</v>
      </c>
    </row>
    <row r="282">
      <c r="A282" s="254">
        <v>44477.0</v>
      </c>
      <c r="B282" s="266" t="str">
        <f t="shared" si="1"/>
        <v>Friday</v>
      </c>
      <c r="C282" s="256">
        <v>44477.0</v>
      </c>
      <c r="D282" s="257">
        <v>0.25277777777777777</v>
      </c>
      <c r="E282" s="257">
        <v>0.3076388888888889</v>
      </c>
      <c r="F282" s="258">
        <f t="shared" si="2"/>
        <v>0.3215277778</v>
      </c>
      <c r="G282" s="195" t="str">
        <f t="shared" si="3"/>
        <v>12:58 PM - 01:03 PM</v>
      </c>
      <c r="H282" s="257">
        <v>0.5444444444444444</v>
      </c>
      <c r="I282" s="257">
        <v>0.7076388888888889</v>
      </c>
      <c r="J282" s="257">
        <v>0.78125</v>
      </c>
      <c r="K282" s="257">
        <v>0.8354166666666667</v>
      </c>
      <c r="L282" s="259"/>
      <c r="M282" s="257">
        <v>0.2708333333333333</v>
      </c>
      <c r="N282" s="257"/>
      <c r="O282" s="257"/>
      <c r="P282" s="257"/>
      <c r="Q282" s="257">
        <f t="shared" si="4"/>
        <v>0.5583333333</v>
      </c>
      <c r="R282" s="257">
        <f t="shared" si="5"/>
        <v>0.7284722222</v>
      </c>
      <c r="S282" s="258">
        <f t="shared" si="6"/>
        <v>0.7854166667</v>
      </c>
      <c r="T282" s="257">
        <f t="shared" si="7"/>
        <v>0.8423611111</v>
      </c>
    </row>
    <row r="283">
      <c r="A283" s="254">
        <v>44478.0</v>
      </c>
      <c r="B283" s="266" t="str">
        <f t="shared" si="1"/>
        <v>Saturday</v>
      </c>
      <c r="C283" s="256">
        <v>44478.0</v>
      </c>
      <c r="D283" s="257">
        <v>0.25416666666666665</v>
      </c>
      <c r="E283" s="257">
        <v>0.30833333333333335</v>
      </c>
      <c r="F283" s="258">
        <f t="shared" si="2"/>
        <v>0.3222222222</v>
      </c>
      <c r="G283" s="195" t="str">
        <f t="shared" si="3"/>
        <v>12:58 PM - 01:03 PM</v>
      </c>
      <c r="H283" s="257">
        <v>0.5444444444444444</v>
      </c>
      <c r="I283" s="257">
        <v>0.70625</v>
      </c>
      <c r="J283" s="257">
        <v>0.7798611111111111</v>
      </c>
      <c r="K283" s="257">
        <v>0.8347222222222223</v>
      </c>
      <c r="L283" s="259"/>
      <c r="M283" s="257">
        <v>0.2708333333333333</v>
      </c>
      <c r="N283" s="257"/>
      <c r="O283" s="257"/>
      <c r="P283" s="257"/>
      <c r="Q283" s="257">
        <f t="shared" si="4"/>
        <v>0.5583333333</v>
      </c>
      <c r="R283" s="257">
        <f t="shared" si="5"/>
        <v>0.7270833333</v>
      </c>
      <c r="S283" s="258">
        <f t="shared" si="6"/>
        <v>0.7840277778</v>
      </c>
      <c r="T283" s="257">
        <f t="shared" si="7"/>
        <v>0.8416666667</v>
      </c>
    </row>
    <row r="284">
      <c r="A284" s="254">
        <v>44479.0</v>
      </c>
      <c r="B284" s="266" t="str">
        <f t="shared" si="1"/>
        <v>Sunday</v>
      </c>
      <c r="C284" s="256">
        <v>44479.0</v>
      </c>
      <c r="D284" s="257">
        <v>0.2548611111111111</v>
      </c>
      <c r="E284" s="257">
        <v>0.3090277777777778</v>
      </c>
      <c r="F284" s="258">
        <f t="shared" si="2"/>
        <v>0.3229166667</v>
      </c>
      <c r="G284" s="195" t="str">
        <f t="shared" si="3"/>
        <v>12:58 PM - 01:03 PM</v>
      </c>
      <c r="H284" s="257">
        <v>0.5444444444444444</v>
      </c>
      <c r="I284" s="257">
        <v>0.7055555555555556</v>
      </c>
      <c r="J284" s="257">
        <v>0.7784722222222222</v>
      </c>
      <c r="K284" s="257">
        <v>0.8333333333333334</v>
      </c>
      <c r="L284" s="259"/>
      <c r="M284" s="257">
        <v>0.2708333333333333</v>
      </c>
      <c r="N284" s="257"/>
      <c r="O284" s="257"/>
      <c r="P284" s="257"/>
      <c r="Q284" s="257">
        <f t="shared" si="4"/>
        <v>0.5583333333</v>
      </c>
      <c r="R284" s="257">
        <f t="shared" si="5"/>
        <v>0.7263888889</v>
      </c>
      <c r="S284" s="258">
        <f t="shared" si="6"/>
        <v>0.7826388889</v>
      </c>
      <c r="T284" s="257">
        <f t="shared" si="7"/>
        <v>0.8402777778</v>
      </c>
    </row>
    <row r="285">
      <c r="A285" s="254">
        <v>44480.0</v>
      </c>
      <c r="B285" s="266" t="str">
        <f t="shared" si="1"/>
        <v>Monday</v>
      </c>
      <c r="C285" s="256">
        <v>44480.0</v>
      </c>
      <c r="D285" s="257">
        <v>0.25555555555555554</v>
      </c>
      <c r="E285" s="257">
        <v>0.3104166666666667</v>
      </c>
      <c r="F285" s="258">
        <f t="shared" si="2"/>
        <v>0.3243055556</v>
      </c>
      <c r="G285" s="195" t="str">
        <f t="shared" si="3"/>
        <v>12:58 PM - 01:03 PM</v>
      </c>
      <c r="H285" s="257">
        <v>0.5444444444444444</v>
      </c>
      <c r="I285" s="257">
        <v>0.7041666666666667</v>
      </c>
      <c r="J285" s="257">
        <v>0.7777777777777778</v>
      </c>
      <c r="K285" s="257">
        <v>0.8319444444444445</v>
      </c>
      <c r="L285" s="259"/>
      <c r="M285" s="257">
        <v>0.2708333333333333</v>
      </c>
      <c r="N285" s="257"/>
      <c r="O285" s="257"/>
      <c r="P285" s="257"/>
      <c r="Q285" s="257">
        <f t="shared" si="4"/>
        <v>0.5583333333</v>
      </c>
      <c r="R285" s="257">
        <f t="shared" si="5"/>
        <v>0.725</v>
      </c>
      <c r="S285" s="258">
        <f t="shared" si="6"/>
        <v>0.7819444444</v>
      </c>
      <c r="T285" s="257">
        <f t="shared" si="7"/>
        <v>0.8388888889</v>
      </c>
    </row>
    <row r="286">
      <c r="A286" s="254">
        <v>44481.0</v>
      </c>
      <c r="B286" s="266" t="str">
        <f t="shared" si="1"/>
        <v>Tuesday</v>
      </c>
      <c r="C286" s="256">
        <v>44481.0</v>
      </c>
      <c r="D286" s="257">
        <v>0.25625</v>
      </c>
      <c r="E286" s="257">
        <v>0.3111111111111111</v>
      </c>
      <c r="F286" s="258">
        <f t="shared" si="2"/>
        <v>0.325</v>
      </c>
      <c r="G286" s="195" t="str">
        <f t="shared" si="3"/>
        <v>12:57 PM - 01:02 PM</v>
      </c>
      <c r="H286" s="257">
        <v>0.54375</v>
      </c>
      <c r="I286" s="257">
        <v>0.7034722222222223</v>
      </c>
      <c r="J286" s="257">
        <v>0.7763888888888889</v>
      </c>
      <c r="K286" s="257">
        <v>0.83125</v>
      </c>
      <c r="L286" s="259"/>
      <c r="M286" s="257">
        <v>0.2708333333333333</v>
      </c>
      <c r="N286" s="257"/>
      <c r="O286" s="257"/>
      <c r="P286" s="257"/>
      <c r="Q286" s="257">
        <f t="shared" si="4"/>
        <v>0.5576388889</v>
      </c>
      <c r="R286" s="257">
        <f t="shared" si="5"/>
        <v>0.7243055556</v>
      </c>
      <c r="S286" s="258">
        <f t="shared" si="6"/>
        <v>0.7805555556</v>
      </c>
      <c r="T286" s="257">
        <f t="shared" si="7"/>
        <v>0.8381944444</v>
      </c>
    </row>
    <row r="287">
      <c r="A287" s="254">
        <v>44482.0</v>
      </c>
      <c r="B287" s="266" t="str">
        <f t="shared" si="1"/>
        <v>Wednesday</v>
      </c>
      <c r="C287" s="256">
        <v>44482.0</v>
      </c>
      <c r="D287" s="257">
        <v>0.2569444444444444</v>
      </c>
      <c r="E287" s="257">
        <v>0.31180555555555556</v>
      </c>
      <c r="F287" s="258">
        <f t="shared" si="2"/>
        <v>0.3256944444</v>
      </c>
      <c r="G287" s="195" t="str">
        <f t="shared" si="3"/>
        <v>12:57 PM - 01:02 PM</v>
      </c>
      <c r="H287" s="257">
        <v>0.54375</v>
      </c>
      <c r="I287" s="257">
        <v>0.7020833333333333</v>
      </c>
      <c r="J287" s="257">
        <v>0.775</v>
      </c>
      <c r="K287" s="257">
        <v>0.8298611111111112</v>
      </c>
      <c r="L287" s="259"/>
      <c r="M287" s="257">
        <v>0.2708333333333333</v>
      </c>
      <c r="N287" s="257"/>
      <c r="O287" s="257"/>
      <c r="P287" s="257"/>
      <c r="Q287" s="257">
        <f t="shared" si="4"/>
        <v>0.5576388889</v>
      </c>
      <c r="R287" s="257">
        <f t="shared" si="5"/>
        <v>0.7229166667</v>
      </c>
      <c r="S287" s="258">
        <f t="shared" si="6"/>
        <v>0.7791666667</v>
      </c>
      <c r="T287" s="257">
        <f t="shared" si="7"/>
        <v>0.8368055556</v>
      </c>
    </row>
    <row r="288">
      <c r="A288" s="254">
        <v>44483.0</v>
      </c>
      <c r="B288" s="266" t="str">
        <f t="shared" si="1"/>
        <v>Thursday</v>
      </c>
      <c r="C288" s="256">
        <v>44483.0</v>
      </c>
      <c r="D288" s="257">
        <v>0.25763888888888886</v>
      </c>
      <c r="E288" s="257">
        <v>0.3125</v>
      </c>
      <c r="F288" s="258">
        <f t="shared" si="2"/>
        <v>0.3263888889</v>
      </c>
      <c r="G288" s="195" t="str">
        <f t="shared" si="3"/>
        <v>12:57 PM - 01:02 PM</v>
      </c>
      <c r="H288" s="257">
        <v>0.54375</v>
      </c>
      <c r="I288" s="257">
        <v>0.7013888888888888</v>
      </c>
      <c r="J288" s="257">
        <v>0.7743055555555556</v>
      </c>
      <c r="K288" s="257">
        <v>0.8284722222222223</v>
      </c>
      <c r="L288" s="259"/>
      <c r="M288" s="257">
        <v>0.2708333333333333</v>
      </c>
      <c r="N288" s="257"/>
      <c r="O288" s="257"/>
      <c r="P288" s="257"/>
      <c r="Q288" s="257">
        <f t="shared" si="4"/>
        <v>0.5576388889</v>
      </c>
      <c r="R288" s="257">
        <f t="shared" si="5"/>
        <v>0.7222222222</v>
      </c>
      <c r="S288" s="258">
        <f t="shared" si="6"/>
        <v>0.7784722222</v>
      </c>
      <c r="T288" s="257">
        <f t="shared" si="7"/>
        <v>0.8354166667</v>
      </c>
    </row>
    <row r="289">
      <c r="A289" s="254">
        <v>44484.0</v>
      </c>
      <c r="B289" s="266" t="str">
        <f t="shared" si="1"/>
        <v>Friday</v>
      </c>
      <c r="C289" s="256">
        <v>44484.0</v>
      </c>
      <c r="D289" s="257">
        <v>0.2590277777777778</v>
      </c>
      <c r="E289" s="257">
        <v>0.3138888888888889</v>
      </c>
      <c r="F289" s="258">
        <f t="shared" si="2"/>
        <v>0.3277777778</v>
      </c>
      <c r="G289" s="195" t="str">
        <f t="shared" si="3"/>
        <v>12:57 PM - 01:02 PM</v>
      </c>
      <c r="H289" s="257">
        <v>0.54375</v>
      </c>
      <c r="I289" s="257">
        <v>0.7</v>
      </c>
      <c r="J289" s="257">
        <v>0.7729166666666667</v>
      </c>
      <c r="K289" s="257">
        <v>0.8277777777777777</v>
      </c>
      <c r="L289" s="259"/>
      <c r="M289" s="257">
        <v>0.2708333333333333</v>
      </c>
      <c r="N289" s="257"/>
      <c r="O289" s="257"/>
      <c r="P289" s="257"/>
      <c r="Q289" s="257">
        <f t="shared" si="4"/>
        <v>0.5576388889</v>
      </c>
      <c r="R289" s="257">
        <f t="shared" si="5"/>
        <v>0.7208333333</v>
      </c>
      <c r="S289" s="258">
        <f t="shared" si="6"/>
        <v>0.7770833333</v>
      </c>
      <c r="T289" s="257">
        <f t="shared" si="7"/>
        <v>0.8347222222</v>
      </c>
    </row>
    <row r="290">
      <c r="A290" s="254">
        <v>44485.0</v>
      </c>
      <c r="B290" s="266" t="str">
        <f t="shared" si="1"/>
        <v>Saturday</v>
      </c>
      <c r="C290" s="256">
        <v>44485.0</v>
      </c>
      <c r="D290" s="257">
        <v>0.25972222222222224</v>
      </c>
      <c r="E290" s="257">
        <v>0.3145833333333333</v>
      </c>
      <c r="F290" s="258">
        <f t="shared" si="2"/>
        <v>0.3284722222</v>
      </c>
      <c r="G290" s="195" t="str">
        <f t="shared" si="3"/>
        <v>12:56 PM - 01:01 PM</v>
      </c>
      <c r="H290" s="257">
        <v>0.5430555555555555</v>
      </c>
      <c r="I290" s="257">
        <v>0.6993055555555555</v>
      </c>
      <c r="J290" s="257">
        <v>0.7715277777777778</v>
      </c>
      <c r="K290" s="257">
        <v>0.8263888888888888</v>
      </c>
      <c r="L290" s="259"/>
      <c r="M290" s="257">
        <v>0.2708333333333333</v>
      </c>
      <c r="N290" s="257"/>
      <c r="O290" s="257"/>
      <c r="P290" s="257"/>
      <c r="Q290" s="257">
        <f t="shared" si="4"/>
        <v>0.5569444444</v>
      </c>
      <c r="R290" s="257">
        <f t="shared" si="5"/>
        <v>0.7201388889</v>
      </c>
      <c r="S290" s="258">
        <f t="shared" si="6"/>
        <v>0.7756944444</v>
      </c>
      <c r="T290" s="257">
        <f t="shared" si="7"/>
        <v>0.8333333333</v>
      </c>
    </row>
    <row r="291">
      <c r="A291" s="254">
        <v>44486.0</v>
      </c>
      <c r="B291" s="266" t="str">
        <f t="shared" si="1"/>
        <v>Sunday</v>
      </c>
      <c r="C291" s="256">
        <v>44486.0</v>
      </c>
      <c r="D291" s="257">
        <v>0.2604166666666667</v>
      </c>
      <c r="E291" s="257">
        <v>0.31527777777777777</v>
      </c>
      <c r="F291" s="258">
        <f t="shared" si="2"/>
        <v>0.3291666667</v>
      </c>
      <c r="G291" s="195" t="str">
        <f t="shared" si="3"/>
        <v>12:56 PM - 01:01 PM</v>
      </c>
      <c r="H291" s="257">
        <v>0.5430555555555555</v>
      </c>
      <c r="I291" s="257">
        <v>0.6979166666666666</v>
      </c>
      <c r="J291" s="257">
        <v>0.7708333333333334</v>
      </c>
      <c r="K291" s="257">
        <v>0.8256944444444444</v>
      </c>
      <c r="L291" s="259"/>
      <c r="M291" s="257">
        <v>0.2708333333333333</v>
      </c>
      <c r="N291" s="257"/>
      <c r="O291" s="257"/>
      <c r="P291" s="257"/>
      <c r="Q291" s="257">
        <f t="shared" si="4"/>
        <v>0.5569444444</v>
      </c>
      <c r="R291" s="257">
        <f t="shared" si="5"/>
        <v>0.71875</v>
      </c>
      <c r="S291" s="258">
        <f t="shared" si="6"/>
        <v>0.775</v>
      </c>
      <c r="T291" s="257">
        <f t="shared" si="7"/>
        <v>0.8326388889</v>
      </c>
    </row>
    <row r="292">
      <c r="A292" s="254">
        <v>44487.0</v>
      </c>
      <c r="B292" s="266" t="str">
        <f t="shared" si="1"/>
        <v>Monday</v>
      </c>
      <c r="C292" s="256">
        <v>44487.0</v>
      </c>
      <c r="D292" s="257">
        <v>0.2611111111111111</v>
      </c>
      <c r="E292" s="257">
        <v>0.3159722222222222</v>
      </c>
      <c r="F292" s="258">
        <f t="shared" si="2"/>
        <v>0.3298611111</v>
      </c>
      <c r="G292" s="195" t="str">
        <f t="shared" si="3"/>
        <v>12:56 PM - 01:01 PM</v>
      </c>
      <c r="H292" s="257">
        <v>0.5430555555555555</v>
      </c>
      <c r="I292" s="257">
        <v>0.6972222222222222</v>
      </c>
      <c r="J292" s="257">
        <v>0.7694444444444445</v>
      </c>
      <c r="K292" s="257">
        <v>0.8243055555555555</v>
      </c>
      <c r="L292" s="259"/>
      <c r="M292" s="257">
        <v>0.2708333333333333</v>
      </c>
      <c r="N292" s="257"/>
      <c r="O292" s="257"/>
      <c r="P292" s="257"/>
      <c r="Q292" s="257">
        <f t="shared" si="4"/>
        <v>0.5569444444</v>
      </c>
      <c r="R292" s="257">
        <f t="shared" si="5"/>
        <v>0.7180555556</v>
      </c>
      <c r="S292" s="258">
        <f t="shared" si="6"/>
        <v>0.7736111111</v>
      </c>
      <c r="T292" s="257">
        <f t="shared" si="7"/>
        <v>0.83125</v>
      </c>
    </row>
    <row r="293">
      <c r="A293" s="254">
        <v>44488.0</v>
      </c>
      <c r="B293" s="266" t="str">
        <f t="shared" si="1"/>
        <v>Tuesday</v>
      </c>
      <c r="C293" s="256">
        <v>44488.0</v>
      </c>
      <c r="D293" s="257">
        <v>0.26180555555555557</v>
      </c>
      <c r="E293" s="257">
        <v>0.3173611111111111</v>
      </c>
      <c r="F293" s="258">
        <f t="shared" si="2"/>
        <v>0.33125</v>
      </c>
      <c r="G293" s="195" t="str">
        <f t="shared" si="3"/>
        <v>12:56 PM - 01:01 PM</v>
      </c>
      <c r="H293" s="257">
        <v>0.5430555555555555</v>
      </c>
      <c r="I293" s="257">
        <v>0.6958333333333333</v>
      </c>
      <c r="J293" s="257">
        <v>0.7680555555555556</v>
      </c>
      <c r="K293" s="257">
        <v>0.8236111111111111</v>
      </c>
      <c r="L293" s="259"/>
      <c r="M293" s="257">
        <v>0.2708333333333333</v>
      </c>
      <c r="N293" s="257"/>
      <c r="O293" s="257"/>
      <c r="P293" s="257"/>
      <c r="Q293" s="257">
        <f t="shared" si="4"/>
        <v>0.5569444444</v>
      </c>
      <c r="R293" s="257">
        <f t="shared" si="5"/>
        <v>0.7166666667</v>
      </c>
      <c r="S293" s="258">
        <f t="shared" si="6"/>
        <v>0.7722222222</v>
      </c>
      <c r="T293" s="257">
        <f t="shared" si="7"/>
        <v>0.8305555556</v>
      </c>
    </row>
    <row r="294">
      <c r="A294" s="254">
        <v>44489.0</v>
      </c>
      <c r="B294" s="266" t="str">
        <f t="shared" si="1"/>
        <v>Wednesday</v>
      </c>
      <c r="C294" s="256">
        <v>44489.0</v>
      </c>
      <c r="D294" s="257">
        <v>0.26319444444444445</v>
      </c>
      <c r="E294" s="257">
        <v>0.31805555555555554</v>
      </c>
      <c r="F294" s="258">
        <f t="shared" si="2"/>
        <v>0.3319444444</v>
      </c>
      <c r="G294" s="195" t="str">
        <f t="shared" si="3"/>
        <v>12:56 PM - 01:01 PM</v>
      </c>
      <c r="H294" s="257">
        <v>0.5430555555555555</v>
      </c>
      <c r="I294" s="257">
        <v>0.6951388888888889</v>
      </c>
      <c r="J294" s="257">
        <v>0.7673611111111112</v>
      </c>
      <c r="K294" s="257">
        <v>0.8222222222222222</v>
      </c>
      <c r="L294" s="259"/>
      <c r="M294" s="257">
        <v>0.2708333333333333</v>
      </c>
      <c r="N294" s="257"/>
      <c r="O294" s="257"/>
      <c r="P294" s="257"/>
      <c r="Q294" s="257">
        <f t="shared" si="4"/>
        <v>0.5569444444</v>
      </c>
      <c r="R294" s="257">
        <f t="shared" si="5"/>
        <v>0.7159722222</v>
      </c>
      <c r="S294" s="258">
        <f t="shared" si="6"/>
        <v>0.7715277778</v>
      </c>
      <c r="T294" s="257">
        <f t="shared" si="7"/>
        <v>0.8291666667</v>
      </c>
    </row>
    <row r="295">
      <c r="A295" s="254">
        <v>44490.0</v>
      </c>
      <c r="B295" s="266" t="str">
        <f t="shared" si="1"/>
        <v>Thursday</v>
      </c>
      <c r="C295" s="256">
        <v>44490.0</v>
      </c>
      <c r="D295" s="257">
        <v>0.2638888888888889</v>
      </c>
      <c r="E295" s="257">
        <v>0.31875</v>
      </c>
      <c r="F295" s="258">
        <f t="shared" si="2"/>
        <v>0.3326388889</v>
      </c>
      <c r="G295" s="195" t="str">
        <f t="shared" si="3"/>
        <v>12:55 PM - 01:00 PM</v>
      </c>
      <c r="H295" s="257">
        <v>0.5423611111111111</v>
      </c>
      <c r="I295" s="257">
        <v>0.69375</v>
      </c>
      <c r="J295" s="257">
        <v>0.7659722222222223</v>
      </c>
      <c r="K295" s="257">
        <v>0.8215277777777777</v>
      </c>
      <c r="L295" s="259"/>
      <c r="M295" s="257">
        <v>0.2708333333333333</v>
      </c>
      <c r="N295" s="257"/>
      <c r="O295" s="257"/>
      <c r="P295" s="257"/>
      <c r="Q295" s="257">
        <f t="shared" si="4"/>
        <v>0.55625</v>
      </c>
      <c r="R295" s="257">
        <f t="shared" si="5"/>
        <v>0.7145833333</v>
      </c>
      <c r="S295" s="258">
        <f t="shared" si="6"/>
        <v>0.7701388889</v>
      </c>
      <c r="T295" s="257">
        <f t="shared" si="7"/>
        <v>0.8284722222</v>
      </c>
    </row>
    <row r="296">
      <c r="A296" s="254">
        <v>44491.0</v>
      </c>
      <c r="B296" s="266" t="str">
        <f t="shared" si="1"/>
        <v>Friday</v>
      </c>
      <c r="C296" s="256">
        <v>44491.0</v>
      </c>
      <c r="D296" s="257">
        <v>0.26458333333333334</v>
      </c>
      <c r="E296" s="257">
        <v>0.3194444444444444</v>
      </c>
      <c r="F296" s="258">
        <f t="shared" si="2"/>
        <v>0.3333333333</v>
      </c>
      <c r="G296" s="195" t="str">
        <f t="shared" si="3"/>
        <v>12:55 PM - 01:00 PM</v>
      </c>
      <c r="H296" s="257">
        <v>0.5423611111111111</v>
      </c>
      <c r="I296" s="257">
        <v>0.6930555555555555</v>
      </c>
      <c r="J296" s="257">
        <v>0.7652777777777777</v>
      </c>
      <c r="K296" s="257">
        <v>0.8201388888888889</v>
      </c>
      <c r="L296" s="259"/>
      <c r="M296" s="257">
        <v>0.2708333333333333</v>
      </c>
      <c r="N296" s="257"/>
      <c r="O296" s="257"/>
      <c r="P296" s="257"/>
      <c r="Q296" s="257">
        <f t="shared" si="4"/>
        <v>0.55625</v>
      </c>
      <c r="R296" s="257">
        <f t="shared" si="5"/>
        <v>0.7138888889</v>
      </c>
      <c r="S296" s="258">
        <f t="shared" si="6"/>
        <v>0.7694444444</v>
      </c>
      <c r="T296" s="257">
        <f t="shared" si="7"/>
        <v>0.8270833333</v>
      </c>
    </row>
    <row r="297">
      <c r="A297" s="254">
        <v>44492.0</v>
      </c>
      <c r="B297" s="266" t="str">
        <f t="shared" si="1"/>
        <v>Saturday</v>
      </c>
      <c r="C297" s="256">
        <v>44492.0</v>
      </c>
      <c r="D297" s="257">
        <v>0.2652777777777778</v>
      </c>
      <c r="E297" s="257">
        <v>0.32083333333333336</v>
      </c>
      <c r="F297" s="258">
        <f t="shared" si="2"/>
        <v>0.3347222222</v>
      </c>
      <c r="G297" s="195" t="str">
        <f t="shared" si="3"/>
        <v>12:55 PM - 01:00 PM</v>
      </c>
      <c r="H297" s="257">
        <v>0.5423611111111111</v>
      </c>
      <c r="I297" s="257">
        <v>0.6916666666666667</v>
      </c>
      <c r="J297" s="257">
        <v>0.7638888888888888</v>
      </c>
      <c r="K297" s="257">
        <v>0.8194444444444444</v>
      </c>
      <c r="L297" s="259"/>
      <c r="M297" s="257">
        <v>0.2708333333333333</v>
      </c>
      <c r="N297" s="257"/>
      <c r="O297" s="257"/>
      <c r="P297" s="257"/>
      <c r="Q297" s="257">
        <f t="shared" si="4"/>
        <v>0.55625</v>
      </c>
      <c r="R297" s="257">
        <f t="shared" si="5"/>
        <v>0.7125</v>
      </c>
      <c r="S297" s="258">
        <f t="shared" si="6"/>
        <v>0.7680555556</v>
      </c>
      <c r="T297" s="257">
        <f t="shared" si="7"/>
        <v>0.8263888889</v>
      </c>
    </row>
    <row r="298">
      <c r="A298" s="254">
        <v>44493.0</v>
      </c>
      <c r="B298" s="266" t="str">
        <f t="shared" si="1"/>
        <v>Sunday</v>
      </c>
      <c r="C298" s="256">
        <v>44493.0</v>
      </c>
      <c r="D298" s="257">
        <v>0.2659722222222222</v>
      </c>
      <c r="E298" s="257">
        <v>0.3215277777777778</v>
      </c>
      <c r="F298" s="258">
        <f t="shared" si="2"/>
        <v>0.3354166667</v>
      </c>
      <c r="G298" s="195" t="str">
        <f t="shared" si="3"/>
        <v>12:55 PM - 01:00 PM</v>
      </c>
      <c r="H298" s="257">
        <v>0.5423611111111111</v>
      </c>
      <c r="I298" s="257">
        <v>0.6909722222222222</v>
      </c>
      <c r="J298" s="257">
        <v>0.7631944444444444</v>
      </c>
      <c r="K298" s="257">
        <v>0.8180555555555555</v>
      </c>
      <c r="L298" s="259"/>
      <c r="M298" s="257">
        <v>0.2708333333333333</v>
      </c>
      <c r="N298" s="257"/>
      <c r="O298" s="257"/>
      <c r="P298" s="257"/>
      <c r="Q298" s="257">
        <f t="shared" si="4"/>
        <v>0.55625</v>
      </c>
      <c r="R298" s="257">
        <f t="shared" si="5"/>
        <v>0.7118055556</v>
      </c>
      <c r="S298" s="258">
        <f t="shared" si="6"/>
        <v>0.7673611111</v>
      </c>
      <c r="T298" s="257">
        <f t="shared" si="7"/>
        <v>0.825</v>
      </c>
    </row>
    <row r="299">
      <c r="A299" s="254">
        <v>44494.0</v>
      </c>
      <c r="B299" s="266" t="str">
        <f t="shared" si="1"/>
        <v>Monday</v>
      </c>
      <c r="C299" s="256">
        <v>44494.0</v>
      </c>
      <c r="D299" s="257">
        <v>0.26666666666666666</v>
      </c>
      <c r="E299" s="257">
        <v>0.32222222222222224</v>
      </c>
      <c r="F299" s="258">
        <f t="shared" si="2"/>
        <v>0.3361111111</v>
      </c>
      <c r="G299" s="195" t="str">
        <f t="shared" si="3"/>
        <v>12:55 PM - 01:00 PM</v>
      </c>
      <c r="H299" s="257">
        <v>0.5423611111111111</v>
      </c>
      <c r="I299" s="257">
        <v>0.6895833333333333</v>
      </c>
      <c r="J299" s="257">
        <v>0.7618055555555555</v>
      </c>
      <c r="K299" s="257">
        <v>0.8173611111111111</v>
      </c>
      <c r="L299" s="259"/>
      <c r="M299" s="257">
        <v>0.2708333333333333</v>
      </c>
      <c r="N299" s="257"/>
      <c r="O299" s="257"/>
      <c r="P299" s="257"/>
      <c r="Q299" s="257">
        <f t="shared" si="4"/>
        <v>0.55625</v>
      </c>
      <c r="R299" s="257">
        <f t="shared" si="5"/>
        <v>0.7104166667</v>
      </c>
      <c r="S299" s="258">
        <f t="shared" si="6"/>
        <v>0.7659722222</v>
      </c>
      <c r="T299" s="257">
        <f t="shared" si="7"/>
        <v>0.8243055556</v>
      </c>
    </row>
    <row r="300">
      <c r="A300" s="254">
        <v>44495.0</v>
      </c>
      <c r="B300" s="266" t="str">
        <f t="shared" si="1"/>
        <v>Tuesday</v>
      </c>
      <c r="C300" s="256">
        <v>44495.0</v>
      </c>
      <c r="D300" s="257">
        <v>0.26805555555555555</v>
      </c>
      <c r="E300" s="257">
        <v>0.3229166666666667</v>
      </c>
      <c r="F300" s="258">
        <f t="shared" si="2"/>
        <v>0.3368055556</v>
      </c>
      <c r="G300" s="195" t="str">
        <f t="shared" si="3"/>
        <v>12:55 PM - 01:00 PM</v>
      </c>
      <c r="H300" s="257">
        <v>0.5423611111111111</v>
      </c>
      <c r="I300" s="257">
        <v>0.6888888888888889</v>
      </c>
      <c r="J300" s="257">
        <v>0.7611111111111111</v>
      </c>
      <c r="K300" s="257">
        <v>0.8159722222222222</v>
      </c>
      <c r="L300" s="259"/>
      <c r="M300" s="257">
        <v>0.2708333333333333</v>
      </c>
      <c r="N300" s="257"/>
      <c r="O300" s="257"/>
      <c r="P300" s="257"/>
      <c r="Q300" s="257">
        <f t="shared" si="4"/>
        <v>0.55625</v>
      </c>
      <c r="R300" s="257">
        <f t="shared" si="5"/>
        <v>0.7097222222</v>
      </c>
      <c r="S300" s="258">
        <f t="shared" si="6"/>
        <v>0.7652777778</v>
      </c>
      <c r="T300" s="257">
        <f t="shared" si="7"/>
        <v>0.8229166667</v>
      </c>
    </row>
    <row r="301">
      <c r="A301" s="254">
        <v>44496.0</v>
      </c>
      <c r="B301" s="266" t="str">
        <f t="shared" si="1"/>
        <v>Wednesday</v>
      </c>
      <c r="C301" s="256">
        <v>44496.0</v>
      </c>
      <c r="D301" s="257">
        <v>0.26875</v>
      </c>
      <c r="E301" s="257">
        <v>0.32430555555555557</v>
      </c>
      <c r="F301" s="258">
        <f t="shared" si="2"/>
        <v>0.3381944444</v>
      </c>
      <c r="G301" s="195" t="str">
        <f t="shared" si="3"/>
        <v>12:55 PM - 01:00 PM</v>
      </c>
      <c r="H301" s="257">
        <v>0.5423611111111111</v>
      </c>
      <c r="I301" s="257">
        <v>0.6881944444444444</v>
      </c>
      <c r="J301" s="257">
        <v>0.7597222222222222</v>
      </c>
      <c r="K301" s="257">
        <v>0.8152777777777778</v>
      </c>
      <c r="L301" s="259"/>
      <c r="M301" s="257">
        <v>0.2708333333333333</v>
      </c>
      <c r="N301" s="257"/>
      <c r="O301" s="257"/>
      <c r="P301" s="257"/>
      <c r="Q301" s="257">
        <f t="shared" si="4"/>
        <v>0.55625</v>
      </c>
      <c r="R301" s="257">
        <f t="shared" si="5"/>
        <v>0.7090277778</v>
      </c>
      <c r="S301" s="258">
        <f t="shared" si="6"/>
        <v>0.7638888889</v>
      </c>
      <c r="T301" s="257">
        <f t="shared" si="7"/>
        <v>0.8222222222</v>
      </c>
    </row>
    <row r="302">
      <c r="A302" s="254">
        <v>44497.0</v>
      </c>
      <c r="B302" s="266" t="str">
        <f t="shared" si="1"/>
        <v>Thursday</v>
      </c>
      <c r="C302" s="256">
        <v>44497.0</v>
      </c>
      <c r="D302" s="257">
        <v>0.26944444444444443</v>
      </c>
      <c r="E302" s="257">
        <v>0.325</v>
      </c>
      <c r="F302" s="258">
        <f t="shared" si="2"/>
        <v>0.3388888889</v>
      </c>
      <c r="G302" s="195" t="str">
        <f t="shared" si="3"/>
        <v>12:55 PM - 01:00 PM</v>
      </c>
      <c r="H302" s="257">
        <v>0.5423611111111111</v>
      </c>
      <c r="I302" s="257">
        <v>0.6868055555555556</v>
      </c>
      <c r="J302" s="257">
        <v>0.7590277777777777</v>
      </c>
      <c r="K302" s="257">
        <v>0.8145833333333333</v>
      </c>
      <c r="L302" s="259"/>
      <c r="M302" s="257">
        <v>0.2708333333333333</v>
      </c>
      <c r="N302" s="257"/>
      <c r="O302" s="257"/>
      <c r="P302" s="257"/>
      <c r="Q302" s="257">
        <f t="shared" si="4"/>
        <v>0.55625</v>
      </c>
      <c r="R302" s="257">
        <f t="shared" si="5"/>
        <v>0.7076388889</v>
      </c>
      <c r="S302" s="258">
        <f t="shared" si="6"/>
        <v>0.7631944444</v>
      </c>
      <c r="T302" s="257">
        <f t="shared" si="7"/>
        <v>0.8215277778</v>
      </c>
    </row>
    <row r="303">
      <c r="A303" s="254">
        <v>44498.0</v>
      </c>
      <c r="B303" s="266" t="str">
        <f t="shared" si="1"/>
        <v>Friday</v>
      </c>
      <c r="C303" s="256">
        <v>44498.0</v>
      </c>
      <c r="D303" s="257">
        <v>0.2701388888888889</v>
      </c>
      <c r="E303" s="257">
        <v>0.32569444444444445</v>
      </c>
      <c r="F303" s="258">
        <f t="shared" si="2"/>
        <v>0.3395833333</v>
      </c>
      <c r="G303" s="195" t="str">
        <f t="shared" si="3"/>
        <v>12:55 PM - 01:00 PM</v>
      </c>
      <c r="H303" s="257">
        <v>0.5423611111111111</v>
      </c>
      <c r="I303" s="257">
        <v>0.6861111111111111</v>
      </c>
      <c r="J303" s="257">
        <v>0.7576388888888889</v>
      </c>
      <c r="K303" s="257">
        <v>0.8131944444444444</v>
      </c>
      <c r="L303" s="259"/>
      <c r="M303" s="257">
        <v>0.2708333333333333</v>
      </c>
      <c r="N303" s="257"/>
      <c r="O303" s="257"/>
      <c r="P303" s="257"/>
      <c r="Q303" s="257">
        <f t="shared" si="4"/>
        <v>0.55625</v>
      </c>
      <c r="R303" s="257">
        <f t="shared" si="5"/>
        <v>0.7069444444</v>
      </c>
      <c r="S303" s="258">
        <f t="shared" si="6"/>
        <v>0.7618055556</v>
      </c>
      <c r="T303" s="257">
        <f t="shared" si="7"/>
        <v>0.8201388889</v>
      </c>
    </row>
    <row r="304">
      <c r="A304" s="254">
        <v>44499.0</v>
      </c>
      <c r="B304" s="266" t="str">
        <f t="shared" si="1"/>
        <v>Saturday</v>
      </c>
      <c r="C304" s="256">
        <v>44499.0</v>
      </c>
      <c r="D304" s="257">
        <v>0.2708333333333333</v>
      </c>
      <c r="E304" s="257">
        <v>0.32708333333333334</v>
      </c>
      <c r="F304" s="258">
        <f t="shared" si="2"/>
        <v>0.3409722222</v>
      </c>
      <c r="G304" s="195" t="str">
        <f t="shared" si="3"/>
        <v>12:55 PM - 01:00 PM</v>
      </c>
      <c r="H304" s="257">
        <v>0.5423611111111111</v>
      </c>
      <c r="I304" s="257">
        <v>0.6854166666666667</v>
      </c>
      <c r="J304" s="257">
        <v>0.7569444444444444</v>
      </c>
      <c r="K304" s="257">
        <v>0.8125</v>
      </c>
      <c r="L304" s="259"/>
      <c r="M304" s="257">
        <v>0.2708333333333333</v>
      </c>
      <c r="N304" s="257"/>
      <c r="O304" s="257"/>
      <c r="P304" s="257"/>
      <c r="Q304" s="257">
        <f t="shared" si="4"/>
        <v>0.55625</v>
      </c>
      <c r="R304" s="257">
        <f t="shared" si="5"/>
        <v>0.70625</v>
      </c>
      <c r="S304" s="258">
        <f t="shared" si="6"/>
        <v>0.7611111111</v>
      </c>
      <c r="T304" s="257">
        <f t="shared" si="7"/>
        <v>0.8194444444</v>
      </c>
    </row>
    <row r="305">
      <c r="A305" s="254">
        <v>44500.0</v>
      </c>
      <c r="B305" s="266" t="str">
        <f t="shared" si="1"/>
        <v>Sunday</v>
      </c>
      <c r="C305" s="256">
        <v>44500.0</v>
      </c>
      <c r="D305" s="257">
        <v>0.27152777777777776</v>
      </c>
      <c r="E305" s="257">
        <v>0.3277777777777778</v>
      </c>
      <c r="F305" s="258">
        <f t="shared" si="2"/>
        <v>0.3416666667</v>
      </c>
      <c r="G305" s="195" t="str">
        <f t="shared" si="3"/>
        <v>12:55 PM - 01:00 PM</v>
      </c>
      <c r="H305" s="257">
        <v>0.5423611111111111</v>
      </c>
      <c r="I305" s="257">
        <v>0.6840277777777778</v>
      </c>
      <c r="J305" s="257">
        <v>0.7555555555555555</v>
      </c>
      <c r="K305" s="257">
        <v>0.8118055555555556</v>
      </c>
      <c r="L305" s="259"/>
      <c r="M305" s="257">
        <v>0.2708333333333333</v>
      </c>
      <c r="N305" s="257"/>
      <c r="O305" s="257"/>
      <c r="P305" s="257"/>
      <c r="Q305" s="257">
        <f t="shared" si="4"/>
        <v>0.55625</v>
      </c>
      <c r="R305" s="257">
        <f t="shared" si="5"/>
        <v>0.7048611111</v>
      </c>
      <c r="S305" s="258">
        <f t="shared" si="6"/>
        <v>0.7597222222</v>
      </c>
      <c r="T305" s="257">
        <f t="shared" si="7"/>
        <v>0.81875</v>
      </c>
    </row>
    <row r="306">
      <c r="A306" s="268">
        <v>44501.0</v>
      </c>
      <c r="B306" s="269" t="str">
        <f t="shared" si="1"/>
        <v>Monday</v>
      </c>
      <c r="C306" s="270">
        <v>44501.0</v>
      </c>
      <c r="D306" s="271">
        <v>0.27291666666666664</v>
      </c>
      <c r="E306" s="271">
        <v>0.3284722222222222</v>
      </c>
      <c r="F306" s="272">
        <f t="shared" si="2"/>
        <v>0.3423611111</v>
      </c>
      <c r="G306" s="273" t="str">
        <f t="shared" si="3"/>
        <v>12:54 PM - 12:59 PM</v>
      </c>
      <c r="H306" s="271">
        <v>0.5416666666666666</v>
      </c>
      <c r="I306" s="271">
        <v>0.6833333333333333</v>
      </c>
      <c r="J306" s="271">
        <v>0.7548611111111111</v>
      </c>
      <c r="K306" s="271">
        <v>0.8111111111111111</v>
      </c>
      <c r="L306" s="274"/>
      <c r="M306" s="271">
        <v>0.2708333333333333</v>
      </c>
      <c r="N306" s="271"/>
      <c r="O306" s="271"/>
      <c r="P306" s="271"/>
      <c r="Q306" s="271">
        <f t="shared" si="4"/>
        <v>0.5555555556</v>
      </c>
      <c r="R306" s="271">
        <f t="shared" si="5"/>
        <v>0.7041666667</v>
      </c>
      <c r="S306" s="272">
        <f t="shared" si="6"/>
        <v>0.7590277778</v>
      </c>
      <c r="T306" s="271">
        <f t="shared" si="7"/>
        <v>0.8180555556</v>
      </c>
      <c r="U306" s="275"/>
      <c r="V306" s="275"/>
      <c r="W306" s="275"/>
      <c r="X306" s="275"/>
      <c r="Y306" s="275"/>
      <c r="Z306" s="275"/>
      <c r="AA306" s="275"/>
    </row>
    <row r="307">
      <c r="A307" s="268">
        <v>44502.0</v>
      </c>
      <c r="B307" s="269" t="str">
        <f t="shared" si="1"/>
        <v>Tuesday</v>
      </c>
      <c r="C307" s="270">
        <v>44502.0</v>
      </c>
      <c r="D307" s="271">
        <v>0.27361111111111114</v>
      </c>
      <c r="E307" s="271">
        <v>0.3298611111111111</v>
      </c>
      <c r="F307" s="272">
        <f t="shared" si="2"/>
        <v>0.34375</v>
      </c>
      <c r="G307" s="273" t="str">
        <f t="shared" si="3"/>
        <v>12:54 PM - 12:59 PM</v>
      </c>
      <c r="H307" s="271">
        <v>0.5416666666666666</v>
      </c>
      <c r="I307" s="271">
        <v>0.6826388888888889</v>
      </c>
      <c r="J307" s="271">
        <v>0.7541666666666667</v>
      </c>
      <c r="K307" s="271">
        <v>0.8104166666666667</v>
      </c>
      <c r="L307" s="274"/>
      <c r="M307" s="271">
        <v>0.2708333333333333</v>
      </c>
      <c r="N307" s="271"/>
      <c r="O307" s="271"/>
      <c r="P307" s="271"/>
      <c r="Q307" s="271">
        <f t="shared" si="4"/>
        <v>0.5555555556</v>
      </c>
      <c r="R307" s="271">
        <f t="shared" si="5"/>
        <v>0.7034722222</v>
      </c>
      <c r="S307" s="272">
        <f t="shared" si="6"/>
        <v>0.7583333333</v>
      </c>
      <c r="T307" s="271">
        <f t="shared" si="7"/>
        <v>0.8173611111</v>
      </c>
      <c r="U307" s="275"/>
      <c r="V307" s="275"/>
      <c r="W307" s="275"/>
      <c r="X307" s="275"/>
      <c r="Y307" s="275"/>
      <c r="Z307" s="275"/>
      <c r="AA307" s="275"/>
    </row>
    <row r="308">
      <c r="A308" s="268">
        <v>44503.0</v>
      </c>
      <c r="B308" s="269" t="str">
        <f t="shared" si="1"/>
        <v>Wednesday</v>
      </c>
      <c r="C308" s="270">
        <v>44503.0</v>
      </c>
      <c r="D308" s="271">
        <v>0.2743055555555556</v>
      </c>
      <c r="E308" s="271">
        <v>0.33055555555555555</v>
      </c>
      <c r="F308" s="272">
        <f t="shared" si="2"/>
        <v>0.3444444444</v>
      </c>
      <c r="G308" s="273" t="str">
        <f t="shared" si="3"/>
        <v>12:54 PM - 12:59 PM</v>
      </c>
      <c r="H308" s="271">
        <v>0.5416666666666666</v>
      </c>
      <c r="I308" s="271">
        <v>0.68125</v>
      </c>
      <c r="J308" s="271">
        <v>0.7527777777777778</v>
      </c>
      <c r="K308" s="271">
        <v>0.8090277777777778</v>
      </c>
      <c r="L308" s="274"/>
      <c r="M308" s="271">
        <v>0.2708333333333333</v>
      </c>
      <c r="N308" s="271"/>
      <c r="O308" s="271"/>
      <c r="P308" s="271"/>
      <c r="Q308" s="271">
        <f t="shared" si="4"/>
        <v>0.5555555556</v>
      </c>
      <c r="R308" s="271">
        <f t="shared" si="5"/>
        <v>0.7020833333</v>
      </c>
      <c r="S308" s="272">
        <f t="shared" si="6"/>
        <v>0.7569444444</v>
      </c>
      <c r="T308" s="271">
        <f t="shared" si="7"/>
        <v>0.8159722222</v>
      </c>
      <c r="U308" s="275"/>
      <c r="V308" s="275"/>
      <c r="W308" s="275"/>
      <c r="X308" s="275"/>
      <c r="Y308" s="275"/>
      <c r="Z308" s="275"/>
      <c r="AA308" s="275"/>
    </row>
    <row r="309">
      <c r="A309" s="268">
        <v>44504.0</v>
      </c>
      <c r="B309" s="269" t="str">
        <f t="shared" si="1"/>
        <v>Thursday</v>
      </c>
      <c r="C309" s="270">
        <v>44504.0</v>
      </c>
      <c r="D309" s="271">
        <v>0.275</v>
      </c>
      <c r="E309" s="271">
        <v>0.33125</v>
      </c>
      <c r="F309" s="272">
        <f t="shared" si="2"/>
        <v>0.3451388889</v>
      </c>
      <c r="G309" s="273" t="str">
        <f t="shared" si="3"/>
        <v>12:54 PM - 12:59 PM</v>
      </c>
      <c r="H309" s="271">
        <v>0.5416666666666666</v>
      </c>
      <c r="I309" s="271">
        <v>0.6805555555555556</v>
      </c>
      <c r="J309" s="271">
        <v>0.7520833333333333</v>
      </c>
      <c r="K309" s="271">
        <v>0.8083333333333333</v>
      </c>
      <c r="L309" s="274"/>
      <c r="M309" s="271">
        <v>0.2708333333333333</v>
      </c>
      <c r="N309" s="271"/>
      <c r="O309" s="271"/>
      <c r="P309" s="271"/>
      <c r="Q309" s="271">
        <f t="shared" si="4"/>
        <v>0.5555555556</v>
      </c>
      <c r="R309" s="271">
        <f t="shared" si="5"/>
        <v>0.7013888889</v>
      </c>
      <c r="S309" s="272">
        <f t="shared" si="6"/>
        <v>0.75625</v>
      </c>
      <c r="T309" s="271">
        <f t="shared" si="7"/>
        <v>0.8152777778</v>
      </c>
      <c r="U309" s="275"/>
      <c r="V309" s="275"/>
      <c r="W309" s="275"/>
      <c r="X309" s="275"/>
      <c r="Y309" s="275"/>
      <c r="Z309" s="275"/>
      <c r="AA309" s="275"/>
    </row>
    <row r="310">
      <c r="A310" s="268">
        <v>44505.0</v>
      </c>
      <c r="B310" s="269" t="str">
        <f t="shared" si="1"/>
        <v>Friday</v>
      </c>
      <c r="C310" s="270">
        <v>44505.0</v>
      </c>
      <c r="D310" s="271">
        <v>0.27569444444444446</v>
      </c>
      <c r="E310" s="271">
        <v>0.3326388888888889</v>
      </c>
      <c r="F310" s="272">
        <f t="shared" si="2"/>
        <v>0.3465277778</v>
      </c>
      <c r="G310" s="273" t="str">
        <f t="shared" si="3"/>
        <v>12:55 PM - 01:00 PM</v>
      </c>
      <c r="H310" s="271">
        <v>0.5423611111111111</v>
      </c>
      <c r="I310" s="271">
        <v>0.6798611111111111</v>
      </c>
      <c r="J310" s="271">
        <v>0.7513888888888889</v>
      </c>
      <c r="K310" s="271">
        <v>0.8076388888888889</v>
      </c>
      <c r="L310" s="274"/>
      <c r="M310" s="271">
        <v>0.2708333333333333</v>
      </c>
      <c r="N310" s="271"/>
      <c r="O310" s="271"/>
      <c r="P310" s="271"/>
      <c r="Q310" s="271">
        <f t="shared" si="4"/>
        <v>0.55625</v>
      </c>
      <c r="R310" s="271">
        <f t="shared" si="5"/>
        <v>0.7006944444</v>
      </c>
      <c r="S310" s="272">
        <f t="shared" si="6"/>
        <v>0.7555555556</v>
      </c>
      <c r="T310" s="271">
        <f t="shared" si="7"/>
        <v>0.8145833333</v>
      </c>
      <c r="U310" s="275"/>
      <c r="V310" s="275"/>
      <c r="W310" s="275"/>
      <c r="X310" s="275"/>
      <c r="Y310" s="275"/>
      <c r="Z310" s="275"/>
      <c r="AA310" s="275"/>
    </row>
    <row r="311">
      <c r="A311" s="268">
        <v>44506.0</v>
      </c>
      <c r="B311" s="269" t="str">
        <f t="shared" si="1"/>
        <v>Saturday</v>
      </c>
      <c r="C311" s="270">
        <v>44506.0</v>
      </c>
      <c r="D311" s="271">
        <v>0.2763888888888889</v>
      </c>
      <c r="E311" s="271">
        <v>0.3333333333333333</v>
      </c>
      <c r="F311" s="272">
        <f t="shared" si="2"/>
        <v>0.3472222222</v>
      </c>
      <c r="G311" s="273" t="str">
        <f t="shared" si="3"/>
        <v>12:55 PM - 01:00 PM</v>
      </c>
      <c r="H311" s="271">
        <v>0.5423611111111111</v>
      </c>
      <c r="I311" s="271">
        <v>0.6791666666666667</v>
      </c>
      <c r="J311" s="271">
        <v>0.7506944444444444</v>
      </c>
      <c r="K311" s="271">
        <v>0.8069444444444445</v>
      </c>
      <c r="L311" s="274"/>
      <c r="M311" s="271">
        <v>0.2708333333333333</v>
      </c>
      <c r="N311" s="271"/>
      <c r="O311" s="271"/>
      <c r="P311" s="271"/>
      <c r="Q311" s="271">
        <f t="shared" si="4"/>
        <v>0.55625</v>
      </c>
      <c r="R311" s="271">
        <f t="shared" si="5"/>
        <v>0.7</v>
      </c>
      <c r="S311" s="272">
        <f t="shared" si="6"/>
        <v>0.7548611111</v>
      </c>
      <c r="T311" s="271">
        <f t="shared" si="7"/>
        <v>0.8138888889</v>
      </c>
      <c r="U311" s="275"/>
      <c r="V311" s="275"/>
      <c r="W311" s="275"/>
      <c r="X311" s="275"/>
      <c r="Y311" s="275"/>
      <c r="Z311" s="275"/>
      <c r="AA311" s="275"/>
    </row>
    <row r="312">
      <c r="A312" s="268">
        <v>44507.0</v>
      </c>
      <c r="B312" s="269" t="str">
        <f t="shared" si="1"/>
        <v>Sunday</v>
      </c>
      <c r="C312" s="270">
        <v>44507.0</v>
      </c>
      <c r="D312" s="271">
        <v>0.2361111111111111</v>
      </c>
      <c r="E312" s="271">
        <v>0.2923611111111111</v>
      </c>
      <c r="F312" s="272">
        <f t="shared" si="2"/>
        <v>0.30625</v>
      </c>
      <c r="G312" s="273" t="str">
        <f t="shared" si="3"/>
        <v>11:55 AM - 12:00 PM</v>
      </c>
      <c r="H312" s="271">
        <v>0.5006944444444444</v>
      </c>
      <c r="I312" s="271">
        <v>0.6368055555555555</v>
      </c>
      <c r="J312" s="271">
        <v>0.7076388888888889</v>
      </c>
      <c r="K312" s="271">
        <v>0.7645833333333333</v>
      </c>
      <c r="L312" s="274"/>
      <c r="M312" s="271">
        <v>0.2708333333333333</v>
      </c>
      <c r="N312" s="271"/>
      <c r="O312" s="271"/>
      <c r="P312" s="271"/>
      <c r="Q312" s="271">
        <f t="shared" si="4"/>
        <v>0.5145833333</v>
      </c>
      <c r="R312" s="271">
        <f t="shared" si="5"/>
        <v>0.6576388889</v>
      </c>
      <c r="S312" s="272">
        <f t="shared" si="6"/>
        <v>0.7118055556</v>
      </c>
      <c r="T312" s="271">
        <f t="shared" si="7"/>
        <v>0.7715277778</v>
      </c>
      <c r="U312" s="275"/>
      <c r="V312" s="275"/>
      <c r="W312" s="275"/>
      <c r="X312" s="275"/>
      <c r="Y312" s="275"/>
      <c r="Z312" s="275"/>
      <c r="AA312" s="275"/>
    </row>
    <row r="313">
      <c r="A313" s="268">
        <v>44508.0</v>
      </c>
      <c r="B313" s="269" t="str">
        <f t="shared" si="1"/>
        <v>Monday</v>
      </c>
      <c r="C313" s="270">
        <v>44508.0</v>
      </c>
      <c r="D313" s="271">
        <v>0.23680555555555555</v>
      </c>
      <c r="E313" s="271">
        <v>0.29305555555555557</v>
      </c>
      <c r="F313" s="272">
        <f t="shared" si="2"/>
        <v>0.3069444444</v>
      </c>
      <c r="G313" s="273" t="str">
        <f t="shared" si="3"/>
        <v>11:55 AM - 12:00 PM</v>
      </c>
      <c r="H313" s="271">
        <v>0.5006944444444444</v>
      </c>
      <c r="I313" s="271">
        <v>0.6361111111111111</v>
      </c>
      <c r="J313" s="271">
        <v>0.7069444444444445</v>
      </c>
      <c r="K313" s="271">
        <v>0.7638888888888888</v>
      </c>
      <c r="L313" s="274"/>
      <c r="M313" s="271">
        <v>0.2708333333333333</v>
      </c>
      <c r="N313" s="271"/>
      <c r="O313" s="271"/>
      <c r="P313" s="271"/>
      <c r="Q313" s="271">
        <f t="shared" si="4"/>
        <v>0.5145833333</v>
      </c>
      <c r="R313" s="271">
        <f t="shared" si="5"/>
        <v>0.6569444444</v>
      </c>
      <c r="S313" s="272">
        <f t="shared" si="6"/>
        <v>0.7111111111</v>
      </c>
      <c r="T313" s="271">
        <f t="shared" si="7"/>
        <v>0.7708333333</v>
      </c>
      <c r="U313" s="275"/>
      <c r="V313" s="275"/>
      <c r="W313" s="275"/>
      <c r="X313" s="275"/>
      <c r="Y313" s="275"/>
      <c r="Z313" s="275"/>
      <c r="AA313" s="275"/>
    </row>
    <row r="314">
      <c r="A314" s="268">
        <v>44509.0</v>
      </c>
      <c r="B314" s="269" t="str">
        <f t="shared" si="1"/>
        <v>Tuesday</v>
      </c>
      <c r="C314" s="270">
        <v>44509.0</v>
      </c>
      <c r="D314" s="271">
        <v>0.2375</v>
      </c>
      <c r="E314" s="271">
        <v>0.29444444444444445</v>
      </c>
      <c r="F314" s="272">
        <f t="shared" si="2"/>
        <v>0.3083333333</v>
      </c>
      <c r="G314" s="273" t="str">
        <f t="shared" si="3"/>
        <v>11:55 AM - 12:00 PM</v>
      </c>
      <c r="H314" s="271">
        <v>0.5006944444444444</v>
      </c>
      <c r="I314" s="271">
        <v>0.6354166666666666</v>
      </c>
      <c r="J314" s="271">
        <v>0.70625</v>
      </c>
      <c r="K314" s="271">
        <v>0.7631944444444444</v>
      </c>
      <c r="L314" s="274"/>
      <c r="M314" s="271">
        <v>0.2708333333333333</v>
      </c>
      <c r="N314" s="271"/>
      <c r="O314" s="271"/>
      <c r="P314" s="271"/>
      <c r="Q314" s="271">
        <f t="shared" si="4"/>
        <v>0.5145833333</v>
      </c>
      <c r="R314" s="271">
        <f t="shared" si="5"/>
        <v>0.65625</v>
      </c>
      <c r="S314" s="272">
        <f t="shared" si="6"/>
        <v>0.7104166667</v>
      </c>
      <c r="T314" s="271">
        <f t="shared" si="7"/>
        <v>0.7701388889</v>
      </c>
      <c r="U314" s="275"/>
      <c r="V314" s="275"/>
      <c r="W314" s="275"/>
      <c r="X314" s="275"/>
      <c r="Y314" s="275"/>
      <c r="Z314" s="275"/>
      <c r="AA314" s="275"/>
    </row>
    <row r="315">
      <c r="A315" s="268">
        <v>44510.0</v>
      </c>
      <c r="B315" s="269" t="str">
        <f t="shared" si="1"/>
        <v>Wednesday</v>
      </c>
      <c r="C315" s="270">
        <v>44510.0</v>
      </c>
      <c r="D315" s="271">
        <v>0.23819444444444443</v>
      </c>
      <c r="E315" s="271">
        <v>0.2951388888888889</v>
      </c>
      <c r="F315" s="272">
        <f t="shared" si="2"/>
        <v>0.3090277778</v>
      </c>
      <c r="G315" s="273" t="str">
        <f t="shared" si="3"/>
        <v>11:55 AM - 12:00 PM</v>
      </c>
      <c r="H315" s="271">
        <v>0.5006944444444444</v>
      </c>
      <c r="I315" s="271">
        <v>0.6340277777777777</v>
      </c>
      <c r="J315" s="271">
        <v>0.7055555555555556</v>
      </c>
      <c r="K315" s="271">
        <v>0.7625</v>
      </c>
      <c r="L315" s="274"/>
      <c r="M315" s="271">
        <v>0.2708333333333333</v>
      </c>
      <c r="N315" s="271"/>
      <c r="O315" s="271"/>
      <c r="P315" s="271"/>
      <c r="Q315" s="271">
        <f t="shared" si="4"/>
        <v>0.5145833333</v>
      </c>
      <c r="R315" s="271">
        <f t="shared" si="5"/>
        <v>0.6548611111</v>
      </c>
      <c r="S315" s="272">
        <f t="shared" si="6"/>
        <v>0.7097222222</v>
      </c>
      <c r="T315" s="271">
        <f t="shared" si="7"/>
        <v>0.7694444444</v>
      </c>
      <c r="U315" s="275"/>
      <c r="V315" s="275"/>
      <c r="W315" s="275"/>
      <c r="X315" s="275"/>
      <c r="Y315" s="275"/>
      <c r="Z315" s="275"/>
      <c r="AA315" s="275"/>
    </row>
    <row r="316">
      <c r="A316" s="268">
        <v>44511.0</v>
      </c>
      <c r="B316" s="269" t="str">
        <f t="shared" si="1"/>
        <v>Thursday</v>
      </c>
      <c r="C316" s="270">
        <v>44511.0</v>
      </c>
      <c r="D316" s="271">
        <v>0.2388888888888889</v>
      </c>
      <c r="E316" s="271">
        <v>0.29583333333333334</v>
      </c>
      <c r="F316" s="272">
        <f t="shared" si="2"/>
        <v>0.3097222222</v>
      </c>
      <c r="G316" s="273" t="str">
        <f t="shared" si="3"/>
        <v>11:55 AM - 12:00 PM</v>
      </c>
      <c r="H316" s="271">
        <v>0.5006944444444444</v>
      </c>
      <c r="I316" s="271">
        <v>0.6333333333333333</v>
      </c>
      <c r="J316" s="271">
        <v>0.7048611111111112</v>
      </c>
      <c r="K316" s="271">
        <v>0.7618055555555555</v>
      </c>
      <c r="L316" s="274"/>
      <c r="M316" s="271">
        <v>0.2708333333333333</v>
      </c>
      <c r="N316" s="271"/>
      <c r="O316" s="271"/>
      <c r="P316" s="271"/>
      <c r="Q316" s="271">
        <f t="shared" si="4"/>
        <v>0.5145833333</v>
      </c>
      <c r="R316" s="271">
        <f t="shared" si="5"/>
        <v>0.6541666667</v>
      </c>
      <c r="S316" s="272">
        <f t="shared" si="6"/>
        <v>0.7090277778</v>
      </c>
      <c r="T316" s="271">
        <f t="shared" si="7"/>
        <v>0.76875</v>
      </c>
      <c r="U316" s="275"/>
      <c r="V316" s="275"/>
      <c r="W316" s="275"/>
      <c r="X316" s="275"/>
      <c r="Y316" s="275"/>
      <c r="Z316" s="275"/>
      <c r="AA316" s="275"/>
    </row>
    <row r="317">
      <c r="A317" s="268">
        <v>44512.0</v>
      </c>
      <c r="B317" s="269" t="str">
        <f t="shared" si="1"/>
        <v>Friday</v>
      </c>
      <c r="C317" s="270">
        <v>44512.0</v>
      </c>
      <c r="D317" s="271">
        <v>0.23958333333333334</v>
      </c>
      <c r="E317" s="271">
        <v>0.2972222222222222</v>
      </c>
      <c r="F317" s="272">
        <f t="shared" si="2"/>
        <v>0.3111111111</v>
      </c>
      <c r="G317" s="273" t="str">
        <f t="shared" si="3"/>
        <v>11:55 AM - 12:00 PM</v>
      </c>
      <c r="H317" s="271">
        <v>0.5006944444444444</v>
      </c>
      <c r="I317" s="271">
        <v>0.6326388888888889</v>
      </c>
      <c r="J317" s="271">
        <v>0.7041666666666667</v>
      </c>
      <c r="K317" s="271">
        <v>0.7611111111111111</v>
      </c>
      <c r="L317" s="274"/>
      <c r="M317" s="271">
        <v>0.2708333333333333</v>
      </c>
      <c r="N317" s="271"/>
      <c r="O317" s="271"/>
      <c r="P317" s="271"/>
      <c r="Q317" s="271">
        <f t="shared" si="4"/>
        <v>0.5145833333</v>
      </c>
      <c r="R317" s="271">
        <f t="shared" si="5"/>
        <v>0.6534722222</v>
      </c>
      <c r="S317" s="272">
        <f t="shared" si="6"/>
        <v>0.7083333333</v>
      </c>
      <c r="T317" s="271">
        <f t="shared" si="7"/>
        <v>0.7680555556</v>
      </c>
      <c r="U317" s="275"/>
      <c r="V317" s="275"/>
      <c r="W317" s="275"/>
      <c r="X317" s="275"/>
      <c r="Y317" s="275"/>
      <c r="Z317" s="275"/>
      <c r="AA317" s="275"/>
    </row>
    <row r="318">
      <c r="A318" s="268">
        <v>44513.0</v>
      </c>
      <c r="B318" s="269" t="str">
        <f t="shared" si="1"/>
        <v>Saturday</v>
      </c>
      <c r="C318" s="270">
        <v>44513.0</v>
      </c>
      <c r="D318" s="271">
        <v>0.24027777777777778</v>
      </c>
      <c r="E318" s="271">
        <v>0.29791666666666666</v>
      </c>
      <c r="F318" s="272">
        <f t="shared" si="2"/>
        <v>0.3118055556</v>
      </c>
      <c r="G318" s="273" t="str">
        <f t="shared" si="3"/>
        <v>11:55 AM - 12:00 PM</v>
      </c>
      <c r="H318" s="271">
        <v>0.5006944444444444</v>
      </c>
      <c r="I318" s="271">
        <v>0.6319444444444444</v>
      </c>
      <c r="J318" s="271">
        <v>0.7034722222222223</v>
      </c>
      <c r="K318" s="271">
        <v>0.7611111111111111</v>
      </c>
      <c r="L318" s="274"/>
      <c r="M318" s="271">
        <v>0.2708333333333333</v>
      </c>
      <c r="N318" s="271"/>
      <c r="O318" s="271"/>
      <c r="P318" s="271"/>
      <c r="Q318" s="271">
        <f t="shared" si="4"/>
        <v>0.5145833333</v>
      </c>
      <c r="R318" s="271">
        <f t="shared" si="5"/>
        <v>0.6527777778</v>
      </c>
      <c r="S318" s="272">
        <f t="shared" si="6"/>
        <v>0.7076388889</v>
      </c>
      <c r="T318" s="271">
        <f t="shared" si="7"/>
        <v>0.7680555556</v>
      </c>
      <c r="U318" s="275"/>
      <c r="V318" s="275"/>
      <c r="W318" s="275"/>
      <c r="X318" s="275"/>
      <c r="Y318" s="275"/>
      <c r="Z318" s="275"/>
      <c r="AA318" s="275"/>
    </row>
    <row r="319">
      <c r="A319" s="268">
        <v>44514.0</v>
      </c>
      <c r="B319" s="269" t="str">
        <f t="shared" si="1"/>
        <v>Sunday</v>
      </c>
      <c r="C319" s="270">
        <v>44514.0</v>
      </c>
      <c r="D319" s="271">
        <v>0.24166666666666667</v>
      </c>
      <c r="E319" s="271">
        <v>0.2986111111111111</v>
      </c>
      <c r="F319" s="272">
        <f t="shared" si="2"/>
        <v>0.3125</v>
      </c>
      <c r="G319" s="273" t="str">
        <f t="shared" si="3"/>
        <v>11:55 AM - 12:00 PM</v>
      </c>
      <c r="H319" s="271">
        <v>0.5006944444444444</v>
      </c>
      <c r="I319" s="271">
        <v>0.63125</v>
      </c>
      <c r="J319" s="271">
        <v>0.7027777777777777</v>
      </c>
      <c r="K319" s="271">
        <v>0.7604166666666666</v>
      </c>
      <c r="L319" s="274"/>
      <c r="M319" s="271">
        <v>0.2708333333333333</v>
      </c>
      <c r="N319" s="271"/>
      <c r="O319" s="271"/>
      <c r="P319" s="271"/>
      <c r="Q319" s="271">
        <f t="shared" si="4"/>
        <v>0.5145833333</v>
      </c>
      <c r="R319" s="271">
        <f t="shared" si="5"/>
        <v>0.6520833333</v>
      </c>
      <c r="S319" s="272">
        <f t="shared" si="6"/>
        <v>0.7069444444</v>
      </c>
      <c r="T319" s="271">
        <f t="shared" si="7"/>
        <v>0.7673611111</v>
      </c>
      <c r="U319" s="275"/>
      <c r="V319" s="275"/>
      <c r="W319" s="275"/>
      <c r="X319" s="275"/>
      <c r="Y319" s="275"/>
      <c r="Z319" s="275"/>
      <c r="AA319" s="275"/>
    </row>
    <row r="320">
      <c r="A320" s="268">
        <v>44515.0</v>
      </c>
      <c r="B320" s="269" t="str">
        <f t="shared" si="1"/>
        <v>Monday</v>
      </c>
      <c r="C320" s="270">
        <v>44515.0</v>
      </c>
      <c r="D320" s="271">
        <v>0.2423611111111111</v>
      </c>
      <c r="E320" s="271">
        <v>0.3</v>
      </c>
      <c r="F320" s="272">
        <f t="shared" si="2"/>
        <v>0.3138888889</v>
      </c>
      <c r="G320" s="273" t="str">
        <f t="shared" si="3"/>
        <v>11:56 AM - 12:01 PM</v>
      </c>
      <c r="H320" s="271">
        <v>0.5013888888888889</v>
      </c>
      <c r="I320" s="271">
        <v>0.63125</v>
      </c>
      <c r="J320" s="271">
        <v>0.7020833333333333</v>
      </c>
      <c r="K320" s="271">
        <v>0.7597222222222222</v>
      </c>
      <c r="L320" s="274"/>
      <c r="M320" s="271">
        <v>0.2708333333333333</v>
      </c>
      <c r="N320" s="271"/>
      <c r="O320" s="271"/>
      <c r="P320" s="271"/>
      <c r="Q320" s="271">
        <f t="shared" si="4"/>
        <v>0.5152777778</v>
      </c>
      <c r="R320" s="271">
        <f t="shared" si="5"/>
        <v>0.6520833333</v>
      </c>
      <c r="S320" s="272">
        <f t="shared" si="6"/>
        <v>0.70625</v>
      </c>
      <c r="T320" s="271">
        <f t="shared" si="7"/>
        <v>0.7666666667</v>
      </c>
      <c r="U320" s="275"/>
      <c r="V320" s="275"/>
      <c r="W320" s="275"/>
      <c r="X320" s="275"/>
      <c r="Y320" s="275"/>
      <c r="Z320" s="275"/>
      <c r="AA320" s="275"/>
    </row>
    <row r="321">
      <c r="A321" s="268">
        <v>44516.0</v>
      </c>
      <c r="B321" s="269" t="str">
        <f t="shared" si="1"/>
        <v>Tuesday</v>
      </c>
      <c r="C321" s="270">
        <v>44516.0</v>
      </c>
      <c r="D321" s="271">
        <v>0.24305555555555555</v>
      </c>
      <c r="E321" s="271">
        <v>0.30069444444444443</v>
      </c>
      <c r="F321" s="272">
        <f t="shared" si="2"/>
        <v>0.3145833333</v>
      </c>
      <c r="G321" s="273" t="str">
        <f t="shared" si="3"/>
        <v>11:56 AM - 12:01 PM</v>
      </c>
      <c r="H321" s="271">
        <v>0.5013888888888889</v>
      </c>
      <c r="I321" s="271">
        <v>0.6305555555555555</v>
      </c>
      <c r="J321" s="271">
        <v>0.7013888888888888</v>
      </c>
      <c r="K321" s="271">
        <v>0.7590277777777777</v>
      </c>
      <c r="L321" s="274"/>
      <c r="M321" s="271">
        <v>0.2708333333333333</v>
      </c>
      <c r="N321" s="271"/>
      <c r="O321" s="271"/>
      <c r="P321" s="271"/>
      <c r="Q321" s="271">
        <f t="shared" si="4"/>
        <v>0.5152777778</v>
      </c>
      <c r="R321" s="271">
        <f t="shared" si="5"/>
        <v>0.6513888889</v>
      </c>
      <c r="S321" s="272">
        <f t="shared" si="6"/>
        <v>0.7055555556</v>
      </c>
      <c r="T321" s="271">
        <f t="shared" si="7"/>
        <v>0.7659722222</v>
      </c>
      <c r="U321" s="275"/>
      <c r="V321" s="275"/>
      <c r="W321" s="275"/>
      <c r="X321" s="275"/>
      <c r="Y321" s="275"/>
      <c r="Z321" s="275"/>
      <c r="AA321" s="275"/>
    </row>
    <row r="322">
      <c r="A322" s="268">
        <v>44517.0</v>
      </c>
      <c r="B322" s="269" t="str">
        <f t="shared" si="1"/>
        <v>Wednesday</v>
      </c>
      <c r="C322" s="270">
        <v>44517.0</v>
      </c>
      <c r="D322" s="271">
        <v>0.24375</v>
      </c>
      <c r="E322" s="271">
        <v>0.3013888888888889</v>
      </c>
      <c r="F322" s="272">
        <f t="shared" si="2"/>
        <v>0.3152777778</v>
      </c>
      <c r="G322" s="273" t="str">
        <f t="shared" si="3"/>
        <v>11:56 AM - 12:01 PM</v>
      </c>
      <c r="H322" s="271">
        <v>0.5013888888888889</v>
      </c>
      <c r="I322" s="271">
        <v>0.6298611111111111</v>
      </c>
      <c r="J322" s="271">
        <v>0.7006944444444444</v>
      </c>
      <c r="K322" s="271">
        <v>0.7590277777777777</v>
      </c>
      <c r="L322" s="274"/>
      <c r="M322" s="271">
        <v>0.2708333333333333</v>
      </c>
      <c r="N322" s="271"/>
      <c r="O322" s="271"/>
      <c r="P322" s="271"/>
      <c r="Q322" s="271">
        <f t="shared" si="4"/>
        <v>0.5152777778</v>
      </c>
      <c r="R322" s="271">
        <f t="shared" si="5"/>
        <v>0.6506944444</v>
      </c>
      <c r="S322" s="272">
        <f t="shared" si="6"/>
        <v>0.7048611111</v>
      </c>
      <c r="T322" s="271">
        <f t="shared" si="7"/>
        <v>0.7659722222</v>
      </c>
      <c r="U322" s="275"/>
      <c r="V322" s="275"/>
      <c r="W322" s="275"/>
      <c r="X322" s="275"/>
      <c r="Y322" s="275"/>
      <c r="Z322" s="275"/>
      <c r="AA322" s="275"/>
    </row>
    <row r="323">
      <c r="A323" s="268">
        <v>44518.0</v>
      </c>
      <c r="B323" s="269" t="str">
        <f t="shared" si="1"/>
        <v>Thursday</v>
      </c>
      <c r="C323" s="270">
        <v>44518.0</v>
      </c>
      <c r="D323" s="271">
        <v>0.24444444444444444</v>
      </c>
      <c r="E323" s="271">
        <v>0.3020833333333333</v>
      </c>
      <c r="F323" s="272">
        <f t="shared" si="2"/>
        <v>0.3159722222</v>
      </c>
      <c r="G323" s="273" t="str">
        <f t="shared" si="3"/>
        <v>11:56 AM - 12:01 PM</v>
      </c>
      <c r="H323" s="271">
        <v>0.5013888888888889</v>
      </c>
      <c r="I323" s="271">
        <v>0.6291666666666667</v>
      </c>
      <c r="J323" s="271">
        <v>0.7</v>
      </c>
      <c r="K323" s="271">
        <v>0.7583333333333333</v>
      </c>
      <c r="L323" s="274"/>
      <c r="M323" s="271">
        <v>0.2708333333333333</v>
      </c>
      <c r="N323" s="271"/>
      <c r="O323" s="271"/>
      <c r="P323" s="271"/>
      <c r="Q323" s="271">
        <f t="shared" si="4"/>
        <v>0.5152777778</v>
      </c>
      <c r="R323" s="271">
        <f t="shared" si="5"/>
        <v>0.65</v>
      </c>
      <c r="S323" s="272">
        <f t="shared" si="6"/>
        <v>0.7041666667</v>
      </c>
      <c r="T323" s="271">
        <f t="shared" si="7"/>
        <v>0.7652777778</v>
      </c>
      <c r="U323" s="275"/>
      <c r="V323" s="275"/>
      <c r="W323" s="275"/>
      <c r="X323" s="275"/>
      <c r="Y323" s="275"/>
      <c r="Z323" s="275"/>
      <c r="AA323" s="275"/>
    </row>
    <row r="324">
      <c r="A324" s="268">
        <v>44519.0</v>
      </c>
      <c r="B324" s="269" t="str">
        <f t="shared" si="1"/>
        <v>Friday</v>
      </c>
      <c r="C324" s="270">
        <v>44519.0</v>
      </c>
      <c r="D324" s="271">
        <v>0.24513888888888888</v>
      </c>
      <c r="E324" s="271">
        <v>0.3034722222222222</v>
      </c>
      <c r="F324" s="272">
        <f t="shared" si="2"/>
        <v>0.3173611111</v>
      </c>
      <c r="G324" s="273" t="str">
        <f t="shared" si="3"/>
        <v>11:56 AM - 12:01 PM</v>
      </c>
      <c r="H324" s="271">
        <v>0.5013888888888889</v>
      </c>
      <c r="I324" s="271">
        <v>0.6284722222222222</v>
      </c>
      <c r="J324" s="271">
        <v>0.7</v>
      </c>
      <c r="K324" s="271">
        <v>0.7576388888888889</v>
      </c>
      <c r="L324" s="274"/>
      <c r="M324" s="271">
        <v>0.2708333333333333</v>
      </c>
      <c r="N324" s="271"/>
      <c r="O324" s="271"/>
      <c r="P324" s="271"/>
      <c r="Q324" s="271">
        <f t="shared" si="4"/>
        <v>0.5152777778</v>
      </c>
      <c r="R324" s="271">
        <f t="shared" si="5"/>
        <v>0.6493055556</v>
      </c>
      <c r="S324" s="272">
        <f t="shared" si="6"/>
        <v>0.7041666667</v>
      </c>
      <c r="T324" s="271">
        <f t="shared" si="7"/>
        <v>0.7645833333</v>
      </c>
      <c r="U324" s="275"/>
      <c r="V324" s="275"/>
      <c r="W324" s="275"/>
      <c r="X324" s="275"/>
      <c r="Y324" s="275"/>
      <c r="Z324" s="275"/>
      <c r="AA324" s="275"/>
    </row>
    <row r="325">
      <c r="A325" s="268">
        <v>44520.0</v>
      </c>
      <c r="B325" s="269" t="str">
        <f t="shared" si="1"/>
        <v>Saturday</v>
      </c>
      <c r="C325" s="270">
        <v>44520.0</v>
      </c>
      <c r="D325" s="271">
        <v>0.24583333333333332</v>
      </c>
      <c r="E325" s="271">
        <v>0.30416666666666664</v>
      </c>
      <c r="F325" s="272">
        <f t="shared" si="2"/>
        <v>0.3180555556</v>
      </c>
      <c r="G325" s="273" t="str">
        <f t="shared" si="3"/>
        <v>11:57 AM - 12:02 PM</v>
      </c>
      <c r="H325" s="271">
        <v>0.5020833333333333</v>
      </c>
      <c r="I325" s="271">
        <v>0.6277777777777778</v>
      </c>
      <c r="J325" s="271">
        <v>0.6993055555555555</v>
      </c>
      <c r="K325" s="271">
        <v>0.7576388888888889</v>
      </c>
      <c r="L325" s="274"/>
      <c r="M325" s="271">
        <v>0.2708333333333333</v>
      </c>
      <c r="N325" s="271"/>
      <c r="O325" s="271"/>
      <c r="P325" s="271"/>
      <c r="Q325" s="271">
        <f t="shared" si="4"/>
        <v>0.5159722222</v>
      </c>
      <c r="R325" s="271">
        <f t="shared" si="5"/>
        <v>0.6486111111</v>
      </c>
      <c r="S325" s="272">
        <f t="shared" si="6"/>
        <v>0.7034722222</v>
      </c>
      <c r="T325" s="271">
        <f t="shared" si="7"/>
        <v>0.7645833333</v>
      </c>
      <c r="U325" s="275"/>
      <c r="V325" s="275"/>
      <c r="W325" s="275"/>
      <c r="X325" s="275"/>
      <c r="Y325" s="275"/>
      <c r="Z325" s="275"/>
      <c r="AA325" s="275"/>
    </row>
    <row r="326">
      <c r="A326" s="268">
        <v>44521.0</v>
      </c>
      <c r="B326" s="269" t="str">
        <f t="shared" si="1"/>
        <v>Sunday</v>
      </c>
      <c r="C326" s="270">
        <v>44521.0</v>
      </c>
      <c r="D326" s="271">
        <v>0.2465277777777778</v>
      </c>
      <c r="E326" s="271">
        <v>0.30486111111111114</v>
      </c>
      <c r="F326" s="272">
        <f t="shared" si="2"/>
        <v>0.31875</v>
      </c>
      <c r="G326" s="273" t="str">
        <f t="shared" si="3"/>
        <v>11:57 AM - 12:02 PM</v>
      </c>
      <c r="H326" s="271">
        <v>0.5020833333333333</v>
      </c>
      <c r="I326" s="271">
        <v>0.6277777777777778</v>
      </c>
      <c r="J326" s="271">
        <v>0.6986111111111111</v>
      </c>
      <c r="K326" s="271">
        <v>0.7569444444444444</v>
      </c>
      <c r="L326" s="274"/>
      <c r="M326" s="271">
        <v>0.2708333333333333</v>
      </c>
      <c r="N326" s="271"/>
      <c r="O326" s="271"/>
      <c r="P326" s="271"/>
      <c r="Q326" s="271">
        <f t="shared" si="4"/>
        <v>0.5159722222</v>
      </c>
      <c r="R326" s="271">
        <f t="shared" si="5"/>
        <v>0.6486111111</v>
      </c>
      <c r="S326" s="272">
        <f t="shared" si="6"/>
        <v>0.7027777778</v>
      </c>
      <c r="T326" s="271">
        <f t="shared" si="7"/>
        <v>0.7638888889</v>
      </c>
      <c r="U326" s="275"/>
      <c r="V326" s="275"/>
      <c r="W326" s="275"/>
      <c r="X326" s="275"/>
      <c r="Y326" s="275"/>
      <c r="Z326" s="275"/>
      <c r="AA326" s="275"/>
    </row>
    <row r="327">
      <c r="A327" s="276">
        <v>44522.0</v>
      </c>
      <c r="B327" s="277" t="str">
        <f t="shared" si="1"/>
        <v>Monday</v>
      </c>
      <c r="C327" s="278">
        <v>44522.0</v>
      </c>
      <c r="D327" s="279">
        <v>0.24722222222222223</v>
      </c>
      <c r="E327" s="279">
        <v>0.3055555555555556</v>
      </c>
      <c r="F327" s="272">
        <f t="shared" si="2"/>
        <v>0.3194444444</v>
      </c>
      <c r="G327" s="273" t="str">
        <f t="shared" si="3"/>
        <v>11:57 AM - 12:02 PM</v>
      </c>
      <c r="H327" s="279">
        <v>0.5020833333333333</v>
      </c>
      <c r="I327" s="279">
        <v>0.6270833333333333</v>
      </c>
      <c r="J327" s="279">
        <v>0.6979166666666666</v>
      </c>
      <c r="K327" s="279">
        <v>0.75625</v>
      </c>
      <c r="L327" s="280"/>
      <c r="M327" s="279">
        <v>0.2708333333333333</v>
      </c>
      <c r="N327" s="279"/>
      <c r="O327" s="279"/>
      <c r="P327" s="279"/>
      <c r="Q327" s="279">
        <v>0.5416666666666666</v>
      </c>
      <c r="R327" s="279">
        <v>0.65625</v>
      </c>
      <c r="S327" s="272">
        <f t="shared" si="6"/>
        <v>0.7020833333</v>
      </c>
      <c r="T327" s="279">
        <v>0.7916666666666666</v>
      </c>
      <c r="U327" s="281"/>
      <c r="V327" s="281"/>
      <c r="W327" s="281"/>
      <c r="X327" s="281"/>
      <c r="Y327" s="281"/>
      <c r="Z327" s="281"/>
      <c r="AA327" s="281"/>
    </row>
    <row r="328">
      <c r="A328" s="268">
        <v>44523.0</v>
      </c>
      <c r="B328" s="269" t="str">
        <f t="shared" si="1"/>
        <v>Tuesday</v>
      </c>
      <c r="C328" s="270">
        <v>44523.0</v>
      </c>
      <c r="D328" s="271">
        <v>0.24791666666666667</v>
      </c>
      <c r="E328" s="271">
        <v>0.30694444444444446</v>
      </c>
      <c r="F328" s="272">
        <f t="shared" si="2"/>
        <v>0.3208333333</v>
      </c>
      <c r="G328" s="273" t="str">
        <f t="shared" si="3"/>
        <v>11:57 AM - 12:02 PM</v>
      </c>
      <c r="H328" s="271">
        <v>0.5020833333333333</v>
      </c>
      <c r="I328" s="271">
        <v>0.6263888888888889</v>
      </c>
      <c r="J328" s="271">
        <v>0.6979166666666666</v>
      </c>
      <c r="K328" s="271">
        <v>0.75625</v>
      </c>
      <c r="L328" s="274"/>
      <c r="M328" s="271">
        <v>0.2708333333333333</v>
      </c>
      <c r="N328" s="271"/>
      <c r="O328" s="271"/>
      <c r="P328" s="271"/>
      <c r="Q328" s="271">
        <v>0.5625</v>
      </c>
      <c r="R328" s="271">
        <v>0.65625</v>
      </c>
      <c r="S328" s="272">
        <f t="shared" si="6"/>
        <v>0.7020833333</v>
      </c>
      <c r="T328" s="271">
        <v>0.7916666666666666</v>
      </c>
      <c r="U328" s="275" t="b">
        <f>IF(Q328&gt;H328,true,false)</f>
        <v>1</v>
      </c>
      <c r="V328" s="275"/>
      <c r="W328" s="275"/>
      <c r="X328" s="275"/>
      <c r="Y328" s="275"/>
      <c r="Z328" s="275"/>
      <c r="AA328" s="275"/>
    </row>
    <row r="329">
      <c r="A329" s="268">
        <v>44524.0</v>
      </c>
      <c r="B329" s="269" t="str">
        <f t="shared" si="1"/>
        <v>Wednesday</v>
      </c>
      <c r="C329" s="270">
        <v>44524.0</v>
      </c>
      <c r="D329" s="271">
        <v>0.24930555555555556</v>
      </c>
      <c r="E329" s="271">
        <v>0.3076388888888889</v>
      </c>
      <c r="F329" s="272">
        <f t="shared" si="2"/>
        <v>0.3215277778</v>
      </c>
      <c r="G329" s="273" t="str">
        <f t="shared" si="3"/>
        <v>11:58 AM - 12:03 PM</v>
      </c>
      <c r="H329" s="271">
        <v>0.5027777777777778</v>
      </c>
      <c r="I329" s="271">
        <v>0.6263888888888889</v>
      </c>
      <c r="J329" s="271">
        <v>0.6972222222222222</v>
      </c>
      <c r="K329" s="271">
        <v>0.75625</v>
      </c>
      <c r="L329" s="274"/>
      <c r="M329" s="271">
        <v>0.2708333333333333</v>
      </c>
      <c r="N329" s="271"/>
      <c r="O329" s="271"/>
      <c r="P329" s="271"/>
      <c r="Q329" s="271">
        <v>0.5416666666666666</v>
      </c>
      <c r="R329" s="271">
        <v>0.65625</v>
      </c>
      <c r="S329" s="272">
        <f t="shared" si="6"/>
        <v>0.7013888889</v>
      </c>
      <c r="T329" s="271">
        <v>0.7916666666666666</v>
      </c>
      <c r="U329" s="275"/>
      <c r="V329" s="275"/>
      <c r="W329" s="275"/>
      <c r="X329" s="275"/>
      <c r="Y329" s="275"/>
      <c r="Z329" s="275"/>
      <c r="AA329" s="275"/>
    </row>
    <row r="330">
      <c r="A330" s="268">
        <v>44525.0</v>
      </c>
      <c r="B330" s="269" t="str">
        <f t="shared" si="1"/>
        <v>Thursday</v>
      </c>
      <c r="C330" s="270">
        <v>44525.0</v>
      </c>
      <c r="D330" s="271">
        <v>0.25</v>
      </c>
      <c r="E330" s="271">
        <v>0.30833333333333335</v>
      </c>
      <c r="F330" s="272">
        <f t="shared" si="2"/>
        <v>0.3222222222</v>
      </c>
      <c r="G330" s="273" t="str">
        <f t="shared" si="3"/>
        <v>11:58 AM - 12:03 PM</v>
      </c>
      <c r="H330" s="271">
        <v>0.5027777777777778</v>
      </c>
      <c r="I330" s="271">
        <v>0.6256944444444444</v>
      </c>
      <c r="J330" s="271">
        <v>0.6965277777777777</v>
      </c>
      <c r="K330" s="271">
        <v>0.7555555555555555</v>
      </c>
      <c r="L330" s="274"/>
      <c r="M330" s="271">
        <v>0.2708333333333333</v>
      </c>
      <c r="N330" s="271"/>
      <c r="O330" s="271"/>
      <c r="P330" s="271"/>
      <c r="Q330" s="271">
        <v>0.5416666666666666</v>
      </c>
      <c r="R330" s="271">
        <v>0.65625</v>
      </c>
      <c r="S330" s="272">
        <f t="shared" si="6"/>
        <v>0.7006944444</v>
      </c>
      <c r="T330" s="271">
        <v>0.7916666666666666</v>
      </c>
      <c r="U330" s="275"/>
      <c r="V330" s="275"/>
      <c r="W330" s="275"/>
      <c r="X330" s="275"/>
      <c r="Y330" s="275"/>
      <c r="Z330" s="275"/>
      <c r="AA330" s="275"/>
    </row>
    <row r="331">
      <c r="A331" s="268">
        <v>44526.0</v>
      </c>
      <c r="B331" s="269" t="str">
        <f t="shared" si="1"/>
        <v>Friday</v>
      </c>
      <c r="C331" s="270">
        <v>44526.0</v>
      </c>
      <c r="D331" s="271">
        <v>0.25069444444444444</v>
      </c>
      <c r="E331" s="271">
        <v>0.3090277777777778</v>
      </c>
      <c r="F331" s="272">
        <f t="shared" si="2"/>
        <v>0.3229166667</v>
      </c>
      <c r="G331" s="273" t="str">
        <f t="shared" si="3"/>
        <v>11:58 AM - 12:03 PM</v>
      </c>
      <c r="H331" s="271">
        <v>0.5027777777777778</v>
      </c>
      <c r="I331" s="271">
        <v>0.6256944444444444</v>
      </c>
      <c r="J331" s="271">
        <v>0.6965277777777777</v>
      </c>
      <c r="K331" s="271">
        <v>0.7555555555555555</v>
      </c>
      <c r="L331" s="274"/>
      <c r="M331" s="271">
        <v>0.2777777777777778</v>
      </c>
      <c r="N331" s="271"/>
      <c r="O331" s="271"/>
      <c r="P331" s="271"/>
      <c r="Q331" s="271">
        <v>0.5416666666666666</v>
      </c>
      <c r="R331" s="271">
        <v>0.65625</v>
      </c>
      <c r="S331" s="272">
        <f t="shared" si="6"/>
        <v>0.7006944444</v>
      </c>
      <c r="T331" s="271">
        <v>0.7916666666666666</v>
      </c>
      <c r="U331" s="275"/>
      <c r="V331" s="275"/>
      <c r="W331" s="275"/>
      <c r="X331" s="275"/>
      <c r="Y331" s="275"/>
      <c r="Z331" s="275"/>
      <c r="AA331" s="275"/>
    </row>
    <row r="332">
      <c r="A332" s="268">
        <v>44527.0</v>
      </c>
      <c r="B332" s="269" t="str">
        <f t="shared" si="1"/>
        <v>Saturday</v>
      </c>
      <c r="C332" s="270">
        <v>44527.0</v>
      </c>
      <c r="D332" s="271">
        <v>0.2513888888888889</v>
      </c>
      <c r="E332" s="271">
        <v>0.3104166666666667</v>
      </c>
      <c r="F332" s="272">
        <f t="shared" si="2"/>
        <v>0.3243055556</v>
      </c>
      <c r="G332" s="273" t="str">
        <f t="shared" si="3"/>
        <v>11:59 AM - 12:04 PM</v>
      </c>
      <c r="H332" s="271">
        <v>0.5034722222222222</v>
      </c>
      <c r="I332" s="271">
        <v>0.625</v>
      </c>
      <c r="J332" s="271">
        <v>0.6958333333333333</v>
      </c>
      <c r="K332" s="271">
        <v>0.7548611111111111</v>
      </c>
      <c r="L332" s="274"/>
      <c r="M332" s="271">
        <v>0.2777777777777778</v>
      </c>
      <c r="N332" s="271"/>
      <c r="O332" s="271"/>
      <c r="P332" s="271"/>
      <c r="Q332" s="271">
        <v>0.5416666666666666</v>
      </c>
      <c r="R332" s="271">
        <v>0.65625</v>
      </c>
      <c r="S332" s="272">
        <f t="shared" si="6"/>
        <v>0.7</v>
      </c>
      <c r="T332" s="271">
        <v>0.7611111111111111</v>
      </c>
      <c r="U332" s="275"/>
      <c r="V332" s="275"/>
      <c r="W332" s="275"/>
      <c r="X332" s="275"/>
      <c r="Y332" s="275"/>
      <c r="Z332" s="275"/>
      <c r="AA332" s="275"/>
    </row>
    <row r="333">
      <c r="A333" s="268">
        <v>44528.0</v>
      </c>
      <c r="B333" s="269" t="str">
        <f t="shared" si="1"/>
        <v>Sunday</v>
      </c>
      <c r="C333" s="270">
        <v>44528.0</v>
      </c>
      <c r="D333" s="271">
        <v>0.2520833333333333</v>
      </c>
      <c r="E333" s="271">
        <v>0.3111111111111111</v>
      </c>
      <c r="F333" s="272">
        <f t="shared" si="2"/>
        <v>0.325</v>
      </c>
      <c r="G333" s="273" t="str">
        <f t="shared" si="3"/>
        <v>11:59 AM - 12:04 PM</v>
      </c>
      <c r="H333" s="271">
        <v>0.5034722222222222</v>
      </c>
      <c r="I333" s="271">
        <v>0.625</v>
      </c>
      <c r="J333" s="271">
        <v>0.6958333333333333</v>
      </c>
      <c r="K333" s="271">
        <v>0.7548611111111111</v>
      </c>
      <c r="L333" s="274"/>
      <c r="M333" s="271">
        <v>0.2777777777777778</v>
      </c>
      <c r="N333" s="271"/>
      <c r="O333" s="271"/>
      <c r="P333" s="271"/>
      <c r="Q333" s="271">
        <v>0.5416666666666666</v>
      </c>
      <c r="R333" s="271">
        <v>0.65625</v>
      </c>
      <c r="S333" s="272">
        <f t="shared" si="6"/>
        <v>0.7</v>
      </c>
      <c r="T333" s="271">
        <v>0.7611111111111111</v>
      </c>
      <c r="U333" s="275"/>
      <c r="V333" s="275"/>
      <c r="W333" s="275"/>
      <c r="X333" s="275"/>
      <c r="Y333" s="275"/>
      <c r="Z333" s="275"/>
      <c r="AA333" s="275"/>
    </row>
    <row r="334">
      <c r="A334" s="268">
        <v>44529.0</v>
      </c>
      <c r="B334" s="269" t="str">
        <f t="shared" si="1"/>
        <v>Monday</v>
      </c>
      <c r="C334" s="270">
        <v>44529.0</v>
      </c>
      <c r="D334" s="271">
        <v>0.25277777777777777</v>
      </c>
      <c r="E334" s="271">
        <v>0.31180555555555556</v>
      </c>
      <c r="F334" s="272">
        <f t="shared" si="2"/>
        <v>0.3256944444</v>
      </c>
      <c r="G334" s="273" t="str">
        <f t="shared" si="3"/>
        <v>11:59 AM - 12:04 PM</v>
      </c>
      <c r="H334" s="271">
        <v>0.5034722222222222</v>
      </c>
      <c r="I334" s="271">
        <v>0.6243055555555556</v>
      </c>
      <c r="J334" s="271">
        <v>0.6958333333333333</v>
      </c>
      <c r="K334" s="271">
        <v>0.7548611111111111</v>
      </c>
      <c r="L334" s="274"/>
      <c r="M334" s="271">
        <v>0.2777777777777778</v>
      </c>
      <c r="N334" s="271"/>
      <c r="O334" s="271"/>
      <c r="P334" s="271"/>
      <c r="Q334" s="271">
        <v>0.5416666666666666</v>
      </c>
      <c r="R334" s="271">
        <v>0.65625</v>
      </c>
      <c r="S334" s="272">
        <f t="shared" si="6"/>
        <v>0.7</v>
      </c>
      <c r="T334" s="271">
        <v>0.7916666666666666</v>
      </c>
      <c r="U334" s="275"/>
      <c r="V334" s="275"/>
      <c r="W334" s="275"/>
      <c r="X334" s="275"/>
      <c r="Y334" s="275"/>
      <c r="Z334" s="275"/>
      <c r="AA334" s="275"/>
    </row>
    <row r="335">
      <c r="A335" s="268">
        <v>44530.0</v>
      </c>
      <c r="B335" s="269" t="str">
        <f t="shared" si="1"/>
        <v>Tuesday</v>
      </c>
      <c r="C335" s="270">
        <v>44530.0</v>
      </c>
      <c r="D335" s="271">
        <v>0.2534722222222222</v>
      </c>
      <c r="E335" s="271">
        <v>0.3125</v>
      </c>
      <c r="F335" s="272">
        <f t="shared" si="2"/>
        <v>0.3263888889</v>
      </c>
      <c r="G335" s="273" t="str">
        <f t="shared" si="3"/>
        <v>12:00 PM - 12:05 PM</v>
      </c>
      <c r="H335" s="271">
        <v>0.5041666666666667</v>
      </c>
      <c r="I335" s="271">
        <v>0.6243055555555556</v>
      </c>
      <c r="J335" s="271">
        <v>0.6951388888888889</v>
      </c>
      <c r="K335" s="271">
        <v>0.7548611111111111</v>
      </c>
      <c r="L335" s="274"/>
      <c r="M335" s="271">
        <v>0.2777777777777778</v>
      </c>
      <c r="N335" s="271"/>
      <c r="O335" s="271"/>
      <c r="P335" s="271"/>
      <c r="Q335" s="271">
        <v>0.5416666666666666</v>
      </c>
      <c r="R335" s="271">
        <v>0.65625</v>
      </c>
      <c r="S335" s="272">
        <f t="shared" si="6"/>
        <v>0.6993055556</v>
      </c>
      <c r="T335" s="271">
        <v>0.7916666666666666</v>
      </c>
      <c r="U335" s="275"/>
      <c r="V335" s="275"/>
      <c r="W335" s="275"/>
      <c r="X335" s="275"/>
      <c r="Y335" s="275"/>
      <c r="Z335" s="275"/>
      <c r="AA335" s="275"/>
    </row>
    <row r="336">
      <c r="A336" s="254">
        <v>44531.0</v>
      </c>
      <c r="B336" s="266" t="str">
        <f t="shared" si="1"/>
        <v>Wednesday</v>
      </c>
      <c r="C336" s="256">
        <v>44531.0</v>
      </c>
      <c r="D336" s="257">
        <v>0.25416666666666665</v>
      </c>
      <c r="E336" s="257">
        <v>0.31319444444444444</v>
      </c>
      <c r="F336" s="258">
        <f t="shared" si="2"/>
        <v>0.3270833333</v>
      </c>
      <c r="G336" s="195" t="str">
        <f t="shared" si="3"/>
        <v>12:00 PM - 12:05 PM</v>
      </c>
      <c r="H336" s="257">
        <v>0.5041666666666667</v>
      </c>
      <c r="I336" s="257">
        <v>0.6243055555555556</v>
      </c>
      <c r="J336" s="257">
        <v>0.6951388888888889</v>
      </c>
      <c r="K336" s="257">
        <v>0.7541666666666667</v>
      </c>
      <c r="L336" s="259"/>
      <c r="M336" s="257">
        <v>0.2777777777777778</v>
      </c>
      <c r="N336" s="257"/>
      <c r="O336" s="257"/>
      <c r="P336" s="257"/>
      <c r="Q336" s="257">
        <v>0.5416666666666666</v>
      </c>
      <c r="R336" s="257">
        <v>0.6458333333333334</v>
      </c>
      <c r="S336" s="258">
        <f t="shared" si="6"/>
        <v>0.6993055556</v>
      </c>
      <c r="T336" s="257">
        <v>0.7777777777777778</v>
      </c>
    </row>
    <row r="337">
      <c r="A337" s="254">
        <v>44532.0</v>
      </c>
      <c r="B337" s="266" t="str">
        <f t="shared" si="1"/>
        <v>Thursday</v>
      </c>
      <c r="C337" s="256">
        <v>44532.0</v>
      </c>
      <c r="D337" s="257">
        <v>0.2548611111111111</v>
      </c>
      <c r="E337" s="257">
        <v>0.3138888888888889</v>
      </c>
      <c r="F337" s="258">
        <f t="shared" si="2"/>
        <v>0.3277777778</v>
      </c>
      <c r="G337" s="195" t="str">
        <f t="shared" si="3"/>
        <v>12:00 PM - 12:05 PM</v>
      </c>
      <c r="H337" s="257">
        <v>0.5041666666666667</v>
      </c>
      <c r="I337" s="257">
        <v>0.6236111111111111</v>
      </c>
      <c r="J337" s="257">
        <v>0.6944444444444444</v>
      </c>
      <c r="K337" s="257">
        <v>0.7541666666666667</v>
      </c>
      <c r="L337" s="259"/>
      <c r="M337" s="257">
        <v>0.2777777777777778</v>
      </c>
      <c r="N337" s="257"/>
      <c r="O337" s="257"/>
      <c r="P337" s="257"/>
      <c r="Q337" s="257">
        <v>0.5416666666666666</v>
      </c>
      <c r="R337" s="257">
        <v>0.6458333333333334</v>
      </c>
      <c r="S337" s="258">
        <f t="shared" si="6"/>
        <v>0.6986111111</v>
      </c>
      <c r="T337" s="257">
        <v>0.7777777777777778</v>
      </c>
    </row>
    <row r="338">
      <c r="A338" s="254">
        <v>44533.0</v>
      </c>
      <c r="B338" s="266" t="str">
        <f t="shared" si="1"/>
        <v>Friday</v>
      </c>
      <c r="C338" s="256">
        <v>44533.0</v>
      </c>
      <c r="D338" s="257">
        <v>0.2548611111111111</v>
      </c>
      <c r="E338" s="257">
        <v>0.3145833333333333</v>
      </c>
      <c r="F338" s="258">
        <f t="shared" si="2"/>
        <v>0.3284722222</v>
      </c>
      <c r="G338" s="195" t="str">
        <f t="shared" si="3"/>
        <v>12:01 PM - 12:06 PM</v>
      </c>
      <c r="H338" s="257">
        <v>0.5048611111111111</v>
      </c>
      <c r="I338" s="257">
        <v>0.6236111111111111</v>
      </c>
      <c r="J338" s="257">
        <v>0.6944444444444444</v>
      </c>
      <c r="K338" s="257">
        <v>0.7541666666666667</v>
      </c>
      <c r="L338" s="259"/>
      <c r="M338" s="257">
        <v>0.2777777777777778</v>
      </c>
      <c r="N338" s="257"/>
      <c r="O338" s="257"/>
      <c r="P338" s="257"/>
      <c r="Q338" s="257">
        <v>0.5416666666666666</v>
      </c>
      <c r="R338" s="257">
        <v>0.6458333333333334</v>
      </c>
      <c r="S338" s="258">
        <f t="shared" si="6"/>
        <v>0.6986111111</v>
      </c>
      <c r="T338" s="257">
        <v>0.7777777777777778</v>
      </c>
    </row>
    <row r="339">
      <c r="A339" s="254">
        <v>44534.0</v>
      </c>
      <c r="B339" s="266" t="str">
        <f t="shared" si="1"/>
        <v>Saturday</v>
      </c>
      <c r="C339" s="256">
        <v>44534.0</v>
      </c>
      <c r="D339" s="257">
        <v>0.25555555555555554</v>
      </c>
      <c r="E339" s="257">
        <v>0.31527777777777777</v>
      </c>
      <c r="F339" s="258">
        <f t="shared" si="2"/>
        <v>0.3291666667</v>
      </c>
      <c r="G339" s="195" t="str">
        <f t="shared" si="3"/>
        <v>12:01 PM - 12:06 PM</v>
      </c>
      <c r="H339" s="257">
        <v>0.5048611111111111</v>
      </c>
      <c r="I339" s="257">
        <v>0.6236111111111111</v>
      </c>
      <c r="J339" s="257">
        <v>0.6944444444444444</v>
      </c>
      <c r="K339" s="257">
        <v>0.7541666666666667</v>
      </c>
      <c r="L339" s="259"/>
      <c r="M339" s="257">
        <v>0.2777777777777778</v>
      </c>
      <c r="N339" s="257"/>
      <c r="O339" s="257"/>
      <c r="P339" s="257"/>
      <c r="Q339" s="257">
        <v>0.5416666666666666</v>
      </c>
      <c r="R339" s="257">
        <v>0.6458333333333334</v>
      </c>
      <c r="S339" s="258">
        <f t="shared" si="6"/>
        <v>0.6986111111</v>
      </c>
      <c r="T339" s="257">
        <v>0.7777777777777778</v>
      </c>
    </row>
    <row r="340">
      <c r="A340" s="254">
        <v>44535.0</v>
      </c>
      <c r="B340" s="266" t="str">
        <f t="shared" si="1"/>
        <v>Sunday</v>
      </c>
      <c r="C340" s="256">
        <v>44535.0</v>
      </c>
      <c r="D340" s="257">
        <v>0.25625</v>
      </c>
      <c r="E340" s="257">
        <v>0.3159722222222222</v>
      </c>
      <c r="F340" s="258">
        <f t="shared" si="2"/>
        <v>0.3298611111</v>
      </c>
      <c r="G340" s="195" t="str">
        <f t="shared" si="3"/>
        <v>12:02 PM - 12:07 PM</v>
      </c>
      <c r="H340" s="257">
        <v>0.5055555555555555</v>
      </c>
      <c r="I340" s="257">
        <v>0.6236111111111111</v>
      </c>
      <c r="J340" s="257">
        <v>0.6944444444444444</v>
      </c>
      <c r="K340" s="257">
        <v>0.7541666666666667</v>
      </c>
      <c r="L340" s="259"/>
      <c r="M340" s="257">
        <v>0.2777777777777778</v>
      </c>
      <c r="N340" s="257"/>
      <c r="O340" s="257"/>
      <c r="P340" s="257"/>
      <c r="Q340" s="257">
        <v>0.5416666666666666</v>
      </c>
      <c r="R340" s="257">
        <v>0.6458333333333334</v>
      </c>
      <c r="S340" s="258">
        <f t="shared" si="6"/>
        <v>0.6986111111</v>
      </c>
      <c r="T340" s="257">
        <v>0.7777777777777778</v>
      </c>
    </row>
    <row r="341">
      <c r="A341" s="254">
        <v>44536.0</v>
      </c>
      <c r="B341" s="266" t="str">
        <f t="shared" si="1"/>
        <v>Monday</v>
      </c>
      <c r="C341" s="256">
        <v>44536.0</v>
      </c>
      <c r="D341" s="257">
        <v>0.2569444444444444</v>
      </c>
      <c r="E341" s="257">
        <v>0.31666666666666665</v>
      </c>
      <c r="F341" s="258">
        <f t="shared" si="2"/>
        <v>0.3305555556</v>
      </c>
      <c r="G341" s="195" t="str">
        <f t="shared" si="3"/>
        <v>12:02 PM - 12:07 PM</v>
      </c>
      <c r="H341" s="257">
        <v>0.5055555555555555</v>
      </c>
      <c r="I341" s="257">
        <v>0.6236111111111111</v>
      </c>
      <c r="J341" s="257">
        <v>0.6944444444444444</v>
      </c>
      <c r="K341" s="257">
        <v>0.7541666666666667</v>
      </c>
      <c r="L341" s="259"/>
      <c r="M341" s="257">
        <v>0.2777777777777778</v>
      </c>
      <c r="N341" s="257"/>
      <c r="O341" s="257"/>
      <c r="P341" s="257"/>
      <c r="Q341" s="257">
        <v>0.5416666666666666</v>
      </c>
      <c r="R341" s="257">
        <v>0.6458333333333334</v>
      </c>
      <c r="S341" s="258">
        <f t="shared" si="6"/>
        <v>0.6986111111</v>
      </c>
      <c r="T341" s="257">
        <v>0.7777777777777778</v>
      </c>
    </row>
    <row r="342">
      <c r="A342" s="254">
        <v>44537.0</v>
      </c>
      <c r="B342" s="266" t="str">
        <f t="shared" si="1"/>
        <v>Tuesday</v>
      </c>
      <c r="C342" s="256">
        <v>44537.0</v>
      </c>
      <c r="D342" s="257">
        <v>0.25763888888888886</v>
      </c>
      <c r="E342" s="257">
        <v>0.3173611111111111</v>
      </c>
      <c r="F342" s="258">
        <f t="shared" si="2"/>
        <v>0.33125</v>
      </c>
      <c r="G342" s="195" t="str">
        <f t="shared" si="3"/>
        <v>12:03 PM - 12:08 PM</v>
      </c>
      <c r="H342" s="257">
        <v>0.50625</v>
      </c>
      <c r="I342" s="257">
        <v>0.6229166666666667</v>
      </c>
      <c r="J342" s="257">
        <v>0.6944444444444444</v>
      </c>
      <c r="K342" s="257">
        <v>0.7541666666666667</v>
      </c>
      <c r="L342" s="259"/>
      <c r="M342" s="257">
        <v>0.2777777777777778</v>
      </c>
      <c r="N342" s="257"/>
      <c r="O342" s="257"/>
      <c r="P342" s="257"/>
      <c r="Q342" s="257">
        <v>0.5416666666666666</v>
      </c>
      <c r="R342" s="257">
        <v>0.6458333333333334</v>
      </c>
      <c r="S342" s="258">
        <f t="shared" si="6"/>
        <v>0.6986111111</v>
      </c>
      <c r="T342" s="257">
        <v>0.7777777777777778</v>
      </c>
    </row>
    <row r="343">
      <c r="A343" s="254">
        <v>44538.0</v>
      </c>
      <c r="B343" s="266" t="str">
        <f t="shared" si="1"/>
        <v>Wednesday</v>
      </c>
      <c r="C343" s="256">
        <v>44538.0</v>
      </c>
      <c r="D343" s="257">
        <v>0.25833333333333336</v>
      </c>
      <c r="E343" s="257">
        <v>0.31805555555555554</v>
      </c>
      <c r="F343" s="258">
        <f t="shared" si="2"/>
        <v>0.3319444444</v>
      </c>
      <c r="G343" s="195" t="str">
        <f t="shared" si="3"/>
        <v>12:03 PM - 12:08 PM</v>
      </c>
      <c r="H343" s="257">
        <v>0.50625</v>
      </c>
      <c r="I343" s="257">
        <v>0.6229166666666667</v>
      </c>
      <c r="J343" s="257">
        <v>0.6944444444444444</v>
      </c>
      <c r="K343" s="257">
        <v>0.7541666666666667</v>
      </c>
      <c r="L343" s="259"/>
      <c r="M343" s="257">
        <v>0.2777777777777778</v>
      </c>
      <c r="N343" s="257"/>
      <c r="O343" s="257"/>
      <c r="P343" s="257"/>
      <c r="Q343" s="257">
        <v>0.5416666666666666</v>
      </c>
      <c r="R343" s="257">
        <v>0.6458333333333334</v>
      </c>
      <c r="S343" s="258">
        <f t="shared" si="6"/>
        <v>0.6986111111</v>
      </c>
      <c r="T343" s="257">
        <v>0.7777777777777778</v>
      </c>
    </row>
    <row r="344">
      <c r="A344" s="254">
        <v>44539.0</v>
      </c>
      <c r="B344" s="266" t="str">
        <f t="shared" si="1"/>
        <v>Thursday</v>
      </c>
      <c r="C344" s="256">
        <v>44539.0</v>
      </c>
      <c r="D344" s="257">
        <v>0.2590277777777778</v>
      </c>
      <c r="E344" s="257">
        <v>0.31875</v>
      </c>
      <c r="F344" s="258">
        <f t="shared" si="2"/>
        <v>0.3326388889</v>
      </c>
      <c r="G344" s="195" t="str">
        <f t="shared" si="3"/>
        <v>12:03 PM - 12:08 PM</v>
      </c>
      <c r="H344" s="257">
        <v>0.50625</v>
      </c>
      <c r="I344" s="257">
        <v>0.6229166666666667</v>
      </c>
      <c r="J344" s="257">
        <v>0.6944444444444444</v>
      </c>
      <c r="K344" s="257">
        <v>0.7541666666666667</v>
      </c>
      <c r="L344" s="259"/>
      <c r="M344" s="257">
        <v>0.2777777777777778</v>
      </c>
      <c r="N344" s="257"/>
      <c r="O344" s="257"/>
      <c r="P344" s="257"/>
      <c r="Q344" s="257">
        <v>0.5416666666666666</v>
      </c>
      <c r="R344" s="257">
        <v>0.6458333333333334</v>
      </c>
      <c r="S344" s="258">
        <f t="shared" si="6"/>
        <v>0.6986111111</v>
      </c>
      <c r="T344" s="257">
        <v>0.7777777777777778</v>
      </c>
    </row>
    <row r="345">
      <c r="A345" s="254">
        <v>44540.0</v>
      </c>
      <c r="B345" s="266" t="str">
        <f t="shared" si="1"/>
        <v>Friday</v>
      </c>
      <c r="C345" s="256">
        <v>44540.0</v>
      </c>
      <c r="D345" s="257">
        <v>0.2590277777777778</v>
      </c>
      <c r="E345" s="257">
        <v>0.3194444444444444</v>
      </c>
      <c r="F345" s="258">
        <f t="shared" si="2"/>
        <v>0.3333333333</v>
      </c>
      <c r="G345" s="195" t="str">
        <f t="shared" si="3"/>
        <v>12:04 PM - 12:09 PM</v>
      </c>
      <c r="H345" s="257">
        <v>0.5069444444444444</v>
      </c>
      <c r="I345" s="257">
        <v>0.6229166666666667</v>
      </c>
      <c r="J345" s="257">
        <v>0.6944444444444444</v>
      </c>
      <c r="K345" s="257">
        <v>0.7541666666666667</v>
      </c>
      <c r="L345" s="259"/>
      <c r="M345" s="257">
        <v>0.2777777777777778</v>
      </c>
      <c r="N345" s="257"/>
      <c r="O345" s="257"/>
      <c r="P345" s="257"/>
      <c r="Q345" s="257">
        <v>0.5416666666666666</v>
      </c>
      <c r="R345" s="257">
        <v>0.6458333333333334</v>
      </c>
      <c r="S345" s="258">
        <f t="shared" si="6"/>
        <v>0.6986111111</v>
      </c>
      <c r="T345" s="257">
        <v>0.7777777777777778</v>
      </c>
    </row>
    <row r="346">
      <c r="A346" s="254">
        <v>44541.0</v>
      </c>
      <c r="B346" s="266" t="str">
        <f t="shared" si="1"/>
        <v>Saturday</v>
      </c>
      <c r="C346" s="256">
        <v>44541.0</v>
      </c>
      <c r="D346" s="257">
        <v>0.25972222222222224</v>
      </c>
      <c r="E346" s="257">
        <v>0.32013888888888886</v>
      </c>
      <c r="F346" s="258">
        <f t="shared" si="2"/>
        <v>0.3340277778</v>
      </c>
      <c r="G346" s="195" t="str">
        <f t="shared" si="3"/>
        <v>12:04 PM - 12:09 PM</v>
      </c>
      <c r="H346" s="257">
        <v>0.5069444444444444</v>
      </c>
      <c r="I346" s="257">
        <v>0.6229166666666667</v>
      </c>
      <c r="J346" s="257">
        <v>0.6944444444444444</v>
      </c>
      <c r="K346" s="257">
        <v>0.7541666666666667</v>
      </c>
      <c r="L346" s="259"/>
      <c r="M346" s="257">
        <v>0.2777777777777778</v>
      </c>
      <c r="N346" s="257"/>
      <c r="O346" s="257"/>
      <c r="P346" s="257"/>
      <c r="Q346" s="257">
        <v>0.5416666666666666</v>
      </c>
      <c r="R346" s="257">
        <v>0.6458333333333334</v>
      </c>
      <c r="S346" s="258">
        <f t="shared" si="6"/>
        <v>0.6986111111</v>
      </c>
      <c r="T346" s="257">
        <v>0.7777777777777778</v>
      </c>
    </row>
    <row r="347">
      <c r="A347" s="254">
        <v>44542.0</v>
      </c>
      <c r="B347" s="266" t="str">
        <f t="shared" si="1"/>
        <v>Sunday</v>
      </c>
      <c r="C347" s="256">
        <v>44542.0</v>
      </c>
      <c r="D347" s="257">
        <v>0.2604166666666667</v>
      </c>
      <c r="E347" s="257">
        <v>0.32083333333333336</v>
      </c>
      <c r="F347" s="258">
        <f t="shared" si="2"/>
        <v>0.3347222222</v>
      </c>
      <c r="G347" s="195" t="str">
        <f t="shared" si="3"/>
        <v>12:05 PM - 12:10 PM</v>
      </c>
      <c r="H347" s="257">
        <v>0.5076388888888889</v>
      </c>
      <c r="I347" s="257">
        <v>0.6236111111111111</v>
      </c>
      <c r="J347" s="257">
        <v>0.6944444444444444</v>
      </c>
      <c r="K347" s="257">
        <v>0.7541666666666667</v>
      </c>
      <c r="L347" s="259"/>
      <c r="M347" s="257">
        <v>0.2777777777777778</v>
      </c>
      <c r="N347" s="257"/>
      <c r="O347" s="257"/>
      <c r="P347" s="257"/>
      <c r="Q347" s="257">
        <v>0.5416666666666666</v>
      </c>
      <c r="R347" s="257">
        <v>0.6458333333333334</v>
      </c>
      <c r="S347" s="258">
        <f t="shared" si="6"/>
        <v>0.6986111111</v>
      </c>
      <c r="T347" s="257">
        <v>0.7777777777777778</v>
      </c>
    </row>
    <row r="348">
      <c r="A348" s="254">
        <v>44543.0</v>
      </c>
      <c r="B348" s="266" t="str">
        <f t="shared" si="1"/>
        <v>Monday</v>
      </c>
      <c r="C348" s="256">
        <v>44543.0</v>
      </c>
      <c r="D348" s="257">
        <v>0.2611111111111111</v>
      </c>
      <c r="E348" s="257">
        <v>0.32083333333333336</v>
      </c>
      <c r="F348" s="258">
        <f t="shared" si="2"/>
        <v>0.3347222222</v>
      </c>
      <c r="G348" s="195" t="str">
        <f t="shared" si="3"/>
        <v>12:05 PM - 12:10 PM</v>
      </c>
      <c r="H348" s="257">
        <v>0.5076388888888889</v>
      </c>
      <c r="I348" s="257">
        <v>0.6236111111111111</v>
      </c>
      <c r="J348" s="257">
        <v>0.6944444444444444</v>
      </c>
      <c r="K348" s="257">
        <v>0.7548611111111111</v>
      </c>
      <c r="L348" s="259"/>
      <c r="M348" s="257">
        <v>0.2777777777777778</v>
      </c>
      <c r="N348" s="257"/>
      <c r="O348" s="257"/>
      <c r="P348" s="257"/>
      <c r="Q348" s="257">
        <v>0.5416666666666666</v>
      </c>
      <c r="R348" s="257">
        <v>0.6458333333333334</v>
      </c>
      <c r="S348" s="258">
        <f t="shared" si="6"/>
        <v>0.6986111111</v>
      </c>
      <c r="T348" s="257">
        <v>0.7777777777777778</v>
      </c>
    </row>
    <row r="349">
      <c r="A349" s="254">
        <v>44544.0</v>
      </c>
      <c r="B349" s="266" t="str">
        <f t="shared" si="1"/>
        <v>Tuesday</v>
      </c>
      <c r="C349" s="256">
        <v>44544.0</v>
      </c>
      <c r="D349" s="257">
        <v>0.2611111111111111</v>
      </c>
      <c r="E349" s="257">
        <v>0.3215277777777778</v>
      </c>
      <c r="F349" s="258">
        <f t="shared" si="2"/>
        <v>0.3354166667</v>
      </c>
      <c r="G349" s="195" t="str">
        <f t="shared" si="3"/>
        <v>12:06 PM - 12:11 PM</v>
      </c>
      <c r="H349" s="257">
        <v>0.5083333333333333</v>
      </c>
      <c r="I349" s="257">
        <v>0.6236111111111111</v>
      </c>
      <c r="J349" s="257">
        <v>0.6944444444444444</v>
      </c>
      <c r="K349" s="257">
        <v>0.7548611111111111</v>
      </c>
      <c r="L349" s="259"/>
      <c r="M349" s="257">
        <v>0.2777777777777778</v>
      </c>
      <c r="N349" s="257"/>
      <c r="O349" s="257"/>
      <c r="P349" s="257"/>
      <c r="Q349" s="257">
        <v>0.5416666666666666</v>
      </c>
      <c r="R349" s="257">
        <v>0.6458333333333334</v>
      </c>
      <c r="S349" s="258">
        <f t="shared" si="6"/>
        <v>0.6986111111</v>
      </c>
      <c r="T349" s="257">
        <v>0.7777777777777778</v>
      </c>
    </row>
    <row r="350">
      <c r="A350" s="254">
        <v>44545.0</v>
      </c>
      <c r="B350" s="266" t="str">
        <f t="shared" si="1"/>
        <v>Wednesday</v>
      </c>
      <c r="C350" s="256">
        <v>44545.0</v>
      </c>
      <c r="D350" s="257">
        <v>0.26180555555555557</v>
      </c>
      <c r="E350" s="257">
        <v>0.32222222222222224</v>
      </c>
      <c r="F350" s="258">
        <f t="shared" si="2"/>
        <v>0.3361111111</v>
      </c>
      <c r="G350" s="195" t="str">
        <f t="shared" si="3"/>
        <v>12:06 PM - 12:11 PM</v>
      </c>
      <c r="H350" s="257">
        <v>0.5083333333333333</v>
      </c>
      <c r="I350" s="257">
        <v>0.6236111111111111</v>
      </c>
      <c r="J350" s="257">
        <v>0.6944444444444444</v>
      </c>
      <c r="K350" s="257">
        <v>0.7548611111111111</v>
      </c>
      <c r="L350" s="259"/>
      <c r="M350" s="257">
        <v>0.2777777777777778</v>
      </c>
      <c r="N350" s="257"/>
      <c r="O350" s="257"/>
      <c r="P350" s="257"/>
      <c r="Q350" s="257">
        <v>0.5416666666666666</v>
      </c>
      <c r="R350" s="257">
        <v>0.6458333333333334</v>
      </c>
      <c r="S350" s="258">
        <f t="shared" si="6"/>
        <v>0.6986111111</v>
      </c>
      <c r="T350" s="257">
        <v>0.7777777777777778</v>
      </c>
    </row>
    <row r="351">
      <c r="A351" s="254">
        <v>44546.0</v>
      </c>
      <c r="B351" s="266" t="str">
        <f t="shared" si="1"/>
        <v>Thursday</v>
      </c>
      <c r="C351" s="256">
        <v>44546.0</v>
      </c>
      <c r="D351" s="257">
        <v>0.2625</v>
      </c>
      <c r="E351" s="257">
        <v>0.3229166666666667</v>
      </c>
      <c r="F351" s="258">
        <f t="shared" si="2"/>
        <v>0.3368055556</v>
      </c>
      <c r="G351" s="195" t="str">
        <f t="shared" si="3"/>
        <v>12:07 PM - 12:12 PM</v>
      </c>
      <c r="H351" s="257">
        <v>0.5090277777777777</v>
      </c>
      <c r="I351" s="257">
        <v>0.6236111111111111</v>
      </c>
      <c r="J351" s="257">
        <v>0.6951388888888889</v>
      </c>
      <c r="K351" s="257">
        <v>0.7555555555555555</v>
      </c>
      <c r="L351" s="259"/>
      <c r="M351" s="257">
        <v>0.2777777777777778</v>
      </c>
      <c r="N351" s="257"/>
      <c r="O351" s="257"/>
      <c r="P351" s="257"/>
      <c r="Q351" s="257">
        <v>0.5416666666666666</v>
      </c>
      <c r="R351" s="257">
        <v>0.6458333333333334</v>
      </c>
      <c r="S351" s="258">
        <f t="shared" si="6"/>
        <v>0.6993055556</v>
      </c>
      <c r="T351" s="257">
        <v>0.7777777777777778</v>
      </c>
    </row>
    <row r="352">
      <c r="A352" s="254">
        <v>44547.0</v>
      </c>
      <c r="B352" s="266" t="str">
        <f t="shared" si="1"/>
        <v>Friday</v>
      </c>
      <c r="C352" s="256">
        <v>44547.0</v>
      </c>
      <c r="D352" s="257">
        <v>0.2625</v>
      </c>
      <c r="E352" s="257">
        <v>0.3229166666666667</v>
      </c>
      <c r="F352" s="258">
        <f t="shared" si="2"/>
        <v>0.3368055556</v>
      </c>
      <c r="G352" s="195" t="str">
        <f t="shared" si="3"/>
        <v>12:07 PM - 12:12 PM</v>
      </c>
      <c r="H352" s="257">
        <v>0.5090277777777777</v>
      </c>
      <c r="I352" s="257">
        <v>0.6243055555555556</v>
      </c>
      <c r="J352" s="257">
        <v>0.6951388888888889</v>
      </c>
      <c r="K352" s="257">
        <v>0.7555555555555555</v>
      </c>
      <c r="L352" s="259"/>
      <c r="M352" s="257">
        <v>0.2777777777777778</v>
      </c>
      <c r="N352" s="257"/>
      <c r="O352" s="257"/>
      <c r="P352" s="257"/>
      <c r="Q352" s="257">
        <v>0.5416666666666666</v>
      </c>
      <c r="R352" s="257">
        <v>0.6458333333333334</v>
      </c>
      <c r="S352" s="258">
        <f t="shared" si="6"/>
        <v>0.6993055556</v>
      </c>
      <c r="T352" s="257">
        <v>0.7777777777777778</v>
      </c>
    </row>
    <row r="353">
      <c r="A353" s="254">
        <v>44548.0</v>
      </c>
      <c r="B353" s="266" t="str">
        <f t="shared" si="1"/>
        <v>Saturday</v>
      </c>
      <c r="C353" s="256">
        <v>44548.0</v>
      </c>
      <c r="D353" s="257">
        <v>0.26319444444444445</v>
      </c>
      <c r="E353" s="257">
        <v>0.3236111111111111</v>
      </c>
      <c r="F353" s="258">
        <f t="shared" si="2"/>
        <v>0.3375</v>
      </c>
      <c r="G353" s="195" t="str">
        <f t="shared" si="3"/>
        <v>12:08 PM - 12:13 PM</v>
      </c>
      <c r="H353" s="257">
        <v>0.5097222222222222</v>
      </c>
      <c r="I353" s="257">
        <v>0.6243055555555556</v>
      </c>
      <c r="J353" s="257">
        <v>0.6951388888888889</v>
      </c>
      <c r="K353" s="257">
        <v>0.7555555555555555</v>
      </c>
      <c r="L353" s="259"/>
      <c r="M353" s="257">
        <v>0.2777777777777778</v>
      </c>
      <c r="N353" s="257"/>
      <c r="O353" s="257"/>
      <c r="P353" s="257"/>
      <c r="Q353" s="257">
        <v>0.5416666666666666</v>
      </c>
      <c r="R353" s="257">
        <v>0.6458333333333334</v>
      </c>
      <c r="S353" s="258">
        <f t="shared" si="6"/>
        <v>0.6993055556</v>
      </c>
      <c r="T353" s="257">
        <v>0.7777777777777778</v>
      </c>
    </row>
    <row r="354">
      <c r="A354" s="254">
        <v>44549.0</v>
      </c>
      <c r="B354" s="266" t="str">
        <f t="shared" si="1"/>
        <v>Sunday</v>
      </c>
      <c r="C354" s="256">
        <v>44549.0</v>
      </c>
      <c r="D354" s="257">
        <v>0.2638888888888889</v>
      </c>
      <c r="E354" s="257">
        <v>0.32430555555555557</v>
      </c>
      <c r="F354" s="258">
        <f t="shared" si="2"/>
        <v>0.3381944444</v>
      </c>
      <c r="G354" s="195" t="str">
        <f t="shared" si="3"/>
        <v>12:08 PM - 12:13 PM</v>
      </c>
      <c r="H354" s="257">
        <v>0.5097222222222222</v>
      </c>
      <c r="I354" s="257">
        <v>0.625</v>
      </c>
      <c r="J354" s="257">
        <v>0.6958333333333333</v>
      </c>
      <c r="K354" s="257">
        <v>0.75625</v>
      </c>
      <c r="L354" s="259"/>
      <c r="M354" s="257">
        <v>0.2777777777777778</v>
      </c>
      <c r="N354" s="257"/>
      <c r="O354" s="257"/>
      <c r="P354" s="257"/>
      <c r="Q354" s="257">
        <v>0.5416666666666666</v>
      </c>
      <c r="R354" s="257">
        <v>0.65625</v>
      </c>
      <c r="S354" s="258">
        <f t="shared" si="6"/>
        <v>0.7</v>
      </c>
      <c r="T354" s="257">
        <v>0.7777777777777778</v>
      </c>
    </row>
    <row r="355">
      <c r="A355" s="254">
        <v>44550.0</v>
      </c>
      <c r="B355" s="266" t="str">
        <f t="shared" si="1"/>
        <v>Monday</v>
      </c>
      <c r="C355" s="256">
        <v>44550.0</v>
      </c>
      <c r="D355" s="257">
        <v>0.2638888888888889</v>
      </c>
      <c r="E355" s="257">
        <v>0.32430555555555557</v>
      </c>
      <c r="F355" s="258">
        <f t="shared" si="2"/>
        <v>0.3381944444</v>
      </c>
      <c r="G355" s="195" t="str">
        <f t="shared" si="3"/>
        <v>12:09 PM - 12:14 PM</v>
      </c>
      <c r="H355" s="257">
        <v>0.5104166666666666</v>
      </c>
      <c r="I355" s="257">
        <v>0.625</v>
      </c>
      <c r="J355" s="257">
        <v>0.6958333333333333</v>
      </c>
      <c r="K355" s="257">
        <v>0.75625</v>
      </c>
      <c r="L355" s="259"/>
      <c r="M355" s="257">
        <v>0.2777777777777778</v>
      </c>
      <c r="N355" s="257"/>
      <c r="O355" s="257"/>
      <c r="P355" s="257"/>
      <c r="Q355" s="257">
        <v>0.5416666666666666</v>
      </c>
      <c r="R355" s="257">
        <v>0.65625</v>
      </c>
      <c r="S355" s="258">
        <f t="shared" si="6"/>
        <v>0.7</v>
      </c>
      <c r="T355" s="257">
        <v>0.7777777777777778</v>
      </c>
    </row>
    <row r="356">
      <c r="A356" s="254">
        <v>44551.0</v>
      </c>
      <c r="B356" s="266" t="str">
        <f t="shared" si="1"/>
        <v>Tuesday</v>
      </c>
      <c r="C356" s="256">
        <v>44551.0</v>
      </c>
      <c r="D356" s="257">
        <v>0.26458333333333334</v>
      </c>
      <c r="E356" s="257">
        <v>0.325</v>
      </c>
      <c r="F356" s="258">
        <f t="shared" si="2"/>
        <v>0.3388888889</v>
      </c>
      <c r="G356" s="195" t="str">
        <f t="shared" si="3"/>
        <v>12:09 PM - 12:14 PM</v>
      </c>
      <c r="H356" s="257">
        <v>0.5104166666666666</v>
      </c>
      <c r="I356" s="257">
        <v>0.625</v>
      </c>
      <c r="J356" s="257">
        <v>0.6965277777777777</v>
      </c>
      <c r="K356" s="257">
        <v>0.7569444444444444</v>
      </c>
      <c r="L356" s="259"/>
      <c r="M356" s="257">
        <v>0.2777777777777778</v>
      </c>
      <c r="N356" s="257"/>
      <c r="O356" s="257"/>
      <c r="P356" s="257"/>
      <c r="Q356" s="257">
        <v>0.5416666666666666</v>
      </c>
      <c r="R356" s="257">
        <v>0.65625</v>
      </c>
      <c r="S356" s="258">
        <f t="shared" si="6"/>
        <v>0.7006944444</v>
      </c>
      <c r="T356" s="257">
        <v>0.7777777777777778</v>
      </c>
    </row>
    <row r="357">
      <c r="A357" s="254">
        <v>44552.0</v>
      </c>
      <c r="B357" s="266" t="str">
        <f t="shared" si="1"/>
        <v>Wednesday</v>
      </c>
      <c r="C357" s="256">
        <v>44552.0</v>
      </c>
      <c r="D357" s="257">
        <v>0.26458333333333334</v>
      </c>
      <c r="E357" s="257">
        <v>0.325</v>
      </c>
      <c r="F357" s="258">
        <f t="shared" si="2"/>
        <v>0.3388888889</v>
      </c>
      <c r="G357" s="195" t="str">
        <f t="shared" si="3"/>
        <v>12:10 PM - 12:15 PM</v>
      </c>
      <c r="H357" s="257">
        <v>0.5111111111111111</v>
      </c>
      <c r="I357" s="257">
        <v>0.6256944444444444</v>
      </c>
      <c r="J357" s="257">
        <v>0.6965277777777777</v>
      </c>
      <c r="K357" s="257">
        <v>0.7569444444444444</v>
      </c>
      <c r="L357" s="259"/>
      <c r="M357" s="257">
        <v>0.2777777777777778</v>
      </c>
      <c r="N357" s="257"/>
      <c r="O357" s="257"/>
      <c r="P357" s="257"/>
      <c r="Q357" s="257">
        <v>0.5416666666666666</v>
      </c>
      <c r="R357" s="257">
        <v>0.65625</v>
      </c>
      <c r="S357" s="258">
        <f t="shared" si="6"/>
        <v>0.7006944444</v>
      </c>
      <c r="T357" s="257">
        <v>0.7777777777777778</v>
      </c>
    </row>
    <row r="358">
      <c r="A358" s="254">
        <v>44553.0</v>
      </c>
      <c r="B358" s="266" t="str">
        <f t="shared" si="1"/>
        <v>Thursday</v>
      </c>
      <c r="C358" s="256">
        <v>44553.0</v>
      </c>
      <c r="D358" s="257">
        <v>0.2652777777777778</v>
      </c>
      <c r="E358" s="257">
        <v>0.32569444444444445</v>
      </c>
      <c r="F358" s="258">
        <f t="shared" si="2"/>
        <v>0.3395833333</v>
      </c>
      <c r="G358" s="195" t="str">
        <f t="shared" si="3"/>
        <v>12:10 PM - 12:15 PM</v>
      </c>
      <c r="H358" s="257">
        <v>0.5111111111111111</v>
      </c>
      <c r="I358" s="257">
        <v>0.6263888888888889</v>
      </c>
      <c r="J358" s="257">
        <v>0.6972222222222222</v>
      </c>
      <c r="K358" s="257">
        <v>0.7576388888888889</v>
      </c>
      <c r="L358" s="259"/>
      <c r="M358" s="257">
        <v>0.2777777777777778</v>
      </c>
      <c r="N358" s="257"/>
      <c r="O358" s="257"/>
      <c r="P358" s="257"/>
      <c r="Q358" s="257">
        <v>0.5416666666666666</v>
      </c>
      <c r="R358" s="257">
        <v>0.65625</v>
      </c>
      <c r="S358" s="258">
        <f t="shared" si="6"/>
        <v>0.7013888889</v>
      </c>
      <c r="T358" s="257">
        <v>0.7777777777777778</v>
      </c>
    </row>
    <row r="359">
      <c r="A359" s="254">
        <v>44554.0</v>
      </c>
      <c r="B359" s="266" t="str">
        <f t="shared" si="1"/>
        <v>Friday</v>
      </c>
      <c r="C359" s="256">
        <v>44554.0</v>
      </c>
      <c r="D359" s="257">
        <v>0.2652777777777778</v>
      </c>
      <c r="E359" s="257">
        <v>0.32569444444444445</v>
      </c>
      <c r="F359" s="258">
        <f t="shared" si="2"/>
        <v>0.3395833333</v>
      </c>
      <c r="G359" s="195" t="str">
        <f t="shared" si="3"/>
        <v>12:11 PM - 12:16 PM</v>
      </c>
      <c r="H359" s="257">
        <v>0.5118055555555555</v>
      </c>
      <c r="I359" s="257">
        <v>0.6263888888888889</v>
      </c>
      <c r="J359" s="257">
        <v>0.6972222222222222</v>
      </c>
      <c r="K359" s="257">
        <v>0.7576388888888889</v>
      </c>
      <c r="L359" s="259"/>
      <c r="M359" s="257">
        <v>0.2777777777777778</v>
      </c>
      <c r="N359" s="257"/>
      <c r="O359" s="257"/>
      <c r="P359" s="257"/>
      <c r="Q359" s="257">
        <v>0.5416666666666666</v>
      </c>
      <c r="R359" s="257">
        <v>0.65625</v>
      </c>
      <c r="S359" s="258">
        <f t="shared" si="6"/>
        <v>0.7013888889</v>
      </c>
      <c r="T359" s="257">
        <v>0.7777777777777778</v>
      </c>
    </row>
    <row r="360">
      <c r="A360" s="254">
        <v>44555.0</v>
      </c>
      <c r="B360" s="266" t="str">
        <f t="shared" si="1"/>
        <v>Saturday</v>
      </c>
      <c r="C360" s="256">
        <v>44555.0</v>
      </c>
      <c r="D360" s="257">
        <v>0.2652777777777778</v>
      </c>
      <c r="E360" s="257">
        <v>0.32569444444444445</v>
      </c>
      <c r="F360" s="258">
        <f t="shared" si="2"/>
        <v>0.3395833333</v>
      </c>
      <c r="G360" s="195" t="str">
        <f t="shared" si="3"/>
        <v>12:11 PM - 12:16 PM</v>
      </c>
      <c r="H360" s="257">
        <v>0.5118055555555555</v>
      </c>
      <c r="I360" s="257">
        <v>0.6270833333333333</v>
      </c>
      <c r="J360" s="257">
        <v>0.6979166666666666</v>
      </c>
      <c r="K360" s="257">
        <v>0.7583333333333333</v>
      </c>
      <c r="L360" s="259"/>
      <c r="M360" s="257">
        <v>0.2777777777777778</v>
      </c>
      <c r="N360" s="257"/>
      <c r="O360" s="257"/>
      <c r="P360" s="257"/>
      <c r="Q360" s="257">
        <v>0.5416666666666666</v>
      </c>
      <c r="R360" s="257">
        <v>0.65625</v>
      </c>
      <c r="S360" s="258">
        <f t="shared" si="6"/>
        <v>0.7020833333</v>
      </c>
      <c r="T360" s="257">
        <v>0.7777777777777778</v>
      </c>
    </row>
    <row r="361">
      <c r="A361" s="254">
        <v>44556.0</v>
      </c>
      <c r="B361" s="266" t="str">
        <f t="shared" si="1"/>
        <v>Sunday</v>
      </c>
      <c r="C361" s="256">
        <v>44556.0</v>
      </c>
      <c r="D361" s="257">
        <v>0.2659722222222222</v>
      </c>
      <c r="E361" s="257">
        <v>0.3263888888888889</v>
      </c>
      <c r="F361" s="258">
        <f t="shared" si="2"/>
        <v>0.3402777778</v>
      </c>
      <c r="G361" s="195" t="str">
        <f t="shared" si="3"/>
        <v>12:12 PM - 12:17 PM</v>
      </c>
      <c r="H361" s="257">
        <v>0.5125</v>
      </c>
      <c r="I361" s="257">
        <v>0.6270833333333333</v>
      </c>
      <c r="J361" s="257">
        <v>0.6986111111111111</v>
      </c>
      <c r="K361" s="257">
        <v>0.7590277777777777</v>
      </c>
      <c r="L361" s="259"/>
      <c r="M361" s="257">
        <v>0.2777777777777778</v>
      </c>
      <c r="N361" s="257"/>
      <c r="O361" s="257"/>
      <c r="P361" s="257"/>
      <c r="Q361" s="257">
        <v>0.5416666666666666</v>
      </c>
      <c r="R361" s="257">
        <v>0.65625</v>
      </c>
      <c r="S361" s="258">
        <f t="shared" si="6"/>
        <v>0.7027777778</v>
      </c>
      <c r="T361" s="257">
        <v>0.7777777777777778</v>
      </c>
    </row>
    <row r="362">
      <c r="A362" s="254">
        <v>44557.0</v>
      </c>
      <c r="B362" s="266" t="str">
        <f t="shared" si="1"/>
        <v>Monday</v>
      </c>
      <c r="C362" s="256">
        <v>44557.0</v>
      </c>
      <c r="D362" s="257">
        <v>0.2659722222222222</v>
      </c>
      <c r="E362" s="257">
        <v>0.3263888888888889</v>
      </c>
      <c r="F362" s="258">
        <f t="shared" si="2"/>
        <v>0.3402777778</v>
      </c>
      <c r="G362" s="195" t="str">
        <f t="shared" si="3"/>
        <v>12:12 PM - 12:17 PM</v>
      </c>
      <c r="H362" s="257">
        <v>0.5125</v>
      </c>
      <c r="I362" s="257">
        <v>0.6277777777777778</v>
      </c>
      <c r="J362" s="257">
        <v>0.6986111111111111</v>
      </c>
      <c r="K362" s="257">
        <v>0.7590277777777777</v>
      </c>
      <c r="L362" s="259"/>
      <c r="M362" s="257">
        <v>0.2777777777777778</v>
      </c>
      <c r="N362" s="257"/>
      <c r="O362" s="257"/>
      <c r="P362" s="257"/>
      <c r="Q362" s="257">
        <v>0.5416666666666666</v>
      </c>
      <c r="R362" s="257">
        <v>0.65625</v>
      </c>
      <c r="S362" s="258">
        <f t="shared" si="6"/>
        <v>0.7027777778</v>
      </c>
      <c r="T362" s="257">
        <v>0.7777777777777778</v>
      </c>
    </row>
    <row r="363">
      <c r="A363" s="254">
        <v>44558.0</v>
      </c>
      <c r="B363" s="266" t="str">
        <f t="shared" si="1"/>
        <v>Tuesday</v>
      </c>
      <c r="C363" s="256">
        <v>44558.0</v>
      </c>
      <c r="D363" s="257">
        <v>0.2659722222222222</v>
      </c>
      <c r="E363" s="257">
        <v>0.3263888888888889</v>
      </c>
      <c r="F363" s="258">
        <f t="shared" si="2"/>
        <v>0.3402777778</v>
      </c>
      <c r="G363" s="195" t="str">
        <f t="shared" si="3"/>
        <v>12:13 PM - 12:18 PM</v>
      </c>
      <c r="H363" s="257">
        <v>0.5131944444444444</v>
      </c>
      <c r="I363" s="257">
        <v>0.6284722222222222</v>
      </c>
      <c r="J363" s="257">
        <v>0.6993055555555555</v>
      </c>
      <c r="K363" s="257">
        <v>0.7597222222222222</v>
      </c>
      <c r="L363" s="259"/>
      <c r="M363" s="257">
        <v>0.2777777777777778</v>
      </c>
      <c r="N363" s="257"/>
      <c r="O363" s="257"/>
      <c r="P363" s="257"/>
      <c r="Q363" s="257">
        <v>0.5416666666666666</v>
      </c>
      <c r="R363" s="257">
        <v>0.65625</v>
      </c>
      <c r="S363" s="258">
        <f t="shared" si="6"/>
        <v>0.7034722222</v>
      </c>
      <c r="T363" s="257">
        <v>0.7777777777777778</v>
      </c>
    </row>
    <row r="364">
      <c r="A364" s="254">
        <v>44559.0</v>
      </c>
      <c r="B364" s="266" t="str">
        <f t="shared" si="1"/>
        <v>Wednesday</v>
      </c>
      <c r="C364" s="256">
        <v>44559.0</v>
      </c>
      <c r="D364" s="257">
        <v>0.26666666666666666</v>
      </c>
      <c r="E364" s="257">
        <v>0.3263888888888889</v>
      </c>
      <c r="F364" s="258">
        <f t="shared" si="2"/>
        <v>0.3402777778</v>
      </c>
      <c r="G364" s="195" t="str">
        <f t="shared" si="3"/>
        <v>12:13 PM - 12:18 PM</v>
      </c>
      <c r="H364" s="257">
        <v>0.5131944444444444</v>
      </c>
      <c r="I364" s="257">
        <v>0.6291666666666667</v>
      </c>
      <c r="J364" s="257">
        <v>0.7</v>
      </c>
      <c r="K364" s="257">
        <v>0.7604166666666666</v>
      </c>
      <c r="L364" s="259"/>
      <c r="M364" s="257">
        <v>0.2777777777777778</v>
      </c>
      <c r="N364" s="257"/>
      <c r="O364" s="257"/>
      <c r="P364" s="257"/>
      <c r="Q364" s="257">
        <v>0.5416666666666666</v>
      </c>
      <c r="R364" s="257">
        <v>0.65625</v>
      </c>
      <c r="S364" s="258">
        <f t="shared" si="6"/>
        <v>0.7041666667</v>
      </c>
      <c r="T364" s="257">
        <v>0.7777777777777778</v>
      </c>
    </row>
    <row r="365">
      <c r="A365" s="254">
        <v>44560.0</v>
      </c>
      <c r="B365" s="266" t="str">
        <f t="shared" si="1"/>
        <v>Thursday</v>
      </c>
      <c r="C365" s="256">
        <v>44560.0</v>
      </c>
      <c r="D365" s="257">
        <v>0.26666666666666666</v>
      </c>
      <c r="E365" s="257">
        <v>0.32708333333333334</v>
      </c>
      <c r="F365" s="258">
        <f t="shared" si="2"/>
        <v>0.3409722222</v>
      </c>
      <c r="G365" s="195" t="str">
        <f t="shared" si="3"/>
        <v>12:14 PM - 12:19 PM</v>
      </c>
      <c r="H365" s="257">
        <v>0.5138888888888888</v>
      </c>
      <c r="I365" s="257">
        <v>0.6291666666666667</v>
      </c>
      <c r="J365" s="257">
        <v>0.7006944444444444</v>
      </c>
      <c r="K365" s="257">
        <v>0.7604166666666666</v>
      </c>
      <c r="L365" s="259"/>
      <c r="M365" s="257">
        <v>0.2777777777777778</v>
      </c>
      <c r="N365" s="257"/>
      <c r="O365" s="257"/>
      <c r="P365" s="257"/>
      <c r="Q365" s="257">
        <v>0.5416666666666666</v>
      </c>
      <c r="R365" s="257">
        <v>0.65625</v>
      </c>
      <c r="S365" s="258">
        <f t="shared" si="6"/>
        <v>0.7048611111</v>
      </c>
      <c r="T365" s="257">
        <v>0.7777777777777778</v>
      </c>
    </row>
    <row r="366">
      <c r="A366" s="254">
        <v>44561.0</v>
      </c>
      <c r="B366" s="266" t="str">
        <f t="shared" si="1"/>
        <v>Friday</v>
      </c>
      <c r="C366" s="256">
        <v>44561.0</v>
      </c>
      <c r="D366" s="257">
        <v>0.26666666666666666</v>
      </c>
      <c r="E366" s="257">
        <v>0.32708333333333334</v>
      </c>
      <c r="F366" s="258">
        <f t="shared" si="2"/>
        <v>0.3409722222</v>
      </c>
      <c r="G366" s="195" t="str">
        <f t="shared" si="3"/>
        <v>12:14 PM - 12:19 PM</v>
      </c>
      <c r="H366" s="257">
        <v>0.5138888888888888</v>
      </c>
      <c r="I366" s="257">
        <v>0.6298611111111111</v>
      </c>
      <c r="J366" s="257">
        <v>0.7013888888888888</v>
      </c>
      <c r="K366" s="257">
        <v>0.7611111111111111</v>
      </c>
      <c r="L366" s="282"/>
      <c r="M366" s="257">
        <v>0.2777777777777778</v>
      </c>
      <c r="N366" s="257"/>
      <c r="O366" s="257"/>
      <c r="P366" s="257"/>
      <c r="Q366" s="257">
        <v>0.5416666666666666</v>
      </c>
      <c r="R366" s="257">
        <v>0.65625</v>
      </c>
      <c r="S366" s="258">
        <f t="shared" si="6"/>
        <v>0.7055555556</v>
      </c>
      <c r="T366" s="257">
        <v>0.7777777777777778</v>
      </c>
    </row>
  </sheetData>
  <conditionalFormatting sqref="A327">
    <cfRule type="notContainsBlanks" dxfId="0" priority="1">
      <formula>LEN(TRIM(A327))&gt;0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</cols>
  <sheetData>
    <row r="1">
      <c r="A1" s="42" t="s">
        <v>86</v>
      </c>
    </row>
    <row r="2">
      <c r="A2" s="283" t="s">
        <v>87</v>
      </c>
      <c r="B2" s="9" t="s">
        <v>88</v>
      </c>
    </row>
    <row r="3">
      <c r="A3" s="283" t="s">
        <v>89</v>
      </c>
    </row>
    <row r="4">
      <c r="A4" s="283" t="s">
        <v>90</v>
      </c>
    </row>
    <row r="5">
      <c r="A5" s="283" t="s">
        <v>91</v>
      </c>
    </row>
    <row r="6">
      <c r="A6" s="283" t="s">
        <v>92</v>
      </c>
    </row>
    <row r="7">
      <c r="A7" s="283" t="s">
        <v>93</v>
      </c>
    </row>
    <row r="8">
      <c r="A8" s="283" t="s">
        <v>94</v>
      </c>
    </row>
    <row r="9">
      <c r="A9" s="42"/>
    </row>
    <row r="10">
      <c r="A10" s="42" t="s">
        <v>95</v>
      </c>
    </row>
    <row r="11">
      <c r="A11" s="9" t="s">
        <v>96</v>
      </c>
    </row>
    <row r="12">
      <c r="A12" s="9" t="s">
        <v>97</v>
      </c>
    </row>
    <row r="13">
      <c r="A13" s="9" t="s">
        <v>98</v>
      </c>
    </row>
    <row r="15">
      <c r="A15" s="42" t="s">
        <v>99</v>
      </c>
    </row>
    <row r="16">
      <c r="A16" s="9" t="s">
        <v>100</v>
      </c>
    </row>
    <row r="18">
      <c r="A18" s="42" t="s">
        <v>101</v>
      </c>
    </row>
    <row r="19">
      <c r="A19" s="9" t="s">
        <v>102</v>
      </c>
    </row>
    <row r="21">
      <c r="A21" s="42" t="s">
        <v>103</v>
      </c>
    </row>
    <row r="22">
      <c r="A22" s="9" t="s">
        <v>104</v>
      </c>
    </row>
    <row r="23">
      <c r="A23" s="284" t="s">
        <v>105</v>
      </c>
    </row>
    <row r="24">
      <c r="A24" s="9" t="s">
        <v>106</v>
      </c>
    </row>
    <row r="25">
      <c r="A25" s="9" t="s">
        <v>107</v>
      </c>
    </row>
    <row r="26">
      <c r="A26" s="9" t="s">
        <v>108</v>
      </c>
      <c r="B26" s="285"/>
      <c r="C26" s="285"/>
      <c r="D26" s="285"/>
    </row>
    <row r="27">
      <c r="A27" s="285" t="s">
        <v>109</v>
      </c>
    </row>
    <row r="28">
      <c r="A28" s="286"/>
    </row>
    <row r="29">
      <c r="A29" s="42" t="s">
        <v>110</v>
      </c>
    </row>
    <row r="30">
      <c r="A30" s="287" t="s">
        <v>111</v>
      </c>
    </row>
    <row r="31">
      <c r="A31" s="286"/>
    </row>
    <row r="32">
      <c r="A32" s="286" t="s">
        <v>112</v>
      </c>
    </row>
    <row r="33">
      <c r="A33" s="9" t="s">
        <v>113</v>
      </c>
    </row>
    <row r="34">
      <c r="A34" s="9" t="s">
        <v>114</v>
      </c>
    </row>
    <row r="35">
      <c r="A35" s="283" t="s">
        <v>115</v>
      </c>
    </row>
  </sheetData>
  <mergeCells count="1">
    <mergeCell ref="A6:D6"/>
  </mergeCell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35"/>
  </hyperlinks>
  <drawing r:id="rId9"/>
</worksheet>
</file>