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xStar\Downloads\"/>
    </mc:Choice>
  </mc:AlternateContent>
  <xr:revisionPtr revIDLastSave="0" documentId="8_{A621F914-2B37-4613-8826-04330E84D8B8}" xr6:coauthVersionLast="47" xr6:coauthVersionMax="47" xr10:uidLastSave="{00000000-0000-0000-0000-000000000000}"/>
  <bookViews>
    <workbookView xWindow="-120" yWindow="-120" windowWidth="29040" windowHeight="15720" xr2:uid="{00000000-000D-0000-FFFF-FFFF00000000}"/>
  </bookViews>
  <sheets>
    <sheet name="Credit Risk Analysis" sheetId="1" r:id="rId1"/>
    <sheet name="Balance Sheet" sheetId="4" r:id="rId2"/>
    <sheet name="Income Statement" sheetId="16" r:id="rId3"/>
    <sheet name="Times Interest Earned" sheetId="2" r:id="rId4"/>
    <sheet name="EBITDA Coverage" sheetId="6" r:id="rId5"/>
    <sheet name="Current Ratio" sheetId="7" r:id="rId6"/>
    <sheet name="Liabilities to Equity" sheetId="8" r:id="rId7"/>
    <sheet name="Altman Z-Score" sheetId="9" r:id="rId8"/>
    <sheet name="Balance Sheet - Competitor" sheetId="15" r:id="rId9"/>
    <sheet name="Income Statement - Competitor" sheetId="5" r:id="rId10"/>
    <sheet name="Competitor - Ratios" sheetId="14" r:id="rId11"/>
    <sheet name="Analysis" sheetId="12"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4" l="1"/>
  <c r="C20" i="14" s="1"/>
  <c r="G20" i="9"/>
  <c r="G25" i="9"/>
  <c r="J25" i="9"/>
  <c r="C13" i="14"/>
  <c r="C8" i="6"/>
  <c r="C8" i="2"/>
  <c r="C41" i="14"/>
  <c r="C15" i="6"/>
  <c r="C34" i="14" l="1"/>
  <c r="C27" i="14"/>
  <c r="C12" i="6"/>
  <c r="G10" i="9"/>
  <c r="J10" i="9" s="1"/>
  <c r="C19" i="8"/>
  <c r="C16" i="8"/>
  <c r="C15" i="8"/>
  <c r="C8" i="8"/>
  <c r="C12" i="8"/>
  <c r="G26" i="9"/>
  <c r="G21" i="9"/>
  <c r="C19" i="7"/>
  <c r="C12" i="7"/>
  <c r="C16" i="7"/>
  <c r="C15" i="7"/>
  <c r="C9" i="7"/>
  <c r="C8" i="7"/>
  <c r="C16" i="2"/>
  <c r="C15" i="2"/>
  <c r="C9" i="2"/>
  <c r="G16" i="9"/>
  <c r="G15" i="9"/>
  <c r="G5" i="9"/>
  <c r="G11" i="9"/>
  <c r="J15" i="9"/>
  <c r="J20" i="9"/>
  <c r="J29" i="9" s="1"/>
  <c r="J5" i="9"/>
  <c r="C19" i="6"/>
  <c r="C19" i="2"/>
  <c r="G6" i="9"/>
  <c r="C12" i="2"/>
</calcChain>
</file>

<file path=xl/sharedStrings.xml><?xml version="1.0" encoding="utf-8"?>
<sst xmlns="http://schemas.openxmlformats.org/spreadsheetml/2006/main" count="201" uniqueCount="97">
  <si>
    <t>Financial Reporting and Analysis Project - Credit Risk Analysis</t>
  </si>
  <si>
    <t>Group Number:</t>
  </si>
  <si>
    <t>8A</t>
  </si>
  <si>
    <t>Student Names:</t>
  </si>
  <si>
    <t>Connor Bentham, Braden Bova, Tai Dinh, Ashlie Hansen, Shannon Panzarella</t>
  </si>
  <si>
    <t>Company Name:</t>
  </si>
  <si>
    <t>NIKE, Inc. (NKE)</t>
  </si>
  <si>
    <t>Competitor Name:</t>
  </si>
  <si>
    <t>Under Armor, Inc. (UAA)</t>
  </si>
  <si>
    <t>Brief Competitor Overview:</t>
  </si>
  <si>
    <t>Balance Sheet(s)</t>
  </si>
  <si>
    <t>Please provide screenshots below of the balance sheet(s) that you used for your analysis. Use tickmarks to demonstrate which amounts are used on the following tabs.</t>
  </si>
  <si>
    <t>Income Statement(s)</t>
  </si>
  <si>
    <t>Please provide screenshots below of the income statement that you used for your analysis. Use tickmarks to demonstrate which amounts are used on the following tabs.</t>
  </si>
  <si>
    <t>Times Interest Earned Analysis</t>
  </si>
  <si>
    <t>Calculate the Times Interest Earned Ratio</t>
  </si>
  <si>
    <t>Times Interest Earned</t>
  </si>
  <si>
    <t>Earnings before interest and tax (EBIT)</t>
  </si>
  <si>
    <t>Interest expense, gross</t>
  </si>
  <si>
    <t>TM</t>
  </si>
  <si>
    <t>2023 Calculation</t>
  </si>
  <si>
    <t>2023 Times Interest Earned</t>
  </si>
  <si>
    <t>2022 Calculation</t>
  </si>
  <si>
    <t>2022 Times Interest Earned</t>
  </si>
  <si>
    <t>EBITDA Coverage Analysis</t>
  </si>
  <si>
    <t>Calculate the EBITDA Coverage Ratio</t>
  </si>
  <si>
    <t>EBITDA Coverage</t>
  </si>
  <si>
    <t>2023 EBITDA Coverage</t>
  </si>
  <si>
    <t>2022 EBITDA Coverage</t>
  </si>
  <si>
    <t>Current Ratio Analysis</t>
  </si>
  <si>
    <t>Calculate the Current Ratio</t>
  </si>
  <si>
    <t>Current Ratio</t>
  </si>
  <si>
    <t>Current Assets</t>
  </si>
  <si>
    <t>Current Liabilities</t>
  </si>
  <si>
    <t>2023 Current Ratio</t>
  </si>
  <si>
    <t>2022 Current Ratio</t>
  </si>
  <si>
    <t>Liabilities to Equity Analysis</t>
  </si>
  <si>
    <t>Calculate the Liabilities to Equity Ratio</t>
  </si>
  <si>
    <t>Liabilities to Equity</t>
  </si>
  <si>
    <t>Total liabilities</t>
  </si>
  <si>
    <t>Total Stockholders' Equity</t>
  </si>
  <si>
    <t>2023 Liabilities to Equity</t>
  </si>
  <si>
    <t>2022 Liabilities to Equity</t>
  </si>
  <si>
    <t>Altman Z-Score</t>
  </si>
  <si>
    <t>Take your best attempt at computing the Altman Z-Score for 2023. Points will be awarded for showing clear work.</t>
  </si>
  <si>
    <t>x</t>
  </si>
  <si>
    <t>Working Capital</t>
  </si>
  <si>
    <t>=</t>
  </si>
  <si>
    <t>Total Assets</t>
  </si>
  <si>
    <t>+</t>
  </si>
  <si>
    <t>EBIT</t>
  </si>
  <si>
    <t>Sales</t>
  </si>
  <si>
    <t>Retained Earnings</t>
  </si>
  <si>
    <t>Market Value of Equity</t>
  </si>
  <si>
    <t>Total Liabilities</t>
  </si>
  <si>
    <t>Altman Z-Score:</t>
  </si>
  <si>
    <t>What does this value predict?</t>
  </si>
  <si>
    <t>Please provide screenshots below of the balance sheet(s) that you used for your competitor analysis. Use tickmarks to demonstrate which amounts are used on the following tabs.</t>
  </si>
  <si>
    <t>Please provide screenshots below of the income statement(s) that you used for your competitor analysis. Use tickmarks to demonstrate which amounts are used on the following tabs.</t>
  </si>
  <si>
    <t>Under Armour</t>
  </si>
  <si>
    <t>Compute five different ratios of your choice (any that were previously completed for Deliverable #1 or Deliverable #2), that will assist you in completing a peer analysis. The ratios should be completed for 2023.</t>
  </si>
  <si>
    <t>Result:</t>
  </si>
  <si>
    <t>Analysis</t>
  </si>
  <si>
    <t>Provide your team's analysis of the company, based upon credit risk ratios.</t>
  </si>
  <si>
    <t>Provide your team's analysis of the competitor, based upon the ratios chosen.</t>
  </si>
  <si>
    <t xml:space="preserve">Considering the ratio analysis performed in Deliverable #1 and #2, and considering your competitor as a peer benchmark, provide a final analysis of the company. Would your team choose to invest in the Company? Would your team provide credit to the Company? </t>
  </si>
  <si>
    <t>Founded in 1996 and headquarted in Baltimore, Maryland, Under Armor  is an American sportswear and footwear company. They began by producing shirts to keep athletes dry and expanded into a global brand offering performance footwear, apparel, and accessories for a wide range of sports and fitness activities. They operate worldwide, selling products through retail, e-commerce, and wholesale channels.</t>
  </si>
  <si>
    <t>[a]</t>
  </si>
  <si>
    <t>[b]</t>
  </si>
  <si>
    <t>[c]</t>
  </si>
  <si>
    <t>[d]</t>
  </si>
  <si>
    <t>[e]</t>
  </si>
  <si>
    <t>[f]</t>
  </si>
  <si>
    <t>[g]</t>
  </si>
  <si>
    <t>[h]</t>
  </si>
  <si>
    <t>Return on Equity</t>
  </si>
  <si>
    <t>Net Income</t>
  </si>
  <si>
    <t>Average Stockholders' Equity</t>
  </si>
  <si>
    <t>(1,998,403 + 1,728,954) / 2</t>
  </si>
  <si>
    <t>EBIT + Depreciation + Amortization</t>
  </si>
  <si>
    <t>[i]</t>
  </si>
  <si>
    <t>[j]</t>
  </si>
  <si>
    <t>[a] [i] [j]</t>
  </si>
  <si>
    <t>[c] [d]</t>
  </si>
  <si>
    <t>[k]</t>
  </si>
  <si>
    <t>This value is a predictor of whether or not a company could go bankrupt within the next one to two years. A value higher than 3 signifies that there is a low chance that the company will go bankrupt within the next two years.  Essentially, Nike is financially healthy.</t>
  </si>
  <si>
    <t>[a] [c]</t>
  </si>
  <si>
    <t>(283,811 + 135,456)</t>
  </si>
  <si>
    <r>
      <t xml:space="preserve">Based on Nike's credit risk ratios, there are optimistic signs ranging from primarily neutral (slightly concerning) to positive. Starting with the positive signs, our </t>
    </r>
    <r>
      <rPr>
        <i/>
        <sz val="11"/>
        <color theme="1"/>
        <rFont val="Calibri"/>
        <family val="2"/>
        <scheme val="minor"/>
      </rPr>
      <t>current ratio</t>
    </r>
    <r>
      <rPr>
        <sz val="11"/>
        <color theme="1"/>
        <rFont val="Calibri"/>
        <family val="2"/>
        <scheme val="minor"/>
      </rPr>
      <t xml:space="preserve"> increased from 2.63 in 2022 to 2.72 in 2023. This indicates that Nike can better cover its current liabilities with improved short-term liquidity. Another positive sign is a </t>
    </r>
    <r>
      <rPr>
        <i/>
        <sz val="11"/>
        <color theme="1"/>
        <rFont val="Calibri"/>
        <family val="2"/>
        <scheme val="minor"/>
      </rPr>
      <t>z-score</t>
    </r>
    <r>
      <rPr>
        <sz val="11"/>
        <color theme="1"/>
        <rFont val="Calibri"/>
        <family val="2"/>
        <scheme val="minor"/>
      </rPr>
      <t xml:space="preserve"> of 6.57, giving Nike a low probability of bankruptcy due to their strong market valuation, asset structuring, and sales. Additionally, in 2022, Nike had a </t>
    </r>
    <r>
      <rPr>
        <i/>
        <sz val="11"/>
        <color theme="1"/>
        <rFont val="Calibri"/>
        <family val="2"/>
        <scheme val="minor"/>
      </rPr>
      <t>times interest earned ratio</t>
    </r>
    <r>
      <rPr>
        <sz val="11"/>
        <color theme="1"/>
        <rFont val="Calibri"/>
        <family val="2"/>
        <scheme val="minor"/>
      </rPr>
      <t xml:space="preserve"> of 33.44, meaning it earned over 33 times more than needed to pay in interest expenses. This indicates strong operating income relative to debt obligations and has overall low risk of default. In 2023, however, Nike had interest income rather than interest expense, so there was no debt obigation to cover rendering the TIE ratio of -1032.50 not applicable for credit risk assessment that year. The same here goes for Nike's 2023 </t>
    </r>
    <r>
      <rPr>
        <i/>
        <sz val="11"/>
        <color theme="1"/>
        <rFont val="Calibri"/>
        <family val="2"/>
        <scheme val="minor"/>
      </rPr>
      <t>EBITDA coverage ratio</t>
    </r>
    <r>
      <rPr>
        <sz val="11"/>
        <color theme="1"/>
        <rFont val="Calibri"/>
        <family val="2"/>
        <scheme val="minor"/>
      </rPr>
      <t xml:space="preserve"> of -1175.67. Similarly, Nike's </t>
    </r>
    <r>
      <rPr>
        <i/>
        <sz val="11"/>
        <color theme="1"/>
        <rFont val="Calibri"/>
        <family val="2"/>
        <scheme val="minor"/>
      </rPr>
      <t>EBITA coverage</t>
    </r>
    <r>
      <rPr>
        <sz val="11"/>
        <color theme="1"/>
        <rFont val="Calibri"/>
        <family val="2"/>
        <scheme val="minor"/>
      </rPr>
      <t xml:space="preserve"> ratio of 37.54 in 2022 reflects high cushion to meet its debt obligations.  Heading into the neutral signs, the </t>
    </r>
    <r>
      <rPr>
        <i/>
        <sz val="11"/>
        <color theme="1"/>
        <rFont val="Calibri"/>
        <family val="2"/>
        <scheme val="minor"/>
      </rPr>
      <t>liabilities to equity</t>
    </r>
    <r>
      <rPr>
        <sz val="11"/>
        <color theme="1"/>
        <rFont val="Calibri"/>
        <family val="2"/>
        <scheme val="minor"/>
      </rPr>
      <t xml:space="preserve"> increased from 1.64 in 2022 to 1.68 in 2023, meaning there's a bit more reliance on debt to finance its assets. While this change is marginal, it's always worth monitoring just in case this trend continues. </t>
    </r>
  </si>
  <si>
    <t xml:space="preserve">Based on the ratios chosen for Under Armor, they have 2.18 times the amount of current assets compared to current liabilites. Their assets for the next 12 months can cover their liabilties for the next 12 months, 2.18 times. Their EBITDA coverage is 32.69, which shows that they can pay their interest expense almost 33 times with the amounts from their earnings. Their times interest earned ratio, which is the same as the previous ratio less depreciation and amoratization shows that they can cover their interest expense with their earnings about 22 times. These two ratios indicated a strong and reliable from of operating income and shows a low amount of risk when considering to invest in this comapny based on their main fucntions of business. A liabilities to equity ratio of 1.43 shows that this company is relying more on debt financing compared to investor financing. This could indicated more risk, considering they will have more liabilities to pay, but the amount of this ratio is not enough to raise concern, especially when they have such strong and consistent operating income. They have recieved more money from banks/loans than they have from shareholders investing in their company. Under Armor has a return on equity of 0.21, which shows that for about every one dollar of investment from shareholders, they can generate 0.21 cents in net income. </t>
  </si>
  <si>
    <r>
      <t xml:space="preserve">In terms of interest coverage analysis, Nike as opposed to Under Armor, had no interest debt obligation for 2023 as their times interested earned was -1032.50, meaning they had interest income for that respective year. However, Under Armor's times interest earned ratio was 22.13, indicating that they had some interest expense to cover. In terms of liquidity, Nike is slightly better when it comes to having more current assets to cover its current liabilities at a current ratio of 2.72, while Under Armor was stated at 2.18. Heading into some profitability and solvency ratios, Nike beats Under Armor when it comes to </t>
    </r>
    <r>
      <rPr>
        <i/>
        <sz val="11"/>
        <color theme="1"/>
        <rFont val="Calibri"/>
        <family val="2"/>
        <scheme val="minor"/>
      </rPr>
      <t>Return on Equity</t>
    </r>
    <r>
      <rPr>
        <sz val="11"/>
        <color theme="1"/>
        <rFont val="Calibri"/>
        <family val="2"/>
        <scheme val="minor"/>
      </rPr>
      <t xml:space="preserve"> at 34.63% while Under Armor yielded 21% for the year of 2023. Essentially, this means that Nike is more effective at using their shareholder's investments to generate more profits than Under Armor. However it's important to note that ROE doesn't always capture the risks involved in generating those returns so let's take a deeper look into their solvency aspect. As mentioned prior in the company's and competitor's analysis, we can deduce that Nike had a bit more reliance on debt to finance its assets compared to their competitor, Under Armor. Of course, this is provided that Nike had a higher liabilites to equity ratio. Given the fact that Nike has yielded more promising interest coverage analysis, liquidity analysis, and profitability analysis while only losing out on solvency analysis on a marginal level, it is rational that our team will choose to invest and provide credit for Nike (</t>
    </r>
    <r>
      <rPr>
        <i/>
        <sz val="11"/>
        <color theme="1"/>
        <rFont val="Calibri"/>
        <family val="2"/>
        <scheme val="minor"/>
      </rPr>
      <t>the company</t>
    </r>
    <r>
      <rPr>
        <sz val="11"/>
        <color theme="1"/>
        <rFont val="Calibri"/>
        <family val="2"/>
        <scheme val="minor"/>
      </rPr>
      <t>) rather than Under Armor (</t>
    </r>
    <r>
      <rPr>
        <i/>
        <sz val="11"/>
        <color theme="1"/>
        <rFont val="Calibri"/>
        <family val="2"/>
        <scheme val="minor"/>
      </rPr>
      <t>the competitor</t>
    </r>
    <r>
      <rPr>
        <sz val="11"/>
        <color theme="1"/>
        <rFont val="Calibri"/>
        <family val="2"/>
        <scheme val="minor"/>
      </rPr>
      <t>).</t>
    </r>
  </si>
  <si>
    <t>Working Capital = Current Assets - Current Liabilities</t>
  </si>
  <si>
    <r>
      <t>= ((</t>
    </r>
    <r>
      <rPr>
        <sz val="11"/>
        <color rgb="FF00B0F0"/>
        <rFont val="Calibri (Body)"/>
      </rPr>
      <t>Class B shares + Class A shares</t>
    </r>
    <r>
      <rPr>
        <sz val="11"/>
        <color theme="1"/>
        <rFont val="Calibri"/>
        <family val="2"/>
        <scheme val="minor"/>
      </rPr>
      <t xml:space="preserve">) x </t>
    </r>
    <r>
      <rPr>
        <sz val="11"/>
        <color rgb="FF7030A0"/>
        <rFont val="Calibri (Body)"/>
      </rPr>
      <t>Stock Price on May 31, 2023</t>
    </r>
    <r>
      <rPr>
        <sz val="11"/>
        <color theme="1"/>
        <rFont val="Calibri"/>
        <family val="2"/>
        <scheme val="minor"/>
      </rPr>
      <t>)</t>
    </r>
  </si>
  <si>
    <r>
      <t>*</t>
    </r>
    <r>
      <rPr>
        <sz val="11"/>
        <color rgb="FF00B0F0"/>
        <rFont val="Calibri (Body)"/>
      </rPr>
      <t>no treasury shares mentioned</t>
    </r>
  </si>
  <si>
    <r>
      <t xml:space="preserve">Market Value of Equity = </t>
    </r>
    <r>
      <rPr>
        <sz val="11"/>
        <color rgb="FF00B0F0"/>
        <rFont val="Calibri (Body)"/>
      </rPr>
      <t xml:space="preserve">Number of Shares Outstanding </t>
    </r>
    <r>
      <rPr>
        <sz val="11"/>
        <color theme="1"/>
        <rFont val="Calibri"/>
        <family val="2"/>
        <scheme val="minor"/>
      </rPr>
      <t xml:space="preserve">  x   </t>
    </r>
    <r>
      <rPr>
        <sz val="11"/>
        <color rgb="FF7030A0"/>
        <rFont val="Calibri (Body)"/>
      </rPr>
      <t>Stock Price</t>
    </r>
  </si>
  <si>
    <t>*Stock Price on May 31, 2023, in which balance sheet was prepared as of May 31,2023</t>
  </si>
  <si>
    <r>
      <t>= (          (</t>
    </r>
    <r>
      <rPr>
        <sz val="11"/>
        <color rgb="FF00B0F0"/>
        <rFont val="Calibri (Body)"/>
      </rPr>
      <t>1227  + 305</t>
    </r>
    <r>
      <rPr>
        <sz val="11"/>
        <color theme="1"/>
        <rFont val="Calibri"/>
        <family val="2"/>
        <scheme val="minor"/>
      </rPr>
      <t xml:space="preserve">)                       x     </t>
    </r>
    <r>
      <rPr>
        <sz val="11"/>
        <color rgb="FF7030A0"/>
        <rFont val="Calibri (Body)"/>
      </rPr>
      <t>$105.26</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</si>
</sst>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3" formatCode="_(* #,##0.00_);_(* \(#,##0.00\);_(* &quot;-&quot;??_);_(@_)"/>
    <numFmt numFmtId="164" formatCode="0.0000"/>
  </numFmts>
  <fonts count="17">
    <font>
      <sz val="11"/>
      <color theme="1"/>
      <name val="Calibri"/>
      <family val="2"/>
      <scheme val="minor"/>
    </font>
    <font>
      <b/>
      <sz val="11"/>
      <color theme="1"/>
      <name val="Calibri"/>
      <family val="2"/>
      <scheme val="minor"/>
    </font>
    <font>
      <b/>
      <u/>
      <sz val="11"/>
      <color theme="1"/>
      <name val="Calibri"/>
      <family val="2"/>
      <scheme val="minor"/>
    </font>
    <font>
      <b/>
      <sz val="14"/>
      <name val="Calibri"/>
      <family val="2"/>
    </font>
    <font>
      <b/>
      <sz val="9"/>
      <color rgb="FFFF0000"/>
      <name val="Calibri"/>
      <family val="2"/>
      <scheme val="minor"/>
    </font>
    <font>
      <i/>
      <sz val="11"/>
      <color theme="1"/>
      <name val="Calibri"/>
      <family val="2"/>
      <scheme val="minor"/>
    </font>
    <font>
      <sz val="11"/>
      <color rgb="FF000000"/>
      <name val="Calibri"/>
      <family val="2"/>
    </font>
    <font>
      <sz val="11"/>
      <color theme="1"/>
      <name val="Calibri"/>
      <family val="2"/>
      <scheme val="minor"/>
    </font>
    <font>
      <sz val="11"/>
      <color theme="5"/>
      <name val="Calibri"/>
      <family val="2"/>
      <scheme val="minor"/>
    </font>
    <font>
      <sz val="11"/>
      <color theme="5"/>
      <name val="Calibri (Body)"/>
    </font>
    <font>
      <sz val="11"/>
      <color theme="5"/>
      <name val="Calibri"/>
      <family val="2"/>
    </font>
    <font>
      <sz val="11"/>
      <color rgb="FFFF0000"/>
      <name val="Calibri"/>
      <family val="2"/>
      <scheme val="minor"/>
    </font>
    <font>
      <sz val="11"/>
      <color theme="7"/>
      <name val="Calibri"/>
      <family val="2"/>
      <scheme val="minor"/>
    </font>
    <font>
      <sz val="11"/>
      <color rgb="FF00B0F0"/>
      <name val="Calibri"/>
      <family val="2"/>
      <scheme val="minor"/>
    </font>
    <font>
      <i/>
      <sz val="11"/>
      <color rgb="FF00B0F0"/>
      <name val="Calibri"/>
      <family val="2"/>
      <scheme val="minor"/>
    </font>
    <font>
      <sz val="11"/>
      <color rgb="FF00B0F0"/>
      <name val="Calibri (Body)"/>
    </font>
    <font>
      <sz val="11"/>
      <color rgb="FF7030A0"/>
      <name val="Calibri (Body)"/>
    </font>
  </fonts>
  <fills count="3">
    <fill>
      <patternFill patternType="none"/>
    </fill>
    <fill>
      <patternFill patternType="gray125"/>
    </fill>
    <fill>
      <patternFill patternType="solid">
        <fgColor rgb="FFFFFF00"/>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right style="medium">
        <color rgb="FF000000"/>
      </right>
      <top style="medium">
        <color indexed="64"/>
      </top>
      <bottom style="medium">
        <color indexed="64"/>
      </bottom>
      <diagonal/>
    </border>
    <border>
      <left/>
      <right style="medium">
        <color rgb="FF000000"/>
      </right>
      <top style="medium">
        <color indexed="64"/>
      </top>
      <bottom/>
      <diagonal/>
    </border>
    <border>
      <left/>
      <right style="medium">
        <color rgb="FF000000"/>
      </right>
      <top/>
      <bottom/>
      <diagonal/>
    </border>
    <border>
      <left style="medium">
        <color indexed="64"/>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43" fontId="7" fillId="0" borderId="0" applyFont="0" applyFill="0" applyBorder="0" applyAlignment="0" applyProtection="0"/>
  </cellStyleXfs>
  <cellXfs count="105">
    <xf numFmtId="0" fontId="0" fillId="0" borderId="0" xfId="0"/>
    <xf numFmtId="0" fontId="0" fillId="0" borderId="1" xfId="0" applyBorder="1"/>
    <xf numFmtId="0" fontId="0" fillId="0" borderId="0" xfId="0" applyAlignment="1">
      <alignment horizontal="left"/>
    </xf>
    <xf numFmtId="0" fontId="0" fillId="0" borderId="0" xfId="0" applyAlignment="1">
      <alignment horizontal="center"/>
    </xf>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vertical="center" wrapText="1"/>
    </xf>
    <xf numFmtId="0" fontId="0" fillId="0" borderId="13" xfId="0" applyBorder="1" applyAlignment="1">
      <alignment horizontal="center"/>
    </xf>
    <xf numFmtId="0" fontId="0" fillId="2" borderId="0" xfId="0" applyFill="1" applyAlignment="1">
      <alignment horizontal="center" vertical="center"/>
    </xf>
    <xf numFmtId="0" fontId="4" fillId="0" borderId="0" xfId="0" applyFont="1" applyAlignment="1">
      <alignment horizontal="center"/>
    </xf>
    <xf numFmtId="0" fontId="0" fillId="0" borderId="0" xfId="0" applyAlignment="1">
      <alignment horizontal="center" vertical="center"/>
    </xf>
    <xf numFmtId="0" fontId="5" fillId="0" borderId="0" xfId="0" applyFont="1"/>
    <xf numFmtId="0" fontId="5" fillId="0" borderId="0" xfId="0" applyFont="1" applyAlignment="1">
      <alignment horizontal="left" wrapText="1"/>
    </xf>
    <xf numFmtId="0" fontId="5" fillId="0" borderId="0" xfId="0" applyFont="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2" fillId="0" borderId="0" xfId="0" applyFont="1" applyAlignment="1">
      <alignment horizontal="left" vertical="top" wrapText="1"/>
    </xf>
    <xf numFmtId="0" fontId="0" fillId="0" borderId="0" xfId="0" quotePrefix="1" applyAlignment="1">
      <alignment horizontal="center"/>
    </xf>
    <xf numFmtId="0" fontId="0" fillId="0" borderId="0" xfId="0" applyAlignment="1">
      <alignment horizontal="right"/>
    </xf>
    <xf numFmtId="0" fontId="6" fillId="0" borderId="1" xfId="0" applyFont="1" applyBorder="1"/>
    <xf numFmtId="3" fontId="0" fillId="2" borderId="13" xfId="0" applyNumberFormat="1" applyFill="1" applyBorder="1" applyAlignment="1">
      <alignment horizontal="center" vertical="center"/>
    </xf>
    <xf numFmtId="2" fontId="0" fillId="0" borderId="1" xfId="0" applyNumberFormat="1" applyBorder="1"/>
    <xf numFmtId="3" fontId="0" fillId="2" borderId="0" xfId="1" applyNumberFormat="1" applyFont="1" applyFill="1" applyAlignment="1">
      <alignment horizontal="center" vertical="center"/>
    </xf>
    <xf numFmtId="3" fontId="0" fillId="2" borderId="0" xfId="0" applyNumberFormat="1" applyFill="1" applyAlignment="1">
      <alignment horizontal="center" vertical="center"/>
    </xf>
    <xf numFmtId="3" fontId="0" fillId="2" borderId="13" xfId="0" applyNumberFormat="1" applyFill="1" applyBorder="1" applyAlignment="1">
      <alignment horizontal="center"/>
    </xf>
    <xf numFmtId="3" fontId="0" fillId="2" borderId="0" xfId="0" applyNumberFormat="1" applyFill="1" applyAlignment="1">
      <alignment horizontal="center"/>
    </xf>
    <xf numFmtId="0" fontId="8" fillId="0" borderId="0" xfId="0" applyFont="1"/>
    <xf numFmtId="0" fontId="9" fillId="0" borderId="0" xfId="0" applyFont="1"/>
    <xf numFmtId="0" fontId="9" fillId="0" borderId="0" xfId="0" applyFont="1" applyAlignment="1">
      <alignment horizontal="right"/>
    </xf>
    <xf numFmtId="0" fontId="8" fillId="0" borderId="0" xfId="0" applyFont="1" applyAlignment="1">
      <alignment horizontal="center"/>
    </xf>
    <xf numFmtId="0" fontId="8" fillId="0" borderId="0" xfId="0" applyFont="1" applyAlignment="1">
      <alignment horizontal="right"/>
    </xf>
    <xf numFmtId="0" fontId="0" fillId="0" borderId="0" xfId="0" quotePrefix="1" applyAlignment="1">
      <alignment horizontal="center" vertical="center"/>
    </xf>
    <xf numFmtId="3" fontId="0" fillId="0" borderId="0" xfId="0" applyNumberFormat="1"/>
    <xf numFmtId="3" fontId="0" fillId="0" borderId="0" xfId="0" applyNumberFormat="1" applyAlignment="1">
      <alignment horizontal="center" vertical="center"/>
    </xf>
    <xf numFmtId="3" fontId="0" fillId="0" borderId="13" xfId="0" applyNumberFormat="1" applyBorder="1" applyAlignment="1">
      <alignment horizontal="center" vertical="center"/>
    </xf>
    <xf numFmtId="3" fontId="0" fillId="0" borderId="0" xfId="0" quotePrefix="1" applyNumberFormat="1" applyAlignment="1">
      <alignment horizontal="center" vertical="center"/>
    </xf>
    <xf numFmtId="0" fontId="0" fillId="0" borderId="13" xfId="0" applyBorder="1" applyAlignment="1">
      <alignment horizontal="center" vertical="center" wrapText="1"/>
    </xf>
    <xf numFmtId="0" fontId="9" fillId="0" borderId="0" xfId="0" applyFont="1" applyAlignment="1">
      <alignment horizontal="left"/>
    </xf>
    <xf numFmtId="4" fontId="0" fillId="0" borderId="1" xfId="0" applyNumberFormat="1" applyBorder="1"/>
    <xf numFmtId="0" fontId="10" fillId="0" borderId="0" xfId="0" applyFont="1" applyAlignment="1">
      <alignment horizontal="left"/>
    </xf>
    <xf numFmtId="0" fontId="10" fillId="0" borderId="0" xfId="0" applyFont="1"/>
    <xf numFmtId="0" fontId="8" fillId="0" borderId="0" xfId="0" applyFont="1" applyAlignment="1">
      <alignment horizontal="left"/>
    </xf>
    <xf numFmtId="2" fontId="12" fillId="0" borderId="0" xfId="0" applyNumberFormat="1" applyFont="1"/>
    <xf numFmtId="0" fontId="13" fillId="0" borderId="0" xfId="0" applyFont="1" applyAlignment="1">
      <alignment horizontal="center" vertical="center"/>
    </xf>
    <xf numFmtId="3" fontId="13" fillId="0" borderId="0" xfId="0" applyNumberFormat="1" applyFont="1" applyAlignment="1">
      <alignment horizontal="center" vertical="center"/>
    </xf>
    <xf numFmtId="0" fontId="14" fillId="0" borderId="0" xfId="0" applyFont="1" applyAlignment="1">
      <alignment horizontal="center"/>
    </xf>
    <xf numFmtId="164" fontId="13" fillId="0" borderId="0" xfId="0" applyNumberFormat="1" applyFont="1" applyAlignment="1">
      <alignment horizontal="center" vertical="center"/>
    </xf>
    <xf numFmtId="2" fontId="13" fillId="0" borderId="0" xfId="0" applyNumberFormat="1" applyFont="1" applyAlignment="1">
      <alignment horizontal="center" vertical="center"/>
    </xf>
    <xf numFmtId="0" fontId="11" fillId="0" borderId="0" xfId="0" applyFont="1" applyAlignment="1">
      <alignment horizontal="right"/>
    </xf>
    <xf numFmtId="0" fontId="11" fillId="0" borderId="0" xfId="0" applyFont="1" applyAlignment="1">
      <alignment horizontal="left" vertical="center"/>
    </xf>
    <xf numFmtId="0" fontId="11" fillId="0" borderId="0" xfId="0" applyFont="1" applyAlignment="1">
      <alignment horizontal="left"/>
    </xf>
    <xf numFmtId="0" fontId="11" fillId="0" borderId="0" xfId="0" applyFont="1" applyAlignment="1">
      <alignment horizontal="right" vertical="center"/>
    </xf>
    <xf numFmtId="3" fontId="0" fillId="0" borderId="13" xfId="0" applyNumberFormat="1" applyBorder="1" applyAlignment="1">
      <alignment horizontal="center" vertical="center" wrapText="1"/>
    </xf>
    <xf numFmtId="0" fontId="14" fillId="0" borderId="0" xfId="0" applyFont="1" applyAlignment="1">
      <alignment horizontal="center" vertical="center"/>
    </xf>
    <xf numFmtId="0" fontId="0" fillId="2" borderId="13" xfId="0" applyFill="1" applyBorder="1" applyAlignment="1">
      <alignment horizontal="center" vertical="center"/>
    </xf>
    <xf numFmtId="0" fontId="0" fillId="0" borderId="0" xfId="0" quotePrefix="1"/>
    <xf numFmtId="6" fontId="0" fillId="0" borderId="0" xfId="0" applyNumberFormat="1" applyAlignment="1">
      <alignment horizontal="center"/>
    </xf>
    <xf numFmtId="0" fontId="6" fillId="0" borderId="5" xfId="0" applyFont="1" applyBorder="1" applyAlignment="1">
      <alignment vertical="top" wrapText="1"/>
    </xf>
    <xf numFmtId="0" fontId="6" fillId="0" borderId="6" xfId="0" applyFont="1" applyBorder="1" applyAlignment="1">
      <alignment vertical="top" wrapText="1"/>
    </xf>
    <xf numFmtId="0" fontId="6" fillId="0" borderId="19" xfId="0" applyFont="1" applyBorder="1" applyAlignment="1">
      <alignment vertical="top" wrapText="1"/>
    </xf>
    <xf numFmtId="0" fontId="6" fillId="0" borderId="8" xfId="0" applyFont="1" applyBorder="1" applyAlignment="1">
      <alignment vertical="top" wrapText="1"/>
    </xf>
    <xf numFmtId="0" fontId="6" fillId="0" borderId="0" xfId="0" applyFont="1" applyAlignment="1">
      <alignment vertical="top" wrapText="1"/>
    </xf>
    <xf numFmtId="0" fontId="6" fillId="0" borderId="20" xfId="0" applyFont="1" applyBorder="1" applyAlignment="1">
      <alignment vertical="top" wrapText="1"/>
    </xf>
    <xf numFmtId="0" fontId="6" fillId="0" borderId="21" xfId="0" applyFont="1" applyBorder="1" applyAlignment="1">
      <alignment vertical="top" wrapText="1"/>
    </xf>
    <xf numFmtId="0" fontId="6" fillId="0" borderId="22" xfId="0" applyFont="1" applyBorder="1" applyAlignment="1">
      <alignment vertical="top" wrapText="1"/>
    </xf>
    <xf numFmtId="0" fontId="6" fillId="0" borderId="23" xfId="0" applyFont="1" applyBorder="1" applyAlignment="1">
      <alignment vertical="top" wrapText="1"/>
    </xf>
    <xf numFmtId="0" fontId="3" fillId="0" borderId="0" xfId="0" applyFont="1" applyAlignment="1">
      <alignment horizontal="left" vertical="center" wrapText="1"/>
    </xf>
    <xf numFmtId="0" fontId="0" fillId="0" borderId="0" xfId="0" applyAlignment="1">
      <alignment horizontal="left"/>
    </xf>
    <xf numFmtId="0" fontId="6" fillId="0" borderId="2" xfId="0" applyFont="1" applyBorder="1"/>
    <xf numFmtId="0" fontId="6" fillId="0" borderId="3" xfId="0" applyFont="1" applyBorder="1"/>
    <xf numFmtId="0" fontId="6" fillId="0" borderId="18" xfId="0" applyFont="1" applyBorder="1"/>
    <xf numFmtId="2" fontId="0" fillId="0" borderId="16" xfId="0" applyNumberFormat="1" applyBorder="1" applyAlignment="1">
      <alignment horizontal="center" vertical="center"/>
    </xf>
    <xf numFmtId="2" fontId="0" fillId="0" borderId="17" xfId="0" applyNumberFormat="1" applyBorder="1" applyAlignment="1">
      <alignment horizontal="center" vertical="center"/>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0" xfId="0"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1" fillId="0" borderId="0" xfId="0" applyFont="1" applyAlignment="1">
      <alignment horizontal="right" vertical="center"/>
    </xf>
    <xf numFmtId="0" fontId="1" fillId="0" borderId="0" xfId="0" applyFont="1" applyAlignment="1">
      <alignment horizontal="right"/>
    </xf>
    <xf numFmtId="0" fontId="0" fillId="0" borderId="0" xfId="0" quotePrefix="1" applyAlignment="1">
      <alignment horizontal="center" vertical="center"/>
    </xf>
    <xf numFmtId="0" fontId="0" fillId="0" borderId="0" xfId="0" applyAlignment="1">
      <alignment horizontal="center" vertical="center"/>
    </xf>
    <xf numFmtId="164" fontId="0" fillId="0" borderId="14" xfId="0" applyNumberFormat="1" applyBorder="1" applyAlignment="1">
      <alignment horizontal="center" vertical="center"/>
    </xf>
    <xf numFmtId="164" fontId="0" fillId="0" borderId="15" xfId="0" applyNumberFormat="1" applyBorder="1" applyAlignment="1">
      <alignment horizontal="center" vertical="center"/>
    </xf>
    <xf numFmtId="2" fontId="0" fillId="0" borderId="14" xfId="0" applyNumberFormat="1" applyBorder="1" applyAlignment="1">
      <alignment horizontal="center" vertical="center"/>
    </xf>
    <xf numFmtId="2" fontId="0" fillId="0" borderId="15" xfId="0" applyNumberFormat="1" applyBorder="1" applyAlignment="1">
      <alignment horizontal="center" vertical="center"/>
    </xf>
    <xf numFmtId="0" fontId="0" fillId="0" borderId="0" xfId="0" applyAlignment="1">
      <alignment horizontal="right" vertical="center"/>
    </xf>
    <xf numFmtId="0" fontId="5" fillId="0" borderId="0" xfId="0" applyFont="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5" fillId="0" borderId="11" xfId="0" applyFont="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170180</xdr:colOff>
      <xdr:row>3</xdr:row>
      <xdr:rowOff>40458</xdr:rowOff>
    </xdr:from>
    <xdr:to>
      <xdr:col>9</xdr:col>
      <xdr:colOff>505460</xdr:colOff>
      <xdr:row>33</xdr:row>
      <xdr:rowOff>88577</xdr:rowOff>
    </xdr:to>
    <xdr:pic>
      <xdr:nvPicPr>
        <xdr:cNvPr id="3" name="Picture 8">
          <a:extLst>
            <a:ext uri="{FF2B5EF4-FFF2-40B4-BE49-F238E27FC236}">
              <a16:creationId xmlns:a16="http://schemas.microsoft.com/office/drawing/2014/main" id="{18091872-E09B-21E8-0D2D-710842D8AFEE}"/>
            </a:ext>
            <a:ext uri="{147F2762-F138-4A5C-976F-8EAC2B608ADB}">
              <a16:predDERef xmlns:a16="http://schemas.microsoft.com/office/drawing/2014/main" pred="{83F75EFB-6451-1166-10DA-56B60C147E63}"/>
            </a:ext>
          </a:extLst>
        </xdr:cNvPr>
        <xdr:cNvPicPr>
          <a:picLocks noChangeAspect="1"/>
        </xdr:cNvPicPr>
      </xdr:nvPicPr>
      <xdr:blipFill>
        <a:blip xmlns:r="http://schemas.openxmlformats.org/officeDocument/2006/relationships" r:embed="rId1"/>
        <a:stretch>
          <a:fillRect/>
        </a:stretch>
      </xdr:blipFill>
      <xdr:spPr>
        <a:xfrm>
          <a:off x="170180" y="611958"/>
          <a:ext cx="9225280" cy="5763119"/>
        </a:xfrm>
        <a:prstGeom prst="rect">
          <a:avLst/>
        </a:prstGeom>
      </xdr:spPr>
    </xdr:pic>
    <xdr:clientData/>
  </xdr:twoCellAnchor>
  <xdr:twoCellAnchor editAs="oneCell">
    <xdr:from>
      <xdr:col>0</xdr:col>
      <xdr:colOff>0</xdr:colOff>
      <xdr:row>33</xdr:row>
      <xdr:rowOff>113665</xdr:rowOff>
    </xdr:from>
    <xdr:to>
      <xdr:col>9</xdr:col>
      <xdr:colOff>47625</xdr:colOff>
      <xdr:row>62</xdr:row>
      <xdr:rowOff>104140</xdr:rowOff>
    </xdr:to>
    <xdr:pic>
      <xdr:nvPicPr>
        <xdr:cNvPr id="7" name="Picture 9">
          <a:extLst>
            <a:ext uri="{FF2B5EF4-FFF2-40B4-BE49-F238E27FC236}">
              <a16:creationId xmlns:a16="http://schemas.microsoft.com/office/drawing/2014/main" id="{1C9409C7-FD3C-D7CC-C6E3-5A6559549048}"/>
            </a:ext>
            <a:ext uri="{147F2762-F138-4A5C-976F-8EAC2B608ADB}">
              <a16:predDERef xmlns:a16="http://schemas.microsoft.com/office/drawing/2014/main" pred="{18091872-E09B-21E8-0D2D-710842D8AFEE}"/>
            </a:ext>
          </a:extLst>
        </xdr:cNvPr>
        <xdr:cNvPicPr>
          <a:picLocks noChangeAspect="1"/>
        </xdr:cNvPicPr>
      </xdr:nvPicPr>
      <xdr:blipFill>
        <a:blip xmlns:r="http://schemas.openxmlformats.org/officeDocument/2006/relationships" r:embed="rId2"/>
        <a:stretch>
          <a:fillRect/>
        </a:stretch>
      </xdr:blipFill>
      <xdr:spPr>
        <a:xfrm>
          <a:off x="0" y="6483985"/>
          <a:ext cx="8937625" cy="55886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105507</xdr:rowOff>
    </xdr:from>
    <xdr:to>
      <xdr:col>18</xdr:col>
      <xdr:colOff>589516</xdr:colOff>
      <xdr:row>29</xdr:row>
      <xdr:rowOff>85724</xdr:rowOff>
    </xdr:to>
    <xdr:pic>
      <xdr:nvPicPr>
        <xdr:cNvPr id="2" name="Picture 1">
          <a:extLst>
            <a:ext uri="{FF2B5EF4-FFF2-40B4-BE49-F238E27FC236}">
              <a16:creationId xmlns:a16="http://schemas.microsoft.com/office/drawing/2014/main" id="{E5D70A57-F8B8-4BC3-91E2-73A46067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86507"/>
          <a:ext cx="13695916" cy="5123717"/>
        </a:xfrm>
        <a:prstGeom prst="rect">
          <a:avLst/>
        </a:prstGeom>
      </xdr:spPr>
    </xdr:pic>
    <xdr:clientData/>
  </xdr:twoCellAnchor>
  <xdr:twoCellAnchor editAs="oneCell">
    <xdr:from>
      <xdr:col>0</xdr:col>
      <xdr:colOff>0</xdr:colOff>
      <xdr:row>28</xdr:row>
      <xdr:rowOff>13090</xdr:rowOff>
    </xdr:from>
    <xdr:to>
      <xdr:col>9</xdr:col>
      <xdr:colOff>20336</xdr:colOff>
      <xdr:row>37</xdr:row>
      <xdr:rowOff>9381</xdr:rowOff>
    </xdr:to>
    <xdr:pic>
      <xdr:nvPicPr>
        <xdr:cNvPr id="6" name="Picture 2">
          <a:extLst>
            <a:ext uri="{FF2B5EF4-FFF2-40B4-BE49-F238E27FC236}">
              <a16:creationId xmlns:a16="http://schemas.microsoft.com/office/drawing/2014/main" id="{1EBF84B9-B77C-216F-2DCD-7EBF8143B0A1}"/>
            </a:ext>
            <a:ext uri="{147F2762-F138-4A5C-976F-8EAC2B608ADB}">
              <a16:predDERef xmlns:a16="http://schemas.microsoft.com/office/drawing/2014/main" pred="{E5D70A57-F8B8-4BC3-91E2-73A4606757B8}"/>
            </a:ext>
          </a:extLst>
        </xdr:cNvPr>
        <xdr:cNvPicPr>
          <a:picLocks noChangeAspect="1"/>
        </xdr:cNvPicPr>
      </xdr:nvPicPr>
      <xdr:blipFill>
        <a:blip xmlns:r="http://schemas.openxmlformats.org/officeDocument/2006/relationships" r:embed="rId2"/>
        <a:stretch>
          <a:fillRect/>
        </a:stretch>
      </xdr:blipFill>
      <xdr:spPr>
        <a:xfrm>
          <a:off x="0" y="5347090"/>
          <a:ext cx="7811786" cy="1710791"/>
        </a:xfrm>
        <a:prstGeom prst="rect">
          <a:avLst/>
        </a:prstGeom>
      </xdr:spPr>
    </xdr:pic>
    <xdr:clientData/>
  </xdr:twoCellAnchor>
  <xdr:twoCellAnchor editAs="oneCell">
    <xdr:from>
      <xdr:col>0</xdr:col>
      <xdr:colOff>0</xdr:colOff>
      <xdr:row>36</xdr:row>
      <xdr:rowOff>158749</xdr:rowOff>
    </xdr:from>
    <xdr:to>
      <xdr:col>25</xdr:col>
      <xdr:colOff>187824</xdr:colOff>
      <xdr:row>52</xdr:row>
      <xdr:rowOff>85724</xdr:rowOff>
    </xdr:to>
    <xdr:pic>
      <xdr:nvPicPr>
        <xdr:cNvPr id="3" name="Picture 2">
          <a:extLst>
            <a:ext uri="{FF2B5EF4-FFF2-40B4-BE49-F238E27FC236}">
              <a16:creationId xmlns:a16="http://schemas.microsoft.com/office/drawing/2014/main" id="{B406D24D-36DB-3903-24D9-A76EB8DFC10B}"/>
            </a:ext>
          </a:extLst>
        </xdr:cNvPr>
        <xdr:cNvPicPr>
          <a:picLocks noChangeAspect="1"/>
        </xdr:cNvPicPr>
      </xdr:nvPicPr>
      <xdr:blipFill>
        <a:blip xmlns:r="http://schemas.openxmlformats.org/officeDocument/2006/relationships" r:embed="rId3"/>
        <a:stretch>
          <a:fillRect/>
        </a:stretch>
      </xdr:blipFill>
      <xdr:spPr>
        <a:xfrm>
          <a:off x="0" y="7016749"/>
          <a:ext cx="17428074" cy="2974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571500</xdr:colOff>
      <xdr:row>22</xdr:row>
      <xdr:rowOff>48794</xdr:rowOff>
    </xdr:from>
    <xdr:to>
      <xdr:col>21</xdr:col>
      <xdr:colOff>436413</xdr:colOff>
      <xdr:row>30</xdr:row>
      <xdr:rowOff>19050</xdr:rowOff>
    </xdr:to>
    <xdr:pic>
      <xdr:nvPicPr>
        <xdr:cNvPr id="3" name="Picture 2">
          <a:extLst>
            <a:ext uri="{FF2B5EF4-FFF2-40B4-BE49-F238E27FC236}">
              <a16:creationId xmlns:a16="http://schemas.microsoft.com/office/drawing/2014/main" id="{6861E108-221F-5D4A-834D-651C1BF1E5C4}"/>
            </a:ext>
          </a:extLst>
        </xdr:cNvPr>
        <xdr:cNvPicPr>
          <a:picLocks noChangeAspect="1"/>
        </xdr:cNvPicPr>
      </xdr:nvPicPr>
      <xdr:blipFill>
        <a:blip xmlns:r="http://schemas.openxmlformats.org/officeDocument/2006/relationships" r:embed="rId1"/>
        <a:stretch>
          <a:fillRect/>
        </a:stretch>
      </xdr:blipFill>
      <xdr:spPr>
        <a:xfrm>
          <a:off x="10144125" y="4668419"/>
          <a:ext cx="5795813" cy="153235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66675</xdr:colOff>
      <xdr:row>2</xdr:row>
      <xdr:rowOff>164747</xdr:rowOff>
    </xdr:from>
    <xdr:to>
      <xdr:col>20</xdr:col>
      <xdr:colOff>504825</xdr:colOff>
      <xdr:row>44</xdr:row>
      <xdr:rowOff>81861</xdr:rowOff>
    </xdr:to>
    <xdr:pic>
      <xdr:nvPicPr>
        <xdr:cNvPr id="5" name="Picture 1">
          <a:extLst>
            <a:ext uri="{FF2B5EF4-FFF2-40B4-BE49-F238E27FC236}">
              <a16:creationId xmlns:a16="http://schemas.microsoft.com/office/drawing/2014/main" id="{87AB8ECC-3C62-099F-CBDC-8750869F084D}"/>
            </a:ext>
          </a:extLst>
        </xdr:cNvPr>
        <xdr:cNvPicPr>
          <a:picLocks noChangeAspect="1"/>
        </xdr:cNvPicPr>
      </xdr:nvPicPr>
      <xdr:blipFill>
        <a:blip xmlns:r="http://schemas.openxmlformats.org/officeDocument/2006/relationships" r:embed="rId1"/>
        <a:stretch>
          <a:fillRect/>
        </a:stretch>
      </xdr:blipFill>
      <xdr:spPr>
        <a:xfrm>
          <a:off x="66675" y="545747"/>
          <a:ext cx="14725650" cy="79181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19050</xdr:rowOff>
    </xdr:from>
    <xdr:to>
      <xdr:col>14</xdr:col>
      <xdr:colOff>244639</xdr:colOff>
      <xdr:row>25</xdr:row>
      <xdr:rowOff>3894</xdr:rowOff>
    </xdr:to>
    <xdr:pic>
      <xdr:nvPicPr>
        <xdr:cNvPr id="9" name="Picture 2">
          <a:extLst>
            <a:ext uri="{FF2B5EF4-FFF2-40B4-BE49-F238E27FC236}">
              <a16:creationId xmlns:a16="http://schemas.microsoft.com/office/drawing/2014/main" id="{3461199E-AC19-D346-970F-C099B03F39FD}"/>
            </a:ext>
          </a:extLst>
        </xdr:cNvPr>
        <xdr:cNvPicPr>
          <a:picLocks noChangeAspect="1"/>
        </xdr:cNvPicPr>
      </xdr:nvPicPr>
      <xdr:blipFill>
        <a:blip xmlns:r="http://schemas.openxmlformats.org/officeDocument/2006/relationships" r:embed="rId1"/>
        <a:stretch>
          <a:fillRect/>
        </a:stretch>
      </xdr:blipFill>
      <xdr:spPr>
        <a:xfrm>
          <a:off x="0" y="400050"/>
          <a:ext cx="10988839" cy="4366344"/>
        </a:xfrm>
        <a:prstGeom prst="rect">
          <a:avLst/>
        </a:prstGeom>
      </xdr:spPr>
    </xdr:pic>
    <xdr:clientData/>
  </xdr:twoCellAnchor>
  <xdr:twoCellAnchor editAs="oneCell">
    <xdr:from>
      <xdr:col>0</xdr:col>
      <xdr:colOff>0</xdr:colOff>
      <xdr:row>25</xdr:row>
      <xdr:rowOff>87628</xdr:rowOff>
    </xdr:from>
    <xdr:to>
      <xdr:col>24</xdr:col>
      <xdr:colOff>476622</xdr:colOff>
      <xdr:row>40</xdr:row>
      <xdr:rowOff>152400</xdr:rowOff>
    </xdr:to>
    <xdr:pic>
      <xdr:nvPicPr>
        <xdr:cNvPr id="2" name="Picture 1">
          <a:extLst>
            <a:ext uri="{FF2B5EF4-FFF2-40B4-BE49-F238E27FC236}">
              <a16:creationId xmlns:a16="http://schemas.microsoft.com/office/drawing/2014/main" id="{3B33A3A7-DEDE-6BE6-AADF-48AFF934664B}"/>
            </a:ext>
          </a:extLst>
        </xdr:cNvPr>
        <xdr:cNvPicPr>
          <a:picLocks noChangeAspect="1"/>
        </xdr:cNvPicPr>
      </xdr:nvPicPr>
      <xdr:blipFill>
        <a:blip xmlns:r="http://schemas.openxmlformats.org/officeDocument/2006/relationships" r:embed="rId2"/>
        <a:stretch>
          <a:fillRect/>
        </a:stretch>
      </xdr:blipFill>
      <xdr:spPr>
        <a:xfrm>
          <a:off x="0" y="4850128"/>
          <a:ext cx="17126322" cy="29222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19"/>
  <sheetViews>
    <sheetView showGridLines="0" tabSelected="1" workbookViewId="0">
      <selection activeCell="B33" sqref="B33"/>
    </sheetView>
  </sheetViews>
  <sheetFormatPr defaultColWidth="8.85546875" defaultRowHeight="15"/>
  <cols>
    <col min="1" max="1" width="35.42578125" bestFit="1" customWidth="1"/>
    <col min="2" max="2" width="30" customWidth="1"/>
    <col min="3" max="5" width="12" customWidth="1"/>
    <col min="6" max="6" width="13.42578125" customWidth="1"/>
    <col min="7" max="7" width="25" customWidth="1"/>
    <col min="8" max="8" width="30" customWidth="1"/>
  </cols>
  <sheetData>
    <row r="1" spans="1:7">
      <c r="A1" s="69" t="s">
        <v>0</v>
      </c>
      <c r="B1" s="70"/>
      <c r="C1" s="70"/>
      <c r="D1" s="70"/>
      <c r="E1" s="70"/>
      <c r="F1" s="70"/>
    </row>
    <row r="2" spans="1:7" ht="15.75" thickBot="1"/>
    <row r="3" spans="1:7" ht="15.75" thickBot="1">
      <c r="A3" t="s">
        <v>1</v>
      </c>
      <c r="B3" s="1" t="s">
        <v>2</v>
      </c>
    </row>
    <row r="5" spans="1:7">
      <c r="A5" t="s">
        <v>3</v>
      </c>
      <c r="B5" s="71" t="s">
        <v>4</v>
      </c>
      <c r="C5" s="72"/>
      <c r="D5" s="72"/>
      <c r="E5" s="72"/>
      <c r="F5" s="72"/>
      <c r="G5" s="73"/>
    </row>
    <row r="6" spans="1:7">
      <c r="B6" s="2"/>
      <c r="C6" s="2"/>
      <c r="D6" s="2"/>
      <c r="E6" s="2"/>
      <c r="F6" s="2"/>
      <c r="G6" s="2"/>
    </row>
    <row r="7" spans="1:7">
      <c r="A7" t="s">
        <v>5</v>
      </c>
      <c r="B7" s="22" t="s">
        <v>6</v>
      </c>
    </row>
    <row r="9" spans="1:7">
      <c r="A9" t="s">
        <v>7</v>
      </c>
      <c r="B9" s="22" t="s">
        <v>8</v>
      </c>
    </row>
    <row r="11" spans="1:7">
      <c r="A11" t="s">
        <v>9</v>
      </c>
      <c r="B11" s="60" t="s">
        <v>66</v>
      </c>
      <c r="C11" s="61"/>
      <c r="D11" s="61"/>
      <c r="E11" s="61"/>
      <c r="F11" s="61"/>
      <c r="G11" s="62"/>
    </row>
    <row r="12" spans="1:7">
      <c r="B12" s="63"/>
      <c r="C12" s="64"/>
      <c r="D12" s="64"/>
      <c r="E12" s="64"/>
      <c r="F12" s="64"/>
      <c r="G12" s="65"/>
    </row>
    <row r="13" spans="1:7">
      <c r="B13" s="63"/>
      <c r="C13" s="64"/>
      <c r="D13" s="64"/>
      <c r="E13" s="64"/>
      <c r="F13" s="64"/>
      <c r="G13" s="65"/>
    </row>
    <row r="14" spans="1:7">
      <c r="B14" s="63"/>
      <c r="C14" s="64"/>
      <c r="D14" s="64"/>
      <c r="E14" s="64"/>
      <c r="F14" s="64"/>
      <c r="G14" s="65"/>
    </row>
    <row r="15" spans="1:7">
      <c r="B15" s="63"/>
      <c r="C15" s="64"/>
      <c r="D15" s="64"/>
      <c r="E15" s="64"/>
      <c r="F15" s="64"/>
      <c r="G15" s="65"/>
    </row>
    <row r="16" spans="1:7">
      <c r="B16" s="66"/>
      <c r="C16" s="67"/>
      <c r="D16" s="67"/>
      <c r="E16" s="67"/>
      <c r="F16" s="67"/>
      <c r="G16" s="68"/>
    </row>
    <row r="18" spans="3:7">
      <c r="C18" s="7"/>
      <c r="D18" s="8"/>
      <c r="E18" s="7"/>
      <c r="F18" s="8"/>
      <c r="G18" s="6"/>
    </row>
    <row r="19" spans="3:7" ht="5.45" customHeight="1">
      <c r="C19" s="4"/>
      <c r="D19" s="4"/>
      <c r="E19" s="4"/>
      <c r="F19" s="4"/>
      <c r="G19" s="4"/>
    </row>
  </sheetData>
  <mergeCells count="3">
    <mergeCell ref="B11:G16"/>
    <mergeCell ref="A1:F1"/>
    <mergeCell ref="B5:G5"/>
  </mergeCells>
  <pageMargins left="0.75" right="0.75" top="1" bottom="1" header="0.5" footer="0.5"/>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906F-9CE7-4804-A06D-DC310D7B1049}">
  <sheetPr codeName="Sheet3"/>
  <dimension ref="A1:Z34"/>
  <sheetViews>
    <sheetView showGridLines="0" topLeftCell="A3" zoomScaleNormal="100" workbookViewId="0">
      <selection activeCell="P21" sqref="P21"/>
    </sheetView>
  </sheetViews>
  <sheetFormatPr defaultColWidth="8.85546875" defaultRowHeight="15"/>
  <cols>
    <col min="1" max="1" width="4.140625" customWidth="1"/>
    <col min="2" max="2" width="27.140625" customWidth="1"/>
    <col min="3" max="3" width="32.42578125" bestFit="1" customWidth="1"/>
  </cols>
  <sheetData>
    <row r="1" spans="1:15">
      <c r="A1" s="69" t="s">
        <v>12</v>
      </c>
      <c r="B1" s="70"/>
      <c r="C1" s="70"/>
      <c r="D1" s="70"/>
      <c r="E1" s="70"/>
      <c r="F1" s="70"/>
    </row>
    <row r="2" spans="1:15">
      <c r="A2" s="13" t="s">
        <v>58</v>
      </c>
      <c r="B2" s="6"/>
      <c r="C2" s="7"/>
    </row>
    <row r="3" spans="1:15">
      <c r="B3" s="4"/>
      <c r="C3" s="4"/>
    </row>
    <row r="4" spans="1:15">
      <c r="C4" s="3"/>
    </row>
    <row r="5" spans="1:15">
      <c r="C5" s="3"/>
    </row>
    <row r="7" spans="1:15">
      <c r="D7" s="11"/>
    </row>
    <row r="8" spans="1:15">
      <c r="C8" s="12"/>
    </row>
    <row r="9" spans="1:15">
      <c r="C9" s="12"/>
    </row>
    <row r="13" spans="1:15">
      <c r="O13" s="51" t="s">
        <v>67</v>
      </c>
    </row>
    <row r="14" spans="1:15">
      <c r="D14" s="11"/>
      <c r="O14" s="51" t="s">
        <v>68</v>
      </c>
    </row>
    <row r="15" spans="1:15">
      <c r="C15" s="12"/>
    </row>
    <row r="16" spans="1:15">
      <c r="C16" s="12"/>
    </row>
    <row r="18" spans="15:15">
      <c r="O18" s="54" t="s">
        <v>72</v>
      </c>
    </row>
    <row r="34" spans="26:26">
      <c r="Z34" s="53" t="s">
        <v>69</v>
      </c>
    </row>
  </sheetData>
  <mergeCells count="1">
    <mergeCell ref="A1:F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E2311-BE55-49BC-9C4A-AC4426781683}">
  <sheetPr codeName="Sheet10"/>
  <dimension ref="B1:I41"/>
  <sheetViews>
    <sheetView showGridLines="0" zoomScaleNormal="100" workbookViewId="0">
      <selection activeCell="E11" sqref="E11"/>
    </sheetView>
  </sheetViews>
  <sheetFormatPr defaultColWidth="8.85546875" defaultRowHeight="15"/>
  <cols>
    <col min="1" max="1" width="4.140625" customWidth="1"/>
    <col min="2" max="2" width="27.140625" customWidth="1"/>
    <col min="3" max="3" width="35.85546875" customWidth="1"/>
    <col min="5" max="5" width="36.42578125" bestFit="1" customWidth="1"/>
    <col min="6" max="6" width="13.28515625" customWidth="1"/>
    <col min="7" max="7" width="36.7109375" customWidth="1"/>
    <col min="9" max="9" width="14.7109375" customWidth="1"/>
  </cols>
  <sheetData>
    <row r="1" spans="2:9" ht="15.75" thickBot="1"/>
    <row r="2" spans="2:9" ht="15.75" thickBot="1">
      <c r="B2" t="s">
        <v>7</v>
      </c>
      <c r="C2" s="16" t="s">
        <v>59</v>
      </c>
      <c r="D2" s="17"/>
      <c r="E2" s="17"/>
      <c r="F2" s="18"/>
    </row>
    <row r="3" spans="2:9">
      <c r="C3" s="12"/>
    </row>
    <row r="4" spans="2:9">
      <c r="B4" s="94" t="s">
        <v>60</v>
      </c>
      <c r="C4" s="94"/>
      <c r="D4" s="94"/>
      <c r="E4" s="94"/>
      <c r="F4" s="94"/>
    </row>
    <row r="5" spans="2:9">
      <c r="B5" s="94"/>
      <c r="C5" s="94"/>
      <c r="D5" s="94"/>
      <c r="E5" s="94"/>
      <c r="F5" s="94"/>
    </row>
    <row r="6" spans="2:9">
      <c r="B6" s="94"/>
      <c r="C6" s="94"/>
      <c r="D6" s="94"/>
      <c r="E6" s="94"/>
      <c r="F6" s="94"/>
    </row>
    <row r="7" spans="2:9">
      <c r="D7" s="11"/>
    </row>
    <row r="8" spans="2:9">
      <c r="D8" s="11" t="s">
        <v>19</v>
      </c>
    </row>
    <row r="9" spans="2:9">
      <c r="B9" s="10" t="s">
        <v>31</v>
      </c>
      <c r="C9" s="23">
        <v>2959586</v>
      </c>
      <c r="D9" s="52" t="s">
        <v>73</v>
      </c>
      <c r="E9" s="9" t="s">
        <v>32</v>
      </c>
      <c r="G9" s="37">
        <v>2959586</v>
      </c>
    </row>
    <row r="10" spans="2:9">
      <c r="C10" s="26">
        <v>1356891</v>
      </c>
      <c r="D10" s="52" t="s">
        <v>74</v>
      </c>
      <c r="E10" s="3" t="s">
        <v>33</v>
      </c>
      <c r="G10" s="36">
        <v>1356891</v>
      </c>
    </row>
    <row r="12" spans="2:9" ht="15.75" thickBot="1"/>
    <row r="13" spans="2:9" ht="15.75" thickBot="1">
      <c r="B13" s="21" t="s">
        <v>61</v>
      </c>
      <c r="C13" s="24">
        <f>C9/C10</f>
        <v>2.1811523549054419</v>
      </c>
    </row>
    <row r="14" spans="2:9">
      <c r="D14" s="11"/>
    </row>
    <row r="15" spans="2:9">
      <c r="C15" s="12"/>
      <c r="D15" s="11" t="s">
        <v>19</v>
      </c>
    </row>
    <row r="16" spans="2:9">
      <c r="B16" s="10" t="s">
        <v>26</v>
      </c>
      <c r="C16" s="57">
        <f>283811+135456</f>
        <v>419267</v>
      </c>
      <c r="D16" s="52" t="s">
        <v>86</v>
      </c>
      <c r="E16" s="9" t="s">
        <v>79</v>
      </c>
      <c r="G16" s="39" t="s">
        <v>87</v>
      </c>
      <c r="I16" s="34"/>
    </row>
    <row r="17" spans="2:9">
      <c r="C17" s="26">
        <v>12826</v>
      </c>
      <c r="D17" s="52" t="s">
        <v>68</v>
      </c>
      <c r="E17" s="3" t="s">
        <v>18</v>
      </c>
      <c r="G17" s="36">
        <v>12826</v>
      </c>
    </row>
    <row r="19" spans="2:9" ht="15.75" thickBot="1"/>
    <row r="20" spans="2:9" ht="15.75" thickBot="1">
      <c r="B20" s="21" t="s">
        <v>61</v>
      </c>
      <c r="C20" s="24">
        <f>C16/C17</f>
        <v>32.688835178543584</v>
      </c>
    </row>
    <row r="22" spans="2:9">
      <c r="D22" s="11" t="s">
        <v>19</v>
      </c>
    </row>
    <row r="23" spans="2:9">
      <c r="B23" s="10" t="s">
        <v>38</v>
      </c>
      <c r="C23" s="23">
        <v>2858680</v>
      </c>
      <c r="D23" s="52" t="s">
        <v>71</v>
      </c>
      <c r="E23" s="9" t="s">
        <v>39</v>
      </c>
      <c r="G23" s="37">
        <v>2858680</v>
      </c>
    </row>
    <row r="24" spans="2:9">
      <c r="C24" s="26">
        <v>1998403</v>
      </c>
      <c r="D24" s="52" t="s">
        <v>70</v>
      </c>
      <c r="E24" s="3" t="s">
        <v>40</v>
      </c>
      <c r="G24" s="36">
        <v>1998403</v>
      </c>
    </row>
    <row r="26" spans="2:9" ht="15.75" thickBot="1"/>
    <row r="27" spans="2:9" ht="15.75" thickBot="1">
      <c r="B27" s="21" t="s">
        <v>61</v>
      </c>
      <c r="C27" s="24">
        <f>C23/C24</f>
        <v>1.430482240068695</v>
      </c>
    </row>
    <row r="29" spans="2:9">
      <c r="D29" s="11" t="s">
        <v>19</v>
      </c>
    </row>
    <row r="30" spans="2:9">
      <c r="B30" s="10" t="s">
        <v>16</v>
      </c>
      <c r="C30" s="23">
        <v>283811</v>
      </c>
      <c r="D30" s="52" t="s">
        <v>67</v>
      </c>
      <c r="E30" s="9" t="s">
        <v>17</v>
      </c>
      <c r="G30" s="55">
        <v>283811</v>
      </c>
      <c r="I30" s="34"/>
    </row>
    <row r="31" spans="2:9">
      <c r="C31" s="26">
        <v>12826</v>
      </c>
      <c r="D31" s="52" t="s">
        <v>68</v>
      </c>
      <c r="E31" s="3" t="s">
        <v>18</v>
      </c>
      <c r="G31" s="36">
        <v>12826</v>
      </c>
    </row>
    <row r="33" spans="2:9" ht="15.75" thickBot="1"/>
    <row r="34" spans="2:9" ht="15.75" thickBot="1">
      <c r="B34" s="21" t="s">
        <v>61</v>
      </c>
      <c r="C34" s="24">
        <f>C30/C31</f>
        <v>22.127787307032591</v>
      </c>
    </row>
    <row r="36" spans="2:9">
      <c r="D36" s="11" t="s">
        <v>19</v>
      </c>
    </row>
    <row r="37" spans="2:9">
      <c r="B37" s="10" t="s">
        <v>75</v>
      </c>
      <c r="C37" s="23">
        <v>386769</v>
      </c>
      <c r="D37" s="52" t="s">
        <v>72</v>
      </c>
      <c r="E37" s="9" t="s">
        <v>76</v>
      </c>
      <c r="F37" s="3"/>
      <c r="G37" s="37">
        <v>386769</v>
      </c>
      <c r="H37" s="35"/>
      <c r="I37" s="36"/>
    </row>
    <row r="38" spans="2:9">
      <c r="C38" s="26">
        <v>1863678.5</v>
      </c>
      <c r="D38" s="52" t="s">
        <v>70</v>
      </c>
      <c r="E38" s="3" t="s">
        <v>77</v>
      </c>
      <c r="F38" s="36"/>
      <c r="G38" s="12" t="s">
        <v>78</v>
      </c>
      <c r="I38" s="38"/>
    </row>
    <row r="39" spans="2:9">
      <c r="E39" s="3"/>
      <c r="I39" s="36"/>
    </row>
    <row r="40" spans="2:9" ht="15.75" thickBot="1"/>
    <row r="41" spans="2:9" ht="15.75" thickBot="1">
      <c r="B41" s="21" t="s">
        <v>61</v>
      </c>
      <c r="C41" s="24">
        <f>C37/C38</f>
        <v>0.20752989316558623</v>
      </c>
    </row>
  </sheetData>
  <mergeCells count="1">
    <mergeCell ref="B4:F6"/>
  </mergeCell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BCB67-6CB1-4B43-934E-A9FC481DB0DD}">
  <sheetPr codeName="Sheet9"/>
  <dimension ref="B2:M36"/>
  <sheetViews>
    <sheetView showGridLines="0" topLeftCell="A14" zoomScaleNormal="100" workbookViewId="0">
      <selection activeCell="E40" sqref="E40"/>
    </sheetView>
  </sheetViews>
  <sheetFormatPr defaultColWidth="8.85546875" defaultRowHeight="15"/>
  <cols>
    <col min="1" max="1" width="4.140625" customWidth="1"/>
    <col min="2" max="2" width="11.42578125" customWidth="1"/>
    <col min="3" max="3" width="12" customWidth="1"/>
  </cols>
  <sheetData>
    <row r="2" spans="2:13">
      <c r="B2" s="5" t="s">
        <v>62</v>
      </c>
      <c r="C2" s="7"/>
      <c r="D2" s="15"/>
    </row>
    <row r="3" spans="2:13">
      <c r="C3" s="4"/>
    </row>
    <row r="4" spans="2:13" ht="15.75" thickBot="1">
      <c r="B4" s="15" t="s">
        <v>63</v>
      </c>
      <c r="C4" s="3"/>
    </row>
    <row r="5" spans="2:13">
      <c r="B5" s="95" t="s">
        <v>88</v>
      </c>
      <c r="C5" s="96"/>
      <c r="D5" s="96"/>
      <c r="E5" s="96"/>
      <c r="F5" s="96"/>
      <c r="G5" s="96"/>
      <c r="H5" s="96"/>
      <c r="I5" s="96"/>
      <c r="J5" s="96"/>
      <c r="K5" s="96"/>
      <c r="L5" s="96"/>
      <c r="M5" s="97"/>
    </row>
    <row r="6" spans="2:13">
      <c r="B6" s="98"/>
      <c r="C6" s="99"/>
      <c r="D6" s="99"/>
      <c r="E6" s="99"/>
      <c r="F6" s="99"/>
      <c r="G6" s="99"/>
      <c r="H6" s="99"/>
      <c r="I6" s="99"/>
      <c r="J6" s="99"/>
      <c r="K6" s="99"/>
      <c r="L6" s="99"/>
      <c r="M6" s="100"/>
    </row>
    <row r="7" spans="2:13" ht="18.75" customHeight="1">
      <c r="B7" s="98"/>
      <c r="C7" s="99"/>
      <c r="D7" s="99"/>
      <c r="E7" s="99"/>
      <c r="F7" s="99"/>
      <c r="G7" s="99"/>
      <c r="H7" s="99"/>
      <c r="I7" s="99"/>
      <c r="J7" s="99"/>
      <c r="K7" s="99"/>
      <c r="L7" s="99"/>
      <c r="M7" s="100"/>
    </row>
    <row r="8" spans="2:13">
      <c r="B8" s="98"/>
      <c r="C8" s="99"/>
      <c r="D8" s="99"/>
      <c r="E8" s="99"/>
      <c r="F8" s="99"/>
      <c r="G8" s="99"/>
      <c r="H8" s="99"/>
      <c r="I8" s="99"/>
      <c r="J8" s="99"/>
      <c r="K8" s="99"/>
      <c r="L8" s="99"/>
      <c r="M8" s="100"/>
    </row>
    <row r="9" spans="2:13">
      <c r="B9" s="98"/>
      <c r="C9" s="99"/>
      <c r="D9" s="99"/>
      <c r="E9" s="99"/>
      <c r="F9" s="99"/>
      <c r="G9" s="99"/>
      <c r="H9" s="99"/>
      <c r="I9" s="99"/>
      <c r="J9" s="99"/>
      <c r="K9" s="99"/>
      <c r="L9" s="99"/>
      <c r="M9" s="100"/>
    </row>
    <row r="10" spans="2:13">
      <c r="B10" s="98"/>
      <c r="C10" s="99"/>
      <c r="D10" s="99"/>
      <c r="E10" s="99"/>
      <c r="F10" s="99"/>
      <c r="G10" s="99"/>
      <c r="H10" s="99"/>
      <c r="I10" s="99"/>
      <c r="J10" s="99"/>
      <c r="K10" s="99"/>
      <c r="L10" s="99"/>
      <c r="M10" s="100"/>
    </row>
    <row r="11" spans="2:13">
      <c r="B11" s="98"/>
      <c r="C11" s="99"/>
      <c r="D11" s="99"/>
      <c r="E11" s="99"/>
      <c r="F11" s="99"/>
      <c r="G11" s="99"/>
      <c r="H11" s="99"/>
      <c r="I11" s="99"/>
      <c r="J11" s="99"/>
      <c r="K11" s="99"/>
      <c r="L11" s="99"/>
      <c r="M11" s="100"/>
    </row>
    <row r="12" spans="2:13">
      <c r="B12" s="98"/>
      <c r="C12" s="99"/>
      <c r="D12" s="99"/>
      <c r="E12" s="99"/>
      <c r="F12" s="99"/>
      <c r="G12" s="99"/>
      <c r="H12" s="99"/>
      <c r="I12" s="99"/>
      <c r="J12" s="99"/>
      <c r="K12" s="99"/>
      <c r="L12" s="99"/>
      <c r="M12" s="100"/>
    </row>
    <row r="13" spans="2:13" ht="57.75" customHeight="1" thickBot="1">
      <c r="B13" s="101"/>
      <c r="C13" s="102"/>
      <c r="D13" s="102"/>
      <c r="E13" s="102"/>
      <c r="F13" s="102"/>
      <c r="G13" s="102"/>
      <c r="H13" s="102"/>
      <c r="I13" s="102"/>
      <c r="J13" s="102"/>
      <c r="K13" s="102"/>
      <c r="L13" s="102"/>
      <c r="M13" s="103"/>
    </row>
    <row r="14" spans="2:13">
      <c r="D14" s="11"/>
    </row>
    <row r="15" spans="2:13" ht="15.75" thickBot="1">
      <c r="B15" s="15" t="s">
        <v>64</v>
      </c>
      <c r="C15" s="3"/>
    </row>
    <row r="16" spans="2:13">
      <c r="B16" s="95" t="s">
        <v>89</v>
      </c>
      <c r="C16" s="96"/>
      <c r="D16" s="96"/>
      <c r="E16" s="96"/>
      <c r="F16" s="96"/>
      <c r="G16" s="96"/>
      <c r="H16" s="96"/>
      <c r="I16" s="96"/>
      <c r="J16" s="96"/>
      <c r="K16" s="96"/>
      <c r="L16" s="96"/>
      <c r="M16" s="97"/>
    </row>
    <row r="17" spans="2:13">
      <c r="B17" s="98"/>
      <c r="C17" s="99"/>
      <c r="D17" s="99"/>
      <c r="E17" s="99"/>
      <c r="F17" s="99"/>
      <c r="G17" s="99"/>
      <c r="H17" s="99"/>
      <c r="I17" s="99"/>
      <c r="J17" s="99"/>
      <c r="K17" s="99"/>
      <c r="L17" s="99"/>
      <c r="M17" s="100"/>
    </row>
    <row r="18" spans="2:13">
      <c r="B18" s="98"/>
      <c r="C18" s="99"/>
      <c r="D18" s="99"/>
      <c r="E18" s="99"/>
      <c r="F18" s="99"/>
      <c r="G18" s="99"/>
      <c r="H18" s="99"/>
      <c r="I18" s="99"/>
      <c r="J18" s="99"/>
      <c r="K18" s="99"/>
      <c r="L18" s="99"/>
      <c r="M18" s="100"/>
    </row>
    <row r="19" spans="2:13">
      <c r="B19" s="98"/>
      <c r="C19" s="99"/>
      <c r="D19" s="99"/>
      <c r="E19" s="99"/>
      <c r="F19" s="99"/>
      <c r="G19" s="99"/>
      <c r="H19" s="99"/>
      <c r="I19" s="99"/>
      <c r="J19" s="99"/>
      <c r="K19" s="99"/>
      <c r="L19" s="99"/>
      <c r="M19" s="100"/>
    </row>
    <row r="20" spans="2:13">
      <c r="B20" s="98"/>
      <c r="C20" s="99"/>
      <c r="D20" s="99"/>
      <c r="E20" s="99"/>
      <c r="F20" s="99"/>
      <c r="G20" s="99"/>
      <c r="H20" s="99"/>
      <c r="I20" s="99"/>
      <c r="J20" s="99"/>
      <c r="K20" s="99"/>
      <c r="L20" s="99"/>
      <c r="M20" s="100"/>
    </row>
    <row r="21" spans="2:13">
      <c r="B21" s="98"/>
      <c r="C21" s="99"/>
      <c r="D21" s="99"/>
      <c r="E21" s="99"/>
      <c r="F21" s="99"/>
      <c r="G21" s="99"/>
      <c r="H21" s="99"/>
      <c r="I21" s="99"/>
      <c r="J21" s="99"/>
      <c r="K21" s="99"/>
      <c r="L21" s="99"/>
      <c r="M21" s="100"/>
    </row>
    <row r="22" spans="2:13">
      <c r="B22" s="98"/>
      <c r="C22" s="99"/>
      <c r="D22" s="99"/>
      <c r="E22" s="99"/>
      <c r="F22" s="99"/>
      <c r="G22" s="99"/>
      <c r="H22" s="99"/>
      <c r="I22" s="99"/>
      <c r="J22" s="99"/>
      <c r="K22" s="99"/>
      <c r="L22" s="99"/>
      <c r="M22" s="100"/>
    </row>
    <row r="23" spans="2:13">
      <c r="B23" s="98"/>
      <c r="C23" s="99"/>
      <c r="D23" s="99"/>
      <c r="E23" s="99"/>
      <c r="F23" s="99"/>
      <c r="G23" s="99"/>
      <c r="H23" s="99"/>
      <c r="I23" s="99"/>
      <c r="J23" s="99"/>
      <c r="K23" s="99"/>
      <c r="L23" s="99"/>
      <c r="M23" s="100"/>
    </row>
    <row r="24" spans="2:13" ht="53.1" customHeight="1" thickBot="1">
      <c r="B24" s="101"/>
      <c r="C24" s="102"/>
      <c r="D24" s="102"/>
      <c r="E24" s="102"/>
      <c r="F24" s="102"/>
      <c r="G24" s="102"/>
      <c r="H24" s="102"/>
      <c r="I24" s="102"/>
      <c r="J24" s="102"/>
      <c r="K24" s="102"/>
      <c r="L24" s="102"/>
      <c r="M24" s="103"/>
    </row>
    <row r="26" spans="2:13">
      <c r="B26" s="94" t="s">
        <v>65</v>
      </c>
      <c r="C26" s="94"/>
      <c r="D26" s="94"/>
      <c r="E26" s="94"/>
      <c r="F26" s="94"/>
      <c r="G26" s="94"/>
      <c r="H26" s="94"/>
      <c r="I26" s="94"/>
      <c r="J26" s="94"/>
      <c r="K26" s="94"/>
      <c r="L26" s="94"/>
      <c r="M26" s="94"/>
    </row>
    <row r="27" spans="2:13" ht="30.75" customHeight="1" thickBot="1">
      <c r="B27" s="104"/>
      <c r="C27" s="104"/>
      <c r="D27" s="104"/>
      <c r="E27" s="104"/>
      <c r="F27" s="104"/>
      <c r="G27" s="104"/>
      <c r="H27" s="104"/>
      <c r="I27" s="104"/>
      <c r="J27" s="104"/>
      <c r="K27" s="104"/>
      <c r="L27" s="104"/>
      <c r="M27" s="104"/>
    </row>
    <row r="28" spans="2:13">
      <c r="B28" s="95" t="s">
        <v>90</v>
      </c>
      <c r="C28" s="96"/>
      <c r="D28" s="96"/>
      <c r="E28" s="96"/>
      <c r="F28" s="96"/>
      <c r="G28" s="96"/>
      <c r="H28" s="96"/>
      <c r="I28" s="96"/>
      <c r="J28" s="96"/>
      <c r="K28" s="96"/>
      <c r="L28" s="96"/>
      <c r="M28" s="97"/>
    </row>
    <row r="29" spans="2:13">
      <c r="B29" s="98"/>
      <c r="C29" s="99"/>
      <c r="D29" s="99"/>
      <c r="E29" s="99"/>
      <c r="F29" s="99"/>
      <c r="G29" s="99"/>
      <c r="H29" s="99"/>
      <c r="I29" s="99"/>
      <c r="J29" s="99"/>
      <c r="K29" s="99"/>
      <c r="L29" s="99"/>
      <c r="M29" s="100"/>
    </row>
    <row r="30" spans="2:13">
      <c r="B30" s="98"/>
      <c r="C30" s="99"/>
      <c r="D30" s="99"/>
      <c r="E30" s="99"/>
      <c r="F30" s="99"/>
      <c r="G30" s="99"/>
      <c r="H30" s="99"/>
      <c r="I30" s="99"/>
      <c r="J30" s="99"/>
      <c r="K30" s="99"/>
      <c r="L30" s="99"/>
      <c r="M30" s="100"/>
    </row>
    <row r="31" spans="2:13">
      <c r="B31" s="98"/>
      <c r="C31" s="99"/>
      <c r="D31" s="99"/>
      <c r="E31" s="99"/>
      <c r="F31" s="99"/>
      <c r="G31" s="99"/>
      <c r="H31" s="99"/>
      <c r="I31" s="99"/>
      <c r="J31" s="99"/>
      <c r="K31" s="99"/>
      <c r="L31" s="99"/>
      <c r="M31" s="100"/>
    </row>
    <row r="32" spans="2:13">
      <c r="B32" s="98"/>
      <c r="C32" s="99"/>
      <c r="D32" s="99"/>
      <c r="E32" s="99"/>
      <c r="F32" s="99"/>
      <c r="G32" s="99"/>
      <c r="H32" s="99"/>
      <c r="I32" s="99"/>
      <c r="J32" s="99"/>
      <c r="K32" s="99"/>
      <c r="L32" s="99"/>
      <c r="M32" s="100"/>
    </row>
    <row r="33" spans="2:13">
      <c r="B33" s="98"/>
      <c r="C33" s="99"/>
      <c r="D33" s="99"/>
      <c r="E33" s="99"/>
      <c r="F33" s="99"/>
      <c r="G33" s="99"/>
      <c r="H33" s="99"/>
      <c r="I33" s="99"/>
      <c r="J33" s="99"/>
      <c r="K33" s="99"/>
      <c r="L33" s="99"/>
      <c r="M33" s="100"/>
    </row>
    <row r="34" spans="2:13">
      <c r="B34" s="98"/>
      <c r="C34" s="99"/>
      <c r="D34" s="99"/>
      <c r="E34" s="99"/>
      <c r="F34" s="99"/>
      <c r="G34" s="99"/>
      <c r="H34" s="99"/>
      <c r="I34" s="99"/>
      <c r="J34" s="99"/>
      <c r="K34" s="99"/>
      <c r="L34" s="99"/>
      <c r="M34" s="100"/>
    </row>
    <row r="35" spans="2:13">
      <c r="B35" s="98"/>
      <c r="C35" s="99"/>
      <c r="D35" s="99"/>
      <c r="E35" s="99"/>
      <c r="F35" s="99"/>
      <c r="G35" s="99"/>
      <c r="H35" s="99"/>
      <c r="I35" s="99"/>
      <c r="J35" s="99"/>
      <c r="K35" s="99"/>
      <c r="L35" s="99"/>
      <c r="M35" s="100"/>
    </row>
    <row r="36" spans="2:13" ht="88.5" customHeight="1" thickBot="1">
      <c r="B36" s="101"/>
      <c r="C36" s="102"/>
      <c r="D36" s="102"/>
      <c r="E36" s="102"/>
      <c r="F36" s="102"/>
      <c r="G36" s="102"/>
      <c r="H36" s="102"/>
      <c r="I36" s="102"/>
      <c r="J36" s="102"/>
      <c r="K36" s="102"/>
      <c r="L36" s="102"/>
      <c r="M36" s="103"/>
    </row>
  </sheetData>
  <mergeCells count="4">
    <mergeCell ref="B5:M13"/>
    <mergeCell ref="B16:M24"/>
    <mergeCell ref="B28:M36"/>
    <mergeCell ref="B26:M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D9A49-F039-4FDF-B1EE-B21EA6FC662E}">
  <sheetPr codeName="Sheet2"/>
  <dimension ref="A1:K48"/>
  <sheetViews>
    <sheetView showGridLines="0" zoomScaleNormal="100" workbookViewId="0">
      <selection activeCell="N29" sqref="N29"/>
    </sheetView>
  </sheetViews>
  <sheetFormatPr defaultColWidth="8.85546875" defaultRowHeight="15"/>
  <cols>
    <col min="1" max="1" width="4.140625" customWidth="1"/>
    <col min="2" max="2" width="27.140625" customWidth="1"/>
    <col min="3" max="3" width="32.42578125" bestFit="1" customWidth="1"/>
  </cols>
  <sheetData>
    <row r="1" spans="1:11">
      <c r="A1" s="69" t="s">
        <v>10</v>
      </c>
      <c r="B1" s="70"/>
      <c r="C1" s="70"/>
      <c r="D1" s="70"/>
      <c r="E1" s="70"/>
      <c r="F1" s="70"/>
    </row>
    <row r="2" spans="1:11">
      <c r="A2" s="13" t="s">
        <v>11</v>
      </c>
      <c r="B2" s="6"/>
      <c r="C2" s="7"/>
    </row>
    <row r="3" spans="1:11">
      <c r="B3" s="4"/>
      <c r="C3" s="4"/>
    </row>
    <row r="4" spans="1:11">
      <c r="C4" s="3"/>
    </row>
    <row r="5" spans="1:11">
      <c r="C5" s="3"/>
    </row>
    <row r="7" spans="1:11">
      <c r="D7" s="11"/>
    </row>
    <row r="8" spans="1:11">
      <c r="C8" s="12"/>
    </row>
    <row r="9" spans="1:11">
      <c r="C9" s="12"/>
    </row>
    <row r="14" spans="1:11">
      <c r="D14" s="11"/>
      <c r="J14" s="31"/>
      <c r="K14" s="42" t="s">
        <v>69</v>
      </c>
    </row>
    <row r="15" spans="1:11">
      <c r="C15" s="12"/>
    </row>
    <row r="16" spans="1:11">
      <c r="C16" s="12"/>
    </row>
    <row r="18" spans="11:11">
      <c r="K18" s="29" t="s">
        <v>72</v>
      </c>
    </row>
    <row r="24" spans="11:11">
      <c r="K24" s="43" t="s">
        <v>70</v>
      </c>
    </row>
    <row r="30" spans="11:11">
      <c r="K30" s="43" t="s">
        <v>84</v>
      </c>
    </row>
    <row r="32" spans="11:11">
      <c r="K32" s="43" t="s">
        <v>74</v>
      </c>
    </row>
    <row r="33" spans="10:11">
      <c r="K33" s="43" t="s">
        <v>71</v>
      </c>
    </row>
    <row r="44" spans="10:11">
      <c r="J44" s="30"/>
    </row>
    <row r="48" spans="10:11">
      <c r="J48" s="32"/>
    </row>
  </sheetData>
  <mergeCells count="1">
    <mergeCell ref="A1:F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768B4-D9AF-4C4C-9CF6-3CF78C47880D}">
  <dimension ref="A1:Z45"/>
  <sheetViews>
    <sheetView showGridLines="0" zoomScaleNormal="100" workbookViewId="0">
      <selection activeCell="J36" sqref="J36"/>
    </sheetView>
  </sheetViews>
  <sheetFormatPr defaultColWidth="8.85546875" defaultRowHeight="15"/>
  <cols>
    <col min="1" max="1" width="4.140625" customWidth="1"/>
    <col min="2" max="2" width="27.140625" customWidth="1"/>
    <col min="3" max="3" width="32.42578125" bestFit="1" customWidth="1"/>
  </cols>
  <sheetData>
    <row r="1" spans="1:20">
      <c r="A1" s="69" t="s">
        <v>12</v>
      </c>
      <c r="B1" s="70"/>
      <c r="C1" s="70"/>
      <c r="D1" s="70"/>
      <c r="E1" s="70"/>
      <c r="F1" s="70"/>
    </row>
    <row r="2" spans="1:20">
      <c r="A2" s="13" t="s">
        <v>13</v>
      </c>
      <c r="B2" s="6"/>
      <c r="C2" s="7"/>
    </row>
    <row r="3" spans="1:20">
      <c r="B3" s="4"/>
      <c r="C3" s="4"/>
    </row>
    <row r="4" spans="1:20">
      <c r="C4" s="3"/>
    </row>
    <row r="5" spans="1:20">
      <c r="C5" s="3"/>
    </row>
    <row r="7" spans="1:20">
      <c r="D7" s="11"/>
      <c r="I7" s="33"/>
      <c r="L7" s="44"/>
    </row>
    <row r="8" spans="1:20">
      <c r="C8" s="12"/>
      <c r="K8" s="33"/>
    </row>
    <row r="9" spans="1:20">
      <c r="C9" s="12"/>
      <c r="O9" s="33"/>
    </row>
    <row r="10" spans="1:20">
      <c r="T10" s="44" t="s">
        <v>73</v>
      </c>
    </row>
    <row r="14" spans="1:20">
      <c r="D14" s="11"/>
    </row>
    <row r="15" spans="1:20">
      <c r="C15" s="12"/>
      <c r="T15" s="44"/>
    </row>
    <row r="16" spans="1:20">
      <c r="C16" s="12"/>
    </row>
    <row r="24" spans="10:10">
      <c r="J24" s="43"/>
    </row>
    <row r="26" spans="10:10">
      <c r="J26" s="29"/>
    </row>
    <row r="33" spans="10:26">
      <c r="J33" s="43" t="s">
        <v>68</v>
      </c>
    </row>
    <row r="35" spans="10:26">
      <c r="J35" s="29" t="s">
        <v>67</v>
      </c>
    </row>
    <row r="42" spans="10:26">
      <c r="Z42" s="33" t="s">
        <v>80</v>
      </c>
    </row>
    <row r="45" spans="10:26">
      <c r="Z45" s="33" t="s">
        <v>81</v>
      </c>
    </row>
  </sheetData>
  <mergeCells count="1">
    <mergeCell ref="A1: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AEDF-EC21-462D-90A7-3983FAD2300B}">
  <sheetPr codeName="Sheet4"/>
  <dimension ref="B2:D19"/>
  <sheetViews>
    <sheetView showGridLines="0" zoomScaleNormal="100" workbookViewId="0">
      <selection activeCell="D8" sqref="D8"/>
    </sheetView>
  </sheetViews>
  <sheetFormatPr defaultColWidth="8.85546875" defaultRowHeight="15"/>
  <cols>
    <col min="1" max="1" width="4.140625" customWidth="1"/>
    <col min="2" max="2" width="35.140625" customWidth="1"/>
    <col min="3" max="3" width="35.42578125" bestFit="1" customWidth="1"/>
  </cols>
  <sheetData>
    <row r="2" spans="2:4" ht="30">
      <c r="B2" s="6" t="s">
        <v>14</v>
      </c>
      <c r="C2" s="14" t="s">
        <v>15</v>
      </c>
    </row>
    <row r="3" spans="2:4">
      <c r="B3" s="4"/>
      <c r="C3" s="4"/>
    </row>
    <row r="4" spans="2:4">
      <c r="B4" t="s">
        <v>16</v>
      </c>
      <c r="C4" s="9" t="s">
        <v>17</v>
      </c>
    </row>
    <row r="5" spans="2:4">
      <c r="C5" s="3" t="s">
        <v>18</v>
      </c>
    </row>
    <row r="7" spans="2:4">
      <c r="D7" s="11" t="s">
        <v>19</v>
      </c>
    </row>
    <row r="8" spans="2:4">
      <c r="B8" t="s">
        <v>20</v>
      </c>
      <c r="C8" s="23">
        <f>6201-6</f>
        <v>6195</v>
      </c>
      <c r="D8" s="29" t="s">
        <v>67</v>
      </c>
    </row>
    <row r="9" spans="2:4">
      <c r="C9" s="26">
        <f>-6</f>
        <v>-6</v>
      </c>
      <c r="D9" s="30" t="s">
        <v>68</v>
      </c>
    </row>
    <row r="11" spans="2:4" ht="15.75" thickBot="1"/>
    <row r="12" spans="2:4" ht="15.75" thickBot="1">
      <c r="B12" t="s">
        <v>21</v>
      </c>
      <c r="C12" s="41">
        <f>C8/C9</f>
        <v>-1032.5</v>
      </c>
    </row>
    <row r="14" spans="2:4">
      <c r="D14" s="11" t="s">
        <v>19</v>
      </c>
    </row>
    <row r="15" spans="2:4">
      <c r="B15" t="s">
        <v>22</v>
      </c>
      <c r="C15" s="23">
        <f>6651+205</f>
        <v>6856</v>
      </c>
      <c r="D15" s="29" t="s">
        <v>67</v>
      </c>
    </row>
    <row r="16" spans="2:4">
      <c r="C16" s="26">
        <f>205</f>
        <v>205</v>
      </c>
      <c r="D16" s="30" t="s">
        <v>68</v>
      </c>
    </row>
    <row r="18" spans="2:3" ht="15.75" thickBot="1"/>
    <row r="19" spans="2:3" ht="15.75" thickBot="1">
      <c r="B19" t="s">
        <v>23</v>
      </c>
      <c r="C19" s="24">
        <f>C15/C16</f>
        <v>33.443902439024392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4E53-50B6-4C43-B357-EE071254EA61}">
  <sheetPr codeName="Sheet5"/>
  <dimension ref="B2:D19"/>
  <sheetViews>
    <sheetView showGridLines="0" workbookViewId="0">
      <selection activeCell="C15" sqref="C15"/>
    </sheetView>
  </sheetViews>
  <sheetFormatPr defaultColWidth="8.85546875" defaultRowHeight="15"/>
  <cols>
    <col min="1" max="1" width="4.140625" customWidth="1"/>
    <col min="2" max="2" width="27.140625" customWidth="1"/>
    <col min="3" max="3" width="44.140625" bestFit="1" customWidth="1"/>
  </cols>
  <sheetData>
    <row r="2" spans="2:4">
      <c r="B2" s="6" t="s">
        <v>24</v>
      </c>
      <c r="C2" s="14" t="s">
        <v>25</v>
      </c>
    </row>
    <row r="3" spans="2:4">
      <c r="B3" s="4"/>
      <c r="C3" s="4"/>
    </row>
    <row r="4" spans="2:4">
      <c r="B4" t="s">
        <v>26</v>
      </c>
      <c r="C4" s="9" t="s">
        <v>79</v>
      </c>
    </row>
    <row r="5" spans="2:4">
      <c r="C5" s="3" t="s">
        <v>18</v>
      </c>
    </row>
    <row r="7" spans="2:4">
      <c r="D7" s="11" t="s">
        <v>19</v>
      </c>
    </row>
    <row r="8" spans="2:4">
      <c r="B8" t="s">
        <v>20</v>
      </c>
      <c r="C8" s="23">
        <f>6201-6 + 703 + 156</f>
        <v>7054</v>
      </c>
      <c r="D8" s="29" t="s">
        <v>82</v>
      </c>
    </row>
    <row r="9" spans="2:4">
      <c r="C9" s="26">
        <v>-6</v>
      </c>
      <c r="D9" s="30" t="s">
        <v>68</v>
      </c>
    </row>
    <row r="11" spans="2:4" ht="15.75" thickBot="1"/>
    <row r="12" spans="2:4" ht="15.75" thickBot="1">
      <c r="B12" t="s">
        <v>27</v>
      </c>
      <c r="C12" s="41">
        <f>(6195+703+156)/-6</f>
        <v>-1175.6666666666667</v>
      </c>
    </row>
    <row r="14" spans="2:4">
      <c r="D14" s="11" t="s">
        <v>19</v>
      </c>
    </row>
    <row r="15" spans="2:4">
      <c r="B15" t="s">
        <v>22</v>
      </c>
      <c r="C15" s="23">
        <f>6651+205 + 717 + 123</f>
        <v>7696</v>
      </c>
      <c r="D15" s="29" t="s">
        <v>82</v>
      </c>
    </row>
    <row r="16" spans="2:4">
      <c r="C16" s="26">
        <v>205</v>
      </c>
      <c r="D16" s="30" t="s">
        <v>68</v>
      </c>
    </row>
    <row r="18" spans="2:3" ht="15.75" thickBot="1"/>
    <row r="19" spans="2:3" ht="15.75" thickBot="1">
      <c r="B19" t="s">
        <v>28</v>
      </c>
      <c r="C19" s="24">
        <f>(6856+717+123)/205</f>
        <v>37.541463414634144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1060-E8F1-4BED-BA49-1FB5C835A013}">
  <sheetPr codeName="Sheet6"/>
  <dimension ref="B2:D19"/>
  <sheetViews>
    <sheetView showGridLines="0" workbookViewId="0">
      <selection activeCell="E5" sqref="E5"/>
    </sheetView>
  </sheetViews>
  <sheetFormatPr defaultColWidth="8.85546875" defaultRowHeight="15"/>
  <cols>
    <col min="1" max="1" width="4.140625" customWidth="1"/>
    <col min="2" max="2" width="27.140625" customWidth="1"/>
    <col min="3" max="3" width="36.28515625" bestFit="1" customWidth="1"/>
  </cols>
  <sheetData>
    <row r="2" spans="2:4">
      <c r="B2" s="6" t="s">
        <v>29</v>
      </c>
      <c r="C2" s="14" t="s">
        <v>30</v>
      </c>
    </row>
    <row r="3" spans="2:4">
      <c r="B3" s="4"/>
      <c r="C3" s="4"/>
    </row>
    <row r="4" spans="2:4">
      <c r="B4" t="s">
        <v>31</v>
      </c>
      <c r="C4" s="9" t="s">
        <v>32</v>
      </c>
    </row>
    <row r="5" spans="2:4">
      <c r="C5" s="3" t="s">
        <v>33</v>
      </c>
    </row>
    <row r="7" spans="2:4">
      <c r="D7" s="11" t="s">
        <v>19</v>
      </c>
    </row>
    <row r="8" spans="2:4">
      <c r="B8" t="s">
        <v>20</v>
      </c>
      <c r="C8" s="23">
        <f>25202</f>
        <v>25202</v>
      </c>
      <c r="D8" s="30" t="s">
        <v>69</v>
      </c>
    </row>
    <row r="9" spans="2:4">
      <c r="C9" s="26">
        <f>9256</f>
        <v>9256</v>
      </c>
      <c r="D9" s="30" t="s">
        <v>70</v>
      </c>
    </row>
    <row r="11" spans="2:4" ht="15.75" thickBot="1"/>
    <row r="12" spans="2:4" ht="15.75" thickBot="1">
      <c r="B12" t="s">
        <v>34</v>
      </c>
      <c r="C12" s="24">
        <f>C8/C9</f>
        <v>2.7227744165946413</v>
      </c>
    </row>
    <row r="14" spans="2:4">
      <c r="D14" s="11" t="s">
        <v>19</v>
      </c>
    </row>
    <row r="15" spans="2:4">
      <c r="B15" t="s">
        <v>22</v>
      </c>
      <c r="C15" s="23">
        <f>28213</f>
        <v>28213</v>
      </c>
      <c r="D15" s="30" t="s">
        <v>69</v>
      </c>
    </row>
    <row r="16" spans="2:4">
      <c r="C16" s="26">
        <f>10730</f>
        <v>10730</v>
      </c>
      <c r="D16" s="30" t="s">
        <v>70</v>
      </c>
    </row>
    <row r="18" spans="2:3" ht="15.75" thickBot="1"/>
    <row r="19" spans="2:3" ht="15.75" thickBot="1">
      <c r="B19" t="s">
        <v>35</v>
      </c>
      <c r="C19" s="24">
        <f>C15/C16</f>
        <v>2.6293569431500465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696D0-4BB7-4D9F-8ECD-817DF2BCE6B9}">
  <sheetPr codeName="Sheet7"/>
  <dimension ref="B2:D19"/>
  <sheetViews>
    <sheetView showGridLines="0" workbookViewId="0">
      <selection activeCell="D8" sqref="D8"/>
    </sheetView>
  </sheetViews>
  <sheetFormatPr defaultColWidth="8.85546875" defaultRowHeight="15"/>
  <cols>
    <col min="1" max="1" width="4.140625" customWidth="1"/>
    <col min="2" max="2" width="27.140625" customWidth="1"/>
    <col min="3" max="3" width="35.85546875" customWidth="1"/>
  </cols>
  <sheetData>
    <row r="2" spans="2:4">
      <c r="B2" s="6" t="s">
        <v>36</v>
      </c>
      <c r="C2" s="14" t="s">
        <v>37</v>
      </c>
    </row>
    <row r="3" spans="2:4">
      <c r="B3" s="4"/>
      <c r="C3" s="4"/>
    </row>
    <row r="4" spans="2:4">
      <c r="B4" t="s">
        <v>38</v>
      </c>
      <c r="C4" s="9" t="s">
        <v>39</v>
      </c>
    </row>
    <row r="5" spans="2:4">
      <c r="C5" s="3" t="s">
        <v>40</v>
      </c>
    </row>
    <row r="7" spans="2:4">
      <c r="D7" s="11" t="s">
        <v>19</v>
      </c>
    </row>
    <row r="8" spans="2:4">
      <c r="B8" t="s">
        <v>20</v>
      </c>
      <c r="C8" s="23">
        <f>37531-14004</f>
        <v>23527</v>
      </c>
      <c r="D8" s="30" t="s">
        <v>71</v>
      </c>
    </row>
    <row r="9" spans="2:4">
      <c r="C9" s="25">
        <v>14004</v>
      </c>
      <c r="D9" s="30" t="s">
        <v>71</v>
      </c>
    </row>
    <row r="11" spans="2:4" ht="15.75" thickBot="1"/>
    <row r="12" spans="2:4" ht="15.75" thickBot="1">
      <c r="B12" t="s">
        <v>41</v>
      </c>
      <c r="C12" s="24">
        <f>C8/C9</f>
        <v>1.6800199942873464</v>
      </c>
    </row>
    <row r="14" spans="2:4">
      <c r="D14" s="11" t="s">
        <v>19</v>
      </c>
    </row>
    <row r="15" spans="2:4">
      <c r="B15" t="s">
        <v>22</v>
      </c>
      <c r="C15" s="23">
        <f>40321-15281</f>
        <v>25040</v>
      </c>
      <c r="D15" s="30" t="s">
        <v>71</v>
      </c>
    </row>
    <row r="16" spans="2:4">
      <c r="C16" s="26">
        <f>15281</f>
        <v>15281</v>
      </c>
      <c r="D16" s="30" t="s">
        <v>71</v>
      </c>
    </row>
    <row r="18" spans="2:3" ht="15.75" thickBot="1"/>
    <row r="19" spans="2:3" ht="15.75" thickBot="1">
      <c r="B19" t="s">
        <v>42</v>
      </c>
      <c r="C19" s="24">
        <f>C15/C16</f>
        <v>1.6386362149074014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69DB9-EE84-449A-AA9E-24E7460E934D}">
  <sheetPr codeName="Sheet8"/>
  <dimension ref="B2:W35"/>
  <sheetViews>
    <sheetView showGridLines="0" zoomScaleNormal="100" workbookViewId="0">
      <selection activeCell="L16" sqref="L16"/>
    </sheetView>
  </sheetViews>
  <sheetFormatPr defaultColWidth="8.85546875" defaultRowHeight="15"/>
  <cols>
    <col min="1" max="1" width="4.140625" customWidth="1"/>
    <col min="2" max="2" width="22.28515625" customWidth="1"/>
    <col min="3" max="3" width="4.85546875" customWidth="1"/>
    <col min="4" max="4" width="23.85546875" customWidth="1"/>
    <col min="5" max="5" width="15.42578125" customWidth="1"/>
    <col min="6" max="6" width="6.42578125" customWidth="1"/>
    <col min="7" max="7" width="28" customWidth="1"/>
    <col min="8" max="8" width="7.85546875" customWidth="1"/>
    <col min="10" max="10" width="13" customWidth="1"/>
    <col min="13" max="13" width="9.140625" bestFit="1" customWidth="1"/>
  </cols>
  <sheetData>
    <row r="2" spans="2:12" ht="42.75" customHeight="1">
      <c r="B2" s="19" t="s">
        <v>43</v>
      </c>
      <c r="C2" s="19"/>
      <c r="D2" s="94" t="s">
        <v>44</v>
      </c>
      <c r="E2" s="94"/>
      <c r="F2" s="94"/>
    </row>
    <row r="3" spans="2:12">
      <c r="B3" s="4"/>
      <c r="C3" s="4"/>
      <c r="D3" s="4"/>
    </row>
    <row r="4" spans="2:12" ht="15.75" thickBot="1">
      <c r="D4" s="3"/>
      <c r="H4" s="11" t="s">
        <v>19</v>
      </c>
    </row>
    <row r="5" spans="2:12">
      <c r="B5" s="93">
        <v>1.2</v>
      </c>
      <c r="C5" s="88" t="s">
        <v>45</v>
      </c>
      <c r="D5" s="9" t="s">
        <v>46</v>
      </c>
      <c r="E5" s="93">
        <v>1.2</v>
      </c>
      <c r="F5" s="88" t="s">
        <v>45</v>
      </c>
      <c r="G5" s="27">
        <f>25202-9256</f>
        <v>15946</v>
      </c>
      <c r="H5" s="42" t="s">
        <v>83</v>
      </c>
      <c r="I5" s="87" t="s">
        <v>47</v>
      </c>
      <c r="J5" s="89">
        <f>1.2*(G5/G6)</f>
        <v>0.50985052356718441</v>
      </c>
      <c r="L5" t="s">
        <v>91</v>
      </c>
    </row>
    <row r="6" spans="2:12" ht="15.75" thickBot="1">
      <c r="B6" s="93"/>
      <c r="C6" s="88"/>
      <c r="D6" s="3" t="s">
        <v>48</v>
      </c>
      <c r="E6" s="93"/>
      <c r="F6" s="88"/>
      <c r="G6" s="28">
        <f>37531</f>
        <v>37531</v>
      </c>
      <c r="H6" s="44" t="s">
        <v>72</v>
      </c>
      <c r="I6" s="88"/>
      <c r="J6" s="90"/>
    </row>
    <row r="7" spans="2:12">
      <c r="E7" s="11"/>
    </row>
    <row r="8" spans="2:12">
      <c r="D8" s="12"/>
      <c r="J8" s="20" t="s">
        <v>49</v>
      </c>
    </row>
    <row r="9" spans="2:12" ht="15.75" thickBot="1">
      <c r="D9" s="12"/>
      <c r="H9" s="11" t="s">
        <v>19</v>
      </c>
    </row>
    <row r="10" spans="2:12">
      <c r="B10" s="93">
        <v>3.3</v>
      </c>
      <c r="C10" s="88" t="s">
        <v>45</v>
      </c>
      <c r="D10" s="9" t="s">
        <v>50</v>
      </c>
      <c r="E10" s="93">
        <v>3.3</v>
      </c>
      <c r="F10" s="88" t="s">
        <v>45</v>
      </c>
      <c r="G10" s="27">
        <f>6201-6</f>
        <v>6195</v>
      </c>
      <c r="H10" s="40" t="s">
        <v>67</v>
      </c>
      <c r="I10" s="87" t="s">
        <v>47</v>
      </c>
      <c r="J10" s="89">
        <f>3.3*(G10/G11)</f>
        <v>0.54470970664250884</v>
      </c>
    </row>
    <row r="11" spans="2:12" ht="15.75" thickBot="1">
      <c r="B11" s="93"/>
      <c r="C11" s="88"/>
      <c r="D11" s="3" t="s">
        <v>48</v>
      </c>
      <c r="E11" s="93"/>
      <c r="F11" s="88"/>
      <c r="G11" s="28">
        <f>37531</f>
        <v>37531</v>
      </c>
      <c r="H11" s="44" t="s">
        <v>72</v>
      </c>
      <c r="I11" s="88"/>
      <c r="J11" s="90"/>
    </row>
    <row r="13" spans="2:12">
      <c r="J13" s="20" t="s">
        <v>49</v>
      </c>
    </row>
    <row r="14" spans="2:12" ht="15.75" thickBot="1">
      <c r="E14" s="11"/>
      <c r="H14" s="11" t="s">
        <v>19</v>
      </c>
    </row>
    <row r="15" spans="2:12">
      <c r="B15" s="93">
        <v>0.99</v>
      </c>
      <c r="C15" s="88" t="s">
        <v>45</v>
      </c>
      <c r="D15" s="9" t="s">
        <v>51</v>
      </c>
      <c r="E15" s="93">
        <v>0.99</v>
      </c>
      <c r="F15" s="88" t="s">
        <v>45</v>
      </c>
      <c r="G15" s="27">
        <f>51217</f>
        <v>51217</v>
      </c>
      <c r="H15" s="40" t="s">
        <v>73</v>
      </c>
      <c r="I15" s="87" t="s">
        <v>47</v>
      </c>
      <c r="J15" s="89">
        <f>0.99*(G15/G16)</f>
        <v>1.3510119634435533</v>
      </c>
    </row>
    <row r="16" spans="2:12" ht="15.75" thickBot="1">
      <c r="B16" s="93"/>
      <c r="C16" s="88"/>
      <c r="D16" s="3" t="s">
        <v>48</v>
      </c>
      <c r="E16" s="93"/>
      <c r="F16" s="88"/>
      <c r="G16" s="28">
        <f>37531</f>
        <v>37531</v>
      </c>
      <c r="H16" s="44" t="s">
        <v>72</v>
      </c>
      <c r="I16" s="88"/>
      <c r="J16" s="90"/>
    </row>
    <row r="18" spans="2:23">
      <c r="J18" s="20" t="s">
        <v>49</v>
      </c>
      <c r="M18" t="s">
        <v>94</v>
      </c>
    </row>
    <row r="19" spans="2:23" ht="15.75" thickBot="1">
      <c r="G19" s="46"/>
      <c r="H19" s="11" t="s">
        <v>19</v>
      </c>
      <c r="J19" s="49"/>
      <c r="M19" s="59">
        <v>161258</v>
      </c>
      <c r="O19" s="58" t="s">
        <v>96</v>
      </c>
    </row>
    <row r="20" spans="2:23">
      <c r="B20" s="93">
        <v>1.4</v>
      </c>
      <c r="C20" s="88" t="s">
        <v>45</v>
      </c>
      <c r="D20" s="9" t="s">
        <v>52</v>
      </c>
      <c r="E20" s="93">
        <v>1.4</v>
      </c>
      <c r="F20" s="88" t="s">
        <v>45</v>
      </c>
      <c r="G20" s="27">
        <f>1358</f>
        <v>1358</v>
      </c>
      <c r="H20" s="40" t="s">
        <v>74</v>
      </c>
      <c r="I20" s="87" t="s">
        <v>47</v>
      </c>
      <c r="J20" s="89">
        <f>1.4*(G20/G21)</f>
        <v>5.0656790386613727E-2</v>
      </c>
      <c r="O20" s="58" t="s">
        <v>92</v>
      </c>
    </row>
    <row r="21" spans="2:23" ht="15.75" thickBot="1">
      <c r="B21" s="93"/>
      <c r="C21" s="88"/>
      <c r="D21" s="3" t="s">
        <v>48</v>
      </c>
      <c r="E21" s="93"/>
      <c r="F21" s="88"/>
      <c r="G21" s="28">
        <f>37531</f>
        <v>37531</v>
      </c>
      <c r="H21" s="44" t="s">
        <v>72</v>
      </c>
      <c r="I21" s="88"/>
      <c r="J21" s="90"/>
      <c r="O21" s="58" t="s">
        <v>93</v>
      </c>
    </row>
    <row r="22" spans="2:23">
      <c r="M22" t="s">
        <v>95</v>
      </c>
    </row>
    <row r="23" spans="2:23">
      <c r="J23" s="20" t="s">
        <v>49</v>
      </c>
    </row>
    <row r="24" spans="2:23" ht="15.75" thickBot="1">
      <c r="H24" s="11" t="s">
        <v>19</v>
      </c>
    </row>
    <row r="25" spans="2:23">
      <c r="B25" s="93">
        <v>0.6</v>
      </c>
      <c r="C25" s="88" t="s">
        <v>45</v>
      </c>
      <c r="D25" s="9" t="s">
        <v>53</v>
      </c>
      <c r="E25" s="93">
        <v>0.6</v>
      </c>
      <c r="F25" s="88" t="s">
        <v>45</v>
      </c>
      <c r="G25" s="27">
        <f>(105.26*(1227+305))</f>
        <v>161258.32</v>
      </c>
      <c r="H25" s="43" t="s">
        <v>84</v>
      </c>
      <c r="I25" s="87" t="s">
        <v>47</v>
      </c>
      <c r="J25" s="91">
        <f>0.6*(G25/G26)</f>
        <v>4.1125086921409446</v>
      </c>
    </row>
    <row r="26" spans="2:23" ht="15.75" thickBot="1">
      <c r="B26" s="93"/>
      <c r="C26" s="88"/>
      <c r="D26" s="3" t="s">
        <v>54</v>
      </c>
      <c r="E26" s="93"/>
      <c r="F26" s="88"/>
      <c r="G26" s="28">
        <f>37531-14004</f>
        <v>23527</v>
      </c>
      <c r="H26" s="40" t="s">
        <v>71</v>
      </c>
      <c r="I26" s="88"/>
      <c r="J26" s="92"/>
    </row>
    <row r="27" spans="2:23">
      <c r="G27" s="56"/>
      <c r="J27" s="48"/>
      <c r="K27" s="45"/>
    </row>
    <row r="28" spans="2:23" ht="15.75" thickBot="1">
      <c r="G28" s="47"/>
    </row>
    <row r="29" spans="2:23">
      <c r="G29" s="85" t="s">
        <v>55</v>
      </c>
      <c r="H29" s="85"/>
      <c r="J29" s="74">
        <f>J5+J10+J15+J20+J25</f>
        <v>6.5687376761808043</v>
      </c>
    </row>
    <row r="30" spans="2:23" ht="15.75" thickBot="1">
      <c r="G30" s="85"/>
      <c r="H30" s="85"/>
      <c r="J30" s="75"/>
      <c r="W30" s="43" t="s">
        <v>84</v>
      </c>
    </row>
    <row r="31" spans="2:23">
      <c r="J31" s="50"/>
    </row>
    <row r="32" spans="2:23" ht="15.75" thickBot="1"/>
    <row r="33" spans="7:18">
      <c r="G33" s="86" t="s">
        <v>56</v>
      </c>
      <c r="H33" s="86"/>
      <c r="J33" s="76" t="s">
        <v>85</v>
      </c>
      <c r="K33" s="77"/>
      <c r="L33" s="77"/>
      <c r="M33" s="77"/>
      <c r="N33" s="77"/>
      <c r="O33" s="77"/>
      <c r="P33" s="77"/>
      <c r="Q33" s="77"/>
      <c r="R33" s="78"/>
    </row>
    <row r="34" spans="7:18">
      <c r="J34" s="79"/>
      <c r="K34" s="80"/>
      <c r="L34" s="80"/>
      <c r="M34" s="80"/>
      <c r="N34" s="80"/>
      <c r="O34" s="80"/>
      <c r="P34" s="80"/>
      <c r="Q34" s="80"/>
      <c r="R34" s="81"/>
    </row>
    <row r="35" spans="7:18" ht="15.75" thickBot="1">
      <c r="J35" s="82"/>
      <c r="K35" s="83"/>
      <c r="L35" s="83"/>
      <c r="M35" s="83"/>
      <c r="N35" s="83"/>
      <c r="O35" s="83"/>
      <c r="P35" s="83"/>
      <c r="Q35" s="83"/>
      <c r="R35" s="84"/>
    </row>
  </sheetData>
  <mergeCells count="35">
    <mergeCell ref="B20:B21"/>
    <mergeCell ref="C20:C21"/>
    <mergeCell ref="B25:B26"/>
    <mergeCell ref="C25:C26"/>
    <mergeCell ref="D2:F2"/>
    <mergeCell ref="F5:F6"/>
    <mergeCell ref="E20:E21"/>
    <mergeCell ref="F20:F21"/>
    <mergeCell ref="E25:E26"/>
    <mergeCell ref="F25:F26"/>
    <mergeCell ref="B5:B6"/>
    <mergeCell ref="C5:C6"/>
    <mergeCell ref="B10:B11"/>
    <mergeCell ref="C10:C11"/>
    <mergeCell ref="B15:B16"/>
    <mergeCell ref="C15:C16"/>
    <mergeCell ref="E5:E6"/>
    <mergeCell ref="E10:E11"/>
    <mergeCell ref="F10:F11"/>
    <mergeCell ref="E15:E16"/>
    <mergeCell ref="F15:F16"/>
    <mergeCell ref="J29:J30"/>
    <mergeCell ref="J33:R35"/>
    <mergeCell ref="G29:H30"/>
    <mergeCell ref="G33:H33"/>
    <mergeCell ref="I5:I6"/>
    <mergeCell ref="I10:I11"/>
    <mergeCell ref="I15:I16"/>
    <mergeCell ref="I20:I21"/>
    <mergeCell ref="I25:I26"/>
    <mergeCell ref="J5:J6"/>
    <mergeCell ref="J10:J11"/>
    <mergeCell ref="J15:J16"/>
    <mergeCell ref="J20:J21"/>
    <mergeCell ref="J25:J2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893D8-876B-4B8F-AFE7-13979B07A4AB}">
  <dimension ref="A1:V44"/>
  <sheetViews>
    <sheetView showGridLines="0" zoomScaleNormal="100" workbookViewId="0">
      <selection activeCell="V30" sqref="V30"/>
    </sheetView>
  </sheetViews>
  <sheetFormatPr defaultColWidth="8.85546875" defaultRowHeight="15"/>
  <cols>
    <col min="1" max="1" width="4.140625" customWidth="1"/>
    <col min="2" max="2" width="27.140625" customWidth="1"/>
    <col min="3" max="3" width="32.42578125" bestFit="1" customWidth="1"/>
  </cols>
  <sheetData>
    <row r="1" spans="1:22">
      <c r="A1" s="69" t="s">
        <v>10</v>
      </c>
      <c r="B1" s="70"/>
      <c r="C1" s="70"/>
      <c r="D1" s="70"/>
      <c r="E1" s="70"/>
      <c r="F1" s="70"/>
    </row>
    <row r="2" spans="1:22">
      <c r="A2" s="13" t="s">
        <v>57</v>
      </c>
      <c r="B2" s="6"/>
      <c r="C2" s="7"/>
    </row>
    <row r="3" spans="1:22">
      <c r="B3" s="4"/>
      <c r="C3" s="4"/>
    </row>
    <row r="4" spans="1:22">
      <c r="C4" s="3"/>
    </row>
    <row r="5" spans="1:22">
      <c r="C5" s="3"/>
    </row>
    <row r="7" spans="1:22">
      <c r="D7" s="11"/>
    </row>
    <row r="8" spans="1:22">
      <c r="C8" s="12"/>
    </row>
    <row r="9" spans="1:22">
      <c r="C9" s="12"/>
    </row>
    <row r="14" spans="1:22">
      <c r="D14" s="11"/>
    </row>
    <row r="15" spans="1:22">
      <c r="C15" s="12"/>
      <c r="V15" s="52" t="s">
        <v>73</v>
      </c>
    </row>
    <row r="16" spans="1:22">
      <c r="C16" s="12"/>
    </row>
    <row r="30" spans="22:22">
      <c r="V30" s="52" t="s">
        <v>74</v>
      </c>
    </row>
    <row r="34" spans="22:22">
      <c r="V34" s="52" t="s">
        <v>71</v>
      </c>
    </row>
    <row r="43" spans="22:22">
      <c r="V43" s="52" t="s">
        <v>70</v>
      </c>
    </row>
    <row r="44" spans="22:22">
      <c r="V44" s="52"/>
    </row>
  </sheetData>
  <mergeCells count="1">
    <mergeCell ref="A1:F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1d9c337-ddf0-418a-a8d7-a29ace7f7c4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89093F9621A249A666898C243E57A7" ma:contentTypeVersion="11" ma:contentTypeDescription="Create a new document." ma:contentTypeScope="" ma:versionID="25b9b7e50d4137d5847771a86b67b45a">
  <xsd:schema xmlns:xsd="http://www.w3.org/2001/XMLSchema" xmlns:xs="http://www.w3.org/2001/XMLSchema" xmlns:p="http://schemas.microsoft.com/office/2006/metadata/properties" xmlns:ns3="41d9c337-ddf0-418a-a8d7-a29ace7f7c45" xmlns:ns4="953d5eb3-8eee-4b4d-8fdb-65b40040205c" targetNamespace="http://schemas.microsoft.com/office/2006/metadata/properties" ma:root="true" ma:fieldsID="9f441a3880b3e7081c6b79b11926d906" ns3:_="" ns4:_="">
    <xsd:import namespace="41d9c337-ddf0-418a-a8d7-a29ace7f7c45"/>
    <xsd:import namespace="953d5eb3-8eee-4b4d-8fdb-65b40040205c"/>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d9c337-ddf0-418a-a8d7-a29ace7f7c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3d5eb3-8eee-4b4d-8fdb-65b40040205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2A6CC1-3F40-447F-877B-03BFB36DC8B3}">
  <ds:schemaRefs>
    <ds:schemaRef ds:uri="http://schemas.microsoft.com/office/infopath/2007/PartnerControls"/>
    <ds:schemaRef ds:uri="http://purl.org/dc/dcmitype/"/>
    <ds:schemaRef ds:uri="953d5eb3-8eee-4b4d-8fdb-65b40040205c"/>
    <ds:schemaRef ds:uri="41d9c337-ddf0-418a-a8d7-a29ace7f7c45"/>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terms/"/>
    <ds:schemaRef ds:uri="http://purl.org/dc/elements/1.1/"/>
  </ds:schemaRefs>
</ds:datastoreItem>
</file>

<file path=customXml/itemProps2.xml><?xml version="1.0" encoding="utf-8"?>
<ds:datastoreItem xmlns:ds="http://schemas.openxmlformats.org/officeDocument/2006/customXml" ds:itemID="{2FCEB3D5-4E2B-496A-BC1E-C0A6B32F96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d9c337-ddf0-418a-a8d7-a29ace7f7c45"/>
    <ds:schemaRef ds:uri="953d5eb3-8eee-4b4d-8fdb-65b4004020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502D15-B88D-47FE-B4CC-E2B05056D25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Credit Risk Analysis</vt:lpstr>
      <vt:lpstr>Balance Sheet</vt:lpstr>
      <vt:lpstr>Income Statement</vt:lpstr>
      <vt:lpstr>Times Interest Earned</vt:lpstr>
      <vt:lpstr>EBITDA Coverage</vt:lpstr>
      <vt:lpstr>Current Ratio</vt:lpstr>
      <vt:lpstr>Liabilities to Equity</vt:lpstr>
      <vt:lpstr>Altman Z-Score</vt:lpstr>
      <vt:lpstr>Balance Sheet - Competitor</vt:lpstr>
      <vt:lpstr>Income Statement - Competitor</vt:lpstr>
      <vt:lpstr>Competitor - Ratios</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Brittany Bartula</dc:creator>
  <cp:keywords/>
  <dc:description/>
  <cp:lastModifiedBy>tai dinh</cp:lastModifiedBy>
  <cp:revision/>
  <dcterms:created xsi:type="dcterms:W3CDTF">2025-02-18T02:11:30Z</dcterms:created>
  <dcterms:modified xsi:type="dcterms:W3CDTF">2025-08-20T21:19:48Z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0x010100EB89093F9621A249A666898C243E57A7</vt:lpwstr>
  </property>
</Properties>
</file>