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0" documentId="13_ncr:1_{B9AC9BC1-8275-487C-A01E-2C68E1034F3B}" xr6:coauthVersionLast="47" xr6:coauthVersionMax="47" xr10:uidLastSave="{00000000-0000-0000-0000-000000000000}"/>
  <bookViews>
    <workbookView xWindow="-110" yWindow="-110" windowWidth="19420" windowHeight="10300" tabRatio="756" firstSheet="2" activeTab="4" xr2:uid="{35C62ACD-5609-47F9-B565-270EF4B1D598}"/>
  </bookViews>
  <sheets>
    <sheet name="【指定様式】事業計画書（その3）" sheetId="5" r:id="rId1"/>
    <sheet name="（別紙１）省力化計算シート" sheetId="2" r:id="rId2"/>
    <sheet name="（別紙２）省力化業務プロセス図" sheetId="3" r:id="rId3"/>
    <sheet name="（別紙３）投資回収期間計算シート" sheetId="4" r:id="rId4"/>
    <sheet name="【参考書式】事業計画目標値算出シート（参考）" sheetId="12" r:id="rId5"/>
    <sheet name="【参考書式】達成すべき目標値の算出ツール（参考）" sheetId="9" r:id="rId6"/>
  </sheets>
  <definedNames>
    <definedName name="_xlnm.Print_Area" localSheetId="1">'（別紙１）省力化計算シート'!$A$1:$M$41</definedName>
    <definedName name="_xlnm.Print_Area" localSheetId="2">'（別紙２）省力化業務プロセス図'!$A$1:$X$66</definedName>
    <definedName name="_xlnm.Print_Area" localSheetId="3">'（別紙３）投資回収期間計算シート'!$A$1:$N$26</definedName>
    <definedName name="_xlnm.Print_Area" localSheetId="4">'【参考書式】事業計画目標値算出シート（参考）'!$A$1:$L$123</definedName>
    <definedName name="_xlnm.Print_Area" localSheetId="5">'【参考書式】達成すべき目標値の算出ツール（参考）'!$A$1:$M$24</definedName>
    <definedName name="_xlnm.Print_Area" localSheetId="0">'【指定様式】事業計画書（その3）'!$A$1:$L$77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9" i="12" l="1"/>
  <c r="E29" i="12"/>
  <c r="E31" i="12" s="1"/>
  <c r="H33" i="12"/>
  <c r="E33" i="12"/>
  <c r="G29" i="12"/>
  <c r="H29" i="12"/>
  <c r="I29" i="12"/>
  <c r="K29" i="12"/>
  <c r="G33" i="12"/>
  <c r="I33" i="12"/>
  <c r="J33" i="12"/>
  <c r="K33" i="12"/>
  <c r="E41" i="12"/>
  <c r="G46" i="12" s="1"/>
  <c r="G41" i="12"/>
  <c r="H41" i="12"/>
  <c r="I41" i="12"/>
  <c r="J41" i="12"/>
  <c r="K41" i="12"/>
  <c r="E50" i="12"/>
  <c r="G50" i="12"/>
  <c r="H50" i="12"/>
  <c r="I50" i="12"/>
  <c r="J50" i="12"/>
  <c r="K50" i="12"/>
  <c r="F15" i="9"/>
  <c r="F16" i="9" s="1"/>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K45" i="12" l="1"/>
  <c r="J30" i="12"/>
  <c r="K51" i="12"/>
  <c r="I30" i="12"/>
  <c r="J51" i="12"/>
  <c r="I51" i="12"/>
  <c r="I31" i="12"/>
  <c r="I36" i="12" s="1"/>
  <c r="H51" i="12"/>
  <c r="G51" i="12"/>
  <c r="H30" i="12"/>
  <c r="H31" i="12" s="1"/>
  <c r="H36" i="12" s="1"/>
  <c r="H38" i="12" s="1"/>
  <c r="J31" i="12"/>
  <c r="J36" i="12" s="1"/>
  <c r="K30" i="12"/>
  <c r="G30" i="12"/>
  <c r="G31" i="12" s="1"/>
  <c r="G36" i="12" s="1"/>
  <c r="E36" i="12"/>
  <c r="G39" i="12" s="1"/>
  <c r="K31" i="12"/>
  <c r="K36" i="12" s="1"/>
  <c r="K38" i="12" s="1"/>
  <c r="H39" i="12"/>
  <c r="I45" i="12"/>
  <c r="G45" i="12"/>
  <c r="J47" i="12"/>
  <c r="K44" i="12"/>
  <c r="I47" i="12"/>
  <c r="J44" i="12"/>
  <c r="H47" i="12"/>
  <c r="I44" i="12"/>
  <c r="G47" i="12"/>
  <c r="H44" i="12"/>
  <c r="K46" i="12"/>
  <c r="G44" i="12"/>
  <c r="J46" i="12"/>
  <c r="I46" i="12"/>
  <c r="J45" i="12"/>
  <c r="H45" i="12"/>
  <c r="H46" i="12"/>
  <c r="K47" i="12"/>
  <c r="J37" i="12" l="1"/>
  <c r="K39" i="12"/>
  <c r="I37" i="12"/>
  <c r="E38" i="12"/>
  <c r="J39" i="12"/>
  <c r="I39" i="12"/>
  <c r="H37" i="12"/>
  <c r="I38" i="12"/>
  <c r="I40" i="12" s="1"/>
  <c r="H40" i="12"/>
  <c r="J38" i="12"/>
  <c r="J40" i="12" s="1"/>
  <c r="K37" i="12"/>
  <c r="G37" i="12"/>
  <c r="G38" i="12"/>
  <c r="G40" i="12" s="1"/>
  <c r="K40" i="12"/>
  <c r="A48" i="3"/>
  <c r="A93" i="3"/>
  <c r="G53" i="3" l="1"/>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F6" i="4" l="1"/>
  <c r="C3" i="4" s="1"/>
  <c r="B75" i="5" s="1"/>
  <c r="M3" i="2"/>
  <c r="B6" i="5" s="1"/>
  <c r="S50" i="3"/>
  <c r="S3" i="3" l="1"/>
  <c r="S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<sst xmlns="http://schemas.openxmlformats.org/spreadsheetml/2006/main" count="230" uniqueCount="154">
  <si>
    <t>【１】省力化指数</t>
    <rPh sb="3" eb="8">
      <t>ショウリョクカシスウ</t>
    </rPh>
    <phoneticPr fontId="1"/>
  </si>
  <si>
    <t>【２】会社全体の事業計画（表）</t>
    <rPh sb="3" eb="7">
      <t>カイシャゼンタイ</t>
    </rPh>
    <rPh sb="8" eb="12">
      <t>ジギョウケイカク</t>
    </rPh>
    <rPh sb="13" eb="14">
      <t>ヒョウ</t>
    </rPh>
    <phoneticPr fontId="1"/>
  </si>
  <si>
    <t xml:space="preserve">
</t>
    <phoneticPr fontId="1"/>
  </si>
  <si>
    <t>　</t>
    <phoneticPr fontId="1"/>
  </si>
  <si>
    <t>【算定根拠】算定の根拠となる計算式等を記載ください。</t>
    <rPh sb="1" eb="5">
      <t>サンテイコンキョ</t>
    </rPh>
    <rPh sb="6" eb="8">
      <t>サンテイ</t>
    </rPh>
    <rPh sb="9" eb="11">
      <t>コンキョ</t>
    </rPh>
    <rPh sb="14" eb="16">
      <t>ケイサン</t>
    </rPh>
    <rPh sb="16" eb="18">
      <t>シキトウ</t>
    </rPh>
    <rPh sb="19" eb="21">
      <t>キサイ</t>
    </rPh>
    <phoneticPr fontId="1"/>
  </si>
  <si>
    <t>　①付加価値額</t>
    <rPh sb="2" eb="7">
      <t>フカカチガク</t>
    </rPh>
    <phoneticPr fontId="1"/>
  </si>
  <si>
    <t>　②労働生産性</t>
    <rPh sb="2" eb="7">
      <t>ロウドウセイサンセイ</t>
    </rPh>
    <phoneticPr fontId="1"/>
  </si>
  <si>
    <t>　③給与支給総額</t>
    <rPh sb="2" eb="8">
      <t>キュウヨシキュウソウガク</t>
    </rPh>
    <phoneticPr fontId="1"/>
  </si>
  <si>
    <t>　④一人当たり給与支給総額</t>
    <rPh sb="2" eb="5">
      <t>ヒトリア</t>
    </rPh>
    <rPh sb="7" eb="13">
      <t>キュウヨシキュウソウガク</t>
    </rPh>
    <phoneticPr fontId="1"/>
  </si>
  <si>
    <t>【３】投資回収期間</t>
    <rPh sb="3" eb="5">
      <t>トウシ</t>
    </rPh>
    <rPh sb="5" eb="7">
      <t>カイシュウ</t>
    </rPh>
    <rPh sb="7" eb="9">
      <t>キカン</t>
    </rPh>
    <phoneticPr fontId="1"/>
  </si>
  <si>
    <t xml:space="preserve"> 年</t>
    <rPh sb="1" eb="2">
      <t>ネン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</si>
  <si>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</si>
  <si>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</si>
  <si>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</si>
  <si>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</si>
  <si>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</si>
  <si>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</si>
  <si>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</si>
  <si>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</si>
  <si>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１日あたりの人手による作業時間を入力してください。</t>
    <rPh sb="1" eb="2">
      <t>ニチ</t>
    </rPh>
    <rPh sb="6" eb="8">
      <t>ヒトデ</t>
    </rPh>
    <rPh sb="11" eb="13">
      <t>サギョウ</t>
    </rPh>
    <rPh sb="13" eb="15">
      <t>ジカン</t>
    </rPh>
    <rPh sb="16" eb="18">
      <t>ニュウリョク</t>
    </rPh>
    <phoneticPr fontId="1"/>
  </si>
  <si>
    <t>１日あたりの人手による
作業時間を入力してください。</t>
    <rPh sb="1" eb="2">
      <t>ニチ</t>
    </rPh>
    <rPh sb="6" eb="8">
      <t>ヒトデ</t>
    </rPh>
    <rPh sb="12" eb="14">
      <t>サギョウ</t>
    </rPh>
    <rPh sb="14" eb="16">
      <t>ジカン</t>
    </rPh>
    <rPh sb="17" eb="19">
      <t>ニュウリョク</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</si>
  <si>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</si>
  <si>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</si>
  <si>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</si>
  <si>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</si>
  <si>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</si>
  <si>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</si>
  <si>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</si>
  <si>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</si>
  <si>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</si>
  <si>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</si>
  <si>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</si>
  <si>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</si>
  <si>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</si>
  <si>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</si>
  <si>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</si>
  <si>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</si>
  <si>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</si>
  <si>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</si>
  <si>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</si>
  <si>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</si>
  <si>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</si>
  <si>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</si>
  <si>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</si>
  <si>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</si>
  <si>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投資回収期間</t>
    <rPh sb="0" eb="4">
      <t>トウシカイシュウ</t>
    </rPh>
    <rPh sb="4" eb="6">
      <t>キカン</t>
    </rPh>
    <phoneticPr fontId="1"/>
  </si>
  <si>
    <t>年</t>
    <rPh sb="0" eb="1">
      <t>ネン</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</si>
  <si>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</si>
  <si>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</si>
  <si>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</si>
  <si>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</si>
  <si>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t>
    <phoneticPr fontId="1"/>
  </si>
  <si>
    <t>（</t>
    <phoneticPr fontId="1"/>
  </si>
  <si>
    <t>×</t>
    <phoneticPr fontId="1"/>
  </si>
  <si>
    <t>＋</t>
    <phoneticPr fontId="1"/>
  </si>
  <si>
    <t>）</t>
    <phoneticPr fontId="1"/>
  </si>
  <si>
    <t>【算定根拠】算定の根拠となる計算式等の説明があれば記載してください。</t>
  </si>
  <si>
    <t>◆◆◆　参考書式をご利用になる際のご注意点　◆◆◆</t>
    <rPh sb="4" eb="8">
      <t>サンコウショシキ</t>
    </rPh>
    <rPh sb="10" eb="12">
      <t>リヨウ</t>
    </rPh>
    <rPh sb="15" eb="16">
      <t>サイ</t>
    </rPh>
    <rPh sb="18" eb="20">
      <t>チュウイ</t>
    </rPh>
    <rPh sb="20" eb="21">
      <t>テン</t>
    </rPh>
    <phoneticPr fontId="1"/>
  </si>
  <si>
    <t>・自動計算項目については、参考値となります。</t>
    <phoneticPr fontId="1"/>
  </si>
  <si>
    <t>　および、事業実施都道府県における最低賃金の直近5年間の年平均成長率の要件を充たしていることの確認　等、</t>
    <phoneticPr fontId="1"/>
  </si>
  <si>
    <t>　申請に係る要件の確認は、必ず申請システム上でご確認ください。</t>
    <rPh sb="1" eb="3">
      <t>シンセイ</t>
    </rPh>
    <rPh sb="4" eb="5">
      <t>カカワ</t>
    </rPh>
    <rPh sb="6" eb="8">
      <t>ヨウケン</t>
    </rPh>
    <rPh sb="9" eb="11">
      <t>カクニン</t>
    </rPh>
    <rPh sb="15" eb="17">
      <t>シンセイ</t>
    </rPh>
    <rPh sb="21" eb="22">
      <t>ジョウ</t>
    </rPh>
    <phoneticPr fontId="1"/>
  </si>
  <si>
    <t>年目計画</t>
    <rPh sb="0" eb="2">
      <t>ネンメ</t>
    </rPh>
    <rPh sb="2" eb="4">
      <t>ケイカク</t>
    </rPh>
    <phoneticPr fontId="1"/>
  </si>
  <si>
    <t>① 営業利益</t>
    <rPh sb="2" eb="4">
      <t>エイギョウ</t>
    </rPh>
    <rPh sb="4" eb="6">
      <t>リエキ</t>
    </rPh>
    <phoneticPr fontId="1"/>
  </si>
  <si>
    <t>⑥ ⑤のうち、役員報酬</t>
    <rPh sb="7" eb="9">
      <t>ヤクイン</t>
    </rPh>
    <rPh sb="9" eb="11">
      <t>ホウシュウ</t>
    </rPh>
    <phoneticPr fontId="1"/>
  </si>
  <si>
    <t>⑦ ⑤のうち、従業員の給与支給総額</t>
    <phoneticPr fontId="1"/>
  </si>
  <si>
    <t>給与支給総額の目標額</t>
    <phoneticPr fontId="1"/>
  </si>
  <si>
    <t>(※1)特例なし、加点なし：2%</t>
    <phoneticPr fontId="1"/>
  </si>
  <si>
    <t>(※2)特例なし、加点あり：4%</t>
    <phoneticPr fontId="1"/>
  </si>
  <si>
    <t>(※3)特例あり：6%</t>
    <phoneticPr fontId="1"/>
  </si>
  <si>
    <t>従業員１人あたり給与支給総額</t>
    <phoneticPr fontId="1"/>
  </si>
  <si>
    <t>※「（別紙２）省力化業務プロセス図」も作成し省力化指数の詳細を説明してください。</t>
    <phoneticPr fontId="1"/>
  </si>
  <si>
    <t>※「（別紙１）省力化計算シート」より算出。</t>
    <rPh sb="10" eb="12">
      <t>ケイサン</t>
    </rPh>
    <phoneticPr fontId="1"/>
  </si>
  <si>
    <t>※「（別紙３）投資回収期間計算シート」より算出。</t>
    <rPh sb="13" eb="15">
      <t>ケイサン</t>
    </rPh>
    <phoneticPr fontId="1"/>
  </si>
  <si>
    <t>※ 省力化計算シートより</t>
    <rPh sb="5" eb="7">
      <t>ケイサン</t>
    </rPh>
    <phoneticPr fontId="1"/>
  </si>
  <si>
    <t>（別紙１）省力化計算シート</t>
    <rPh sb="1" eb="3">
      <t>ベッシ</t>
    </rPh>
    <rPh sb="5" eb="8">
      <t>ショウリョクカ</t>
    </rPh>
    <rPh sb="8" eb="10">
      <t>ケイサン</t>
    </rPh>
    <phoneticPr fontId="1"/>
  </si>
  <si>
    <t>（別紙３）投資回収期間計算シート</t>
    <rPh sb="1" eb="3">
      <t>ベッシ</t>
    </rPh>
    <rPh sb="5" eb="11">
      <t>トウシカイシュウキカン</t>
    </rPh>
    <rPh sb="11" eb="13">
      <t>ケイサン</t>
    </rPh>
    <phoneticPr fontId="1"/>
  </si>
  <si>
    <t>【指定様式】事業計画書（その３）</t>
    <rPh sb="1" eb="3">
      <t>シテイ</t>
    </rPh>
    <rPh sb="3" eb="5">
      <t>ヨウシキ</t>
    </rPh>
    <rPh sb="6" eb="10">
      <t>ジギョウケイカク</t>
    </rPh>
    <rPh sb="10" eb="11">
      <t>ショ</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</si>
  <si>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</si>
  <si>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記載数値：「省力化指数」「付加価値額」「労働生産性」「給与支給総額」「一人当たり給与支給総額」「投資回収期間」</t>
    <rPh sb="0" eb="2">
      <t>キサイ</t>
    </rPh>
    <rPh sb="2" eb="4">
      <t>スウチ</t>
    </rPh>
    <rPh sb="20" eb="25">
      <t>ロウドウセイサンセイ</t>
    </rPh>
    <rPh sb="37" eb="38">
      <t>ア</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</si>
  <si>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</si>
  <si>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増加した付加価値額（円）</t>
    <rPh sb="0" eb="2">
      <t>ゾウカ</t>
    </rPh>
    <rPh sb="4" eb="9">
      <t>フカカチガク</t>
    </rPh>
    <rPh sb="10" eb="11">
      <t>エン</t>
    </rPh>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</si>
  <si>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</si>
  <si>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</si>
  <si>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</si>
  <si>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</si>
  <si>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</si>
  <si>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</si>
  <si>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</si>
  <si>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</si>
  <si>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</si>
  <si>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</si>
  <si>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・入力値(営業利益が大幅にマイナスの場合など)によっては、申請システムの計算値と異なる可能性があります。</t>
    <rPh sb="10" eb="12">
      <t>オオハバ</t>
    </rPh>
    <rPh sb="29" eb="31">
      <t>シンセイ</t>
    </rPh>
    <phoneticPr fontId="1"/>
  </si>
  <si>
    <t>・イメージがわかるよう入力値に数値をいれてありますが、上書きしてご活用ください。</t>
    <rPh sb="11" eb="14">
      <t>ニュウリョクチ</t>
    </rPh>
    <rPh sb="15" eb="17">
      <t>スウチ</t>
    </rPh>
    <rPh sb="27" eb="29">
      <t>ウワガ</t>
    </rPh>
    <rPh sb="33" eb="35">
      <t>カツヨウ</t>
    </rPh>
    <phoneticPr fontId="1"/>
  </si>
  <si>
    <t>・申請システムへの入力は、この表の一部（黄色のセル）を転記していただくことになりますが、本事業における売上・収益計画等</t>
    <rPh sb="1" eb="3">
      <t>シンセイ</t>
    </rPh>
    <rPh sb="9" eb="11">
      <t>ニュウリョク</t>
    </rPh>
    <rPh sb="15" eb="16">
      <t>ヒョウ</t>
    </rPh>
    <rPh sb="17" eb="19">
      <t>イチブ</t>
    </rPh>
    <rPh sb="20" eb="22">
      <t>キイロ</t>
    </rPh>
    <rPh sb="27" eb="29">
      <t>テンキ</t>
    </rPh>
    <rPh sb="44" eb="47">
      <t>ホンジギョウ</t>
    </rPh>
    <rPh sb="54" eb="56">
      <t>シュウエキ</t>
    </rPh>
    <phoneticPr fontId="1"/>
  </si>
  <si>
    <t>　を立てるにあたっての参考にお使いください。（初めに直近決算書の実績数値を入れて、数値シミュレーションにもお使いください。）</t>
    <rPh sb="23" eb="24">
      <t>ハジ</t>
    </rPh>
    <rPh sb="26" eb="28">
      <t>チョッキン</t>
    </rPh>
    <rPh sb="28" eb="31">
      <t>ケッサンショ</t>
    </rPh>
    <rPh sb="32" eb="34">
      <t>ジッセキ</t>
    </rPh>
    <rPh sb="34" eb="36">
      <t>スウチ</t>
    </rPh>
    <rPh sb="37" eb="38">
      <t>イ</t>
    </rPh>
    <rPh sb="41" eb="43">
      <t>スウチ</t>
    </rPh>
    <rPh sb="54" eb="55">
      <t>ツカ</t>
    </rPh>
    <phoneticPr fontId="1"/>
  </si>
  <si>
    <t>・あくまでシステムに入力いただいた数値を正しいものとして審査します。（提出時には本シートもそのままお出しください。）</t>
    <rPh sb="10" eb="12">
      <t>ニュウリョク</t>
    </rPh>
    <rPh sb="17" eb="19">
      <t>スウチ</t>
    </rPh>
    <rPh sb="20" eb="21">
      <t>タダ</t>
    </rPh>
    <rPh sb="28" eb="30">
      <t>シンサ</t>
    </rPh>
    <rPh sb="35" eb="38">
      <t>テイシュツジ</t>
    </rPh>
    <rPh sb="40" eb="41">
      <t>ホン</t>
    </rPh>
    <rPh sb="50" eb="51">
      <t>ダ</t>
    </rPh>
    <phoneticPr fontId="1"/>
  </si>
  <si>
    <t>・労働生産性および給与支給総額の計画値が、目標額を上回っていることの確認、</t>
    <phoneticPr fontId="1"/>
  </si>
  <si>
    <t>申請システムへ転記する数字</t>
  </si>
  <si>
    <t>緑字</t>
    <rPh sb="0" eb="2">
      <t>ミドリジ</t>
    </rPh>
    <phoneticPr fontId="1"/>
  </si>
  <si>
    <t>入力するとシミュレーションできます</t>
    <rPh sb="0" eb="2">
      <t>ニュウリョク</t>
    </rPh>
    <phoneticPr fontId="1"/>
  </si>
  <si>
    <t>青字</t>
    <rPh sb="0" eb="2">
      <t>アオジ</t>
    </rPh>
    <phoneticPr fontId="1"/>
  </si>
  <si>
    <t>成長率</t>
    <rPh sb="0" eb="3">
      <t>セイチョウリツ</t>
    </rPh>
    <phoneticPr fontId="1"/>
  </si>
  <si>
    <t>紫字</t>
    <rPh sb="0" eb="1">
      <t>ムラサキ</t>
    </rPh>
    <rPh sb="1" eb="2">
      <t>ジ</t>
    </rPh>
    <phoneticPr fontId="1"/>
  </si>
  <si>
    <t>その他</t>
    <rPh sb="2" eb="3">
      <t>タ</t>
    </rPh>
    <phoneticPr fontId="1"/>
  </si>
  <si>
    <t>自動計算</t>
    <rPh sb="0" eb="4">
      <t>ジドウケイサン</t>
    </rPh>
    <phoneticPr fontId="1"/>
  </si>
  <si>
    <t>【参考書式】事業計画目標値算出シート</t>
    <rPh sb="1" eb="3">
      <t>サンコウ</t>
    </rPh>
    <rPh sb="3" eb="5">
      <t>ショシキ</t>
    </rPh>
    <rPh sb="6" eb="10">
      <t>ジギョウケイカク</t>
    </rPh>
    <rPh sb="10" eb="13">
      <t>モクヒョウチ</t>
    </rPh>
    <rPh sb="13" eb="15">
      <t>サンシュツ</t>
    </rPh>
    <phoneticPr fontId="1"/>
  </si>
  <si>
    <r>
      <t xml:space="preserve">直近の決算年月
（基準年度）
</t>
    </r>
    <r>
      <rPr>
        <sz val="9"/>
        <color rgb="FF92D050"/>
        <rFont val="BIZ UDゴシック"/>
        <family val="3"/>
        <charset val="128"/>
      </rPr>
      <t>２０２４年９月</t>
    </r>
    <rPh sb="0" eb="2">
      <t>チョッキン</t>
    </rPh>
    <rPh sb="3" eb="5">
      <t>ケッサン</t>
    </rPh>
    <rPh sb="5" eb="7">
      <t>ネンゲツ</t>
    </rPh>
    <rPh sb="9" eb="11">
      <t>キジュン</t>
    </rPh>
    <rPh sb="11" eb="13">
      <t>ネンド</t>
    </rPh>
    <rPh sb="19" eb="20">
      <t>ネン</t>
    </rPh>
    <rPh sb="21" eb="22">
      <t>ガツ</t>
    </rPh>
    <phoneticPr fontId="1"/>
  </si>
  <si>
    <t>売上高</t>
    <rPh sb="0" eb="3">
      <t>ウリアゲダカ</t>
    </rPh>
    <phoneticPr fontId="1"/>
  </si>
  <si>
    <t>　売上原価</t>
    <rPh sb="1" eb="3">
      <t>ウリアゲ</t>
    </rPh>
    <rPh sb="3" eb="5">
      <t>ゲンカ</t>
    </rPh>
    <phoneticPr fontId="1"/>
  </si>
  <si>
    <t>売上総利益</t>
    <rPh sb="0" eb="5">
      <t>ウリアゲソウリエキ</t>
    </rPh>
    <phoneticPr fontId="1"/>
  </si>
  <si>
    <t>　販管費及び一般管理費（人件費・減価償却費も含む）</t>
    <rPh sb="1" eb="4">
      <t>ハンカンヒ</t>
    </rPh>
    <rPh sb="4" eb="5">
      <t>オヨ</t>
    </rPh>
    <rPh sb="6" eb="11">
      <t>イッパンカンリヒ</t>
    </rPh>
    <rPh sb="12" eb="15">
      <t>ジンケンヒ</t>
    </rPh>
    <rPh sb="16" eb="18">
      <t>ゲンカ</t>
    </rPh>
    <rPh sb="18" eb="20">
      <t>ショウキャク</t>
    </rPh>
    <rPh sb="20" eb="21">
      <t>ヒ</t>
    </rPh>
    <rPh sb="22" eb="23">
      <t>フク</t>
    </rPh>
    <phoneticPr fontId="1"/>
  </si>
  <si>
    <r>
      <t xml:space="preserve">  ③ 減価償却費 </t>
    </r>
    <r>
      <rPr>
        <sz val="10"/>
        <color theme="1"/>
        <rFont val="BIZ UDゴシック"/>
        <family val="3"/>
        <charset val="128"/>
      </rPr>
      <t>(販管費及び一般管理費のうち)</t>
    </r>
    <rPh sb="4" eb="6">
      <t>ゲンカ</t>
    </rPh>
    <rPh sb="6" eb="9">
      <t>ショウキャクヒ</t>
    </rPh>
    <phoneticPr fontId="1"/>
  </si>
  <si>
    <t>　　（内訳）既存設備の減価償却費</t>
    <rPh sb="3" eb="5">
      <t>ウチワケ</t>
    </rPh>
    <rPh sb="6" eb="8">
      <t>キゾン</t>
    </rPh>
    <rPh sb="8" eb="10">
      <t>セツビ</t>
    </rPh>
    <rPh sb="11" eb="16">
      <t>ゲンカショウキャクヒ</t>
    </rPh>
    <phoneticPr fontId="1"/>
  </si>
  <si>
    <t>　　　　　　本補助金で導入する設備の減価償却費</t>
    <rPh sb="6" eb="7">
      <t>ホン</t>
    </rPh>
    <rPh sb="7" eb="10">
      <t>ホジョキン</t>
    </rPh>
    <rPh sb="11" eb="13">
      <t>ドウニュウ</t>
    </rPh>
    <rPh sb="15" eb="17">
      <t>セツビ</t>
    </rPh>
    <rPh sb="18" eb="23">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</si>
  <si>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</si>
  <si>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</si>
  <si>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r>
      <t xml:space="preserve">労働生産性の目標値 </t>
    </r>
    <r>
      <rPr>
        <b/>
        <sz val="10"/>
        <color rgb="FF0070C0"/>
        <rFont val="BIZ UDゴシック"/>
        <family val="3"/>
        <charset val="128"/>
      </rPr>
      <t>（年平均成長率４％ずつ上げる場合）</t>
    </r>
    <rPh sb="0" eb="5">
      <t>ロウドウセイサンセイ</t>
    </rPh>
    <rPh sb="6" eb="8">
      <t>モクヒョウ</t>
    </rPh>
    <rPh sb="8" eb="9">
      <t>チ</t>
    </rPh>
    <rPh sb="11" eb="14">
      <t>ネンヘイキン</t>
    </rPh>
    <rPh sb="14" eb="17">
      <t>セイチョウリツ</t>
    </rPh>
    <rPh sb="21" eb="22">
      <t>ア</t>
    </rPh>
    <rPh sb="24" eb="26">
      <t>バアイ</t>
    </rPh>
    <phoneticPr fontId="1"/>
  </si>
  <si>
    <t>⑧役員数（人）</t>
    <rPh sb="1" eb="3">
      <t>ヤクイン</t>
    </rPh>
    <rPh sb="3" eb="4">
      <t>スウ</t>
    </rPh>
    <phoneticPr fontId="1"/>
  </si>
  <si>
    <r>
      <t>（※１）</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　</t>
    </r>
    <r>
      <rPr>
        <sz val="11"/>
        <color theme="1"/>
        <rFont val="BIZ UDゴシック"/>
        <family val="3"/>
        <charset val="128"/>
      </rPr>
      <t>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しない　</t>
    </r>
    <r>
      <rPr>
        <sz val="11"/>
        <color theme="1"/>
        <rFont val="BIZ UDゴシック"/>
        <family val="3"/>
        <charset val="128"/>
      </rPr>
      <t>場合</t>
    </r>
    <rPh sb="49" eb="51">
      <t>バアイ</t>
    </rPh>
    <phoneticPr fontId="1"/>
  </si>
  <si>
    <r>
      <t>（※２）</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t>
    </r>
    <r>
      <rPr>
        <sz val="11"/>
        <color theme="1"/>
        <rFont val="BIZ UDゴシック"/>
        <family val="3"/>
        <charset val="128"/>
      </rPr>
      <t>　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する　</t>
    </r>
    <r>
      <rPr>
        <sz val="11"/>
        <color theme="1"/>
        <rFont val="BIZ UDゴシック"/>
        <family val="3"/>
        <charset val="128"/>
      </rPr>
      <t>場合</t>
    </r>
    <rPh sb="35" eb="37">
      <t>チンア</t>
    </rPh>
    <rPh sb="38" eb="40">
      <t>カテン</t>
    </rPh>
    <rPh sb="42" eb="44">
      <t>セイヤク</t>
    </rPh>
    <rPh sb="48" eb="50">
      <t>バアイ</t>
    </rPh>
    <phoneticPr fontId="1"/>
  </si>
  <si>
    <r>
      <t>（※３）</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する　</t>
    </r>
    <r>
      <rPr>
        <sz val="11"/>
        <color theme="1"/>
        <rFont val="BIZ UDゴシック"/>
        <family val="3"/>
        <charset val="128"/>
      </rPr>
      <t>場合</t>
    </r>
    <rPh sb="30" eb="32">
      <t>バアイ</t>
    </rPh>
    <phoneticPr fontId="1"/>
  </si>
  <si>
    <t>計算式が不適当な場合適宜直接手入力してください</t>
    <rPh sb="0" eb="2">
      <t>ケイサン</t>
    </rPh>
    <rPh sb="2" eb="3">
      <t>シキ</t>
    </rPh>
    <rPh sb="4" eb="7">
      <t>フテキトウ</t>
    </rPh>
    <rPh sb="8" eb="10">
      <t>バアイ</t>
    </rPh>
    <rPh sb="10" eb="12">
      <t>テキギ</t>
    </rPh>
    <rPh sb="12" eb="14">
      <t>チョクセツ</t>
    </rPh>
    <rPh sb="14" eb="17">
      <t>テニュウリョク</t>
    </rPh>
    <phoneticPr fontId="1"/>
  </si>
  <si>
    <t>（基準年の販管費に人件費増加分と新設備減価償却費を加味）</t>
    <rPh sb="1" eb="4">
      <t>キジュンネン</t>
    </rPh>
    <rPh sb="5" eb="8">
      <t>ハンカンヒ</t>
    </rPh>
    <rPh sb="9" eb="12">
      <t>ジンケンヒ</t>
    </rPh>
    <rPh sb="12" eb="15">
      <t>ゾウカブン</t>
    </rPh>
    <rPh sb="16" eb="19">
      <t>シンセツビ</t>
    </rPh>
    <rPh sb="19" eb="23">
      <t>ゲンカショウキャク</t>
    </rPh>
    <rPh sb="23" eb="24">
      <t>ヒ</t>
    </rPh>
    <rPh sb="25" eb="27">
      <t>カミ</t>
    </rPh>
    <phoneticPr fontId="1"/>
  </si>
  <si>
    <r>
      <t xml:space="preserve">  ② 人件費</t>
    </r>
    <r>
      <rPr>
        <sz val="10"/>
        <color theme="1"/>
        <rFont val="BIZ UDゴシック"/>
        <family val="3"/>
        <charset val="128"/>
      </rPr>
      <t xml:space="preserve"> (販管費及び一般管理費のうち)</t>
    </r>
    <r>
      <rPr>
        <b/>
        <sz val="10"/>
        <color theme="1"/>
        <rFont val="BIZ UDゴシック"/>
        <family val="3"/>
        <charset val="128"/>
      </rPr>
      <t xml:space="preserve"> 　（注１）</t>
    </r>
    <rPh sb="4" eb="7">
      <t>ジンケンヒ</t>
    </rPh>
    <rPh sb="26" eb="27">
      <t>チュウ</t>
    </rPh>
    <phoneticPr fontId="1"/>
  </si>
  <si>
    <t>労働生産性(＝１人あたり付加価値額)</t>
    <rPh sb="0" eb="5">
      <t>ロウドウセイサンセイ</t>
    </rPh>
    <rPh sb="8" eb="9">
      <t>ニン</t>
    </rPh>
    <rPh sb="12" eb="17">
      <t>フカカチガク</t>
    </rPh>
    <phoneticPr fontId="1"/>
  </si>
  <si>
    <t>⑤給与支給総額（⑥+⑦）   (注２)</t>
    <rPh sb="1" eb="3">
      <t>キュウヨ</t>
    </rPh>
    <rPh sb="3" eb="7">
      <t>シキュウソウガク</t>
    </rPh>
    <rPh sb="16" eb="17">
      <t>チュウ</t>
    </rPh>
    <phoneticPr fontId="1"/>
  </si>
  <si>
    <t>（注１）人件費は、給与支給総額に加えて福利厚生費、法定福利費、退職金を含みます。</t>
    <rPh sb="1" eb="2">
      <t>チュウ</t>
    </rPh>
    <rPh sb="4" eb="7">
      <t>ジンケンヒ</t>
    </rPh>
    <phoneticPr fontId="1"/>
  </si>
  <si>
    <t>　　　　アルバイトのうち次の人は含まれません。</t>
    <rPh sb="12" eb="13">
      <t>ツギ</t>
    </rPh>
    <rPh sb="14" eb="15">
      <t>ヒト</t>
    </rPh>
    <rPh sb="16" eb="17">
      <t>フク</t>
    </rPh>
    <phoneticPr fontId="1"/>
  </si>
  <si>
    <t>（※４参考）１人当たり旧支給総額の年平均成長率の基準値</t>
    <rPh sb="3" eb="5">
      <t>サンコウ</t>
    </rPh>
    <rPh sb="7" eb="8">
      <t>ニン</t>
    </rPh>
    <rPh sb="8" eb="9">
      <t>ア</t>
    </rPh>
    <rPh sb="11" eb="16">
      <t>キュウシキュウソウガク</t>
    </rPh>
    <rPh sb="17" eb="23">
      <t>ネンヘイキンセイチョウリツ</t>
    </rPh>
    <rPh sb="24" eb="26">
      <t>キジュン</t>
    </rPh>
    <rPh sb="26" eb="27">
      <t>チ</t>
    </rPh>
    <phoneticPr fontId="1"/>
  </si>
  <si>
    <t>　　　　（１人当たり給与支給総額及び給与支給総額は、少なくともいずれか一方の目標値を達成する必要があります。）</t>
    <phoneticPr fontId="1"/>
  </si>
  <si>
    <t>（※５）３～５年の事業計画上の目標値となり、これを超える事業に取り組む必要があります。</t>
    <rPh sb="7" eb="8">
      <t>ネン</t>
    </rPh>
    <rPh sb="9" eb="14">
      <t>ジギョウケイカクジョウ</t>
    </rPh>
    <rPh sb="15" eb="18">
      <t>モクヒョウチ</t>
    </rPh>
    <rPh sb="25" eb="26">
      <t>コ</t>
    </rPh>
    <rPh sb="28" eb="30">
      <t>ジギョウ</t>
    </rPh>
    <rPh sb="31" eb="32">
      <t>ト</t>
    </rPh>
    <rPh sb="33" eb="34">
      <t>ク</t>
    </rPh>
    <rPh sb="35" eb="37">
      <t>ヒツヨウ</t>
    </rPh>
    <phoneticPr fontId="1"/>
  </si>
  <si>
    <t>　　　　実態にあった計画を作成してください。</t>
    <phoneticPr fontId="1"/>
  </si>
  <si>
    <t>　　　　同一人の考え方は、事業終了後の効果判定でのみ使用しますので、計画時点での人数や給与額では考慮しないでかまいません。</t>
    <rPh sb="4" eb="7">
      <t>ドウイツジン</t>
    </rPh>
    <rPh sb="8" eb="9">
      <t>カンガ</t>
    </rPh>
    <rPh sb="10" eb="11">
      <t>カタ</t>
    </rPh>
    <rPh sb="13" eb="17">
      <t>ジギョウシュウリョウ</t>
    </rPh>
    <rPh sb="17" eb="18">
      <t>ゴ</t>
    </rPh>
    <rPh sb="19" eb="21">
      <t>コウカ</t>
    </rPh>
    <rPh sb="21" eb="23">
      <t>ハンテイ</t>
    </rPh>
    <rPh sb="26" eb="28">
      <t>シヨウ</t>
    </rPh>
    <rPh sb="34" eb="37">
      <t>ケイカクジ</t>
    </rPh>
    <rPh sb="37" eb="38">
      <t>テン</t>
    </rPh>
    <rPh sb="40" eb="42">
      <t>ニンズウ</t>
    </rPh>
    <rPh sb="43" eb="46">
      <t>キュウヨガク</t>
    </rPh>
    <rPh sb="48" eb="50">
      <t>コウリョ</t>
    </rPh>
    <phoneticPr fontId="1"/>
  </si>
  <si>
    <t>　　　　補助事業の実施場所が複数都道府県にまたがる場合は、主たる事業所が所在する都道府県の年平均成長率を基準にしてください。</t>
    <rPh sb="4" eb="8">
      <t>ホジョジギョウ</t>
    </rPh>
    <rPh sb="9" eb="13">
      <t>ジッシバショ</t>
    </rPh>
    <rPh sb="14" eb="16">
      <t>フクスウ</t>
    </rPh>
    <rPh sb="16" eb="20">
      <t>トドウフケン</t>
    </rPh>
    <rPh sb="25" eb="27">
      <t>バアイ</t>
    </rPh>
    <rPh sb="29" eb="30">
      <t>シュ</t>
    </rPh>
    <rPh sb="32" eb="35">
      <t>ジギョウショ</t>
    </rPh>
    <rPh sb="36" eb="38">
      <t>ショザイ</t>
    </rPh>
    <rPh sb="40" eb="44">
      <t>トドウフケン</t>
    </rPh>
    <rPh sb="45" eb="48">
      <t>ネンヘイキン</t>
    </rPh>
    <rPh sb="48" eb="51">
      <t>セイチョウリツ</t>
    </rPh>
    <rPh sb="52" eb="54">
      <t>キジュン</t>
    </rPh>
    <phoneticPr fontId="1"/>
  </si>
  <si>
    <t>　　　　の年平均成長率以上の事業計画の策定（目標値の設定）と目標値を超える事業に取り組む必要があります。</t>
    <rPh sb="14" eb="16">
      <t>ジギョウ</t>
    </rPh>
    <rPh sb="16" eb="18">
      <t>ケイカク</t>
    </rPh>
    <rPh sb="19" eb="21">
      <t>サクテイ</t>
    </rPh>
    <rPh sb="22" eb="25">
      <t>モクヒョウチ</t>
    </rPh>
    <rPh sb="26" eb="28">
      <t>セッテイ</t>
    </rPh>
    <rPh sb="30" eb="33">
      <t>モクヒョウチ</t>
    </rPh>
    <rPh sb="34" eb="35">
      <t>コ</t>
    </rPh>
    <rPh sb="37" eb="39">
      <t>ジギョウ</t>
    </rPh>
    <rPh sb="40" eb="41">
      <t>ト</t>
    </rPh>
    <rPh sb="42" eb="43">
      <t>ク</t>
    </rPh>
    <rPh sb="44" eb="46">
      <t>ヒツヨウ</t>
    </rPh>
    <phoneticPr fontId="1"/>
  </si>
  <si>
    <t>（※４）１人当たり給与支給総額の年平均成長率は、事業実施都道府県における最低賃金の直近５年間（２０１９年度を基準とし、２０２０年度～２０２４年度の５年間）</t>
    <rPh sb="5" eb="6">
      <t>ニン</t>
    </rPh>
    <rPh sb="6" eb="7">
      <t>ア</t>
    </rPh>
    <rPh sb="9" eb="15">
      <t>キュウヨシキュウソウガク</t>
    </rPh>
    <rPh sb="16" eb="22">
      <t>ネンヘイキンセイチョウリツ</t>
    </rPh>
    <rPh sb="24" eb="32">
      <t>ジギョウジッシトドウフケン</t>
    </rPh>
    <rPh sb="36" eb="40">
      <t>サイテイチンギン</t>
    </rPh>
    <rPh sb="41" eb="43">
      <t>チョッキン</t>
    </rPh>
    <rPh sb="44" eb="45">
      <t>ネン</t>
    </rPh>
    <rPh sb="45" eb="46">
      <t>カン</t>
    </rPh>
    <phoneticPr fontId="1"/>
  </si>
  <si>
    <t>　　　　日々雇い入れられる者、2か月以内の期間を定めて使用される者、季節的業務に4か月以内の期間を定めて使用される者、試みの使用期間中の者</t>
    <phoneticPr fontId="1"/>
  </si>
  <si>
    <t>（注２）給与支給総額の「従業員（常勤）」には、パート、アルバイト、契約社員、非正規社員、出向者等も含まれます。従業員数も同じです。</t>
    <rPh sb="1" eb="2">
      <t>チュウ</t>
    </rPh>
    <rPh sb="16" eb="18">
      <t>ジョウキン</t>
    </rPh>
    <rPh sb="55" eb="59">
      <t>ジュウギョウインスウ</t>
    </rPh>
    <rPh sb="60" eb="61">
      <t>オナ</t>
    </rPh>
    <phoneticPr fontId="1"/>
  </si>
  <si>
    <t>　　　　・派遣労働者、短時間労働者の給与を外注費で処理した場合のその費用</t>
    <phoneticPr fontId="1"/>
  </si>
  <si>
    <t>　　　　・一般管理費に含まれる役員給与、従業員給与、賞与及び賞与引当金繰入れ、福利厚生
費、退職金及び退職給与引当金繰入れ</t>
    <phoneticPr fontId="1"/>
  </si>
  <si>
    <t>　　　　・売上原価に含まれる労務費（福利厚生費、退職金等を含んだもの。）</t>
    <phoneticPr fontId="1"/>
  </si>
  <si>
    <t>従業員１人あたり給与支給総額の年平均成長率（％）
（※４）（※５）</t>
    <phoneticPr fontId="1"/>
  </si>
  <si>
    <t>（⑦÷⑨）（※５）</t>
    <phoneticPr fontId="1"/>
  </si>
  <si>
    <t>⑨従業員数（人）　（注２）</t>
    <rPh sb="1" eb="5">
      <t>ジュウギョウインスウ</t>
    </rPh>
    <rPh sb="6" eb="7">
      <t>ニン</t>
    </rPh>
    <rPh sb="10" eb="11">
      <t>チュウ</t>
    </rPh>
    <phoneticPr fontId="1"/>
  </si>
  <si>
    <t>給与支給総額の年平均成長率（％）（※５）</t>
    <rPh sb="0" eb="2">
      <t>キュウヨ</t>
    </rPh>
    <rPh sb="2" eb="4">
      <t>シキュウ</t>
    </rPh>
    <rPh sb="4" eb="6">
      <t>ソウガク</t>
    </rPh>
    <rPh sb="7" eb="10">
      <t>ネンヘイキン</t>
    </rPh>
    <rPh sb="10" eb="13">
      <t>セイチョウリツ</t>
    </rPh>
    <phoneticPr fontId="1"/>
  </si>
  <si>
    <t>労働生産性の年平均成長率（％）</t>
    <phoneticPr fontId="1"/>
  </si>
  <si>
    <t>生産量が、設備導入直後に48ton/週から、50ton/週に増加。その後、2年目以降も顧客からの要望に沿って、毎年期末までに2ton/週増えていく。これに伴って当社全ての売上高が生産量比率に沿って増加する。1年目+25,849千円、2年目+206,794千円、3年目移行+155,095千円ずつ増加。
変動費がそれに伴って増加。変動比率は維持する。
人件費は、基準年度以降毎年5%ずつ増加。設備保守のための修繕費は、毎年20万円を計上。減価償却費は本設備を定額法にて処理し、毎年+4,000千円ずつ増加する。それ以外の減価償却費は横ばいを想定。</t>
    <rPh sb="0" eb="2">
      <t>セイサン</t>
    </rPh>
    <rPh sb="2" eb="3">
      <t>リョウ</t>
    </rPh>
    <rPh sb="5" eb="11">
      <t>セツビドウニュウチョクゴ</t>
    </rPh>
    <rPh sb="18" eb="19">
      <t>シュウ</t>
    </rPh>
    <rPh sb="28" eb="29">
      <t>シュウ</t>
    </rPh>
    <rPh sb="30" eb="32">
      <t>ゾウカ</t>
    </rPh>
    <rPh sb="35" eb="36">
      <t>ゴ</t>
    </rPh>
    <rPh sb="38" eb="40">
      <t>ネンメ</t>
    </rPh>
    <rPh sb="40" eb="42">
      <t>イコウ</t>
    </rPh>
    <rPh sb="43" eb="45">
      <t>コキャク</t>
    </rPh>
    <rPh sb="48" eb="50">
      <t>ヨウボウ</t>
    </rPh>
    <rPh sb="51" eb="52">
      <t>ソ</t>
    </rPh>
    <rPh sb="55" eb="57">
      <t>マイトシ</t>
    </rPh>
    <rPh sb="57" eb="59">
      <t>キマツ</t>
    </rPh>
    <rPh sb="67" eb="68">
      <t>シュウ</t>
    </rPh>
    <rPh sb="68" eb="69">
      <t>フ</t>
    </rPh>
    <rPh sb="77" eb="78">
      <t>トモナ</t>
    </rPh>
    <rPh sb="80" eb="82">
      <t>トウシャ</t>
    </rPh>
    <rPh sb="82" eb="83">
      <t>スベ</t>
    </rPh>
    <rPh sb="85" eb="88">
      <t>ウリアゲダカ</t>
    </rPh>
    <rPh sb="89" eb="92">
      <t>セイサンリョウ</t>
    </rPh>
    <rPh sb="92" eb="94">
      <t>ヒリツ</t>
    </rPh>
    <rPh sb="95" eb="96">
      <t>ソ</t>
    </rPh>
    <rPh sb="98" eb="100">
      <t>ゾウカ</t>
    </rPh>
    <rPh sb="104" eb="106">
      <t>ネンメ</t>
    </rPh>
    <rPh sb="113" eb="115">
      <t>センエン</t>
    </rPh>
    <rPh sb="117" eb="119">
      <t>ネンメ</t>
    </rPh>
    <rPh sb="127" eb="129">
      <t>センエン</t>
    </rPh>
    <rPh sb="131" eb="133">
      <t>ネンメ</t>
    </rPh>
    <rPh sb="133" eb="135">
      <t>イコウ</t>
    </rPh>
    <rPh sb="143" eb="145">
      <t>センエン</t>
    </rPh>
    <rPh sb="147" eb="149">
      <t>ゾウカ</t>
    </rPh>
    <rPh sb="151" eb="154">
      <t>ヘンドウヒ</t>
    </rPh>
    <rPh sb="158" eb="159">
      <t>トモナ</t>
    </rPh>
    <rPh sb="161" eb="163">
      <t>ゾウカ</t>
    </rPh>
    <rPh sb="164" eb="168">
      <t>ヘンドウヒリツ</t>
    </rPh>
    <rPh sb="169" eb="171">
      <t>イジ</t>
    </rPh>
    <rPh sb="175" eb="178">
      <t>ジンケンヒ</t>
    </rPh>
    <rPh sb="180" eb="184">
      <t>キジュンネンド</t>
    </rPh>
    <rPh sb="184" eb="186">
      <t>イコウ</t>
    </rPh>
    <rPh sb="186" eb="188">
      <t>マイトシ</t>
    </rPh>
    <rPh sb="192" eb="194">
      <t>ゾウカ</t>
    </rPh>
    <rPh sb="195" eb="197">
      <t>セツビ</t>
    </rPh>
    <rPh sb="197" eb="199">
      <t>ホシュ</t>
    </rPh>
    <rPh sb="203" eb="206">
      <t>シュウゼンヒ</t>
    </rPh>
    <rPh sb="208" eb="210">
      <t>マイトシ</t>
    </rPh>
    <rPh sb="212" eb="214">
      <t>マンエン</t>
    </rPh>
    <rPh sb="215" eb="217">
      <t>ケイジョウ</t>
    </rPh>
    <rPh sb="218" eb="223">
      <t>ゲンカショウキャクヒ</t>
    </rPh>
    <rPh sb="224" eb="227">
      <t>ホンセツビ</t>
    </rPh>
    <rPh sb="228" eb="231">
      <t>テイガクホウ</t>
    </rPh>
    <rPh sb="233" eb="235">
      <t>ショリ</t>
    </rPh>
    <rPh sb="237" eb="239">
      <t>マイトシ</t>
    </rPh>
    <rPh sb="245" eb="247">
      <t>センエン</t>
    </rPh>
    <rPh sb="249" eb="251">
      <t>ゾウカ</t>
    </rPh>
    <rPh sb="256" eb="258">
      <t>イガイ</t>
    </rPh>
    <rPh sb="259" eb="264">
      <t>ゲンカショウキャクヒ</t>
    </rPh>
    <rPh sb="265" eb="266">
      <t>ヨコ</t>
    </rPh>
    <rPh sb="269" eb="271">
      <t>ソウテイ</t>
    </rPh>
    <phoneticPr fontId="1"/>
  </si>
  <si>
    <t>これまで作業者の手作業で行っていた、「尾切」と「魚体選別」を機械化・自動化できる設備を導入する。これにより、「尾切」では2名作業を1名作業に省人化、「魚体選別」では6名作業を3名作業に省人化できる。省人化によって生まれる4名は、機械化が難しい「骨取り」と「最終出荷」の工程に配置。これにより、労働者数を増やすことなく、増加する生産量に対応することができる人員配置が可能となる。</t>
    <rPh sb="4" eb="7">
      <t>サギョウシャ</t>
    </rPh>
    <rPh sb="8" eb="11">
      <t>テサギョウ</t>
    </rPh>
    <rPh sb="12" eb="13">
      <t>オコナ</t>
    </rPh>
    <rPh sb="19" eb="21">
      <t>オキリ</t>
    </rPh>
    <rPh sb="24" eb="28">
      <t>ギョタイセンベツ</t>
    </rPh>
    <rPh sb="30" eb="33">
      <t>キカイカ</t>
    </rPh>
    <rPh sb="34" eb="37">
      <t>ジドウカ</t>
    </rPh>
    <rPh sb="40" eb="42">
      <t>セツビ</t>
    </rPh>
    <rPh sb="43" eb="45">
      <t>ドウニュウ</t>
    </rPh>
    <rPh sb="55" eb="57">
      <t>オキリ</t>
    </rPh>
    <rPh sb="61" eb="62">
      <t>メイ</t>
    </rPh>
    <rPh sb="62" eb="64">
      <t>サギョウ</t>
    </rPh>
    <rPh sb="66" eb="67">
      <t>メイ</t>
    </rPh>
    <rPh sb="67" eb="69">
      <t>サギョウ</t>
    </rPh>
    <rPh sb="70" eb="73">
      <t>ショウジンカ</t>
    </rPh>
    <rPh sb="75" eb="79">
      <t>ギョタイセンベツ</t>
    </rPh>
    <rPh sb="83" eb="86">
      <t>メイサギョウ</t>
    </rPh>
    <rPh sb="88" eb="89">
      <t>メイ</t>
    </rPh>
    <rPh sb="89" eb="91">
      <t>サギョウ</t>
    </rPh>
    <rPh sb="92" eb="95">
      <t>ショウジンカ</t>
    </rPh>
    <rPh sb="99" eb="102">
      <t>ショウジンカ</t>
    </rPh>
    <rPh sb="106" eb="107">
      <t>ウ</t>
    </rPh>
    <rPh sb="146" eb="150">
      <t>ロウドウシャスウ</t>
    </rPh>
    <rPh sb="151" eb="152">
      <t>フ</t>
    </rPh>
    <phoneticPr fontId="1"/>
  </si>
  <si>
    <t>労働者数を増やすことなく、生産量増加に対応できることで、従業員一人当たりの付加価値が増加。直近年度では、6,796千円の従業員一人当たりの付加価値額が、基準年度では6,983千円、1年後では7,454千円、2年後7,810千円、3年後8,166千円、4年後8,522千円、5年後8,878千円と増加する。労働分配率を維持したまま、高い給与支給総額の増加に対応できることを計画している。</t>
    <rPh sb="0" eb="4">
      <t>ロウドウシャスウ</t>
    </rPh>
    <rPh sb="5" eb="6">
      <t>フ</t>
    </rPh>
    <rPh sb="13" eb="16">
      <t>セイサンリョウ</t>
    </rPh>
    <rPh sb="16" eb="18">
      <t>ゾウカ</t>
    </rPh>
    <rPh sb="19" eb="21">
      <t>タイオウ</t>
    </rPh>
    <rPh sb="28" eb="34">
      <t>ジュウギョウインヒトリア</t>
    </rPh>
    <rPh sb="37" eb="41">
      <t>フカカチ</t>
    </rPh>
    <rPh sb="42" eb="44">
      <t>ゾウカ</t>
    </rPh>
    <rPh sb="45" eb="49">
      <t>チョッキンネンド</t>
    </rPh>
    <rPh sb="57" eb="59">
      <t>センエン</t>
    </rPh>
    <rPh sb="60" eb="66">
      <t>ジュウギョウインヒトリア</t>
    </rPh>
    <rPh sb="69" eb="73">
      <t>フカカチ</t>
    </rPh>
    <rPh sb="73" eb="74">
      <t>ガク</t>
    </rPh>
    <rPh sb="76" eb="80">
      <t>キジュンネンド</t>
    </rPh>
    <rPh sb="87" eb="89">
      <t>センエン</t>
    </rPh>
    <rPh sb="91" eb="93">
      <t>ネンゴ</t>
    </rPh>
    <rPh sb="100" eb="102">
      <t>センエン</t>
    </rPh>
    <rPh sb="104" eb="106">
      <t>ネンゴ</t>
    </rPh>
    <rPh sb="111" eb="113">
      <t>センエン</t>
    </rPh>
    <rPh sb="115" eb="117">
      <t>ネンゴ</t>
    </rPh>
    <rPh sb="122" eb="124">
      <t>センエン</t>
    </rPh>
    <rPh sb="126" eb="128">
      <t>ネンゴ</t>
    </rPh>
    <rPh sb="133" eb="135">
      <t>センエン</t>
    </rPh>
    <rPh sb="137" eb="139">
      <t>ネンゴ</t>
    </rPh>
    <rPh sb="144" eb="146">
      <t>センエン</t>
    </rPh>
    <rPh sb="147" eb="149">
      <t>ゾウカ</t>
    </rPh>
    <rPh sb="152" eb="157">
      <t>ロウドウブンパイリツ</t>
    </rPh>
    <rPh sb="158" eb="160">
      <t>イジ</t>
    </rPh>
    <rPh sb="165" eb="166">
      <t>タカ</t>
    </rPh>
    <rPh sb="167" eb="173">
      <t>キュウヨシキュウソウガク</t>
    </rPh>
    <rPh sb="174" eb="176">
      <t>ゾウカ</t>
    </rPh>
    <rPh sb="177" eb="179">
      <t>タイオウ</t>
    </rPh>
    <rPh sb="185" eb="187">
      <t>ケイカク</t>
    </rPh>
    <phoneticPr fontId="1"/>
  </si>
  <si>
    <t>労働者数を増やすことなく、生産量増加に対応でき、毎年5%の給与支給総額を増加していける。そのため、一人当たり給与支給総額も高い水準で増加させることが可能となる。</t>
    <rPh sb="0" eb="4">
      <t>ロウドウシャスウ</t>
    </rPh>
    <rPh sb="5" eb="6">
      <t>フ</t>
    </rPh>
    <rPh sb="13" eb="16">
      <t>セイサンリョウ</t>
    </rPh>
    <rPh sb="16" eb="18">
      <t>ゾウカ</t>
    </rPh>
    <rPh sb="19" eb="21">
      <t>タイオウ</t>
    </rPh>
    <rPh sb="24" eb="26">
      <t>マイトシ</t>
    </rPh>
    <rPh sb="29" eb="35">
      <t>キュウヨシキュウソウガク</t>
    </rPh>
    <rPh sb="36" eb="38">
      <t>ゾウカ</t>
    </rPh>
    <rPh sb="49" eb="51">
      <t>ヒトリ</t>
    </rPh>
    <rPh sb="51" eb="52">
      <t>ア</t>
    </rPh>
    <rPh sb="54" eb="56">
      <t>キュウヨ</t>
    </rPh>
    <rPh sb="56" eb="58">
      <t>シキュウ</t>
    </rPh>
    <rPh sb="58" eb="60">
      <t>ソウガク</t>
    </rPh>
    <rPh sb="61" eb="62">
      <t>タカ</t>
    </rPh>
    <rPh sb="63" eb="65">
      <t>スイジュン</t>
    </rPh>
    <rPh sb="66" eb="68">
      <t>ゾウカ</t>
    </rPh>
    <rPh sb="74" eb="76">
      <t>カノウ</t>
    </rPh>
    <phoneticPr fontId="1"/>
  </si>
  <si>
    <t>魚体選別</t>
    <rPh sb="0" eb="4">
      <t>ギョタイセンベツ</t>
    </rPh>
    <phoneticPr fontId="1"/>
  </si>
  <si>
    <t>尻尾切り</t>
    <rPh sb="0" eb="3">
      <t>シッポキ</t>
    </rPh>
    <phoneticPr fontId="1"/>
  </si>
  <si>
    <t>魚体選別</t>
    <rPh sb="0" eb="2">
      <t>ギョタイ</t>
    </rPh>
    <rPh sb="2" eb="4">
      <t>センベツ</t>
    </rPh>
    <phoneticPr fontId="1"/>
  </si>
  <si>
    <t>【削減工数】：尻尾切り工程 ： 2名×480分/日　→　1名×240分/日（全自動化により魚体の取り回しが不要となるため）
　　　　　　　魚体選別工程 ： 6名×480分/日　→　3名×240分/日（選別作業が自動化され、取り出しと収納容器への投入のみとなるため）
【年間稼働日数】：245日/年
【人件費単価】：「内臓除去＋魚体選別」工程の6名と「尻尾切り」工程の2名の平均給与÷（245日×8時間）
【増加した付加価値額】：基準年度（2023年度）の付加価値額　315,087,360円
　　　　　　　　　　　　5年目（2029年度）の付加価値額　　353,070,832円</t>
    <rPh sb="1" eb="5">
      <t>サクゲンコウスウ</t>
    </rPh>
    <rPh sb="134" eb="138">
      <t>ネンカンカドウ</t>
    </rPh>
    <rPh sb="138" eb="140">
      <t>ニッスウ</t>
    </rPh>
    <rPh sb="145" eb="146">
      <t>ニチ</t>
    </rPh>
    <rPh sb="147" eb="148">
      <t>ネン</t>
    </rPh>
    <rPh sb="150" eb="153">
      <t>ジンケンヒ</t>
    </rPh>
    <rPh sb="153" eb="155">
      <t>タンカ</t>
    </rPh>
    <rPh sb="158" eb="162">
      <t>ナイゾウジョキョ</t>
    </rPh>
    <rPh sb="163" eb="167">
      <t>ギョタイセンベツ</t>
    </rPh>
    <rPh sb="168" eb="170">
      <t>コウテイ</t>
    </rPh>
    <rPh sb="172" eb="173">
      <t>メイ</t>
    </rPh>
    <rPh sb="175" eb="178">
      <t>シッポキ</t>
    </rPh>
    <rPh sb="180" eb="182">
      <t>コウテイ</t>
    </rPh>
    <rPh sb="184" eb="185">
      <t>メイ</t>
    </rPh>
    <rPh sb="186" eb="190">
      <t>ヘイキンキュウヨ</t>
    </rPh>
    <rPh sb="195" eb="196">
      <t>ニチ</t>
    </rPh>
    <rPh sb="198" eb="200">
      <t>ジカン</t>
    </rPh>
    <rPh sb="203" eb="205">
      <t>ゾウカ</t>
    </rPh>
    <rPh sb="207" eb="212">
      <t>フカカチガク</t>
    </rPh>
    <rPh sb="214" eb="218">
      <t>キジュンネンド</t>
    </rPh>
    <rPh sb="223" eb="225">
      <t>ネンド</t>
    </rPh>
    <rPh sb="227" eb="232">
      <t>フカカチガク</t>
    </rPh>
    <rPh sb="244" eb="245">
      <t>エン</t>
    </rPh>
    <rPh sb="266" eb="268">
      <t>ネンド</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</si>
</sst>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Red]&quot;¥&quot;\-#,##0"/>
    <numFmt numFmtId="42" formatCode="_ &quot;¥&quot;* #,##0_ ;_ &quot;¥&quot;* \-#,##0_ ;_ &quot;¥&quot;* &quot;-&quot;_ ;_ @_ "/>
    <numFmt numFmtId="176" formatCode="0.0000_ "/>
    <numFmt numFmtId="177" formatCode="0.0_ "/>
    <numFmt numFmtId="178" formatCode="0.00_ "/>
    <numFmt numFmtId="179" formatCode="#,##0.0_ "/>
    <numFmt numFmtId="180" formatCode="#,##0_ "/>
    <numFmt numFmtId="181" formatCode="#,##0.00_ "/>
    <numFmt numFmtId="182" formatCode="&quot;¥&quot;#,##0_);[Red]\(&quot;¥&quot;#,##0\)"/>
    <numFmt numFmtId="183" formatCode="0_ ;[Red]\-0\ "/>
    <numFmt numFmtId="184" formatCode="0.000%"/>
    <numFmt numFmtId="185" formatCode="#,##0.0"/>
    <numFmt numFmtId="186" formatCode="0&quot;人&quot;"/>
  </numFmts>
  <fonts count="58"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8"/>
      <color theme="1"/>
      <name val="游ゴシック"/>
      <family val="3"/>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b/>
      <sz val="10"/>
      <color rgb="FF000000"/>
      <name val="游ゴシック"/>
      <family val="3"/>
      <charset val="128"/>
      <scheme val="minor"/>
    </font>
    <font>
      <sz val="9"/>
      <color rgb="FF000000"/>
      <name val="游ゴシック"/>
      <family val="3"/>
      <charset val="128"/>
      <scheme val="minor"/>
    </font>
    <font>
      <sz val="11"/>
      <color rgb="FF000000"/>
      <name val="游ゴシック"/>
      <family val="3"/>
      <charset val="128"/>
      <scheme val="minor"/>
    </font>
    <font>
      <sz val="11"/>
      <color theme="1"/>
      <name val="游ゴシック"/>
      <family val="2"/>
      <charset val="128"/>
      <scheme val="minor"/>
    </font>
    <font>
      <sz val="10"/>
      <color rgb="FF0070C0"/>
      <name val="游ゴシック"/>
      <family val="3"/>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b/>
      <sz val="11"/>
      <color theme="1"/>
      <name val="BIZ UDゴシック"/>
      <family val="3"/>
      <charset val="128"/>
    </font>
    <font>
      <b/>
      <sz val="11"/>
      <color rgb="FF0070C0"/>
      <name val="BIZ UDゴシック"/>
      <family val="3"/>
      <charset val="128"/>
    </font>
    <font>
      <b/>
      <sz val="12"/>
      <color rgb="FFFF0000"/>
      <name val="BIZ UDゴシック"/>
      <family val="3"/>
      <charset val="128"/>
    </font>
    <font>
      <sz val="11"/>
      <color theme="1"/>
      <name val="BIZ UDゴシック"/>
      <family val="3"/>
      <charset val="128"/>
    </font>
    <font>
      <sz val="11"/>
      <color rgb="FF00B050"/>
      <name val="BIZ UDゴシック"/>
      <family val="3"/>
      <charset val="128"/>
    </font>
    <font>
      <sz val="11"/>
      <color rgb="FF0070C0"/>
      <name val="BIZ UDゴシック"/>
      <family val="3"/>
      <charset val="128"/>
    </font>
    <font>
      <sz val="11"/>
      <color rgb="FF7030A0"/>
      <name val="BIZ UDゴシック"/>
      <family val="3"/>
      <charset val="128"/>
    </font>
    <font>
      <b/>
      <sz val="12"/>
      <color theme="1"/>
      <name val="BIZ UDゴシック"/>
      <family val="3"/>
      <charset val="128"/>
    </font>
    <font>
      <sz val="9"/>
      <color rgb="FF000000"/>
      <name val="BIZ UDゴシック"/>
      <family val="3"/>
      <charset val="128"/>
    </font>
    <font>
      <sz val="9"/>
      <color rgb="FF92D050"/>
      <name val="BIZ UDゴシック"/>
      <family val="3"/>
      <charset val="128"/>
    </font>
    <font>
      <sz val="12"/>
      <color theme="1"/>
      <name val="BIZ UDゴシック"/>
      <family val="3"/>
      <charset val="128"/>
    </font>
    <font>
      <b/>
      <sz val="8"/>
      <color theme="1"/>
      <name val="BIZ UDゴシック"/>
      <family val="3"/>
      <charset val="128"/>
    </font>
    <font>
      <sz val="8"/>
      <color theme="1"/>
      <name val="BIZ UDゴシック"/>
      <family val="3"/>
      <charset val="128"/>
    </font>
    <font>
      <b/>
      <sz val="10"/>
      <color theme="1"/>
      <name val="BIZ UDゴシック"/>
      <family val="3"/>
      <charset val="128"/>
    </font>
    <font>
      <sz val="11"/>
      <name val="BIZ UDゴシック"/>
      <family val="3"/>
      <charset val="128"/>
    </font>
    <font>
      <sz val="10"/>
      <color theme="1"/>
      <name val="BIZ UDゴシック"/>
      <family val="3"/>
      <charset val="128"/>
    </font>
    <font>
      <b/>
      <sz val="10"/>
      <color rgb="FF0070C0"/>
      <name val="BIZ UDゴシック"/>
      <family val="3"/>
      <charset val="128"/>
    </font>
    <font>
      <sz val="11"/>
      <color theme="1"/>
      <name val="BIZ UDゴシック"/>
      <family val="3"/>
    </font>
    <font>
      <sz val="11"/>
      <color rgb="FF00B050"/>
      <name val="BIZ UDゴシック"/>
      <family val="3"/>
    </font>
    <font>
      <b/>
      <sz val="10"/>
      <name val="BIZ UDゴシック"/>
      <family val="3"/>
      <charset val="128"/>
    </font>
  </fonts>
  <fills count="17">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s>
  <borders count="122">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diagonalUp="1">
      <left style="medium">
        <color indexed="64"/>
      </left>
      <right style="medium">
        <color indexed="64"/>
      </right>
      <top style="dotted">
        <color indexed="64"/>
      </top>
      <bottom style="dotted">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diagonalUp="1">
      <left style="medium">
        <color indexed="64"/>
      </left>
      <right style="medium">
        <color indexed="64"/>
      </right>
      <top style="medium">
        <color rgb="FF000000"/>
      </top>
      <bottom style="thin">
        <color indexed="64"/>
      </bottom>
      <diagonal style="thin">
        <color indexed="64"/>
      </diagonal>
    </border>
    <border>
      <left style="medium">
        <color indexed="64"/>
      </left>
      <right style="medium">
        <color indexed="64"/>
      </right>
      <top style="medium">
        <color rgb="FF000000"/>
      </top>
      <bottom style="thin">
        <color indexed="64"/>
      </bottom>
      <diagonal/>
    </border>
    <border>
      <left style="medium">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diagonalUp="1">
      <left style="medium">
        <color indexed="64"/>
      </left>
      <right style="medium">
        <color indexed="64"/>
      </right>
      <top style="thin">
        <color indexed="64"/>
      </top>
      <bottom style="dotted">
        <color indexed="64"/>
      </bottom>
      <diagonal style="thin">
        <color indexed="64"/>
      </diagonal>
    </border>
    <border>
      <left style="medium">
        <color indexed="64"/>
      </left>
      <right style="medium">
        <color rgb="FF000000"/>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dotted">
        <color indexed="64"/>
      </top>
      <bottom style="medium">
        <color rgb="FF000000"/>
      </bottom>
      <diagonal/>
    </border>
    <border>
      <left style="thin">
        <color indexed="64"/>
      </left>
      <right style="medium">
        <color indexed="64"/>
      </right>
      <top style="dotted">
        <color indexed="64"/>
      </top>
      <bottom style="medium">
        <color rgb="FF000000"/>
      </bottom>
      <diagonal/>
    </border>
    <border diagonalUp="1">
      <left style="medium">
        <color indexed="64"/>
      </left>
      <right style="medium">
        <color indexed="64"/>
      </right>
      <top style="dotted">
        <color indexed="64"/>
      </top>
      <bottom style="medium">
        <color rgb="FF000000"/>
      </bottom>
      <diagonal style="thin">
        <color indexed="64"/>
      </diagonal>
    </border>
    <border>
      <left style="medium">
        <color indexed="64"/>
      </left>
      <right style="medium">
        <color indexed="64"/>
      </right>
      <top style="thin">
        <color indexed="64"/>
      </top>
      <bottom style="medium">
        <color rgb="FF000000"/>
      </bottom>
      <diagonal/>
    </border>
    <border>
      <left style="medium">
        <color indexed="64"/>
      </left>
      <right style="medium">
        <color rgb="FF000000"/>
      </right>
      <top style="thin">
        <color indexed="64"/>
      </top>
      <bottom style="medium">
        <color rgb="FF000000"/>
      </bottom>
      <diagonal/>
    </border>
    <border>
      <left style="medium">
        <color rgb="FF000000"/>
      </left>
      <right/>
      <top/>
      <bottom style="thin">
        <color indexed="64"/>
      </bottom>
      <diagonal/>
    </border>
    <border>
      <left style="medium">
        <color indexed="64"/>
      </left>
      <right style="medium">
        <color rgb="FF000000"/>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diagonalUp="1">
      <left style="medium">
        <color indexed="64"/>
      </left>
      <right style="medium">
        <color indexed="64"/>
      </right>
      <top style="thin">
        <color indexed="64"/>
      </top>
      <bottom style="medium">
        <color indexed="64"/>
      </bottom>
      <diagonal style="thin">
        <color indexed="64"/>
      </diagonal>
    </border>
    <border>
      <left style="thin">
        <color indexed="64"/>
      </left>
      <right style="medium">
        <color indexed="64"/>
      </right>
      <top style="thin">
        <color indexed="64"/>
      </top>
      <bottom style="medium">
        <color indexed="64"/>
      </bottom>
      <diagonal/>
    </border>
    <border>
      <left/>
      <right style="medium">
        <color rgb="FF000000"/>
      </right>
      <top style="thin">
        <color indexed="64"/>
      </top>
      <bottom style="medium">
        <color indexed="64"/>
      </bottom>
      <diagonal/>
    </border>
    <border>
      <left style="medium">
        <color rgb="FF000000"/>
      </left>
      <right/>
      <top style="thin">
        <color indexed="64"/>
      </top>
      <bottom style="medium">
        <color indexed="64"/>
      </bottom>
      <diagonal/>
    </border>
    <border>
      <left style="medium">
        <color indexed="64"/>
      </left>
      <right style="medium">
        <color rgb="FF000000"/>
      </right>
      <top/>
      <bottom/>
      <diagonal/>
    </border>
    <border>
      <left style="medium">
        <color indexed="64"/>
      </left>
      <right style="medium">
        <color indexed="64"/>
      </right>
      <top/>
      <bottom style="dotted">
        <color indexed="64"/>
      </bottom>
      <diagonal/>
    </border>
  </borders>
  <cellStyleXfs count="3">
    <xf numFmtId="0" fontId="0" fillId="0" borderId="0">
      <alignment vertical="center"/>
    </xf>
    <xf numFmtId="6" fontId="33" fillId="0" borderId="0" applyFont="0" applyFill="0" applyBorder="0" applyAlignment="0" applyProtection="0">
      <alignment vertical="center"/>
    </xf>
    <xf numFmtId="38" fontId="33" fillId="0" borderId="0" applyFont="0" applyFill="0" applyBorder="0" applyAlignment="0" applyProtection="0">
      <alignment vertical="center"/>
    </xf>
  </cellStyleXfs>
  <cellXfs count="404">
    <xf numFmtId="0" fontId="0" fillId="0" borderId="0" xfId="0">
      <alignment vertical="center"/>
    </xf>
    <xf numFmtId="0" fontId="2" fillId="2" borderId="0" xfId="0" applyFont="1" applyFill="1">
      <alignment vertical="center"/>
    </xf>
    <xf numFmtId="176" fontId="0" fillId="0" borderId="0" xfId="0" applyNumberFormat="1">
      <alignment vertical="center"/>
    </xf>
    <xf numFmtId="0" fontId="0" fillId="0" borderId="0" xfId="0" applyAlignment="1">
      <alignment horizontal="right" vertical="center"/>
    </xf>
    <xf numFmtId="177" fontId="3" fillId="3" borderId="1" xfId="0" applyNumberFormat="1" applyFont="1" applyFill="1" applyBorder="1">
      <alignment vertical="center"/>
    </xf>
    <xf numFmtId="177" fontId="3" fillId="0" borderId="0" xfId="0" applyNumberFormat="1" applyFont="1">
      <alignment vertical="center"/>
    </xf>
    <xf numFmtId="177" fontId="3" fillId="4" borderId="1" xfId="0" applyNumberFormat="1" applyFont="1" applyFill="1" applyBorder="1">
      <alignment vertical="center"/>
    </xf>
    <xf numFmtId="0" fontId="4" fillId="0" borderId="0" xfId="0" applyFont="1" applyAlignment="1">
      <alignment horizontal="right" vertical="center"/>
    </xf>
    <xf numFmtId="178"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78" fontId="10" fillId="0" borderId="0" xfId="0" applyNumberFormat="1" applyFont="1">
      <alignment vertical="center"/>
    </xf>
    <xf numFmtId="0" fontId="12" fillId="0" borderId="0" xfId="0" applyFont="1" applyAlignment="1">
      <alignment horizontal="right" vertical="center"/>
    </xf>
    <xf numFmtId="177" fontId="10" fillId="0" borderId="0" xfId="0" applyNumberFormat="1" applyFont="1">
      <alignment vertical="center"/>
    </xf>
    <xf numFmtId="0" fontId="14" fillId="6" borderId="3" xfId="0" applyFont="1" applyFill="1" applyBorder="1">
      <alignment vertical="center"/>
    </xf>
    <xf numFmtId="0" fontId="14" fillId="6" borderId="4" xfId="0" applyFont="1" applyFill="1" applyBorder="1">
      <alignment vertical="center"/>
    </xf>
    <xf numFmtId="0" fontId="14" fillId="6" borderId="5" xfId="0" applyFont="1" applyFill="1" applyBorder="1">
      <alignment vertical="center"/>
    </xf>
    <xf numFmtId="0" fontId="14" fillId="7" borderId="3" xfId="0" applyFont="1" applyFill="1" applyBorder="1">
      <alignment vertical="center"/>
    </xf>
    <xf numFmtId="0" fontId="14" fillId="7" borderId="6" xfId="0" applyFont="1" applyFill="1" applyBorder="1">
      <alignment vertical="center"/>
    </xf>
    <xf numFmtId="0" fontId="14" fillId="7" borderId="7" xfId="0" applyFont="1" applyFill="1" applyBorder="1">
      <alignment vertical="center"/>
    </xf>
    <xf numFmtId="0" fontId="14" fillId="7" borderId="8" xfId="0" applyFont="1" applyFill="1" applyBorder="1" applyAlignment="1">
      <alignment horizontal="center" vertical="center"/>
    </xf>
    <xf numFmtId="0" fontId="15"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6"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7" fillId="9" borderId="10" xfId="0" applyFont="1" applyFill="1" applyBorder="1">
      <alignment vertical="center"/>
    </xf>
    <xf numFmtId="0" fontId="17" fillId="10" borderId="20" xfId="0" applyFont="1" applyFill="1" applyBorder="1" applyAlignment="1" applyProtection="1">
      <alignment vertical="center" shrinkToFit="1"/>
      <protection locked="0"/>
    </xf>
    <xf numFmtId="0" fontId="17"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7" fillId="10" borderId="18" xfId="0" applyFont="1" applyFill="1" applyBorder="1" applyAlignment="1" applyProtection="1">
      <alignment vertical="center" shrinkToFit="1"/>
      <protection locked="0"/>
    </xf>
    <xf numFmtId="0" fontId="17"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78"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20" fillId="8" borderId="0" xfId="0" applyFont="1" applyFill="1" applyAlignment="1">
      <alignment horizontal="right" vertical="center"/>
    </xf>
    <xf numFmtId="0" fontId="20" fillId="8" borderId="0" xfId="0" applyFont="1" applyFill="1" applyAlignment="1">
      <alignment vertical="center" wrapText="1"/>
    </xf>
    <xf numFmtId="0" fontId="19" fillId="8" borderId="0" xfId="0" applyFont="1" applyFill="1" applyAlignment="1">
      <alignment vertical="center" wrapText="1"/>
    </xf>
    <xf numFmtId="0" fontId="21" fillId="0" borderId="0" xfId="0" applyFont="1">
      <alignment vertical="center"/>
    </xf>
    <xf numFmtId="0" fontId="17" fillId="0" borderId="0" xfId="0" applyFont="1">
      <alignment vertical="center"/>
    </xf>
    <xf numFmtId="0" fontId="0" fillId="8" borderId="0" xfId="0" applyFill="1" applyAlignment="1">
      <alignment horizontal="right" vertical="center"/>
    </xf>
    <xf numFmtId="0" fontId="20" fillId="8" borderId="3" xfId="0" applyFont="1" applyFill="1" applyBorder="1">
      <alignment vertical="center"/>
    </xf>
    <xf numFmtId="0" fontId="13" fillId="0" borderId="0" xfId="0" applyFont="1">
      <alignment vertical="center"/>
    </xf>
    <xf numFmtId="0" fontId="13" fillId="0" borderId="39" xfId="0" applyFont="1" applyBorder="1">
      <alignment vertical="center"/>
    </xf>
    <xf numFmtId="0" fontId="8" fillId="6" borderId="0" xfId="0" applyFont="1" applyFill="1" applyAlignment="1">
      <alignment horizontal="right" vertical="center"/>
    </xf>
    <xf numFmtId="177" fontId="5" fillId="6" borderId="0" xfId="0" applyNumberFormat="1" applyFont="1" applyFill="1" applyAlignment="1">
      <alignment horizontal="right" vertical="center"/>
    </xf>
    <xf numFmtId="0" fontId="18"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5"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79" fontId="5" fillId="7" borderId="0" xfId="0" applyNumberFormat="1" applyFont="1" applyFill="1" applyAlignment="1">
      <alignment horizontal="right" vertical="center"/>
    </xf>
    <xf numFmtId="0" fontId="8" fillId="0" borderId="0" xfId="0" applyFont="1" applyAlignment="1">
      <alignment vertical="center" shrinkToFit="1"/>
    </xf>
    <xf numFmtId="0" fontId="24" fillId="0" borderId="47" xfId="0" applyFont="1" applyBorder="1" applyAlignment="1">
      <alignment vertical="center" shrinkToFit="1"/>
    </xf>
    <xf numFmtId="0" fontId="26" fillId="3" borderId="48" xfId="0" applyFont="1" applyFill="1" applyBorder="1" applyAlignment="1">
      <alignment horizontal="center" vertical="center" shrinkToFit="1"/>
    </xf>
    <xf numFmtId="0" fontId="24" fillId="0" borderId="0" xfId="0" applyFont="1" applyAlignment="1">
      <alignment vertical="center" shrinkToFit="1"/>
    </xf>
    <xf numFmtId="0" fontId="26" fillId="4" borderId="48" xfId="0" applyFont="1" applyFill="1" applyBorder="1" applyAlignment="1">
      <alignment horizontal="center" vertical="center" shrinkToFit="1"/>
    </xf>
    <xf numFmtId="0" fontId="11" fillId="0" borderId="0" xfId="0" applyFont="1" applyAlignment="1">
      <alignment vertical="center" shrinkToFit="1"/>
    </xf>
    <xf numFmtId="177" fontId="14" fillId="0" borderId="0" xfId="0" applyNumberFormat="1" applyFont="1" applyAlignment="1">
      <alignment horizontal="right" vertical="center" wrapText="1"/>
    </xf>
    <xf numFmtId="177" fontId="10" fillId="0" borderId="3" xfId="0" applyNumberFormat="1" applyFont="1" applyBorder="1">
      <alignment vertical="center"/>
    </xf>
    <xf numFmtId="0" fontId="3" fillId="12" borderId="0" xfId="0" applyFont="1" applyFill="1">
      <alignment vertical="center"/>
    </xf>
    <xf numFmtId="178" fontId="4" fillId="0" borderId="55" xfId="0" applyNumberFormat="1" applyFont="1" applyBorder="1" applyAlignment="1">
      <alignment horizontal="center" vertical="center"/>
    </xf>
    <xf numFmtId="0" fontId="10" fillId="12" borderId="0" xfId="0" applyFont="1" applyFill="1">
      <alignment vertical="center"/>
    </xf>
    <xf numFmtId="0" fontId="20" fillId="0" borderId="0" xfId="0" applyFont="1">
      <alignment vertical="center"/>
    </xf>
    <xf numFmtId="0" fontId="10" fillId="0" borderId="0" xfId="0" applyFont="1" applyAlignment="1">
      <alignment horizontal="center" vertical="center"/>
    </xf>
    <xf numFmtId="0" fontId="30" fillId="0" borderId="0" xfId="0" applyFont="1" applyAlignment="1">
      <alignment horizontal="left" vertical="center"/>
    </xf>
    <xf numFmtId="0" fontId="31" fillId="0" borderId="0" xfId="0" applyFont="1" applyAlignment="1">
      <alignment vertical="center" wrapText="1"/>
    </xf>
    <xf numFmtId="181" fontId="4" fillId="0" borderId="0" xfId="0" applyNumberFormat="1" applyFont="1" applyAlignment="1">
      <alignment horizontal="center" vertical="center"/>
    </xf>
    <xf numFmtId="181" fontId="32" fillId="0" borderId="0" xfId="0" applyNumberFormat="1" applyFont="1" applyAlignment="1">
      <alignment horizontal="left" vertical="center"/>
    </xf>
    <xf numFmtId="0" fontId="0" fillId="2" borderId="0" xfId="0" applyFill="1">
      <alignment vertical="center"/>
    </xf>
    <xf numFmtId="0" fontId="3" fillId="0" borderId="0" xfId="0" applyFont="1" applyAlignment="1">
      <alignment horizontal="left" vertical="center"/>
    </xf>
    <xf numFmtId="0" fontId="0" fillId="9" borderId="0" xfId="0" applyFill="1">
      <alignment vertical="center"/>
    </xf>
    <xf numFmtId="176" fontId="0" fillId="9" borderId="0" xfId="0" applyNumberFormat="1" applyFill="1">
      <alignment vertical="center"/>
    </xf>
    <xf numFmtId="0" fontId="4" fillId="9" borderId="0" xfId="0" applyFont="1" applyFill="1" applyAlignment="1">
      <alignment horizontal="left" vertical="center"/>
    </xf>
    <xf numFmtId="178" fontId="4" fillId="9" borderId="2" xfId="0" applyNumberFormat="1" applyFont="1" applyFill="1" applyBorder="1">
      <alignment vertical="center"/>
    </xf>
    <xf numFmtId="177"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78" fontId="4" fillId="9" borderId="0" xfId="0" applyNumberFormat="1" applyFont="1" applyFill="1">
      <alignment vertical="center"/>
    </xf>
    <xf numFmtId="0" fontId="3" fillId="9" borderId="0" xfId="0" applyFont="1" applyFill="1" applyAlignment="1">
      <alignment horizontal="right" vertical="center"/>
    </xf>
    <xf numFmtId="180"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77" fontId="3" fillId="9" borderId="3" xfId="0" applyNumberFormat="1" applyFont="1" applyFill="1" applyBorder="1">
      <alignment vertical="center"/>
    </xf>
    <xf numFmtId="180" fontId="5" fillId="9" borderId="50" xfId="0" applyNumberFormat="1" applyFont="1" applyFill="1" applyBorder="1" applyProtection="1">
      <alignment vertical="center"/>
      <protection locked="0"/>
    </xf>
    <xf numFmtId="0" fontId="12" fillId="9" borderId="0" xfId="0" applyFont="1" applyFill="1">
      <alignment vertical="center"/>
    </xf>
    <xf numFmtId="0" fontId="28" fillId="9" borderId="0" xfId="0" applyFont="1" applyFill="1">
      <alignment vertical="center"/>
    </xf>
    <xf numFmtId="0" fontId="4" fillId="9" borderId="0" xfId="0" applyFont="1" applyFill="1">
      <alignment vertical="center"/>
    </xf>
    <xf numFmtId="0" fontId="0" fillId="0" borderId="51" xfId="0" applyBorder="1">
      <alignment vertical="center"/>
    </xf>
    <xf numFmtId="0" fontId="36" fillId="0" borderId="81" xfId="0" applyFont="1" applyBorder="1" applyAlignment="1">
      <alignment horizontal="center" vertical="center"/>
    </xf>
    <xf numFmtId="0" fontId="36" fillId="0" borderId="82" xfId="0" applyFont="1" applyBorder="1" applyAlignment="1">
      <alignment horizontal="center" vertical="center"/>
    </xf>
    <xf numFmtId="184" fontId="0" fillId="0" borderId="0" xfId="0" applyNumberFormat="1">
      <alignment vertical="center"/>
    </xf>
    <xf numFmtId="185" fontId="0" fillId="0" borderId="0" xfId="0" applyNumberFormat="1">
      <alignment vertical="center"/>
    </xf>
    <xf numFmtId="0" fontId="0" fillId="0" borderId="0" xfId="0" applyAlignment="1">
      <alignment horizontal="center" vertical="center"/>
    </xf>
    <xf numFmtId="184"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87" xfId="0" applyBorder="1">
      <alignment vertical="center"/>
    </xf>
    <xf numFmtId="6" fontId="42" fillId="0" borderId="89" xfId="1" applyFont="1" applyBorder="1" applyAlignment="1" applyProtection="1">
      <alignment horizontal="right" vertical="center" wrapText="1"/>
      <protection locked="0"/>
    </xf>
    <xf numFmtId="182" fontId="42" fillId="0" borderId="89" xfId="0" applyNumberFormat="1" applyFont="1" applyBorder="1" applyAlignment="1" applyProtection="1">
      <alignment vertical="center" wrapText="1"/>
      <protection locked="0"/>
    </xf>
    <xf numFmtId="6" fontId="42" fillId="0" borderId="70" xfId="1" applyFont="1" applyBorder="1" applyAlignment="1" applyProtection="1">
      <alignment horizontal="right" vertical="center" wrapText="1"/>
      <protection locked="0"/>
    </xf>
    <xf numFmtId="6" fontId="44" fillId="0" borderId="70" xfId="1" applyFont="1" applyBorder="1" applyAlignment="1" applyProtection="1">
      <alignment horizontal="right" vertical="center" wrapText="1"/>
      <protection locked="0"/>
    </xf>
    <xf numFmtId="6" fontId="42" fillId="0" borderId="69" xfId="1" applyFont="1" applyBorder="1" applyAlignment="1" applyProtection="1">
      <alignment horizontal="right" vertical="center" wrapText="1"/>
      <protection locked="0"/>
    </xf>
    <xf numFmtId="6" fontId="41" fillId="14" borderId="69" xfId="1" applyFont="1" applyFill="1" applyBorder="1" applyAlignment="1" applyProtection="1">
      <alignment horizontal="right" vertical="center" wrapText="1"/>
    </xf>
    <xf numFmtId="184" fontId="0" fillId="0" borderId="83" xfId="0" applyNumberFormat="1" applyBorder="1">
      <alignment vertical="center"/>
    </xf>
    <xf numFmtId="184" fontId="0" fillId="0" borderId="84" xfId="0" applyNumberFormat="1" applyBorder="1">
      <alignment vertical="center"/>
    </xf>
    <xf numFmtId="184" fontId="0" fillId="0" borderId="85" xfId="0" applyNumberFormat="1" applyBorder="1">
      <alignment vertical="center"/>
    </xf>
    <xf numFmtId="42" fontId="16" fillId="0" borderId="81" xfId="0" applyNumberFormat="1" applyFont="1" applyBorder="1">
      <alignment vertical="center"/>
    </xf>
    <xf numFmtId="42" fontId="16" fillId="0" borderId="82" xfId="0" applyNumberFormat="1" applyFont="1" applyBorder="1">
      <alignment vertical="center"/>
    </xf>
    <xf numFmtId="10" fontId="0" fillId="0" borderId="88" xfId="0" applyNumberFormat="1" applyBorder="1">
      <alignment vertical="center"/>
    </xf>
    <xf numFmtId="42" fontId="0" fillId="0" borderId="86" xfId="0" applyNumberFormat="1" applyBorder="1">
      <alignment vertical="center"/>
    </xf>
    <xf numFmtId="10" fontId="0" fillId="12" borderId="35" xfId="0" applyNumberFormat="1" applyFill="1" applyBorder="1" applyProtection="1">
      <alignment vertical="center"/>
      <protection locked="0"/>
    </xf>
    <xf numFmtId="42" fontId="0" fillId="12" borderId="52" xfId="0" applyNumberFormat="1" applyFill="1" applyBorder="1" applyProtection="1">
      <alignment vertical="center"/>
      <protection locked="0"/>
    </xf>
    <xf numFmtId="0" fontId="37" fillId="13" borderId="53" xfId="0" applyFont="1" applyFill="1" applyBorder="1">
      <alignment vertical="center"/>
    </xf>
    <xf numFmtId="0" fontId="41" fillId="13" borderId="49" xfId="0" applyFont="1" applyFill="1" applyBorder="1">
      <alignment vertical="center"/>
    </xf>
    <xf numFmtId="10" fontId="41" fillId="13" borderId="49" xfId="0" applyNumberFormat="1" applyFont="1" applyFill="1" applyBorder="1">
      <alignment vertical="center"/>
    </xf>
    <xf numFmtId="0" fontId="41" fillId="13" borderId="54" xfId="0" applyFont="1" applyFill="1" applyBorder="1">
      <alignment vertical="center"/>
    </xf>
    <xf numFmtId="0" fontId="41" fillId="0" borderId="0" xfId="0" applyFont="1">
      <alignment vertical="center"/>
    </xf>
    <xf numFmtId="0" fontId="38" fillId="13" borderId="55" xfId="0" applyFont="1" applyFill="1" applyBorder="1">
      <alignment vertical="center"/>
    </xf>
    <xf numFmtId="0" fontId="41" fillId="13" borderId="0" xfId="0" applyFont="1" applyFill="1">
      <alignment vertical="center"/>
    </xf>
    <xf numFmtId="10" fontId="41" fillId="13" borderId="0" xfId="0" applyNumberFormat="1" applyFont="1" applyFill="1">
      <alignment vertical="center"/>
    </xf>
    <xf numFmtId="0" fontId="41" fillId="13" borderId="56" xfId="0" applyFont="1" applyFill="1" applyBorder="1">
      <alignment vertical="center"/>
    </xf>
    <xf numFmtId="0" fontId="39" fillId="13" borderId="55" xfId="0" applyFont="1" applyFill="1" applyBorder="1">
      <alignment vertical="center"/>
    </xf>
    <xf numFmtId="0" fontId="40" fillId="13" borderId="55" xfId="0" applyFont="1" applyFill="1" applyBorder="1">
      <alignment vertical="center"/>
    </xf>
    <xf numFmtId="0" fontId="40" fillId="13" borderId="57" xfId="0" applyFont="1" applyFill="1" applyBorder="1">
      <alignment vertical="center"/>
    </xf>
    <xf numFmtId="0" fontId="41" fillId="13" borderId="58" xfId="0" applyFont="1" applyFill="1" applyBorder="1">
      <alignment vertical="center"/>
    </xf>
    <xf numFmtId="0" fontId="41" fillId="13" borderId="59" xfId="0" applyFont="1" applyFill="1" applyBorder="1">
      <alignment vertical="center"/>
    </xf>
    <xf numFmtId="0" fontId="40" fillId="0" borderId="0" xfId="0" applyFont="1">
      <alignment vertical="center"/>
    </xf>
    <xf numFmtId="0" fontId="41" fillId="13" borderId="3" xfId="0" applyFont="1" applyFill="1" applyBorder="1">
      <alignment vertical="center"/>
    </xf>
    <xf numFmtId="0" fontId="42" fillId="0" borderId="3" xfId="0" applyFont="1" applyBorder="1">
      <alignment vertical="center"/>
    </xf>
    <xf numFmtId="0" fontId="43" fillId="0" borderId="3" xfId="0" applyFont="1" applyBorder="1">
      <alignment vertical="center"/>
    </xf>
    <xf numFmtId="0" fontId="44" fillId="0" borderId="3" xfId="0" applyFont="1" applyBorder="1">
      <alignment vertical="center"/>
    </xf>
    <xf numFmtId="0" fontId="41" fillId="0" borderId="3" xfId="0" applyFont="1" applyBorder="1">
      <alignment vertical="center"/>
    </xf>
    <xf numFmtId="0" fontId="53" fillId="0" borderId="0" xfId="0" applyFont="1">
      <alignment vertical="center"/>
    </xf>
    <xf numFmtId="0" fontId="41" fillId="0" borderId="0" xfId="0" applyFont="1" applyAlignment="1">
      <alignment horizontal="left" vertical="center"/>
    </xf>
    <xf numFmtId="0" fontId="48" fillId="0" borderId="60" xfId="0" applyFont="1" applyBorder="1" applyAlignment="1">
      <alignment horizontal="center" vertical="center" wrapText="1"/>
    </xf>
    <xf numFmtId="0" fontId="48" fillId="0" borderId="0" xfId="0" applyFont="1" applyAlignment="1">
      <alignment horizontal="center" vertical="center" wrapText="1"/>
    </xf>
    <xf numFmtId="0" fontId="49" fillId="0" borderId="60" xfId="0" applyFont="1" applyBorder="1" applyAlignment="1">
      <alignment horizontal="center" vertical="center" wrapText="1"/>
    </xf>
    <xf numFmtId="0" fontId="50" fillId="0" borderId="37" xfId="0" applyFont="1" applyBorder="1" applyAlignment="1">
      <alignment horizontal="center" vertical="center" wrapText="1"/>
    </xf>
    <xf numFmtId="0" fontId="41" fillId="0" borderId="58" xfId="0" applyFont="1" applyBorder="1" applyAlignment="1">
      <alignment vertical="top" wrapText="1"/>
    </xf>
    <xf numFmtId="0" fontId="41" fillId="0" borderId="37" xfId="0" applyFont="1" applyBorder="1" applyAlignment="1">
      <alignment vertical="top" wrapText="1"/>
    </xf>
    <xf numFmtId="0" fontId="41" fillId="0" borderId="62" xfId="0" applyFont="1" applyBorder="1" applyAlignment="1">
      <alignment horizontal="center" vertical="center"/>
    </xf>
    <xf numFmtId="0" fontId="41" fillId="0" borderId="66" xfId="0" applyFont="1" applyBorder="1" applyAlignment="1">
      <alignment horizontal="center" vertical="center"/>
    </xf>
    <xf numFmtId="0" fontId="51" fillId="13" borderId="52" xfId="0" applyFont="1" applyFill="1" applyBorder="1" applyAlignment="1">
      <alignment horizontal="center" vertical="center" wrapText="1"/>
    </xf>
    <xf numFmtId="0" fontId="51" fillId="13" borderId="68" xfId="0" applyFont="1" applyFill="1" applyBorder="1" applyAlignment="1">
      <alignment horizontal="center" vertical="center" wrapText="1"/>
    </xf>
    <xf numFmtId="6" fontId="42" fillId="13" borderId="69" xfId="1" applyFont="1" applyFill="1" applyBorder="1" applyAlignment="1" applyProtection="1">
      <alignment horizontal="right" vertical="center" wrapText="1"/>
      <protection locked="0"/>
    </xf>
    <xf numFmtId="0" fontId="51" fillId="13" borderId="66" xfId="0" applyFont="1" applyFill="1" applyBorder="1" applyAlignment="1">
      <alignment horizontal="center" vertical="center" wrapText="1"/>
    </xf>
    <xf numFmtId="0" fontId="53" fillId="0" borderId="67" xfId="0" applyFont="1" applyBorder="1" applyAlignment="1">
      <alignment horizontal="left" vertical="center"/>
    </xf>
    <xf numFmtId="0" fontId="53" fillId="0" borderId="39" xfId="0" applyFont="1" applyBorder="1" applyAlignment="1">
      <alignment horizontal="left" vertical="center" wrapText="1"/>
    </xf>
    <xf numFmtId="0" fontId="51" fillId="0" borderId="68" xfId="0" applyFont="1" applyBorder="1" applyAlignment="1">
      <alignment horizontal="center" vertical="center" wrapText="1"/>
    </xf>
    <xf numFmtId="0" fontId="51" fillId="0" borderId="67" xfId="0" applyFont="1" applyBorder="1" applyAlignment="1">
      <alignment horizontal="left" vertical="center"/>
    </xf>
    <xf numFmtId="0" fontId="54" fillId="14" borderId="67" xfId="0" applyFont="1" applyFill="1" applyBorder="1" applyAlignment="1">
      <alignment horizontal="left" vertical="center"/>
    </xf>
    <xf numFmtId="183" fontId="41" fillId="15" borderId="73" xfId="2" applyNumberFormat="1" applyFont="1" applyFill="1" applyBorder="1" applyAlignment="1">
      <alignment horizontal="justify" vertical="center" wrapText="1"/>
    </xf>
    <xf numFmtId="183" fontId="41" fillId="15" borderId="90" xfId="2" applyNumberFormat="1" applyFont="1" applyFill="1" applyBorder="1" applyAlignment="1">
      <alignment horizontal="justify" vertical="center" wrapText="1"/>
    </xf>
    <xf numFmtId="0" fontId="54" fillId="14" borderId="71" xfId="0" applyFont="1" applyFill="1" applyBorder="1" applyAlignment="1">
      <alignment horizontal="left" vertical="center"/>
    </xf>
    <xf numFmtId="0" fontId="51" fillId="13" borderId="62" xfId="0" applyFont="1" applyFill="1" applyBorder="1" applyAlignment="1">
      <alignment horizontal="center" vertical="center" wrapText="1"/>
    </xf>
    <xf numFmtId="6" fontId="56" fillId="13" borderId="89" xfId="1" applyFont="1" applyFill="1" applyBorder="1" applyAlignment="1">
      <alignment horizontal="right" vertical="center" wrapText="1"/>
    </xf>
    <xf numFmtId="0" fontId="51" fillId="13" borderId="72" xfId="0" applyFont="1" applyFill="1" applyBorder="1" applyAlignment="1">
      <alignment horizontal="center" vertical="center" wrapText="1"/>
    </xf>
    <xf numFmtId="6" fontId="56" fillId="13" borderId="60" xfId="1" applyFont="1" applyFill="1" applyBorder="1" applyAlignment="1">
      <alignment horizontal="right" vertical="center" wrapText="1"/>
    </xf>
    <xf numFmtId="0" fontId="54" fillId="14" borderId="93" xfId="0" applyFont="1" applyFill="1" applyBorder="1" applyAlignment="1">
      <alignment horizontal="center" vertical="center" wrapText="1"/>
    </xf>
    <xf numFmtId="0" fontId="43" fillId="15" borderId="94" xfId="0" applyFont="1" applyFill="1" applyBorder="1" applyAlignment="1">
      <alignment horizontal="justify" vertical="center" wrapText="1"/>
    </xf>
    <xf numFmtId="0" fontId="41" fillId="14" borderId="75" xfId="0" applyFont="1" applyFill="1" applyBorder="1" applyAlignment="1">
      <alignment horizontal="left" vertical="center" wrapText="1"/>
    </xf>
    <xf numFmtId="0" fontId="53" fillId="14" borderId="76" xfId="0" applyFont="1" applyFill="1" applyBorder="1" applyAlignment="1">
      <alignment horizontal="center" vertical="center" wrapText="1"/>
    </xf>
    <xf numFmtId="0" fontId="41" fillId="15" borderId="98" xfId="0" applyFont="1" applyFill="1" applyBorder="1" applyAlignment="1">
      <alignment horizontal="justify" vertical="center" wrapText="1"/>
    </xf>
    <xf numFmtId="0" fontId="41" fillId="14" borderId="78" xfId="0" applyFont="1" applyFill="1" applyBorder="1" applyAlignment="1">
      <alignment horizontal="left" vertical="center" wrapText="1"/>
    </xf>
    <xf numFmtId="0" fontId="53" fillId="14" borderId="79" xfId="0" applyFont="1" applyFill="1" applyBorder="1" applyAlignment="1">
      <alignment horizontal="center" vertical="center" wrapText="1"/>
    </xf>
    <xf numFmtId="0" fontId="41" fillId="15" borderId="80" xfId="0" applyFont="1" applyFill="1" applyBorder="1" applyAlignment="1">
      <alignment horizontal="justify" vertical="center" wrapText="1"/>
    </xf>
    <xf numFmtId="0" fontId="41" fillId="14" borderId="101" xfId="0" applyFont="1" applyFill="1" applyBorder="1" applyAlignment="1">
      <alignment horizontal="left" vertical="center" wrapText="1"/>
    </xf>
    <xf numFmtId="0" fontId="53" fillId="14" borderId="102" xfId="0" applyFont="1" applyFill="1" applyBorder="1" applyAlignment="1">
      <alignment horizontal="center" vertical="center" wrapText="1"/>
    </xf>
    <xf numFmtId="0" fontId="41" fillId="15" borderId="103" xfId="0" applyFont="1" applyFill="1" applyBorder="1" applyAlignment="1">
      <alignment horizontal="justify" vertical="center" wrapText="1"/>
    </xf>
    <xf numFmtId="186" fontId="42" fillId="13" borderId="69" xfId="0" applyNumberFormat="1" applyFont="1" applyFill="1" applyBorder="1" applyAlignment="1">
      <alignment horizontal="right" vertical="center" wrapText="1"/>
    </xf>
    <xf numFmtId="186" fontId="42" fillId="13" borderId="67" xfId="0" applyNumberFormat="1" applyFont="1" applyFill="1" applyBorder="1" applyAlignment="1">
      <alignment horizontal="right" vertical="center" wrapText="1"/>
    </xf>
    <xf numFmtId="186" fontId="42" fillId="13" borderId="107" xfId="0" applyNumberFormat="1" applyFont="1" applyFill="1" applyBorder="1" applyAlignment="1">
      <alignment horizontal="right" vertical="center" wrapText="1"/>
    </xf>
    <xf numFmtId="0" fontId="51" fillId="13" borderId="110" xfId="0" applyFont="1" applyFill="1" applyBorder="1" applyAlignment="1">
      <alignment horizontal="center" vertical="center" wrapText="1"/>
    </xf>
    <xf numFmtId="186" fontId="42" fillId="13" borderId="111" xfId="0" applyNumberFormat="1" applyFont="1" applyFill="1" applyBorder="1" applyAlignment="1">
      <alignment horizontal="right" vertical="center" wrapText="1"/>
    </xf>
    <xf numFmtId="0" fontId="51" fillId="14" borderId="112" xfId="0" applyFont="1" applyFill="1" applyBorder="1" applyAlignment="1">
      <alignment horizontal="left" vertical="center" wrapText="1"/>
    </xf>
    <xf numFmtId="0" fontId="51" fillId="14" borderId="113" xfId="0" applyFont="1" applyFill="1" applyBorder="1" applyAlignment="1">
      <alignment horizontal="left" vertical="center" wrapText="1"/>
    </xf>
    <xf numFmtId="0" fontId="51" fillId="14" borderId="74" xfId="0" applyFont="1" applyFill="1" applyBorder="1" applyAlignment="1">
      <alignment horizontal="center" vertical="center" wrapText="1"/>
    </xf>
    <xf numFmtId="10" fontId="41" fillId="0" borderId="0" xfId="0" applyNumberFormat="1" applyFont="1">
      <alignment vertical="center"/>
    </xf>
    <xf numFmtId="0" fontId="51" fillId="14" borderId="32" xfId="0" applyFont="1" applyFill="1" applyBorder="1" applyAlignment="1">
      <alignment horizontal="left" vertical="center" wrapText="1"/>
    </xf>
    <xf numFmtId="0" fontId="51" fillId="14" borderId="72" xfId="0" applyFont="1" applyFill="1" applyBorder="1" applyAlignment="1">
      <alignment horizontal="left" vertical="center" wrapText="1"/>
    </xf>
    <xf numFmtId="0" fontId="41" fillId="0" borderId="56" xfId="0" applyFont="1" applyBorder="1" applyAlignment="1">
      <alignment horizontal="center" vertical="center"/>
    </xf>
    <xf numFmtId="0" fontId="51" fillId="14" borderId="39" xfId="0" applyFont="1" applyFill="1" applyBorder="1" applyAlignment="1">
      <alignment horizontal="left" vertical="center" wrapText="1"/>
    </xf>
    <xf numFmtId="0" fontId="51" fillId="14" borderId="68" xfId="0" applyFont="1" applyFill="1" applyBorder="1" applyAlignment="1">
      <alignment horizontal="left" vertical="center" wrapText="1"/>
    </xf>
    <xf numFmtId="0" fontId="43" fillId="15" borderId="114" xfId="0" applyFont="1" applyFill="1" applyBorder="1" applyAlignment="1">
      <alignment horizontal="justify" vertical="center" wrapText="1"/>
    </xf>
    <xf numFmtId="0" fontId="43" fillId="15" borderId="116" xfId="0" applyFont="1" applyFill="1" applyBorder="1" applyAlignment="1">
      <alignment horizontal="justify" vertical="center" wrapText="1"/>
    </xf>
    <xf numFmtId="0" fontId="54" fillId="14" borderId="117" xfId="0" applyFont="1" applyFill="1" applyBorder="1" applyAlignment="1">
      <alignment horizontal="center" vertical="center" wrapText="1"/>
    </xf>
    <xf numFmtId="6" fontId="41" fillId="15" borderId="69" xfId="0" applyNumberFormat="1" applyFont="1" applyFill="1" applyBorder="1" applyAlignment="1">
      <alignment horizontal="right" vertical="center" wrapText="1"/>
    </xf>
    <xf numFmtId="186" fontId="42" fillId="13" borderId="120" xfId="0" applyNumberFormat="1" applyFont="1" applyFill="1" applyBorder="1" applyAlignment="1">
      <alignment horizontal="right" vertical="center" wrapText="1"/>
    </xf>
    <xf numFmtId="186" fontId="42" fillId="13" borderId="60" xfId="0" applyNumberFormat="1" applyFont="1" applyFill="1" applyBorder="1" applyAlignment="1">
      <alignment horizontal="right" vertical="center" wrapText="1"/>
    </xf>
    <xf numFmtId="186" fontId="42" fillId="15" borderId="60" xfId="0" applyNumberFormat="1" applyFont="1" applyFill="1" applyBorder="1" applyAlignment="1">
      <alignment horizontal="right" vertical="center" wrapText="1"/>
    </xf>
    <xf numFmtId="186" fontId="42" fillId="15" borderId="67" xfId="0" applyNumberFormat="1" applyFont="1" applyFill="1" applyBorder="1" applyAlignment="1">
      <alignment horizontal="right" vertical="center" wrapText="1"/>
    </xf>
    <xf numFmtId="0" fontId="41" fillId="15" borderId="111" xfId="0" applyFont="1" applyFill="1" applyBorder="1" applyAlignment="1">
      <alignment horizontal="justify" vertical="center" wrapText="1"/>
    </xf>
    <xf numFmtId="0" fontId="41" fillId="15" borderId="121" xfId="0" applyFont="1" applyFill="1" applyBorder="1" applyAlignment="1">
      <alignment horizontal="justify" vertical="center" wrapText="1"/>
    </xf>
    <xf numFmtId="0" fontId="41" fillId="15" borderId="77" xfId="0" applyFont="1" applyFill="1" applyBorder="1" applyAlignment="1">
      <alignment horizontal="justify" vertical="center" wrapText="1"/>
    </xf>
    <xf numFmtId="0" fontId="43" fillId="15" borderId="95" xfId="0" applyFont="1" applyFill="1" applyBorder="1" applyAlignment="1">
      <alignment horizontal="justify" vertical="center" wrapText="1"/>
    </xf>
    <xf numFmtId="6" fontId="56" fillId="15" borderId="60" xfId="1" applyFont="1" applyFill="1" applyBorder="1" applyAlignment="1">
      <alignment horizontal="right" vertical="center" wrapText="1"/>
    </xf>
    <xf numFmtId="6" fontId="56" fillId="15" borderId="89" xfId="1" applyFont="1" applyFill="1" applyBorder="1" applyAlignment="1">
      <alignment horizontal="right" vertical="center" wrapText="1"/>
    </xf>
    <xf numFmtId="6" fontId="55" fillId="15" borderId="73" xfId="0" applyNumberFormat="1" applyFont="1" applyFill="1" applyBorder="1" applyAlignment="1">
      <alignment horizontal="right" vertical="center" wrapText="1"/>
    </xf>
    <xf numFmtId="183" fontId="41" fillId="15" borderId="60" xfId="2" applyNumberFormat="1" applyFont="1" applyFill="1" applyBorder="1" applyAlignment="1">
      <alignment horizontal="justify" vertical="center" wrapText="1"/>
    </xf>
    <xf numFmtId="183" fontId="41" fillId="15" borderId="70" xfId="2" applyNumberFormat="1" applyFont="1" applyFill="1" applyBorder="1" applyAlignment="1">
      <alignment horizontal="justify" vertical="center" wrapText="1"/>
    </xf>
    <xf numFmtId="6" fontId="41" fillId="15" borderId="70" xfId="2" applyNumberFormat="1" applyFont="1" applyFill="1" applyBorder="1" applyAlignment="1">
      <alignment horizontal="right" vertical="center" wrapText="1"/>
    </xf>
    <xf numFmtId="6" fontId="41" fillId="15" borderId="69" xfId="1" applyFont="1" applyFill="1" applyBorder="1" applyAlignment="1" applyProtection="1">
      <alignment horizontal="right" vertical="center" wrapText="1"/>
    </xf>
    <xf numFmtId="6" fontId="42" fillId="15" borderId="69" xfId="1" applyFont="1" applyFill="1" applyBorder="1" applyAlignment="1" applyProtection="1">
      <alignment horizontal="right" vertical="center" wrapText="1"/>
      <protection locked="0"/>
    </xf>
    <xf numFmtId="6" fontId="52" fillId="15" borderId="70" xfId="1" applyFont="1" applyFill="1" applyBorder="1" applyAlignment="1" applyProtection="1">
      <alignment horizontal="right" vertical="center" wrapText="1"/>
      <protection locked="0"/>
    </xf>
    <xf numFmtId="6" fontId="52" fillId="15" borderId="50" xfId="1" applyFont="1" applyFill="1" applyBorder="1" applyAlignment="1" applyProtection="1">
      <alignment horizontal="right" vertical="center" wrapText="1"/>
      <protection locked="0"/>
    </xf>
    <xf numFmtId="6" fontId="42" fillId="15" borderId="70" xfId="1" applyFont="1" applyFill="1" applyBorder="1" applyAlignment="1" applyProtection="1">
      <alignment horizontal="right" vertical="center" wrapText="1"/>
      <protection locked="0"/>
    </xf>
    <xf numFmtId="6" fontId="42" fillId="15" borderId="89" xfId="1" applyFont="1" applyFill="1" applyBorder="1" applyAlignment="1" applyProtection="1">
      <alignment horizontal="right" vertical="center" wrapText="1"/>
      <protection locked="0"/>
    </xf>
    <xf numFmtId="6" fontId="52" fillId="0" borderId="70" xfId="1" applyFont="1" applyBorder="1" applyAlignment="1" applyProtection="1">
      <alignment horizontal="right" vertical="center" wrapText="1"/>
    </xf>
    <xf numFmtId="6" fontId="52" fillId="13" borderId="50" xfId="1" applyFont="1" applyFill="1" applyBorder="1" applyAlignment="1" applyProtection="1">
      <alignment horizontal="right" vertical="center" wrapText="1"/>
    </xf>
    <xf numFmtId="6" fontId="52" fillId="13" borderId="70" xfId="1" applyFont="1" applyFill="1" applyBorder="1" applyAlignment="1" applyProtection="1">
      <alignment horizontal="right" vertical="center" wrapText="1"/>
    </xf>
    <xf numFmtId="6" fontId="41" fillId="14" borderId="70" xfId="2" applyNumberFormat="1" applyFont="1" applyFill="1" applyBorder="1" applyAlignment="1" applyProtection="1">
      <alignment horizontal="right" vertical="center" wrapText="1"/>
    </xf>
    <xf numFmtId="6" fontId="55" fillId="14" borderId="73" xfId="0" applyNumberFormat="1" applyFont="1" applyFill="1" applyBorder="1" applyAlignment="1">
      <alignment horizontal="right" vertical="center" wrapText="1"/>
    </xf>
    <xf numFmtId="6" fontId="41" fillId="14" borderId="69" xfId="0" applyNumberFormat="1" applyFont="1" applyFill="1" applyBorder="1" applyAlignment="1">
      <alignment horizontal="right" vertical="center" wrapText="1"/>
    </xf>
    <xf numFmtId="0" fontId="41" fillId="0" borderId="35" xfId="0" applyFont="1" applyBorder="1" applyAlignment="1">
      <alignment horizontal="center" vertical="center" wrapText="1"/>
    </xf>
    <xf numFmtId="0" fontId="41" fillId="0" borderId="49" xfId="0" applyFont="1" applyBorder="1" applyAlignment="1">
      <alignment horizontal="center" vertical="center" wrapText="1"/>
    </xf>
    <xf numFmtId="6" fontId="41" fillId="0" borderId="70" xfId="1" applyFont="1" applyBorder="1" applyAlignment="1" applyProtection="1">
      <alignment horizontal="right" vertical="center" wrapText="1"/>
    </xf>
    <xf numFmtId="6" fontId="41" fillId="13" borderId="50" xfId="1" applyFont="1" applyFill="1" applyBorder="1" applyAlignment="1" applyProtection="1">
      <alignment horizontal="right" vertical="center" wrapText="1"/>
    </xf>
    <xf numFmtId="6" fontId="41" fillId="13" borderId="70" xfId="1" applyFont="1" applyFill="1" applyBorder="1" applyAlignment="1" applyProtection="1">
      <alignment horizontal="right" vertical="center" wrapText="1"/>
    </xf>
    <xf numFmtId="6" fontId="41" fillId="14" borderId="39" xfId="0" applyNumberFormat="1" applyFont="1" applyFill="1" applyBorder="1" applyAlignment="1">
      <alignment horizontal="right" vertical="center" wrapText="1"/>
    </xf>
    <xf numFmtId="2" fontId="39" fillId="14" borderId="69" xfId="0" applyNumberFormat="1" applyFont="1" applyFill="1" applyBorder="1" applyAlignment="1">
      <alignment horizontal="right" vertical="center" wrapText="1"/>
    </xf>
    <xf numFmtId="6" fontId="41" fillId="14" borderId="65" xfId="2" applyNumberFormat="1" applyFont="1" applyFill="1" applyBorder="1" applyAlignment="1" applyProtection="1">
      <alignment horizontal="right" vertical="center" wrapText="1"/>
    </xf>
    <xf numFmtId="182" fontId="41" fillId="14" borderId="70" xfId="2" applyNumberFormat="1" applyFont="1" applyFill="1" applyBorder="1" applyAlignment="1" applyProtection="1">
      <alignment horizontal="right" vertical="center" wrapText="1"/>
    </xf>
    <xf numFmtId="6" fontId="55" fillId="14" borderId="32" xfId="0" applyNumberFormat="1" applyFont="1" applyFill="1" applyBorder="1" applyAlignment="1">
      <alignment horizontal="right" vertical="center" wrapText="1"/>
    </xf>
    <xf numFmtId="6" fontId="41" fillId="14" borderId="73" xfId="0" applyNumberFormat="1" applyFont="1" applyFill="1" applyBorder="1" applyAlignment="1">
      <alignment horizontal="right" vertical="center" wrapText="1"/>
    </xf>
    <xf numFmtId="2" fontId="39" fillId="14" borderId="95" xfId="0" applyNumberFormat="1" applyFont="1" applyFill="1" applyBorder="1" applyAlignment="1">
      <alignment horizontal="right" vertical="center" wrapText="1"/>
    </xf>
    <xf numFmtId="2" fontId="39" fillId="14" borderId="92" xfId="0" applyNumberFormat="1" applyFont="1" applyFill="1" applyBorder="1" applyAlignment="1">
      <alignment horizontal="right" vertical="center" wrapText="1"/>
    </xf>
    <xf numFmtId="2" fontId="39" fillId="14" borderId="96" xfId="0" applyNumberFormat="1" applyFont="1" applyFill="1" applyBorder="1" applyAlignment="1">
      <alignment horizontal="right" vertical="center" wrapText="1"/>
    </xf>
    <xf numFmtId="6" fontId="41" fillId="14" borderId="77" xfId="0" applyNumberFormat="1" applyFont="1" applyFill="1" applyBorder="1" applyAlignment="1">
      <alignment horizontal="right" vertical="center" wrapText="1"/>
    </xf>
    <xf numFmtId="6" fontId="55" fillId="14" borderId="77" xfId="0" applyNumberFormat="1" applyFont="1" applyFill="1" applyBorder="1" applyAlignment="1">
      <alignment horizontal="right" vertical="center" wrapText="1"/>
    </xf>
    <xf numFmtId="6" fontId="41" fillId="14" borderId="99" xfId="0" applyNumberFormat="1" applyFont="1" applyFill="1" applyBorder="1" applyAlignment="1">
      <alignment horizontal="right" vertical="center" wrapText="1"/>
    </xf>
    <xf numFmtId="6" fontId="55" fillId="14" borderId="99" xfId="0" applyNumberFormat="1" applyFont="1" applyFill="1" applyBorder="1" applyAlignment="1">
      <alignment horizontal="right" vertical="center" wrapText="1"/>
    </xf>
    <xf numFmtId="6" fontId="55" fillId="14" borderId="104" xfId="0" applyNumberFormat="1" applyFont="1" applyFill="1" applyBorder="1" applyAlignment="1">
      <alignment horizontal="right" vertical="center" wrapText="1"/>
    </xf>
    <xf numFmtId="6" fontId="55" fillId="14" borderId="105" xfId="0" applyNumberFormat="1" applyFont="1" applyFill="1" applyBorder="1" applyAlignment="1">
      <alignment horizontal="right" vertical="center" wrapText="1"/>
    </xf>
    <xf numFmtId="6" fontId="41" fillId="14" borderId="89" xfId="0" applyNumberFormat="1" applyFont="1" applyFill="1" applyBorder="1" applyAlignment="1">
      <alignment horizontal="right" vertical="center" wrapText="1"/>
    </xf>
    <xf numFmtId="6" fontId="41" fillId="14" borderId="61" xfId="0" applyNumberFormat="1" applyFont="1" applyFill="1" applyBorder="1" applyAlignment="1">
      <alignment horizontal="right" vertical="center" wrapText="1"/>
    </xf>
    <xf numFmtId="2" fontId="39" fillId="14" borderId="114" xfId="0" applyNumberFormat="1" applyFont="1" applyFill="1" applyBorder="1" applyAlignment="1">
      <alignment horizontal="right" vertical="center" wrapText="1"/>
    </xf>
    <xf numFmtId="2" fontId="39" fillId="14" borderId="115" xfId="0" applyNumberFormat="1" applyFont="1" applyFill="1" applyBorder="1" applyAlignment="1">
      <alignment horizontal="right" vertical="center" wrapText="1"/>
    </xf>
    <xf numFmtId="0" fontId="10" fillId="0" borderId="0" xfId="0" applyFont="1" applyAlignment="1">
      <alignment horizontal="center" vertical="center"/>
    </xf>
    <xf numFmtId="178" fontId="4" fillId="0" borderId="51" xfId="0" applyNumberFormat="1" applyFont="1" applyBorder="1" applyAlignment="1">
      <alignment horizontal="center" vertical="center"/>
    </xf>
    <xf numFmtId="178" fontId="4" fillId="0" borderId="52" xfId="0" applyNumberFormat="1" applyFont="1" applyBorder="1" applyAlignment="1">
      <alignment horizontal="center" vertical="center"/>
    </xf>
    <xf numFmtId="181" fontId="29" fillId="0" borderId="51" xfId="0" applyNumberFormat="1" applyFont="1" applyBorder="1" applyAlignment="1">
      <alignment horizontal="center" vertical="center"/>
    </xf>
    <xf numFmtId="181" fontId="4" fillId="0" borderId="52" xfId="0" applyNumberFormat="1" applyFont="1" applyBorder="1" applyAlignment="1">
      <alignment horizontal="center" vertical="center"/>
    </xf>
    <xf numFmtId="0" fontId="3" fillId="0" borderId="58" xfId="0" applyFont="1" applyBorder="1">
      <alignment vertical="center"/>
    </xf>
    <xf numFmtId="0" fontId="0" fillId="0" borderId="58" xfId="0" applyBorder="1">
      <alignment vertical="center"/>
    </xf>
    <xf numFmtId="0" fontId="3" fillId="11" borderId="53" xfId="0" applyFont="1" applyFill="1" applyBorder="1" applyAlignment="1">
      <alignment horizontal="center" vertical="center" wrapText="1"/>
    </xf>
    <xf numFmtId="0" fontId="3" fillId="11" borderId="49" xfId="0" applyFont="1" applyFill="1" applyBorder="1" applyAlignment="1">
      <alignment horizontal="center" vertical="center"/>
    </xf>
    <xf numFmtId="0" fontId="3" fillId="11" borderId="49" xfId="0" applyFont="1" applyFill="1" applyBorder="1">
      <alignment vertical="center"/>
    </xf>
    <xf numFmtId="0" fontId="3" fillId="11" borderId="54" xfId="0" applyFont="1" applyFill="1" applyBorder="1">
      <alignment vertical="center"/>
    </xf>
    <xf numFmtId="0" fontId="3" fillId="11" borderId="55" xfId="0" applyFont="1" applyFill="1" applyBorder="1" applyAlignment="1">
      <alignment horizontal="center" vertical="center"/>
    </xf>
    <xf numFmtId="0" fontId="3" fillId="11" borderId="0" xfId="0" applyFont="1" applyFill="1" applyAlignment="1">
      <alignment horizontal="center" vertical="center"/>
    </xf>
    <xf numFmtId="0" fontId="3" fillId="11" borderId="0" xfId="0" applyFont="1" applyFill="1">
      <alignment vertical="center"/>
    </xf>
    <xf numFmtId="0" fontId="3" fillId="11" borderId="56" xfId="0" applyFont="1" applyFill="1" applyBorder="1">
      <alignment vertical="center"/>
    </xf>
    <xf numFmtId="0" fontId="3" fillId="11" borderId="55" xfId="0" applyFont="1" applyFill="1" applyBorder="1">
      <alignment vertical="center"/>
    </xf>
    <xf numFmtId="0" fontId="3" fillId="11" borderId="57" xfId="0" applyFont="1" applyFill="1" applyBorder="1">
      <alignment vertical="center"/>
    </xf>
    <xf numFmtId="0" fontId="3" fillId="11" borderId="58" xfId="0" applyFont="1" applyFill="1" applyBorder="1">
      <alignment vertical="center"/>
    </xf>
    <xf numFmtId="0" fontId="3" fillId="11" borderId="59" xfId="0" applyFont="1" applyFill="1" applyBorder="1">
      <alignment vertical="center"/>
    </xf>
    <xf numFmtId="0" fontId="3" fillId="0" borderId="0" xfId="0" applyFont="1" applyAlignment="1">
      <alignment horizontal="left" vertical="center"/>
    </xf>
    <xf numFmtId="0" fontId="3" fillId="0" borderId="0" xfId="0" applyFont="1">
      <alignment vertical="center"/>
    </xf>
    <xf numFmtId="0" fontId="34" fillId="0" borderId="53" xfId="0" applyFont="1" applyBorder="1" applyAlignment="1" applyProtection="1">
      <alignment horizontal="left" vertical="top" wrapText="1"/>
      <protection locked="0"/>
    </xf>
    <xf numFmtId="0" fontId="20" fillId="0" borderId="49" xfId="0" applyFont="1" applyBorder="1" applyAlignment="1" applyProtection="1">
      <alignment horizontal="left" vertical="top" wrapText="1"/>
      <protection locked="0"/>
    </xf>
    <xf numFmtId="0" fontId="20" fillId="0" borderId="54" xfId="0" applyFont="1" applyBorder="1" applyAlignment="1" applyProtection="1">
      <alignment horizontal="left" vertical="top" wrapText="1"/>
      <protection locked="0"/>
    </xf>
    <xf numFmtId="0" fontId="20" fillId="0" borderId="55" xfId="0" applyFont="1" applyBorder="1" applyAlignment="1" applyProtection="1">
      <alignment horizontal="left" vertical="top" wrapText="1"/>
      <protection locked="0"/>
    </xf>
    <xf numFmtId="0" fontId="20" fillId="0" borderId="0" xfId="0" applyFont="1" applyAlignment="1" applyProtection="1">
      <alignment horizontal="left" vertical="top" wrapText="1"/>
      <protection locked="0"/>
    </xf>
    <xf numFmtId="0" fontId="20" fillId="0" borderId="56" xfId="0" applyFont="1" applyBorder="1" applyAlignment="1" applyProtection="1">
      <alignment horizontal="left" vertical="top" wrapText="1"/>
      <protection locked="0"/>
    </xf>
    <xf numFmtId="0" fontId="20" fillId="0" borderId="57" xfId="0" applyFont="1" applyBorder="1" applyAlignment="1" applyProtection="1">
      <alignment horizontal="left" vertical="top" wrapText="1"/>
      <protection locked="0"/>
    </xf>
    <xf numFmtId="0" fontId="20" fillId="0" borderId="58" xfId="0" applyFont="1" applyBorder="1" applyAlignment="1" applyProtection="1">
      <alignment horizontal="left" vertical="top" wrapText="1"/>
      <protection locked="0"/>
    </xf>
    <xf numFmtId="0" fontId="20" fillId="0" borderId="59" xfId="0" applyFont="1" applyBorder="1" applyAlignment="1" applyProtection="1">
      <alignment horizontal="left" vertical="top" wrapText="1"/>
      <protection locked="0"/>
    </xf>
    <xf numFmtId="0" fontId="26" fillId="4" borderId="47" xfId="0" applyFont="1" applyFill="1" applyBorder="1" applyAlignment="1">
      <alignment horizontal="center" vertical="center" shrinkToFit="1"/>
    </xf>
    <xf numFmtId="0" fontId="27" fillId="4" borderId="48" xfId="0" applyFont="1" applyFill="1" applyBorder="1" applyAlignment="1">
      <alignment vertical="center" shrinkToFit="1"/>
    </xf>
    <xf numFmtId="0" fontId="26" fillId="0" borderId="47" xfId="0" applyFont="1" applyBorder="1" applyAlignment="1">
      <alignment horizontal="center" vertical="center" shrinkToFit="1"/>
    </xf>
    <xf numFmtId="0" fontId="27" fillId="0" borderId="48" xfId="0" applyFont="1" applyBorder="1" applyAlignment="1">
      <alignment horizontal="center" vertical="center" shrinkToFit="1"/>
    </xf>
    <xf numFmtId="0" fontId="15"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5"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19" fillId="0" borderId="0" xfId="0" applyFont="1">
      <alignment vertical="center"/>
    </xf>
    <xf numFmtId="0" fontId="19" fillId="0" borderId="36" xfId="0" applyFont="1" applyBorder="1">
      <alignment vertical="center"/>
    </xf>
    <xf numFmtId="0" fontId="26" fillId="3" borderId="47" xfId="0" applyFont="1" applyFill="1" applyBorder="1" applyAlignment="1">
      <alignment horizontal="center" vertical="center" shrinkToFit="1"/>
    </xf>
    <xf numFmtId="0" fontId="27" fillId="0" borderId="48" xfId="0" applyFont="1" applyBorder="1" applyAlignment="1">
      <alignment vertical="center" shrinkToFit="1"/>
    </xf>
    <xf numFmtId="0" fontId="22" fillId="11" borderId="32" xfId="0" applyFont="1" applyFill="1" applyBorder="1" applyAlignment="1">
      <alignment vertical="center" shrinkToFit="1"/>
    </xf>
    <xf numFmtId="0" fontId="23" fillId="0" borderId="0" xfId="0" applyFont="1" applyAlignment="1">
      <alignment vertical="center" shrinkToFit="1"/>
    </xf>
    <xf numFmtId="0" fontId="15" fillId="7" borderId="0" xfId="0" applyFont="1" applyFill="1" applyAlignment="1">
      <alignment horizontal="right" vertical="center"/>
    </xf>
    <xf numFmtId="0" fontId="9" fillId="7" borderId="0" xfId="0" applyFont="1" applyFill="1" applyAlignment="1">
      <alignment horizontal="right" vertical="center"/>
    </xf>
    <xf numFmtId="0" fontId="8" fillId="11" borderId="0" xfId="0" applyFont="1" applyFill="1" applyAlignment="1" applyProtection="1">
      <alignment vertical="center" wrapText="1"/>
      <protection locked="0"/>
    </xf>
    <xf numFmtId="0" fontId="19" fillId="0" borderId="45" xfId="0" applyFont="1" applyBorder="1">
      <alignment vertical="center"/>
    </xf>
    <xf numFmtId="0" fontId="8" fillId="11" borderId="49" xfId="0" applyFont="1" applyFill="1" applyBorder="1" applyAlignment="1" applyProtection="1">
      <alignment vertical="center" wrapText="1"/>
      <protection locked="0"/>
    </xf>
    <xf numFmtId="0" fontId="25" fillId="0" borderId="0" xfId="0" applyFont="1">
      <alignment vertical="center"/>
    </xf>
    <xf numFmtId="0" fontId="0" fillId="0" borderId="0" xfId="0">
      <alignment vertical="center"/>
    </xf>
    <xf numFmtId="0" fontId="35" fillId="9" borderId="31" xfId="0" applyFont="1" applyFill="1" applyBorder="1" applyAlignment="1" applyProtection="1">
      <alignment horizontal="left" vertical="center" wrapText="1"/>
      <protection locked="0"/>
    </xf>
    <xf numFmtId="0" fontId="35" fillId="9" borderId="32" xfId="0" applyFont="1" applyFill="1" applyBorder="1" applyAlignment="1" applyProtection="1">
      <alignment horizontal="left" vertical="center" wrapText="1"/>
      <protection locked="0"/>
    </xf>
    <xf numFmtId="0" fontId="35" fillId="9" borderId="44" xfId="0" applyFont="1" applyFill="1" applyBorder="1" applyAlignment="1" applyProtection="1">
      <alignment horizontal="left" vertical="center" wrapText="1"/>
      <protection locked="0"/>
    </xf>
    <xf numFmtId="0" fontId="35" fillId="9" borderId="34" xfId="0" applyFont="1" applyFill="1" applyBorder="1" applyAlignment="1" applyProtection="1">
      <alignment horizontal="left" vertical="center" wrapText="1"/>
      <protection locked="0"/>
    </xf>
    <xf numFmtId="0" fontId="35" fillId="9" borderId="0" xfId="0" applyFont="1" applyFill="1" applyAlignment="1" applyProtection="1">
      <alignment horizontal="left" vertical="center" wrapText="1"/>
      <protection locked="0"/>
    </xf>
    <xf numFmtId="0" fontId="35" fillId="9" borderId="45" xfId="0" applyFont="1" applyFill="1" applyBorder="1" applyAlignment="1" applyProtection="1">
      <alignment horizontal="left" vertical="center" wrapText="1"/>
      <protection locked="0"/>
    </xf>
    <xf numFmtId="0" fontId="35" fillId="9" borderId="38" xfId="0" applyFont="1" applyFill="1" applyBorder="1" applyAlignment="1" applyProtection="1">
      <alignment horizontal="left" vertical="center" wrapText="1"/>
      <protection locked="0"/>
    </xf>
    <xf numFmtId="0" fontId="35" fillId="9" borderId="39" xfId="0" applyFont="1" applyFill="1" applyBorder="1" applyAlignment="1" applyProtection="1">
      <alignment horizontal="left" vertical="center" wrapText="1"/>
      <protection locked="0"/>
    </xf>
    <xf numFmtId="0" fontId="35" fillId="9" borderId="46" xfId="0" applyFont="1" applyFill="1" applyBorder="1" applyAlignment="1" applyProtection="1">
      <alignment horizontal="left" vertical="center" wrapText="1"/>
      <protection locked="0"/>
    </xf>
    <xf numFmtId="0" fontId="46" fillId="15" borderId="35" xfId="0" applyFont="1" applyFill="1" applyBorder="1" applyAlignment="1">
      <alignment horizontal="center" vertical="center" wrapText="1"/>
    </xf>
    <xf numFmtId="0" fontId="46" fillId="15" borderId="60" xfId="0" applyFont="1" applyFill="1" applyBorder="1" applyAlignment="1">
      <alignment horizontal="center" vertical="center" wrapText="1"/>
    </xf>
    <xf numFmtId="0" fontId="46" fillId="15" borderId="37" xfId="0" applyFont="1" applyFill="1" applyBorder="1" applyAlignment="1">
      <alignment horizontal="center" vertical="center" wrapText="1"/>
    </xf>
    <xf numFmtId="0" fontId="51" fillId="14" borderId="67" xfId="0" applyFont="1" applyFill="1" applyBorder="1" applyAlignment="1">
      <alignment horizontal="left" vertical="center" wrapText="1"/>
    </xf>
    <xf numFmtId="0" fontId="51" fillId="14" borderId="39" xfId="0" applyFont="1" applyFill="1" applyBorder="1" applyAlignment="1">
      <alignment horizontal="left" vertical="center" wrapText="1"/>
    </xf>
    <xf numFmtId="0" fontId="51" fillId="14" borderId="68" xfId="0" applyFont="1" applyFill="1" applyBorder="1" applyAlignment="1">
      <alignment horizontal="left" vertical="center" wrapText="1"/>
    </xf>
    <xf numFmtId="0" fontId="57" fillId="14" borderId="64" xfId="0" applyFont="1" applyFill="1" applyBorder="1" applyAlignment="1">
      <alignment horizontal="left" vertical="center" wrapText="1"/>
    </xf>
    <xf numFmtId="0" fontId="57" fillId="14" borderId="65" xfId="0" applyFont="1" applyFill="1" applyBorder="1" applyAlignment="1">
      <alignment horizontal="left" vertical="center" wrapText="1"/>
    </xf>
    <xf numFmtId="0" fontId="57" fillId="14" borderId="66" xfId="0" applyFont="1" applyFill="1" applyBorder="1" applyAlignment="1">
      <alignment horizontal="left" vertical="center" wrapText="1"/>
    </xf>
    <xf numFmtId="0" fontId="51" fillId="14" borderId="64" xfId="0" applyFont="1" applyFill="1" applyBorder="1" applyAlignment="1">
      <alignment horizontal="left" vertical="center" wrapText="1"/>
    </xf>
    <xf numFmtId="0" fontId="51" fillId="14" borderId="65" xfId="0" applyFont="1" applyFill="1" applyBorder="1" applyAlignment="1">
      <alignment horizontal="left" vertical="center" wrapText="1"/>
    </xf>
    <xf numFmtId="0" fontId="51" fillId="14" borderId="66" xfId="0" applyFont="1" applyFill="1" applyBorder="1" applyAlignment="1">
      <alignment horizontal="left" vertical="center" wrapText="1"/>
    </xf>
    <xf numFmtId="0" fontId="51" fillId="14" borderId="71" xfId="0" applyFont="1" applyFill="1" applyBorder="1" applyAlignment="1">
      <alignment horizontal="left" vertical="center" wrapText="1"/>
    </xf>
    <xf numFmtId="0" fontId="51" fillId="14" borderId="32" xfId="0" applyFont="1" applyFill="1" applyBorder="1" applyAlignment="1">
      <alignment horizontal="left" vertical="center" wrapText="1"/>
    </xf>
    <xf numFmtId="0" fontId="51" fillId="14" borderId="72" xfId="0" applyFont="1" applyFill="1" applyBorder="1" applyAlignment="1">
      <alignment horizontal="left" vertical="center" wrapText="1"/>
    </xf>
    <xf numFmtId="0" fontId="46" fillId="16" borderId="35" xfId="0" applyFont="1" applyFill="1" applyBorder="1" applyAlignment="1">
      <alignment horizontal="center" vertical="center" wrapText="1"/>
    </xf>
    <xf numFmtId="0" fontId="46" fillId="16" borderId="60" xfId="0" applyFont="1" applyFill="1" applyBorder="1" applyAlignment="1">
      <alignment horizontal="center" vertical="center" wrapText="1"/>
    </xf>
    <xf numFmtId="0" fontId="46" fillId="16" borderId="37" xfId="0" applyFont="1" applyFill="1" applyBorder="1" applyAlignment="1">
      <alignment horizontal="center" vertical="center" wrapText="1"/>
    </xf>
    <xf numFmtId="0" fontId="51" fillId="0" borderId="67" xfId="0" applyFont="1" applyBorder="1" applyAlignment="1">
      <alignment horizontal="left" vertical="center" wrapText="1"/>
    </xf>
    <xf numFmtId="0" fontId="51" fillId="0" borderId="39" xfId="0" applyFont="1" applyBorder="1" applyAlignment="1">
      <alignment horizontal="left" vertical="center" wrapText="1"/>
    </xf>
    <xf numFmtId="0" fontId="51" fillId="13" borderId="108" xfId="0" applyFont="1" applyFill="1" applyBorder="1" applyAlignment="1">
      <alignment horizontal="left" vertical="center" wrapText="1"/>
    </xf>
    <xf numFmtId="0" fontId="51" fillId="13" borderId="109" xfId="0" applyFont="1" applyFill="1" applyBorder="1" applyAlignment="1">
      <alignment horizontal="left" vertical="center" wrapText="1"/>
    </xf>
    <xf numFmtId="0" fontId="54" fillId="14" borderId="119" xfId="0" applyFont="1" applyFill="1" applyBorder="1" applyAlignment="1">
      <alignment horizontal="left" vertical="center" wrapText="1"/>
    </xf>
    <xf numFmtId="0" fontId="54" fillId="14" borderId="118" xfId="0" applyFont="1" applyFill="1" applyBorder="1" applyAlignment="1">
      <alignment horizontal="left" vertical="center" wrapText="1"/>
    </xf>
    <xf numFmtId="0" fontId="51" fillId="13" borderId="64" xfId="0" applyFont="1" applyFill="1" applyBorder="1" applyAlignment="1">
      <alignment horizontal="left" vertical="center" wrapText="1"/>
    </xf>
    <xf numFmtId="0" fontId="51" fillId="13" borderId="65" xfId="0" applyFont="1" applyFill="1" applyBorder="1" applyAlignment="1">
      <alignment horizontal="left" vertical="center" wrapText="1"/>
    </xf>
    <xf numFmtId="0" fontId="45" fillId="0" borderId="0" xfId="0" applyFont="1" applyAlignment="1">
      <alignment horizontal="left" vertical="center"/>
    </xf>
    <xf numFmtId="0" fontId="41" fillId="0" borderId="53" xfId="0" applyFont="1" applyBorder="1" applyAlignment="1">
      <alignment horizontal="center" vertical="center"/>
    </xf>
    <xf numFmtId="0" fontId="41" fillId="0" borderId="49" xfId="0" applyFont="1" applyBorder="1" applyAlignment="1">
      <alignment horizontal="center" vertical="center"/>
    </xf>
    <xf numFmtId="0" fontId="41" fillId="0" borderId="54" xfId="0" applyFont="1" applyBorder="1" applyAlignment="1">
      <alignment horizontal="center" vertical="center"/>
    </xf>
    <xf numFmtId="0" fontId="41" fillId="0" borderId="55" xfId="0" applyFont="1" applyBorder="1" applyAlignment="1">
      <alignment horizontal="center" vertical="center"/>
    </xf>
    <xf numFmtId="0" fontId="41" fillId="0" borderId="0" xfId="0" applyFont="1" applyAlignment="1">
      <alignment horizontal="center" vertical="center"/>
    </xf>
    <xf numFmtId="0" fontId="41" fillId="0" borderId="56" xfId="0" applyFont="1" applyBorder="1" applyAlignment="1">
      <alignment horizontal="center" vertical="center"/>
    </xf>
    <xf numFmtId="0" fontId="41" fillId="0" borderId="57" xfId="0" applyFont="1" applyBorder="1" applyAlignment="1">
      <alignment horizontal="center" vertical="center"/>
    </xf>
    <xf numFmtId="0" fontId="41" fillId="0" borderId="58" xfId="0" applyFont="1" applyBorder="1" applyAlignment="1">
      <alignment horizontal="center" vertical="center"/>
    </xf>
    <xf numFmtId="0" fontId="41" fillId="0" borderId="59" xfId="0" applyFont="1" applyBorder="1" applyAlignment="1">
      <alignment horizontal="center" vertical="center"/>
    </xf>
    <xf numFmtId="0" fontId="51" fillId="13" borderId="51" xfId="0" applyFont="1" applyFill="1" applyBorder="1" applyAlignment="1">
      <alignment horizontal="left" vertical="center" wrapText="1"/>
    </xf>
    <xf numFmtId="0" fontId="51" fillId="13" borderId="63" xfId="0" applyFont="1" applyFill="1" applyBorder="1" applyAlignment="1">
      <alignment horizontal="left" vertical="center" wrapText="1"/>
    </xf>
    <xf numFmtId="0" fontId="51" fillId="13" borderId="67" xfId="0" applyFont="1" applyFill="1" applyBorder="1" applyAlignment="1">
      <alignment horizontal="left" vertical="center" wrapText="1"/>
    </xf>
    <xf numFmtId="0" fontId="51" fillId="13" borderId="39" xfId="0" applyFont="1" applyFill="1" applyBorder="1" applyAlignment="1">
      <alignment horizontal="left" vertical="center" wrapText="1"/>
    </xf>
    <xf numFmtId="0" fontId="51" fillId="0" borderId="16" xfId="0" applyFont="1" applyBorder="1" applyAlignment="1">
      <alignment horizontal="left" vertical="center" wrapText="1"/>
    </xf>
    <xf numFmtId="0" fontId="51" fillId="0" borderId="61" xfId="0" applyFont="1" applyBorder="1" applyAlignment="1">
      <alignment horizontal="left" vertical="center" wrapText="1"/>
    </xf>
    <xf numFmtId="0" fontId="51" fillId="0" borderId="64" xfId="0" applyFont="1" applyBorder="1" applyAlignment="1">
      <alignment horizontal="left" vertical="center" wrapText="1"/>
    </xf>
    <xf numFmtId="0" fontId="51" fillId="0" borderId="65" xfId="0" applyFont="1" applyBorder="1" applyAlignment="1">
      <alignment horizontal="left" vertical="center" wrapText="1"/>
    </xf>
    <xf numFmtId="0" fontId="51" fillId="13" borderId="16" xfId="0" applyFont="1" applyFill="1" applyBorder="1" applyAlignment="1">
      <alignment horizontal="left" vertical="center" wrapText="1"/>
    </xf>
    <xf numFmtId="0" fontId="51" fillId="13" borderId="61" xfId="0" applyFont="1" applyFill="1" applyBorder="1" applyAlignment="1">
      <alignment horizontal="left" vertical="center" wrapText="1"/>
    </xf>
    <xf numFmtId="0" fontId="51" fillId="13" borderId="71" xfId="0" applyFont="1" applyFill="1" applyBorder="1" applyAlignment="1">
      <alignment horizontal="left" vertical="center" wrapText="1"/>
    </xf>
    <xf numFmtId="0" fontId="51" fillId="13" borderId="32" xfId="0" applyFont="1" applyFill="1" applyBorder="1" applyAlignment="1">
      <alignment horizontal="left" vertical="center" wrapText="1"/>
    </xf>
    <xf numFmtId="0" fontId="54" fillId="14" borderId="91" xfId="0" applyFont="1" applyFill="1" applyBorder="1" applyAlignment="1">
      <alignment horizontal="left" vertical="center" wrapText="1"/>
    </xf>
    <xf numFmtId="0" fontId="54" fillId="14" borderId="92" xfId="0" applyFont="1" applyFill="1" applyBorder="1" applyAlignment="1">
      <alignment horizontal="left" vertical="center" wrapText="1"/>
    </xf>
    <xf numFmtId="0" fontId="53" fillId="14" borderId="97" xfId="0" applyFont="1" applyFill="1" applyBorder="1" applyAlignment="1">
      <alignment horizontal="left" vertical="center" wrapText="1"/>
    </xf>
    <xf numFmtId="0" fontId="53" fillId="14" borderId="100" xfId="0" applyFont="1" applyFill="1" applyBorder="1" applyAlignment="1">
      <alignment horizontal="left" vertical="center" wrapText="1"/>
    </xf>
    <xf numFmtId="0" fontId="51" fillId="13" borderId="106" xfId="0" applyFont="1" applyFill="1" applyBorder="1" applyAlignment="1">
      <alignment horizontal="left" vertical="center" wrapText="1"/>
    </xf>
  </cellXfs>
  <cellStyles count="3">
    <cellStyle name="桁区切り" xfId="2" builtinId="6"/>
    <cellStyle name="通貨 2" xfId="1" xr:uid="{34366B10-73A7-496F-A2A8-40F84DF2D024}"/>
    <cellStyle name="標準" xfId="0" builtinId="0"/>
  </cellStyles>
  <dxfs count="436">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AF5"/>
      <color rgb="FFF4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317499</xdr:colOff>
      <xdr:row>10</xdr:row>
      <xdr:rowOff>132443</xdr:rowOff>
    </xdr:from>
    <xdr:to>
      <xdr:col>11</xdr:col>
      <xdr:colOff>568778</xdr:colOff>
      <xdr:row>20</xdr:row>
      <xdr:rowOff>29883</xdr:rowOff>
    </xdr:to>
    <xdr:sp macro="" textlink="">
      <xdr:nvSpPr>
        <xdr:cNvPr id="3" name="正方形/長方形 2">
          <a:extLst>
            <a:ext uri="{FF2B5EF4-FFF2-40B4-BE49-F238E27FC236}">
              <a16:creationId xmlns:a16="http://schemas.microsoft.com/office/drawing/2014/main" id="{0A8C516E-B939-D385-6B18-458D1D8789C3}"/>
            </a:ext>
          </a:extLst>
        </xdr:cNvPr>
        <xdr:cNvSpPr/>
      </xdr:nvSpPr>
      <xdr:spPr>
        <a:xfrm>
          <a:off x="317499" y="2313855"/>
          <a:ext cx="7677044" cy="2213322"/>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以下の点をご確認の上、資料を作成してください。</a:t>
          </a:r>
        </a:p>
        <a:p>
          <a:pPr algn="l"/>
          <a:endParaRPr kumimoji="1" lang="ja-JP" altLang="en-US" sz="1100">
            <a:solidFill>
              <a:srgbClr val="FF0000"/>
            </a:solidFill>
          </a:endParaRPr>
        </a:p>
        <a:p>
          <a:pPr algn="l"/>
          <a:r>
            <a:rPr kumimoji="1" lang="ja-JP" altLang="en-US" sz="1100">
              <a:solidFill>
                <a:srgbClr val="FF0000"/>
              </a:solidFill>
            </a:rPr>
            <a:t>●「会社全体の事業計画」については、申請システムを通して算出された事業計画の目標値を正しい数値として取り扱います。事業計画については申請システム「７－２．会社全体の事業計画」の表のキャプチャを以下のスペースに貼りつけたうえで提出してください。</a:t>
          </a:r>
        </a:p>
        <a:p>
          <a:pPr algn="l"/>
          <a:endParaRPr kumimoji="1" lang="ja-JP" altLang="en-US" sz="1100">
            <a:solidFill>
              <a:srgbClr val="FF0000"/>
            </a:solidFill>
          </a:endParaRPr>
        </a:p>
        <a:p>
          <a:pPr algn="l"/>
          <a:r>
            <a:rPr kumimoji="1" lang="ja-JP" altLang="en-US" sz="1100">
              <a:solidFill>
                <a:srgbClr val="FF0000"/>
              </a:solidFill>
            </a:rPr>
            <a:t>●申請システムに入力する前に、自社の事業計画の数値を算出したい場合は、「</a:t>
          </a:r>
          <a:r>
            <a:rPr kumimoji="1" lang="en-US" altLang="ja-JP" sz="1100">
              <a:solidFill>
                <a:srgbClr val="FF0000"/>
              </a:solidFill>
            </a:rPr>
            <a:t>【</a:t>
          </a:r>
          <a:r>
            <a:rPr kumimoji="1" lang="ja-JP" altLang="en-US" sz="1100">
              <a:solidFill>
                <a:srgbClr val="FF0000"/>
              </a:solidFill>
            </a:rPr>
            <a:t>参考書式</a:t>
          </a:r>
          <a:r>
            <a:rPr kumimoji="1" lang="en-US" altLang="ja-JP" sz="1100">
              <a:solidFill>
                <a:srgbClr val="FF0000"/>
              </a:solidFill>
            </a:rPr>
            <a:t>】</a:t>
          </a:r>
          <a:r>
            <a:rPr kumimoji="1" lang="ja-JP" altLang="en-US" sz="1100">
              <a:solidFill>
                <a:srgbClr val="FF0000"/>
              </a:solidFill>
            </a:rPr>
            <a:t>事業計画目標値算出シート」をご利用ください。ただし、参考書式に入力した数値は、事業計画書の一部とはみなされず、採否に係る審査の中でも考慮されませんのでご注意ください。</a:t>
          </a:r>
        </a:p>
      </xdr:txBody>
    </xdr:sp>
    <xdr:clientData/>
  </xdr:twoCellAnchor>
  <xdr:twoCellAnchor editAs="oneCell">
    <xdr:from>
      <xdr:col>1</xdr:col>
      <xdr:colOff>285750</xdr:colOff>
      <xdr:row>21</xdr:row>
      <xdr:rowOff>158750</xdr:rowOff>
    </xdr:from>
    <xdr:to>
      <xdr:col>9</xdr:col>
      <xdr:colOff>328555</xdr:colOff>
      <xdr:row>43</xdr:row>
      <xdr:rowOff>135019</xdr:rowOff>
    </xdr:to>
    <xdr:pic>
      <xdr:nvPicPr>
        <xdr:cNvPr id="9" name="図 8">
          <a:extLst>
            <a:ext uri="{FF2B5EF4-FFF2-40B4-BE49-F238E27FC236}">
              <a16:creationId xmlns:a16="http://schemas.microsoft.com/office/drawing/2014/main" id="{A350AC0B-FD52-4CEB-9A0B-648594BF43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5950" y="5080000"/>
          <a:ext cx="5733675" cy="5063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364191</xdr:colOff>
      <xdr:row>24</xdr:row>
      <xdr:rowOff>167719</xdr:rowOff>
    </xdr:from>
    <xdr:to>
      <xdr:col>9</xdr:col>
      <xdr:colOff>217767</xdr:colOff>
      <xdr:row>26</xdr:row>
      <xdr:rowOff>47816</xdr:rowOff>
    </xdr:to>
    <xdr:sp macro="" textlink="">
      <xdr:nvSpPr>
        <xdr:cNvPr id="10" name="テキスト ボックス 9">
          <a:extLst>
            <a:ext uri="{FF2B5EF4-FFF2-40B4-BE49-F238E27FC236}">
              <a16:creationId xmlns:a16="http://schemas.microsoft.com/office/drawing/2014/main" id="{58371822-22A6-464D-A7BA-F2741068B87B}"/>
            </a:ext>
          </a:extLst>
        </xdr:cNvPr>
        <xdr:cNvSpPr txBox="1"/>
      </xdr:nvSpPr>
      <xdr:spPr>
        <a:xfrm>
          <a:off x="694391" y="5774769"/>
          <a:ext cx="5543176" cy="34364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申請システム「７－２．会社全体の事業計画」の表の画像を貼りつけてください。</a:t>
          </a:r>
        </a:p>
      </xdr:txBody>
    </xdr:sp>
    <xdr:clientData/>
  </xdr:twoCellAnchor>
  <xdr:twoCellAnchor editAs="oneCell">
    <xdr:from>
      <xdr:col>12</xdr:col>
      <xdr:colOff>395942</xdr:colOff>
      <xdr:row>8</xdr:row>
      <xdr:rowOff>200211</xdr:rowOff>
    </xdr:from>
    <xdr:to>
      <xdr:col>21</xdr:col>
      <xdr:colOff>370523</xdr:colOff>
      <xdr:row>46</xdr:row>
      <xdr:rowOff>220170</xdr:rowOff>
    </xdr:to>
    <xdr:pic>
      <xdr:nvPicPr>
        <xdr:cNvPr id="11" name="図 10">
          <a:extLst>
            <a:ext uri="{FF2B5EF4-FFF2-40B4-BE49-F238E27FC236}">
              <a16:creationId xmlns:a16="http://schemas.microsoft.com/office/drawing/2014/main" id="{A2920606-E393-4515-AFA0-93861A59EF09}"/>
            </a:ext>
          </a:extLst>
        </xdr:cNvPr>
        <xdr:cNvPicPr>
          <a:picLocks noChangeAspect="1"/>
        </xdr:cNvPicPr>
      </xdr:nvPicPr>
      <xdr:blipFill>
        <a:blip xmlns:r="http://schemas.openxmlformats.org/officeDocument/2006/relationships" r:embed="rId2"/>
        <a:stretch>
          <a:fillRect/>
        </a:stretch>
      </xdr:blipFill>
      <xdr:spPr>
        <a:xfrm>
          <a:off x="8531413" y="2150035"/>
          <a:ext cx="6164038" cy="8824121"/>
        </a:xfrm>
        <a:prstGeom prst="rect">
          <a:avLst/>
        </a:prstGeom>
        <a:solidFill>
          <a:schemeClr val="bg1">
            <a:lumMod val="50000"/>
          </a:schemeClr>
        </a:solidFill>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234208</xdr:colOff>
      <xdr:row>2</xdr:row>
      <xdr:rowOff>303480</xdr:rowOff>
    </xdr:from>
    <xdr:to>
      <xdr:col>28</xdr:col>
      <xdr:colOff>565341</xdr:colOff>
      <xdr:row>45</xdr:row>
      <xdr:rowOff>197253</xdr:rowOff>
    </xdr:to>
    <xdr:pic>
      <xdr:nvPicPr>
        <xdr:cNvPr id="3" name="図 2">
          <a:extLst>
            <a:ext uri="{FF2B5EF4-FFF2-40B4-BE49-F238E27FC236}">
              <a16:creationId xmlns:a16="http://schemas.microsoft.com/office/drawing/2014/main" id="{FBCCDC4A-2297-4610-B050-407441574F4C}"/>
            </a:ext>
          </a:extLst>
        </xdr:cNvPr>
        <xdr:cNvPicPr>
          <a:picLocks noChangeAspect="1"/>
        </xdr:cNvPicPr>
      </xdr:nvPicPr>
      <xdr:blipFill>
        <a:blip xmlns:r="http://schemas.openxmlformats.org/officeDocument/2006/relationships" r:embed="rId1"/>
        <a:stretch>
          <a:fillRect/>
        </a:stretch>
      </xdr:blipFill>
      <xdr:spPr>
        <a:xfrm>
          <a:off x="11006117" y="626753"/>
          <a:ext cx="8228224" cy="975359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230909</xdr:colOff>
      <xdr:row>46</xdr:row>
      <xdr:rowOff>69273</xdr:rowOff>
    </xdr:from>
    <xdr:to>
      <xdr:col>28</xdr:col>
      <xdr:colOff>614344</xdr:colOff>
      <xdr:row>68</xdr:row>
      <xdr:rowOff>122110</xdr:rowOff>
    </xdr:to>
    <xdr:pic>
      <xdr:nvPicPr>
        <xdr:cNvPr id="4" name="図 3">
          <a:extLst>
            <a:ext uri="{FF2B5EF4-FFF2-40B4-BE49-F238E27FC236}">
              <a16:creationId xmlns:a16="http://schemas.microsoft.com/office/drawing/2014/main" id="{B47CD3B2-BAD4-4C05-9390-2ECF5BA3E63E}"/>
            </a:ext>
          </a:extLst>
        </xdr:cNvPr>
        <xdr:cNvPicPr>
          <a:picLocks noChangeAspect="1"/>
        </xdr:cNvPicPr>
      </xdr:nvPicPr>
      <xdr:blipFill rotWithShape="1">
        <a:blip xmlns:r="http://schemas.openxmlformats.org/officeDocument/2006/relationships" r:embed="rId2"/>
        <a:srcRect l="479" r="1870"/>
        <a:stretch/>
      </xdr:blipFill>
      <xdr:spPr>
        <a:xfrm>
          <a:off x="11002818" y="10483273"/>
          <a:ext cx="8280526" cy="513283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440765</xdr:colOff>
      <xdr:row>1</xdr:row>
      <xdr:rowOff>7471</xdr:rowOff>
    </xdr:from>
    <xdr:to>
      <xdr:col>36</xdr:col>
      <xdr:colOff>279967</xdr:colOff>
      <xdr:row>76</xdr:row>
      <xdr:rowOff>61395</xdr:rowOff>
    </xdr:to>
    <xdr:pic>
      <xdr:nvPicPr>
        <xdr:cNvPr id="2" name="図 1">
          <a:extLst>
            <a:ext uri="{FF2B5EF4-FFF2-40B4-BE49-F238E27FC236}">
              <a16:creationId xmlns:a16="http://schemas.microsoft.com/office/drawing/2014/main" id="{2C731881-038B-4E35-AA53-FD9590D15513}"/>
            </a:ext>
          </a:extLst>
        </xdr:cNvPr>
        <xdr:cNvPicPr>
          <a:picLocks noChangeAspect="1"/>
        </xdr:cNvPicPr>
      </xdr:nvPicPr>
      <xdr:blipFill>
        <a:blip xmlns:r="http://schemas.openxmlformats.org/officeDocument/2006/relationships" r:embed="rId1"/>
        <a:stretch>
          <a:fillRect/>
        </a:stretch>
      </xdr:blipFill>
      <xdr:spPr>
        <a:xfrm>
          <a:off x="11086353" y="313765"/>
          <a:ext cx="7728143" cy="910080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6</xdr:row>
      <xdr:rowOff>173933</xdr:rowOff>
    </xdr:from>
    <xdr:to>
      <xdr:col>4</xdr:col>
      <xdr:colOff>124240</xdr:colOff>
      <xdr:row>10</xdr:row>
      <xdr:rowOff>0</xdr:rowOff>
    </xdr:to>
    <xdr:sp macro="" textlink="">
      <xdr:nvSpPr>
        <xdr:cNvPr id="5" name="吹き出し: 四角形 4">
          <a:extLst>
            <a:ext uri="{FF2B5EF4-FFF2-40B4-BE49-F238E27FC236}">
              <a16:creationId xmlns:a16="http://schemas.microsoft.com/office/drawing/2014/main" id="{A7408A3E-2A0B-466C-9A76-F908B8150CBA}"/>
            </a:ext>
          </a:extLst>
        </xdr:cNvPr>
        <xdr:cNvSpPr/>
      </xdr:nvSpPr>
      <xdr:spPr>
        <a:xfrm>
          <a:off x="960438" y="1459808"/>
          <a:ext cx="1787146" cy="786505"/>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kern="1200"/>
            <a:t>投資総額を入力</a:t>
          </a:r>
          <a:endParaRPr kumimoji="1" lang="en-US" altLang="ja-JP" sz="900" kern="1200"/>
        </a:p>
      </xdr:txBody>
    </xdr:sp>
    <xdr:clientData/>
  </xdr:twoCellAnchor>
  <xdr:twoCellAnchor>
    <xdr:from>
      <xdr:col>6</xdr:col>
      <xdr:colOff>352013</xdr:colOff>
      <xdr:row>6</xdr:row>
      <xdr:rowOff>173932</xdr:rowOff>
    </xdr:from>
    <xdr:to>
      <xdr:col>8</xdr:col>
      <xdr:colOff>70403</xdr:colOff>
      <xdr:row>10</xdr:row>
      <xdr:rowOff>31750</xdr:rowOff>
    </xdr:to>
    <xdr:sp macro="" textlink="">
      <xdr:nvSpPr>
        <xdr:cNvPr id="7" name="吹き出し: 四角形 6">
          <a:extLst>
            <a:ext uri="{FF2B5EF4-FFF2-40B4-BE49-F238E27FC236}">
              <a16:creationId xmlns:a16="http://schemas.microsoft.com/office/drawing/2014/main" id="{8FF993EC-04E3-42E7-A2D1-ED76D33FEB6B}"/>
            </a:ext>
          </a:extLst>
        </xdr:cNvPr>
        <xdr:cNvSpPr/>
      </xdr:nvSpPr>
      <xdr:spPr>
        <a:xfrm>
          <a:off x="4201701" y="1459807"/>
          <a:ext cx="1325733" cy="818256"/>
        </a:xfrm>
        <a:prstGeom prst="wedgeRectCallout">
          <a:avLst>
            <a:gd name="adj1" fmla="val -21570"/>
            <a:gd name="adj2" fmla="val -707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u="sng" kern="1200"/>
            <a:t>当該事業</a:t>
          </a:r>
          <a:r>
            <a:rPr kumimoji="1" lang="ja-JP" altLang="en-US" sz="900" kern="1200"/>
            <a:t>の年間の稼働日数を入力</a:t>
          </a:r>
        </a:p>
      </xdr:txBody>
    </xdr:sp>
    <xdr:clientData/>
  </xdr:twoCellAnchor>
  <xdr:twoCellAnchor>
    <xdr:from>
      <xdr:col>8</xdr:col>
      <xdr:colOff>174764</xdr:colOff>
      <xdr:row>6</xdr:row>
      <xdr:rowOff>173931</xdr:rowOff>
    </xdr:from>
    <xdr:to>
      <xdr:col>10</xdr:col>
      <xdr:colOff>1104</xdr:colOff>
      <xdr:row>10</xdr:row>
      <xdr:rowOff>15874</xdr:rowOff>
    </xdr:to>
    <xdr:sp macro="" textlink="">
      <xdr:nvSpPr>
        <xdr:cNvPr id="8" name="吹き出し: 四角形 7">
          <a:extLst>
            <a:ext uri="{FF2B5EF4-FFF2-40B4-BE49-F238E27FC236}">
              <a16:creationId xmlns:a16="http://schemas.microsoft.com/office/drawing/2014/main" id="{25A34C95-16B6-4DC6-87B2-A253B6B39F7D}"/>
            </a:ext>
          </a:extLst>
        </xdr:cNvPr>
        <xdr:cNvSpPr/>
      </xdr:nvSpPr>
      <xdr:spPr>
        <a:xfrm>
          <a:off x="5631795" y="1459806"/>
          <a:ext cx="1326528" cy="802381"/>
        </a:xfrm>
        <a:prstGeom prst="wedgeRectCallout">
          <a:avLst>
            <a:gd name="adj1" fmla="val -23490"/>
            <a:gd name="adj2" fmla="val -7039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u="sng" kern="1200"/>
            <a:t>当該事業者（全体）</a:t>
          </a:r>
          <a:r>
            <a:rPr kumimoji="1" lang="ja-JP" altLang="en-US" sz="900" kern="1200"/>
            <a:t>に従事する者の時給平均額を入力</a:t>
          </a:r>
        </a:p>
      </xdr:txBody>
    </xdr:sp>
    <xdr:clientData/>
  </xdr:twoCellAnchor>
  <xdr:twoCellAnchor>
    <xdr:from>
      <xdr:col>10</xdr:col>
      <xdr:colOff>99806</xdr:colOff>
      <xdr:row>6</xdr:row>
      <xdr:rowOff>173930</xdr:rowOff>
    </xdr:from>
    <xdr:to>
      <xdr:col>15</xdr:col>
      <xdr:colOff>317500</xdr:colOff>
      <xdr:row>11</xdr:row>
      <xdr:rowOff>76200</xdr:rowOff>
    </xdr:to>
    <xdr:sp macro="" textlink="">
      <xdr:nvSpPr>
        <xdr:cNvPr id="9" name="吹き出し: 四角形 8">
          <a:extLst>
            <a:ext uri="{FF2B5EF4-FFF2-40B4-BE49-F238E27FC236}">
              <a16:creationId xmlns:a16="http://schemas.microsoft.com/office/drawing/2014/main" id="{223C53B0-FC30-4494-AC35-F0CD0F78DA9B}"/>
            </a:ext>
          </a:extLst>
        </xdr:cNvPr>
        <xdr:cNvSpPr/>
      </xdr:nvSpPr>
      <xdr:spPr>
        <a:xfrm>
          <a:off x="7074347" y="1455883"/>
          <a:ext cx="4233882" cy="1094576"/>
        </a:xfrm>
        <a:prstGeom prst="wedgeRectCallout">
          <a:avLst>
            <a:gd name="adj1" fmla="val -25125"/>
            <a:gd name="adj2" fmla="val -639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（事業計画期間最終年度の付加価値額ー基準年度の付加価値額）を入力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1849270</xdr:colOff>
      <xdr:row>18</xdr:row>
      <xdr:rowOff>152399</xdr:rowOff>
    </xdr:from>
    <xdr:to>
      <xdr:col>5</xdr:col>
      <xdr:colOff>597647</xdr:colOff>
      <xdr:row>20</xdr:row>
      <xdr:rowOff>175633</xdr:rowOff>
    </xdr:to>
    <xdr:sp macro="" textlink="">
      <xdr:nvSpPr>
        <xdr:cNvPr id="2" name="吹き出し: 四角形 1">
          <a:extLst>
            <a:ext uri="{FF2B5EF4-FFF2-40B4-BE49-F238E27FC236}">
              <a16:creationId xmlns:a16="http://schemas.microsoft.com/office/drawing/2014/main" id="{F77CC63D-8390-46E2-B24C-B8C2F95F876F}"/>
            </a:ext>
          </a:extLst>
        </xdr:cNvPr>
        <xdr:cNvSpPr/>
      </xdr:nvSpPr>
      <xdr:spPr>
        <a:xfrm>
          <a:off x="1963570" y="4267199"/>
          <a:ext cx="1904327" cy="480434"/>
        </a:xfrm>
        <a:prstGeom prst="wedgeRectCallout">
          <a:avLst>
            <a:gd name="adj1" fmla="val -15901"/>
            <a:gd name="adj2" fmla="val 134523"/>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直近決算書の実績値を入力</a:t>
          </a:r>
        </a:p>
      </xdr:txBody>
    </xdr:sp>
    <xdr:clientData/>
  </xdr:twoCellAnchor>
  <xdr:oneCellAnchor>
    <xdr:from>
      <xdr:col>0</xdr:col>
      <xdr:colOff>0</xdr:colOff>
      <xdr:row>75</xdr:row>
      <xdr:rowOff>37353</xdr:rowOff>
    </xdr:from>
    <xdr:ext cx="11115675" cy="7658100"/>
    <xdr:pic>
      <xdr:nvPicPr>
        <xdr:cNvPr id="3" name="図 2">
          <a:extLst>
            <a:ext uri="{FF2B5EF4-FFF2-40B4-BE49-F238E27FC236}">
              <a16:creationId xmlns:a16="http://schemas.microsoft.com/office/drawing/2014/main" id="{8F781FE1-5F90-4278-A8F9-88D45660A4CE}"/>
            </a:ext>
          </a:extLst>
        </xdr:cNvPr>
        <xdr:cNvPicPr>
          <a:picLocks noChangeAspect="1"/>
        </xdr:cNvPicPr>
      </xdr:nvPicPr>
      <xdr:blipFill>
        <a:blip xmlns:r="http://schemas.openxmlformats.org/officeDocument/2006/relationships" r:embed="rId1"/>
        <a:stretch>
          <a:fillRect/>
        </a:stretch>
      </xdr:blipFill>
      <xdr:spPr>
        <a:xfrm>
          <a:off x="0" y="17182353"/>
          <a:ext cx="11115675" cy="7658100"/>
        </a:xfrm>
        <a:prstGeom prst="rect">
          <a:avLst/>
        </a:prstGeom>
      </xdr:spPr>
    </xdr:pic>
    <xdr:clientData/>
  </xdr:oneCellAnchor>
  <xdr:twoCellAnchor>
    <xdr:from>
      <xdr:col>5</xdr:col>
      <xdr:colOff>97118</xdr:colOff>
      <xdr:row>26</xdr:row>
      <xdr:rowOff>74705</xdr:rowOff>
    </xdr:from>
    <xdr:to>
      <xdr:col>5</xdr:col>
      <xdr:colOff>620059</xdr:colOff>
      <xdr:row>50</xdr:row>
      <xdr:rowOff>224117</xdr:rowOff>
    </xdr:to>
    <xdr:sp macro="" textlink="">
      <xdr:nvSpPr>
        <xdr:cNvPr id="4" name="正方形/長方形 3">
          <a:extLst>
            <a:ext uri="{FF2B5EF4-FFF2-40B4-BE49-F238E27FC236}">
              <a16:creationId xmlns:a16="http://schemas.microsoft.com/office/drawing/2014/main" id="{8423D8AE-EB57-4A3D-9662-857E903DFBB0}"/>
            </a:ext>
          </a:extLst>
        </xdr:cNvPr>
        <xdr:cNvSpPr/>
      </xdr:nvSpPr>
      <xdr:spPr>
        <a:xfrm>
          <a:off x="3367368" y="6018305"/>
          <a:ext cx="522941" cy="56358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800">
              <a:solidFill>
                <a:sysClr val="windowText" lastClr="000000"/>
              </a:solidFill>
            </a:rPr>
            <a:t>補助事業実施期間</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7408343E-1FCA-44CD-A8DF-CE5CDB9A317E}"/>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546100</xdr:colOff>
      <xdr:row>14</xdr:row>
      <xdr:rowOff>101600</xdr:rowOff>
    </xdr:from>
    <xdr:to>
      <xdr:col>12</xdr:col>
      <xdr:colOff>406400</xdr:colOff>
      <xdr:row>20</xdr:row>
      <xdr:rowOff>88900</xdr:rowOff>
    </xdr:to>
    <xdr:sp macro="" textlink="">
      <xdr:nvSpPr>
        <xdr:cNvPr id="3" name="吹き出し: 四角形 2">
          <a:extLst>
            <a:ext uri="{FF2B5EF4-FFF2-40B4-BE49-F238E27FC236}">
              <a16:creationId xmlns:a16="http://schemas.microsoft.com/office/drawing/2014/main" id="{19F45E1C-708A-4843-A219-0D79840DFBA4}"/>
            </a:ext>
          </a:extLst>
        </xdr:cNvPr>
        <xdr:cNvSpPr/>
      </xdr:nvSpPr>
      <xdr:spPr>
        <a:xfrm>
          <a:off x="8122285" y="1755140"/>
          <a:ext cx="1852930" cy="1518920"/>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「一人当たり給与支給額」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831850</xdr:colOff>
      <xdr:row>20</xdr:row>
      <xdr:rowOff>167640</xdr:rowOff>
    </xdr:to>
    <xdr:sp macro="" textlink="">
      <xdr:nvSpPr>
        <xdr:cNvPr id="4" name="吹き出し: 四角形 3">
          <a:extLst>
            <a:ext uri="{FF2B5EF4-FFF2-40B4-BE49-F238E27FC236}">
              <a16:creationId xmlns:a16="http://schemas.microsoft.com/office/drawing/2014/main" id="{86C87BBF-4F3E-4F82-9B95-97CB4ADF2DE3}"/>
            </a:ext>
          </a:extLst>
        </xdr:cNvPr>
        <xdr:cNvSpPr/>
      </xdr:nvSpPr>
      <xdr:spPr>
        <a:xfrm>
          <a:off x="581025" y="2447925"/>
          <a:ext cx="2915920" cy="904875"/>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8097A12A-DD40-4561-8CBB-6A34ECD6205F}"/>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4886-330E-4B89-A521-22954A6E90C6}">
  <sheetPr>
    <tabColor rgb="FF92D050"/>
  </sheetPr>
  <dimension ref="A1:L76"/>
  <sheetViews>
    <sheetView showGridLines="0" zoomScale="70" zoomScaleNormal="70" zoomScaleSheetLayoutView="85" workbookViewId="0">
      <selection activeCell="A7" sqref="A7"/>
    </sheetView>
  </sheetViews>
  <sheetFormatPr defaultColWidth="9" defaultRowHeight="18" x14ac:dyDescent="0.55000000000000004"/>
  <cols>
    <col min="1" max="1" width="4.33203125" style="18" customWidth="1"/>
    <col min="2" max="12" width="9.33203125" style="18" customWidth="1"/>
    <col min="13" max="16384" width="9" style="18"/>
  </cols>
  <sheetData>
    <row r="1" spans="1:12" x14ac:dyDescent="0.55000000000000004">
      <c r="A1" s="107" t="s">
        <v>76</v>
      </c>
      <c r="B1" s="109"/>
      <c r="C1" s="109"/>
      <c r="D1" s="109"/>
      <c r="E1" s="109"/>
      <c r="F1" s="109"/>
      <c r="G1" s="109"/>
      <c r="H1" s="109"/>
      <c r="I1" s="109"/>
      <c r="J1" s="109"/>
      <c r="K1" s="109"/>
      <c r="L1" s="109"/>
    </row>
    <row r="2" spans="1:12" x14ac:dyDescent="0.55000000000000004">
      <c r="A2" s="9" t="s">
        <v>77</v>
      </c>
    </row>
    <row r="3" spans="1:12" x14ac:dyDescent="0.55000000000000004">
      <c r="A3" s="287" t="s">
        <v>78</v>
      </c>
      <c r="B3" s="287"/>
      <c r="C3" s="287"/>
      <c r="D3" s="287"/>
      <c r="E3" s="287"/>
      <c r="F3" s="287"/>
      <c r="G3" s="287"/>
      <c r="H3" s="287"/>
      <c r="I3" s="287"/>
      <c r="J3" s="287"/>
      <c r="K3" s="287"/>
      <c r="L3" s="287"/>
    </row>
    <row r="4" spans="1:12" ht="18.75" customHeight="1" x14ac:dyDescent="0.55000000000000004">
      <c r="A4" s="287"/>
      <c r="B4" s="287"/>
      <c r="C4" s="287"/>
      <c r="D4" s="287"/>
      <c r="E4" s="287"/>
      <c r="F4" s="287"/>
      <c r="G4" s="287"/>
      <c r="H4" s="287"/>
      <c r="I4" s="287"/>
      <c r="J4" s="287"/>
      <c r="K4" s="287"/>
      <c r="L4" s="287"/>
    </row>
    <row r="5" spans="1:12" ht="18.5" thickBot="1" x14ac:dyDescent="0.6">
      <c r="B5" s="292" t="s">
        <v>0</v>
      </c>
      <c r="C5" s="293"/>
      <c r="D5" s="9"/>
    </row>
    <row r="6" spans="1:12" ht="26.25" customHeight="1" thickBot="1" x14ac:dyDescent="0.6">
      <c r="B6" s="288">
        <f>'（別紙１）省力化計算シート'!M3</f>
        <v>1</v>
      </c>
      <c r="C6" s="289"/>
      <c r="D6" s="108"/>
    </row>
    <row r="7" spans="1:12" x14ac:dyDescent="0.55000000000000004">
      <c r="B7" s="18" t="s">
        <v>71</v>
      </c>
    </row>
    <row r="8" spans="1:12" x14ac:dyDescent="0.55000000000000004">
      <c r="B8" s="18" t="s">
        <v>70</v>
      </c>
    </row>
    <row r="10" spans="1:12" x14ac:dyDescent="0.55000000000000004">
      <c r="B10" s="306" t="s">
        <v>1</v>
      </c>
      <c r="C10" s="307"/>
      <c r="D10" s="307"/>
      <c r="E10" s="307"/>
    </row>
    <row r="11" spans="1:12" x14ac:dyDescent="0.55000000000000004">
      <c r="B11" s="117"/>
      <c r="C11" s="9"/>
      <c r="D11" s="9"/>
      <c r="E11" s="9"/>
    </row>
    <row r="12" spans="1:12" x14ac:dyDescent="0.55000000000000004">
      <c r="B12" s="117"/>
      <c r="C12" s="9"/>
      <c r="D12" s="9"/>
      <c r="E12" s="9"/>
    </row>
    <row r="13" spans="1:12" x14ac:dyDescent="0.55000000000000004">
      <c r="B13" s="117"/>
      <c r="C13" s="9"/>
      <c r="D13" s="9"/>
      <c r="E13" s="9"/>
    </row>
    <row r="14" spans="1:12" x14ac:dyDescent="0.55000000000000004">
      <c r="B14" s="117"/>
      <c r="C14" s="9"/>
      <c r="D14" s="9"/>
      <c r="E14" s="9"/>
    </row>
    <row r="15" spans="1:12" x14ac:dyDescent="0.55000000000000004">
      <c r="B15" s="117"/>
      <c r="C15" s="9"/>
      <c r="D15" s="9"/>
      <c r="E15" s="9"/>
    </row>
    <row r="16" spans="1:12" x14ac:dyDescent="0.55000000000000004">
      <c r="B16" s="117"/>
      <c r="C16" s="9"/>
      <c r="D16" s="9"/>
      <c r="E16" s="9"/>
    </row>
    <row r="17" spans="2:10" x14ac:dyDescent="0.55000000000000004">
      <c r="B17" s="117"/>
      <c r="C17" s="9"/>
      <c r="D17" s="9"/>
      <c r="E17" s="9"/>
    </row>
    <row r="18" spans="2:10" x14ac:dyDescent="0.55000000000000004">
      <c r="B18" s="117"/>
      <c r="C18" s="9"/>
      <c r="D18" s="9"/>
      <c r="E18" s="9"/>
    </row>
    <row r="19" spans="2:10" x14ac:dyDescent="0.55000000000000004">
      <c r="B19" s="117"/>
      <c r="C19" s="9"/>
      <c r="D19" s="9"/>
      <c r="E19" s="9"/>
    </row>
    <row r="20" spans="2:10" x14ac:dyDescent="0.55000000000000004">
      <c r="B20" s="117"/>
      <c r="C20" s="9"/>
      <c r="D20" s="9"/>
      <c r="E20" s="9"/>
    </row>
    <row r="21" spans="2:10" ht="18.5" thickBot="1" x14ac:dyDescent="0.6">
      <c r="B21" s="117"/>
      <c r="C21" s="9"/>
      <c r="D21" s="9"/>
      <c r="E21" s="9"/>
    </row>
    <row r="22" spans="2:10" x14ac:dyDescent="0.55000000000000004">
      <c r="B22" s="294" t="s">
        <v>2</v>
      </c>
      <c r="C22" s="295"/>
      <c r="D22" s="295"/>
      <c r="E22" s="296"/>
      <c r="F22" s="296"/>
      <c r="G22" s="296"/>
      <c r="H22" s="296"/>
      <c r="I22" s="296"/>
      <c r="J22" s="297"/>
    </row>
    <row r="23" spans="2:10" x14ac:dyDescent="0.55000000000000004">
      <c r="B23" s="298"/>
      <c r="C23" s="299"/>
      <c r="D23" s="299"/>
      <c r="E23" s="300"/>
      <c r="F23" s="300"/>
      <c r="G23" s="300"/>
      <c r="H23" s="300"/>
      <c r="I23" s="300"/>
      <c r="J23" s="301"/>
    </row>
    <row r="24" spans="2:10" x14ac:dyDescent="0.55000000000000004">
      <c r="B24" s="298"/>
      <c r="C24" s="299"/>
      <c r="D24" s="299"/>
      <c r="E24" s="300"/>
      <c r="F24" s="300"/>
      <c r="G24" s="300"/>
      <c r="H24" s="300"/>
      <c r="I24" s="300"/>
      <c r="J24" s="301"/>
    </row>
    <row r="25" spans="2:10" x14ac:dyDescent="0.55000000000000004">
      <c r="B25" s="298"/>
      <c r="C25" s="299"/>
      <c r="D25" s="299"/>
      <c r="E25" s="300"/>
      <c r="F25" s="300"/>
      <c r="G25" s="300"/>
      <c r="H25" s="300"/>
      <c r="I25" s="300"/>
      <c r="J25" s="301"/>
    </row>
    <row r="26" spans="2:10" ht="18.649999999999999" customHeight="1" x14ac:dyDescent="0.55000000000000004">
      <c r="B26" s="302"/>
      <c r="C26" s="300"/>
      <c r="D26" s="300"/>
      <c r="E26" s="300"/>
      <c r="F26" s="300"/>
      <c r="G26" s="300"/>
      <c r="H26" s="300"/>
      <c r="I26" s="300"/>
      <c r="J26" s="301"/>
    </row>
    <row r="27" spans="2:10" ht="18.649999999999999" customHeight="1" x14ac:dyDescent="0.55000000000000004">
      <c r="B27" s="302"/>
      <c r="C27" s="300"/>
      <c r="D27" s="300"/>
      <c r="E27" s="300"/>
      <c r="F27" s="300"/>
      <c r="G27" s="300"/>
      <c r="H27" s="300"/>
      <c r="I27" s="300"/>
      <c r="J27" s="301"/>
    </row>
    <row r="28" spans="2:10" ht="18.649999999999999" customHeight="1" x14ac:dyDescent="0.55000000000000004">
      <c r="B28" s="302"/>
      <c r="C28" s="300"/>
      <c r="D28" s="300"/>
      <c r="E28" s="300"/>
      <c r="F28" s="300"/>
      <c r="G28" s="300"/>
      <c r="H28" s="300"/>
      <c r="I28" s="300"/>
      <c r="J28" s="301"/>
    </row>
    <row r="29" spans="2:10" ht="18.649999999999999" customHeight="1" x14ac:dyDescent="0.55000000000000004">
      <c r="B29" s="302"/>
      <c r="C29" s="300"/>
      <c r="D29" s="300"/>
      <c r="E29" s="300"/>
      <c r="F29" s="300"/>
      <c r="G29" s="300"/>
      <c r="H29" s="300"/>
      <c r="I29" s="300"/>
      <c r="J29" s="301"/>
    </row>
    <row r="30" spans="2:10" ht="18.649999999999999" customHeight="1" x14ac:dyDescent="0.55000000000000004">
      <c r="B30" s="302"/>
      <c r="C30" s="300"/>
      <c r="D30" s="300"/>
      <c r="E30" s="300"/>
      <c r="F30" s="300"/>
      <c r="G30" s="300"/>
      <c r="H30" s="300"/>
      <c r="I30" s="300"/>
      <c r="J30" s="301"/>
    </row>
    <row r="31" spans="2:10" ht="18.649999999999999" customHeight="1" x14ac:dyDescent="0.55000000000000004">
      <c r="B31" s="302"/>
      <c r="C31" s="300"/>
      <c r="D31" s="300"/>
      <c r="E31" s="300"/>
      <c r="F31" s="300"/>
      <c r="G31" s="300"/>
      <c r="H31" s="300"/>
      <c r="I31" s="300"/>
      <c r="J31" s="301"/>
    </row>
    <row r="32" spans="2:10" ht="18.649999999999999" customHeight="1" x14ac:dyDescent="0.55000000000000004">
      <c r="B32" s="302"/>
      <c r="C32" s="300"/>
      <c r="D32" s="300"/>
      <c r="E32" s="300"/>
      <c r="F32" s="300"/>
      <c r="G32" s="300"/>
      <c r="H32" s="300"/>
      <c r="I32" s="300"/>
      <c r="J32" s="301"/>
    </row>
    <row r="33" spans="2:10" ht="18.649999999999999" customHeight="1" x14ac:dyDescent="0.55000000000000004">
      <c r="B33" s="302"/>
      <c r="C33" s="300"/>
      <c r="D33" s="300"/>
      <c r="E33" s="300"/>
      <c r="F33" s="300"/>
      <c r="G33" s="300"/>
      <c r="H33" s="300"/>
      <c r="I33" s="300"/>
      <c r="J33" s="301"/>
    </row>
    <row r="34" spans="2:10" x14ac:dyDescent="0.55000000000000004">
      <c r="B34" s="302"/>
      <c r="C34" s="300"/>
      <c r="D34" s="300"/>
      <c r="E34" s="300"/>
      <c r="F34" s="300"/>
      <c r="G34" s="300"/>
      <c r="H34" s="300"/>
      <c r="I34" s="300"/>
      <c r="J34" s="301"/>
    </row>
    <row r="35" spans="2:10" x14ac:dyDescent="0.55000000000000004">
      <c r="B35" s="302"/>
      <c r="C35" s="300"/>
      <c r="D35" s="300"/>
      <c r="E35" s="300"/>
      <c r="F35" s="300"/>
      <c r="G35" s="300"/>
      <c r="H35" s="300"/>
      <c r="I35" s="300"/>
      <c r="J35" s="301"/>
    </row>
    <row r="36" spans="2:10" x14ac:dyDescent="0.55000000000000004">
      <c r="B36" s="302"/>
      <c r="C36" s="300"/>
      <c r="D36" s="300"/>
      <c r="E36" s="300"/>
      <c r="F36" s="300"/>
      <c r="G36" s="300"/>
      <c r="H36" s="300"/>
      <c r="I36" s="300"/>
      <c r="J36" s="301"/>
    </row>
    <row r="37" spans="2:10" x14ac:dyDescent="0.55000000000000004">
      <c r="B37" s="302"/>
      <c r="C37" s="300"/>
      <c r="D37" s="300"/>
      <c r="E37" s="300"/>
      <c r="F37" s="300"/>
      <c r="G37" s="300"/>
      <c r="H37" s="300"/>
      <c r="I37" s="300"/>
      <c r="J37" s="301"/>
    </row>
    <row r="38" spans="2:10" x14ac:dyDescent="0.55000000000000004">
      <c r="B38" s="302"/>
      <c r="C38" s="300"/>
      <c r="D38" s="300"/>
      <c r="E38" s="300"/>
      <c r="F38" s="300"/>
      <c r="G38" s="300"/>
      <c r="H38" s="300"/>
      <c r="I38" s="300"/>
      <c r="J38" s="301"/>
    </row>
    <row r="39" spans="2:10" x14ac:dyDescent="0.55000000000000004">
      <c r="B39" s="302"/>
      <c r="C39" s="300"/>
      <c r="D39" s="300"/>
      <c r="E39" s="300"/>
      <c r="F39" s="300"/>
      <c r="G39" s="300"/>
      <c r="H39" s="300"/>
      <c r="I39" s="300"/>
      <c r="J39" s="301"/>
    </row>
    <row r="40" spans="2:10" x14ac:dyDescent="0.55000000000000004">
      <c r="B40" s="302"/>
      <c r="C40" s="300"/>
      <c r="D40" s="300"/>
      <c r="E40" s="300"/>
      <c r="F40" s="300"/>
      <c r="G40" s="300"/>
      <c r="H40" s="300"/>
      <c r="I40" s="300"/>
      <c r="J40" s="301"/>
    </row>
    <row r="41" spans="2:10" x14ac:dyDescent="0.55000000000000004">
      <c r="B41" s="302"/>
      <c r="C41" s="300"/>
      <c r="D41" s="300"/>
      <c r="E41" s="300"/>
      <c r="F41" s="300"/>
      <c r="G41" s="300"/>
      <c r="H41" s="300"/>
      <c r="I41" s="300"/>
      <c r="J41" s="301"/>
    </row>
    <row r="42" spans="2:10" x14ac:dyDescent="0.55000000000000004">
      <c r="B42" s="302"/>
      <c r="C42" s="300"/>
      <c r="D42" s="300"/>
      <c r="E42" s="300"/>
      <c r="F42" s="300"/>
      <c r="G42" s="300"/>
      <c r="H42" s="300"/>
      <c r="I42" s="300"/>
      <c r="J42" s="301"/>
    </row>
    <row r="43" spans="2:10" x14ac:dyDescent="0.55000000000000004">
      <c r="B43" s="302"/>
      <c r="C43" s="300"/>
      <c r="D43" s="300"/>
      <c r="E43" s="300"/>
      <c r="F43" s="300"/>
      <c r="G43" s="300"/>
      <c r="H43" s="300"/>
      <c r="I43" s="300"/>
      <c r="J43" s="301"/>
    </row>
    <row r="44" spans="2:10" ht="18.5" thickBot="1" x14ac:dyDescent="0.6">
      <c r="B44" s="303"/>
      <c r="C44" s="304"/>
      <c r="D44" s="304"/>
      <c r="E44" s="304"/>
      <c r="F44" s="304"/>
      <c r="G44" s="304"/>
      <c r="H44" s="304"/>
      <c r="I44" s="304"/>
      <c r="J44" s="305"/>
    </row>
    <row r="46" spans="2:10" x14ac:dyDescent="0.55000000000000004">
      <c r="B46" s="18" t="s">
        <v>3</v>
      </c>
    </row>
    <row r="49" spans="2:10" x14ac:dyDescent="0.55000000000000004">
      <c r="B49" s="18" t="s">
        <v>4</v>
      </c>
      <c r="C49" s="110"/>
      <c r="D49" s="110"/>
    </row>
    <row r="50" spans="2:10" ht="18.5" thickBot="1" x14ac:dyDescent="0.6">
      <c r="B50" s="306" t="s">
        <v>5</v>
      </c>
      <c r="C50" s="306"/>
      <c r="D50" s="306"/>
    </row>
    <row r="51" spans="2:10" ht="25.5" customHeight="1" x14ac:dyDescent="0.55000000000000004">
      <c r="B51" s="308" t="s">
        <v>146</v>
      </c>
      <c r="C51" s="309"/>
      <c r="D51" s="309"/>
      <c r="E51" s="309"/>
      <c r="F51" s="309"/>
      <c r="G51" s="309"/>
      <c r="H51" s="309"/>
      <c r="I51" s="309"/>
      <c r="J51" s="310"/>
    </row>
    <row r="52" spans="2:10" ht="25.5" customHeight="1" x14ac:dyDescent="0.55000000000000004">
      <c r="B52" s="311"/>
      <c r="C52" s="312"/>
      <c r="D52" s="312"/>
      <c r="E52" s="312"/>
      <c r="F52" s="312"/>
      <c r="G52" s="312"/>
      <c r="H52" s="312"/>
      <c r="I52" s="312"/>
      <c r="J52" s="313"/>
    </row>
    <row r="53" spans="2:10" ht="25.5" customHeight="1" x14ac:dyDescent="0.55000000000000004">
      <c r="B53" s="311"/>
      <c r="C53" s="312"/>
      <c r="D53" s="312"/>
      <c r="E53" s="312"/>
      <c r="F53" s="312"/>
      <c r="G53" s="312"/>
      <c r="H53" s="312"/>
      <c r="I53" s="312"/>
      <c r="J53" s="313"/>
    </row>
    <row r="54" spans="2:10" ht="25.5" customHeight="1" x14ac:dyDescent="0.55000000000000004">
      <c r="B54" s="314"/>
      <c r="C54" s="315"/>
      <c r="D54" s="315"/>
      <c r="E54" s="315"/>
      <c r="F54" s="315"/>
      <c r="G54" s="315"/>
      <c r="H54" s="315"/>
      <c r="I54" s="315"/>
      <c r="J54" s="316"/>
    </row>
    <row r="55" spans="2:10" x14ac:dyDescent="0.55000000000000004">
      <c r="B55" s="287"/>
      <c r="C55" s="287"/>
      <c r="D55" s="287"/>
    </row>
    <row r="56" spans="2:10" x14ac:dyDescent="0.55000000000000004">
      <c r="B56" s="306" t="s">
        <v>6</v>
      </c>
      <c r="C56" s="306"/>
      <c r="D56" s="306"/>
    </row>
    <row r="57" spans="2:10" ht="18" customHeight="1" x14ac:dyDescent="0.55000000000000004">
      <c r="B57" s="308" t="s">
        <v>147</v>
      </c>
      <c r="C57" s="309"/>
      <c r="D57" s="309"/>
      <c r="E57" s="309"/>
      <c r="F57" s="309"/>
      <c r="G57" s="309"/>
      <c r="H57" s="309"/>
      <c r="I57" s="309"/>
      <c r="J57" s="310"/>
    </row>
    <row r="58" spans="2:10" ht="18" customHeight="1" x14ac:dyDescent="0.55000000000000004">
      <c r="B58" s="311"/>
      <c r="C58" s="312"/>
      <c r="D58" s="312"/>
      <c r="E58" s="312"/>
      <c r="F58" s="312"/>
      <c r="G58" s="312"/>
      <c r="H58" s="312"/>
      <c r="I58" s="312"/>
      <c r="J58" s="313"/>
    </row>
    <row r="59" spans="2:10" ht="18" customHeight="1" x14ac:dyDescent="0.55000000000000004">
      <c r="B59" s="311"/>
      <c r="C59" s="312"/>
      <c r="D59" s="312"/>
      <c r="E59" s="312"/>
      <c r="F59" s="312"/>
      <c r="G59" s="312"/>
      <c r="H59" s="312"/>
      <c r="I59" s="312"/>
      <c r="J59" s="313"/>
    </row>
    <row r="60" spans="2:10" ht="18.649999999999999" customHeight="1" x14ac:dyDescent="0.55000000000000004">
      <c r="B60" s="314"/>
      <c r="C60" s="315"/>
      <c r="D60" s="315"/>
      <c r="E60" s="315"/>
      <c r="F60" s="315"/>
      <c r="G60" s="315"/>
      <c r="H60" s="315"/>
      <c r="I60" s="315"/>
      <c r="J60" s="316"/>
    </row>
    <row r="61" spans="2:10" x14ac:dyDescent="0.55000000000000004">
      <c r="B61" s="111"/>
      <c r="C61" s="111"/>
      <c r="D61" s="111"/>
      <c r="E61" s="111"/>
      <c r="F61" s="111"/>
      <c r="G61" s="111"/>
      <c r="H61" s="111"/>
      <c r="I61" s="111"/>
      <c r="J61" s="111"/>
    </row>
    <row r="62" spans="2:10" x14ac:dyDescent="0.55000000000000004">
      <c r="B62" s="306" t="s">
        <v>7</v>
      </c>
      <c r="C62" s="306"/>
      <c r="D62" s="306"/>
    </row>
    <row r="63" spans="2:10" ht="15.75" customHeight="1" x14ac:dyDescent="0.55000000000000004">
      <c r="B63" s="308" t="s">
        <v>148</v>
      </c>
      <c r="C63" s="309"/>
      <c r="D63" s="309"/>
      <c r="E63" s="309"/>
      <c r="F63" s="309"/>
      <c r="G63" s="309"/>
      <c r="H63" s="309"/>
      <c r="I63" s="309"/>
      <c r="J63" s="310"/>
    </row>
    <row r="64" spans="2:10" ht="18" customHeight="1" x14ac:dyDescent="0.55000000000000004">
      <c r="B64" s="311"/>
      <c r="C64" s="312"/>
      <c r="D64" s="312"/>
      <c r="E64" s="312"/>
      <c r="F64" s="312"/>
      <c r="G64" s="312"/>
      <c r="H64" s="312"/>
      <c r="I64" s="312"/>
      <c r="J64" s="313"/>
    </row>
    <row r="65" spans="2:10" ht="18" customHeight="1" x14ac:dyDescent="0.55000000000000004">
      <c r="B65" s="311"/>
      <c r="C65" s="312"/>
      <c r="D65" s="312"/>
      <c r="E65" s="312"/>
      <c r="F65" s="312"/>
      <c r="G65" s="312"/>
      <c r="H65" s="312"/>
      <c r="I65" s="312"/>
      <c r="J65" s="313"/>
    </row>
    <row r="66" spans="2:10" ht="18.649999999999999" customHeight="1" x14ac:dyDescent="0.55000000000000004">
      <c r="B66" s="314"/>
      <c r="C66" s="315"/>
      <c r="D66" s="315"/>
      <c r="E66" s="315"/>
      <c r="F66" s="315"/>
      <c r="G66" s="315"/>
      <c r="H66" s="315"/>
      <c r="I66" s="315"/>
      <c r="J66" s="316"/>
    </row>
    <row r="67" spans="2:10" x14ac:dyDescent="0.55000000000000004">
      <c r="B67" s="111"/>
      <c r="C67" s="111"/>
      <c r="D67" s="111"/>
      <c r="E67" s="111"/>
      <c r="F67" s="111"/>
      <c r="G67" s="111"/>
      <c r="H67" s="111"/>
      <c r="I67" s="111"/>
      <c r="J67" s="111"/>
    </row>
    <row r="68" spans="2:10" x14ac:dyDescent="0.55000000000000004">
      <c r="B68" s="306" t="s">
        <v>8</v>
      </c>
      <c r="C68" s="306"/>
      <c r="D68" s="306"/>
    </row>
    <row r="69" spans="2:10" ht="18" customHeight="1" x14ac:dyDescent="0.55000000000000004">
      <c r="B69" s="308" t="s">
        <v>149</v>
      </c>
      <c r="C69" s="309"/>
      <c r="D69" s="309"/>
      <c r="E69" s="309"/>
      <c r="F69" s="309"/>
      <c r="G69" s="309"/>
      <c r="H69" s="309"/>
      <c r="I69" s="309"/>
      <c r="J69" s="310"/>
    </row>
    <row r="70" spans="2:10" ht="18" customHeight="1" x14ac:dyDescent="0.55000000000000004">
      <c r="B70" s="311"/>
      <c r="C70" s="312"/>
      <c r="D70" s="312"/>
      <c r="E70" s="312"/>
      <c r="F70" s="312"/>
      <c r="G70" s="312"/>
      <c r="H70" s="312"/>
      <c r="I70" s="312"/>
      <c r="J70" s="313"/>
    </row>
    <row r="71" spans="2:10" ht="18" customHeight="1" x14ac:dyDescent="0.55000000000000004">
      <c r="B71" s="311"/>
      <c r="C71" s="312"/>
      <c r="D71" s="312"/>
      <c r="E71" s="312"/>
      <c r="F71" s="312"/>
      <c r="G71" s="312"/>
      <c r="H71" s="312"/>
      <c r="I71" s="312"/>
      <c r="J71" s="313"/>
    </row>
    <row r="72" spans="2:10" ht="18.649999999999999" customHeight="1" x14ac:dyDescent="0.55000000000000004">
      <c r="B72" s="314"/>
      <c r="C72" s="315"/>
      <c r="D72" s="315"/>
      <c r="E72" s="315"/>
      <c r="F72" s="315"/>
      <c r="G72" s="315"/>
      <c r="H72" s="315"/>
      <c r="I72" s="315"/>
      <c r="J72" s="316"/>
    </row>
    <row r="74" spans="2:10" ht="18.5" thickBot="1" x14ac:dyDescent="0.6">
      <c r="B74" s="306" t="s">
        <v>9</v>
      </c>
      <c r="C74" s="306"/>
      <c r="D74" s="306"/>
    </row>
    <row r="75" spans="2:10" ht="26.25" customHeight="1" thickBot="1" x14ac:dyDescent="0.6">
      <c r="B75" s="290">
        <f>'（別紙３）投資回収期間計算シート'!C3</f>
        <v>0.45873254657750684</v>
      </c>
      <c r="C75" s="291"/>
      <c r="D75" s="112" t="s">
        <v>10</v>
      </c>
      <c r="E75" s="113"/>
    </row>
    <row r="76" spans="2:10" ht="18" customHeight="1" x14ac:dyDescent="0.55000000000000004">
      <c r="B76" s="115" t="s">
        <v>72</v>
      </c>
      <c r="C76" s="114"/>
      <c r="D76" s="112"/>
      <c r="E76" s="113"/>
    </row>
  </sheetData>
  <sheetProtection algorithmName="SHA-512" hashValue="j1AMUTj7fBr72Gd8R6Rh1u7TVvLbWbqZOdIM+n20JWotFffsIZWkZUTI/1HJSS1P12Y6AS4D131aRuLsStKuEA==" saltValue="ZEErw/cJ34XaqEPCrjrPRQ==" spinCount="100000" sheet="1" scenarios="1"/>
  <mergeCells count="16">
    <mergeCell ref="A3:L4"/>
    <mergeCell ref="B6:C6"/>
    <mergeCell ref="B75:C75"/>
    <mergeCell ref="B5:C5"/>
    <mergeCell ref="B22:J44"/>
    <mergeCell ref="B10:E10"/>
    <mergeCell ref="B68:D68"/>
    <mergeCell ref="B69:J72"/>
    <mergeCell ref="B74:D74"/>
    <mergeCell ref="B51:J54"/>
    <mergeCell ref="B55:D55"/>
    <mergeCell ref="B56:D56"/>
    <mergeCell ref="B57:J60"/>
    <mergeCell ref="B62:D62"/>
    <mergeCell ref="B63:J66"/>
    <mergeCell ref="B50:D50"/>
  </mergeCells>
  <phoneticPr fontId="1"/>
  <pageMargins left="0.7" right="0.7" top="0.75" bottom="0.75" header="0.3" footer="0.3"/>
  <pageSetup paperSize="9" scale="69" orientation="portrait" r:id="rId1"/>
  <rowBreaks count="1" manualBreakCount="1">
    <brk id="47"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tabColor rgb="FF92D050"/>
  </sheetPr>
  <dimension ref="A1:P42"/>
  <sheetViews>
    <sheetView showGridLines="0" zoomScaleNormal="100" workbookViewId="0">
      <selection activeCell="L14" sqref="L14"/>
    </sheetView>
  </sheetViews>
  <sheetFormatPr defaultRowHeight="18" x14ac:dyDescent="0.55000000000000004"/>
  <cols>
    <col min="1" max="1" width="1.1640625" customWidth="1"/>
    <col min="2" max="2" width="3.6640625" customWidth="1"/>
    <col min="3" max="3" width="23.08203125" customWidth="1"/>
    <col min="4" max="4" width="19.5" customWidth="1"/>
    <col min="5" max="5" width="15.1640625" hidden="1" customWidth="1"/>
    <col min="6" max="6" width="16.6640625" hidden="1" customWidth="1"/>
    <col min="7" max="7" width="9.5" customWidth="1"/>
    <col min="8" max="8" width="3.6640625" customWidth="1"/>
    <col min="9" max="9" width="23.08203125" customWidth="1"/>
    <col min="10" max="10" width="13.08203125" bestFit="1" customWidth="1"/>
    <col min="11" max="11" width="17.1640625" bestFit="1" customWidth="1"/>
    <col min="12" max="12" width="16.5" customWidth="1"/>
    <col min="13" max="13" width="11" customWidth="1"/>
    <col min="14" max="14" width="16.6640625" hidden="1" customWidth="1"/>
    <col min="15" max="15" width="3" hidden="1" customWidth="1"/>
    <col min="16" max="16" width="20.1640625" hidden="1" customWidth="1"/>
  </cols>
  <sheetData>
    <row r="1" spans="1:16" x14ac:dyDescent="0.55000000000000004">
      <c r="A1" s="116"/>
      <c r="B1" s="1" t="s">
        <v>74</v>
      </c>
      <c r="C1" s="1"/>
      <c r="D1" s="1"/>
      <c r="E1" s="1"/>
      <c r="F1" s="1"/>
      <c r="G1" s="1"/>
      <c r="H1" s="1"/>
      <c r="I1" s="1"/>
      <c r="J1" s="1"/>
      <c r="K1" s="1"/>
      <c r="L1" s="1"/>
      <c r="M1" s="1"/>
    </row>
    <row r="2" spans="1:16" ht="7.5" customHeight="1" thickBot="1" x14ac:dyDescent="0.6">
      <c r="D2" s="2"/>
      <c r="E2" s="2"/>
      <c r="F2" s="2"/>
      <c r="J2" s="2"/>
      <c r="N2" s="2"/>
      <c r="O2" s="2"/>
    </row>
    <row r="3" spans="1:16" ht="29.25" customHeight="1" thickBot="1" x14ac:dyDescent="0.6">
      <c r="B3" s="3"/>
      <c r="C3" s="105" t="s">
        <v>11</v>
      </c>
      <c r="D3" s="4">
        <f>(SUMIF(C11:C40,"&lt;&gt;",D11:D40)-SUMIF(E11:E40,"&lt;&gt;-",D11:D40)-SUMIF(F11:F40,"&lt;0"))/60</f>
        <v>48</v>
      </c>
      <c r="E3" s="5"/>
      <c r="F3" s="5"/>
      <c r="G3" t="s">
        <v>12</v>
      </c>
      <c r="H3" s="3"/>
      <c r="I3" s="105" t="s">
        <v>13</v>
      </c>
      <c r="J3" s="6">
        <f>(SUMIF(I11:I40,"&lt;&gt;",J11:J40)-SUMIF(N11:N40,"&lt;&gt;-",J11:J40)+SUMIF(N11:N40,"&gt;0"))/60</f>
        <v>0</v>
      </c>
      <c r="K3" t="s">
        <v>12</v>
      </c>
      <c r="L3" s="7" t="s">
        <v>14</v>
      </c>
      <c r="M3" s="8">
        <f>IF(D3=0,0,IF((D3-J3)/D3&lt;0,0,(D3-J3)/D3))</f>
        <v>1</v>
      </c>
      <c r="N3" s="9"/>
      <c r="O3" s="9"/>
    </row>
    <row r="4" spans="1:16" ht="6.75" customHeight="1" x14ac:dyDescent="0.55000000000000004"/>
    <row r="5" spans="1:16" x14ac:dyDescent="0.55000000000000004">
      <c r="B5" s="10" t="s">
        <v>15</v>
      </c>
      <c r="C5" s="11"/>
      <c r="D5" s="11"/>
      <c r="G5" s="12"/>
      <c r="H5" s="13" t="s">
        <v>16</v>
      </c>
      <c r="I5" s="14"/>
      <c r="J5" s="14"/>
      <c r="K5" s="14"/>
      <c r="L5" s="14"/>
      <c r="M5" s="14"/>
      <c r="N5" s="9"/>
      <c r="O5" s="9"/>
    </row>
    <row r="6" spans="1:16" ht="9" customHeight="1" x14ac:dyDescent="0.55000000000000004">
      <c r="B6" s="15"/>
      <c r="D6" s="16"/>
      <c r="E6" s="16"/>
      <c r="F6" s="16"/>
      <c r="H6" s="15"/>
      <c r="J6" s="17"/>
    </row>
    <row r="7" spans="1:16" x14ac:dyDescent="0.55000000000000004">
      <c r="B7" s="18"/>
      <c r="C7" s="19" t="s">
        <v>17</v>
      </c>
      <c r="D7" s="106">
        <f>SUMIF(C11:C40,"&lt;&gt;",D11:D40)/60</f>
        <v>64</v>
      </c>
      <c r="E7" s="20"/>
      <c r="F7" s="20"/>
      <c r="G7" s="15" t="s">
        <v>12</v>
      </c>
      <c r="I7" s="21" t="s">
        <v>18</v>
      </c>
      <c r="J7" s="106">
        <f>SUMIF(I11:I40,"&lt;&gt;",J11:J40)/60</f>
        <v>16</v>
      </c>
      <c r="K7" t="s">
        <v>12</v>
      </c>
      <c r="L7" s="20"/>
    </row>
    <row r="8" spans="1:16" ht="7.5" customHeight="1" x14ac:dyDescent="0.55000000000000004">
      <c r="B8" s="18"/>
      <c r="C8" s="21"/>
      <c r="D8" s="22"/>
      <c r="E8" s="20"/>
      <c r="F8" s="20"/>
      <c r="G8" s="15"/>
      <c r="I8" s="21"/>
      <c r="J8" s="22"/>
      <c r="L8" s="20"/>
    </row>
    <row r="9" spans="1:16" x14ac:dyDescent="0.55000000000000004">
      <c r="C9" s="15"/>
      <c r="D9" s="74" t="s">
        <v>19</v>
      </c>
      <c r="I9" s="15"/>
      <c r="J9" s="75" t="s">
        <v>20</v>
      </c>
      <c r="K9" s="65"/>
    </row>
    <row r="10" spans="1:16" ht="34.25" customHeight="1" thickBot="1" x14ac:dyDescent="0.6">
      <c r="B10" s="23" t="s">
        <v>21</v>
      </c>
      <c r="C10" s="24" t="s">
        <v>22</v>
      </c>
      <c r="D10" s="25" t="s">
        <v>23</v>
      </c>
      <c r="E10" s="68" t="s">
        <v>24</v>
      </c>
      <c r="F10" s="69" t="s">
        <v>25</v>
      </c>
      <c r="H10" s="26" t="s">
        <v>21</v>
      </c>
      <c r="I10" s="27" t="s">
        <v>26</v>
      </c>
      <c r="J10" s="28" t="s">
        <v>23</v>
      </c>
      <c r="K10" s="29" t="s">
        <v>27</v>
      </c>
      <c r="L10" s="30" t="s">
        <v>28</v>
      </c>
      <c r="N10" s="66" t="s">
        <v>29</v>
      </c>
      <c r="P10" s="66" t="s">
        <v>30</v>
      </c>
    </row>
    <row r="11" spans="1:16" x14ac:dyDescent="0.55000000000000004">
      <c r="B11" s="31">
        <v>1</v>
      </c>
      <c r="C11" s="32" t="s">
        <v>151</v>
      </c>
      <c r="D11" s="33">
        <v>960</v>
      </c>
      <c r="E11" s="34">
        <f t="shared" ref="E11:E40" si="0">IF(OR(C11="",D11=""),"-",IF(IFERROR(MATCH(B11,L$11:L$40,0),"")="","-",IF(OR(INDEX(I$11:I$40,MATCH(B11,L$11:L$40,0))="",INDEX(J$11:J$40,MATCH(B11,L$11:L$40,0))="",INDEX(K$11:K$40,MATCH(B11,L$11:L$40,0))&lt;&gt;"内容は変化しない作業"),"-",MATCH(B11,L$11:L$40,0))))</f>
        <v>1</v>
      </c>
      <c r="F11" s="67" cm="1">
        <f t="array" ref="F11">IF(E11="-","-",IF(AND(C11&lt;&gt;"",D11&gt;0,INDEX(K$11:K$40,E11)="内容は変化しない作業",AND(E11&lt;&gt;"-",E11&lt;&gt;""),INDEX(I$11:I$40,E11)&lt;&gt;"",INDEX(J$11:J$40,E11)&lt;&gt;""),INDEX(J$11:J$40,E11)-D11,"-"))</f>
        <v>-720</v>
      </c>
      <c r="G11" s="35"/>
      <c r="H11" s="36">
        <v>1</v>
      </c>
      <c r="I11" s="37" t="s">
        <v>151</v>
      </c>
      <c r="J11" s="38">
        <v>240</v>
      </c>
      <c r="K11" s="39" t="s">
        <v>32</v>
      </c>
      <c r="L11" s="40">
        <v>1</v>
      </c>
      <c r="N11" s="72" cm="1">
        <f t="array" ref="N11">IF(AND(I11&lt;&gt;"",J11&gt;0,K11="内容は変化しない作業",L11&gt;0,INDEX(C$11:C$40,L11)&lt;&gt;"",INDEX(D$11:D$40,L11)&lt;&gt;""),J11-INDEX(D$11:D$40,L11),"-")</f>
        <v>-720</v>
      </c>
      <c r="O11" s="3"/>
      <c r="P11" s="73" t="s">
        <v>31</v>
      </c>
    </row>
    <row r="12" spans="1:16" x14ac:dyDescent="0.55000000000000004">
      <c r="B12" s="41">
        <v>2</v>
      </c>
      <c r="C12" s="42" t="s">
        <v>150</v>
      </c>
      <c r="D12" s="43">
        <v>2880</v>
      </c>
      <c r="E12" s="34">
        <f t="shared" si="0"/>
        <v>2</v>
      </c>
      <c r="F12" s="67" cm="1">
        <f t="array" ref="F12">IF(E12="-","-",IF(AND(C12&lt;&gt;"",D12&gt;0,INDEX(K$11:K$40,E12)="内容は変化しない作業",AND(E12&lt;&gt;"-",E12&lt;&gt;""),INDEX(I$11:I$40,E12)&lt;&gt;"",INDEX(J$11:J$40,E12)&lt;&gt;""),INDEX(J$11:J$40,E12)-D12,"-"))</f>
        <v>-2160</v>
      </c>
      <c r="H12" s="44">
        <v>2</v>
      </c>
      <c r="I12" s="45" t="s">
        <v>152</v>
      </c>
      <c r="J12" s="46">
        <v>720</v>
      </c>
      <c r="K12" s="47" t="s">
        <v>32</v>
      </c>
      <c r="L12" s="48">
        <v>2</v>
      </c>
      <c r="N12" s="72" cm="1">
        <f t="array" ref="N12">IF(AND(I12&lt;&gt;"",J12&gt;0,K12="内容は変化しない作業",L12&gt;0,INDEX(C$11:C$40,L12)&lt;&gt;"",INDEX(D$11:D$40,L12)&lt;&gt;""),J12-INDEX(D$11:D$40,L12),"-")</f>
        <v>-2160</v>
      </c>
      <c r="O12" s="3"/>
      <c r="P12" s="73" t="s">
        <v>32</v>
      </c>
    </row>
    <row r="13" spans="1:16" x14ac:dyDescent="0.55000000000000004">
      <c r="B13" s="31">
        <v>3</v>
      </c>
      <c r="C13" s="42"/>
      <c r="D13" s="43"/>
      <c r="E13" s="34" t="str">
        <f t="shared" si="0"/>
        <v>-</v>
      </c>
      <c r="F13" s="67" t="str" cm="1">
        <f t="array" ref="F13">IF(E13="-","-",IF(AND(C13&lt;&gt;"",D13&gt;0,INDEX(K$11:K$40,E13)="内容は変化しない作業",AND(E13&lt;&gt;"-",E13&lt;&gt;""),INDEX(I$11:I$40,E13)&lt;&gt;"",INDEX(J$11:J$40,E13)&lt;&gt;""),INDEX(J$11:J$40,E13)-D13,"-"))</f>
        <v>-</v>
      </c>
      <c r="H13" s="49">
        <v>3</v>
      </c>
      <c r="I13" s="50"/>
      <c r="J13" s="51"/>
      <c r="K13" s="52"/>
      <c r="L13" s="53"/>
      <c r="N13" s="72" t="str" cm="1">
        <f t="array" ref="N13">IF(AND(I13&lt;&gt;"",J13&gt;0,K13="内容は変化しない作業",L13&gt;0,INDEX(C$11:C$40,L13)&lt;&gt;"",INDEX(D$11:D$40,L13)&lt;&gt;""),J13-INDEX(D$11:D$40,L13),"-")</f>
        <v>-</v>
      </c>
      <c r="O13" s="3"/>
      <c r="P13" s="73"/>
    </row>
    <row r="14" spans="1:16" x14ac:dyDescent="0.55000000000000004">
      <c r="B14" s="31">
        <v>4</v>
      </c>
      <c r="C14" s="42"/>
      <c r="D14" s="43"/>
      <c r="E14" s="34" t="str">
        <f t="shared" si="0"/>
        <v>-</v>
      </c>
      <c r="F14" s="67" t="str" cm="1">
        <f t="array" ref="F14">IF(E14="-","-",IF(AND(C14&lt;&gt;"",D14&gt;0,INDEX(K$11:K$40,E14)="内容は変化しない作業",AND(E14&lt;&gt;"-",E14&lt;&gt;""),INDEX(I$11:I$40,E14)&lt;&gt;"",INDEX(J$11:J$40,E14)&lt;&gt;""),INDEX(J$11:J$40,E14)-D14,"-"))</f>
        <v>-</v>
      </c>
      <c r="H14" s="49">
        <v>4</v>
      </c>
      <c r="I14" s="50"/>
      <c r="J14" s="51"/>
      <c r="K14" s="52"/>
      <c r="L14" s="48"/>
      <c r="N14" s="72" t="str" cm="1">
        <f t="array" ref="N14">IF(AND(I14&lt;&gt;"",J14&gt;0,K14="内容は変化しない作業",L14&gt;0,INDEX(C$11:C$40,L14)&lt;&gt;"",INDEX(D$11:D$40,L14)&lt;&gt;""),J14-INDEX(D$11:D$40,L14),"-")</f>
        <v>-</v>
      </c>
      <c r="O14" s="3"/>
    </row>
    <row r="15" spans="1:16" x14ac:dyDescent="0.55000000000000004">
      <c r="B15" s="31">
        <v>5</v>
      </c>
      <c r="C15" s="42"/>
      <c r="D15" s="43"/>
      <c r="E15" s="34" t="str">
        <f t="shared" si="0"/>
        <v>-</v>
      </c>
      <c r="F15" s="67" t="str" cm="1">
        <f t="array" ref="F15">IF(E15="-","-",IF(AND(C15&lt;&gt;"",D15&gt;0,INDEX(K$11:K$40,E15)="内容は変化しない作業",AND(E15&lt;&gt;"-",E15&lt;&gt;""),INDEX(I$11:I$40,E15)&lt;&gt;"",INDEX(J$11:J$40,E15)&lt;&gt;""),INDEX(J$11:J$40,E15)-D15,"-"))</f>
        <v>-</v>
      </c>
      <c r="H15" s="44">
        <v>5</v>
      </c>
      <c r="I15" s="45"/>
      <c r="J15" s="46"/>
      <c r="K15" s="52"/>
      <c r="L15" s="48"/>
      <c r="N15" s="72" t="str" cm="1">
        <f t="array" ref="N15">IF(AND(I15&lt;&gt;"",J15&gt;0,K15="内容は変化しない作業",L15&gt;0,INDEX(C$11:C$40,L15)&lt;&gt;"",INDEX(D$11:D$40,L15)&lt;&gt;""),J15-INDEX(D$11:D$40,L15),"-")</f>
        <v>-</v>
      </c>
      <c r="O15" s="3"/>
    </row>
    <row r="16" spans="1:16" x14ac:dyDescent="0.55000000000000004">
      <c r="B16" s="44">
        <v>6</v>
      </c>
      <c r="C16" s="54"/>
      <c r="D16" s="55"/>
      <c r="E16" s="34" t="str">
        <f t="shared" si="0"/>
        <v>-</v>
      </c>
      <c r="F16" s="67" t="str" cm="1">
        <f t="array" ref="F16">IF(E16="-","-",IF(AND(C16&lt;&gt;"",D16&gt;0,INDEX(K$11:K$40,E16)="内容は変化しない作業",AND(E16&lt;&gt;"-",E16&lt;&gt;""),INDEX(I$11:I$40,E16)&lt;&gt;"",INDEX(J$11:J$40,E16)&lt;&gt;""),INDEX(J$11:J$40,E16)-D16,"-"))</f>
        <v>-</v>
      </c>
      <c r="H16" s="49">
        <v>6</v>
      </c>
      <c r="I16" s="50"/>
      <c r="J16" s="51"/>
      <c r="K16" s="52"/>
      <c r="L16" s="48"/>
      <c r="N16" s="72" t="str" cm="1">
        <f t="array" ref="N16">IF(AND(I16&lt;&gt;"",J16&gt;0,K16="内容は変化しない作業",L16&gt;0,INDEX(C$11:C$40,L16)&lt;&gt;"",INDEX(D$11:D$40,L16)&lt;&gt;""),J16-INDEX(D$11:D$40,L16),"-")</f>
        <v>-</v>
      </c>
      <c r="O16" s="3"/>
    </row>
    <row r="17" spans="2:15" x14ac:dyDescent="0.55000000000000004">
      <c r="B17" s="31">
        <v>7</v>
      </c>
      <c r="C17" s="42"/>
      <c r="D17" s="43"/>
      <c r="E17" s="34" t="str">
        <f t="shared" si="0"/>
        <v>-</v>
      </c>
      <c r="F17" s="67" t="str" cm="1">
        <f t="array" ref="F17">IF(E17="-","-",IF(AND(C17&lt;&gt;"",D17&gt;0,INDEX(K$11:K$40,E17)="内容は変化しない作業",AND(E17&lt;&gt;"-",E17&lt;&gt;""),INDEX(I$11:I$40,E17)&lt;&gt;"",INDEX(J$11:J$40,E17)&lt;&gt;""),INDEX(J$11:J$40,E17)-D17,"-"))</f>
        <v>-</v>
      </c>
      <c r="H17" s="49">
        <v>7</v>
      </c>
      <c r="I17" s="50"/>
      <c r="J17" s="51"/>
      <c r="K17" s="52"/>
      <c r="L17" s="48"/>
      <c r="N17" s="72" t="str" cm="1">
        <f t="array" ref="N17">IF(AND(I17&lt;&gt;"",J17&gt;0,K17="内容は変化しない作業",L17&gt;0,INDEX(C$11:C$40,L17)&lt;&gt;"",INDEX(D$11:D$40,L17)&lt;&gt;""),J17-INDEX(D$11:D$40,L17),"-")</f>
        <v>-</v>
      </c>
      <c r="O17" s="3"/>
    </row>
    <row r="18" spans="2:15" x14ac:dyDescent="0.55000000000000004">
      <c r="B18" s="31">
        <v>8</v>
      </c>
      <c r="C18" s="42"/>
      <c r="D18" s="43"/>
      <c r="E18" s="34" t="str">
        <f t="shared" si="0"/>
        <v>-</v>
      </c>
      <c r="F18" s="67" t="str" cm="1">
        <f t="array" ref="F18">IF(E18="-","-",IF(AND(C18&lt;&gt;"",D18&gt;0,INDEX(K$11:K$40,E18)="内容は変化しない作業",AND(E18&lt;&gt;"-",E18&lt;&gt;""),INDEX(I$11:I$40,E18)&lt;&gt;"",INDEX(J$11:J$40,E18)&lt;&gt;""),INDEX(J$11:J$40,E18)-D18,"-"))</f>
        <v>-</v>
      </c>
      <c r="H18" s="49">
        <v>8</v>
      </c>
      <c r="I18" s="50"/>
      <c r="J18" s="51"/>
      <c r="K18" s="52"/>
      <c r="L18" s="48"/>
      <c r="N18" s="72" t="str" cm="1">
        <f t="array" ref="N18">IF(AND(I18&lt;&gt;"",J18&gt;0,K18="内容は変化しない作業",L18&gt;0,INDEX(C$11:C$40,L18)&lt;&gt;"",INDEX(D$11:D$40,L18)&lt;&gt;""),J18-INDEX(D$11:D$40,L18),"-")</f>
        <v>-</v>
      </c>
      <c r="O18" s="3"/>
    </row>
    <row r="19" spans="2:15" x14ac:dyDescent="0.55000000000000004">
      <c r="B19" s="31">
        <v>9</v>
      </c>
      <c r="C19" s="42"/>
      <c r="D19" s="43"/>
      <c r="E19" s="34" t="str">
        <f t="shared" si="0"/>
        <v>-</v>
      </c>
      <c r="F19" s="67" t="str" cm="1">
        <f t="array" ref="F19">IF(E19="-","-",IF(AND(C19&lt;&gt;"",D19&gt;0,INDEX(K$11:K$40,E19)="内容は変化しない作業",AND(E19&lt;&gt;"-",E19&lt;&gt;""),INDEX(I$11:I$40,E19)&lt;&gt;"",INDEX(J$11:J$40,E19)&lt;&gt;""),INDEX(J$11:J$40,E19)-D19,"-"))</f>
        <v>-</v>
      </c>
      <c r="H19" s="49">
        <v>9</v>
      </c>
      <c r="I19" s="50"/>
      <c r="J19" s="51"/>
      <c r="K19" s="52"/>
      <c r="L19" s="48"/>
      <c r="N19" s="72" t="str" cm="1">
        <f t="array" ref="N19">IF(AND(I19&lt;&gt;"",J19&gt;0,K19="内容は変化しない作業",L19&gt;0,INDEX(C$11:C$40,L19)&lt;&gt;"",INDEX(D$11:D$40,L19)&lt;&gt;""),J19-INDEX(D$11:D$40,L19),"-")</f>
        <v>-</v>
      </c>
      <c r="O19" s="3"/>
    </row>
    <row r="20" spans="2:15" x14ac:dyDescent="0.55000000000000004">
      <c r="B20" s="31">
        <v>10</v>
      </c>
      <c r="C20" s="42"/>
      <c r="D20" s="43"/>
      <c r="E20" s="34" t="str">
        <f t="shared" si="0"/>
        <v>-</v>
      </c>
      <c r="F20" s="67" t="str" cm="1">
        <f t="array" ref="F20">IF(E20="-","-",IF(AND(C20&lt;&gt;"",D20&gt;0,INDEX(K$11:K$40,E20)="内容は変化しない作業",AND(E20&lt;&gt;"-",E20&lt;&gt;""),INDEX(I$11:I$40,E20)&lt;&gt;"",INDEX(J$11:J$40,E20)&lt;&gt;""),INDEX(J$11:J$40,E20)-D20,"-"))</f>
        <v>-</v>
      </c>
      <c r="H20" s="49">
        <v>10</v>
      </c>
      <c r="I20" s="50"/>
      <c r="J20" s="51"/>
      <c r="K20" s="52"/>
      <c r="L20" s="48"/>
      <c r="N20" s="72" t="str" cm="1">
        <f t="array" ref="N20">IF(AND(I20&lt;&gt;"",J20&gt;0,K20="内容は変化しない作業",L20&gt;0,INDEX(C$11:C$40,L20)&lt;&gt;"",INDEX(D$11:D$40,L20)&lt;&gt;""),J20-INDEX(D$11:D$40,L20),"-")</f>
        <v>-</v>
      </c>
      <c r="O20" s="3"/>
    </row>
    <row r="21" spans="2:15" x14ac:dyDescent="0.55000000000000004">
      <c r="B21" s="31">
        <v>11</v>
      </c>
      <c r="C21" s="42"/>
      <c r="D21" s="43"/>
      <c r="E21" s="34" t="str">
        <f t="shared" si="0"/>
        <v>-</v>
      </c>
      <c r="F21" s="67" t="str" cm="1">
        <f t="array" ref="F21">IF(E21="-","-",IF(AND(C21&lt;&gt;"",D21&gt;0,INDEX(K$11:K$40,E21)="内容は変化しない作業",AND(E21&lt;&gt;"-",E21&lt;&gt;""),INDEX(I$11:I$40,E21)&lt;&gt;"",INDEX(J$11:J$40,E21)&lt;&gt;""),INDEX(J$11:J$40,E21)-D21,"-"))</f>
        <v>-</v>
      </c>
      <c r="H21" s="49">
        <v>11</v>
      </c>
      <c r="I21" s="50"/>
      <c r="J21" s="51"/>
      <c r="K21" s="52"/>
      <c r="L21" s="48"/>
      <c r="N21" s="72" t="str" cm="1">
        <f t="array" ref="N21">IF(AND(I21&lt;&gt;"",J21&gt;0,K21="内容は変化しない作業",L21&gt;0,INDEX(C$11:C$40,L21)&lt;&gt;"",INDEX(D$11:D$40,L21)&lt;&gt;""),J21-INDEX(D$11:D$40,L21),"-")</f>
        <v>-</v>
      </c>
      <c r="O21" s="3"/>
    </row>
    <row r="22" spans="2:15" x14ac:dyDescent="0.55000000000000004">
      <c r="B22" s="49">
        <v>12</v>
      </c>
      <c r="C22" s="56"/>
      <c r="D22" s="57"/>
      <c r="E22" s="34" t="str">
        <f t="shared" si="0"/>
        <v>-</v>
      </c>
      <c r="F22" s="67" t="str" cm="1">
        <f t="array" ref="F22">IF(E22="-","-",IF(AND(C22&lt;&gt;"",D22&gt;0,INDEX(K$11:K$40,E22)="内容は変化しない作業",AND(E22&lt;&gt;"-",E22&lt;&gt;""),INDEX(I$11:I$40,E22)&lt;&gt;"",INDEX(J$11:J$40,E22)&lt;&gt;""),INDEX(J$11:J$40,E22)-D22,"-"))</f>
        <v>-</v>
      </c>
      <c r="H22" s="49">
        <v>12</v>
      </c>
      <c r="I22" s="50"/>
      <c r="J22" s="51"/>
      <c r="K22" s="52"/>
      <c r="L22" s="48"/>
      <c r="N22" s="72" t="str" cm="1">
        <f t="array" ref="N22">IF(AND(I22&lt;&gt;"",J22&gt;0,K22="内容は変化しない作業",L22&gt;0,INDEX(C$11:C$40,L22)&lt;&gt;"",INDEX(D$11:D$40,L22)&lt;&gt;""),J22-INDEX(D$11:D$40,L22),"-")</f>
        <v>-</v>
      </c>
      <c r="O22" s="3"/>
    </row>
    <row r="23" spans="2:15" x14ac:dyDescent="0.55000000000000004">
      <c r="B23" s="49">
        <v>13</v>
      </c>
      <c r="C23" s="56"/>
      <c r="D23" s="57"/>
      <c r="E23" s="34" t="str">
        <f t="shared" si="0"/>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55000000000000004">
      <c r="B24" s="49">
        <v>14</v>
      </c>
      <c r="C24" s="56"/>
      <c r="D24" s="57"/>
      <c r="E24" s="34" t="str">
        <f t="shared" si="0"/>
        <v>-</v>
      </c>
      <c r="F24" s="67" t="str" cm="1">
        <f t="array" ref="F24">IF(E24="-","-",IF(AND(C24&lt;&gt;"",D24&gt;0,INDEX(K$11:K$40,E24)="内容は変化しない作業",AND(E24&lt;&gt;"-",E24&lt;&gt;""),INDEX(I$11:I$40,E24)&lt;&gt;"",INDEX(J$11:J$40,E24)&lt;&gt;""),INDEX(J$11:J$40,E24)-D24,"-"))</f>
        <v>-</v>
      </c>
      <c r="H24" s="49">
        <v>14</v>
      </c>
      <c r="I24" s="50"/>
      <c r="J24" s="51"/>
      <c r="K24" s="52"/>
      <c r="L24" s="48"/>
      <c r="N24" s="72" t="str" cm="1">
        <f t="array" ref="N24">IF(AND(I24&lt;&gt;"",J24&gt;0,K24="内容は変化しない作業",L24&gt;0,INDEX(C$11:C$40,L24)&lt;&gt;"",INDEX(D$11:D$40,L24)&lt;&gt;""),J24-INDEX(D$11:D$40,L24),"-")</f>
        <v>-</v>
      </c>
      <c r="O24" s="3"/>
    </row>
    <row r="25" spans="2:15" x14ac:dyDescent="0.55000000000000004">
      <c r="B25" s="49">
        <v>15</v>
      </c>
      <c r="C25" s="56"/>
      <c r="D25" s="57"/>
      <c r="E25" s="34" t="str">
        <f t="shared" si="0"/>
        <v>-</v>
      </c>
      <c r="F25" s="67" t="str" cm="1">
        <f t="array" ref="F25">IF(E25="-","-",IF(AND(C25&lt;&gt;"",D25&gt;0,INDEX(K$11:K$40,E25)="内容は変化しない作業",AND(E25&lt;&gt;"-",E25&lt;&gt;""),INDEX(I$11:I$40,E25)&lt;&gt;"",INDEX(J$11:J$40,E25)&lt;&gt;""),INDEX(J$11:J$40,E25)-D25,"-"))</f>
        <v>-</v>
      </c>
      <c r="H25" s="49">
        <v>15</v>
      </c>
      <c r="I25" s="50"/>
      <c r="J25" s="51"/>
      <c r="K25" s="52"/>
      <c r="L25" s="48"/>
      <c r="N25" s="72" t="str" cm="1">
        <f t="array" ref="N25">IF(AND(I25&lt;&gt;"",J25&gt;0,K25="内容は変化しない作業",L25&gt;0,INDEX(C$11:C$40,L25)&lt;&gt;"",INDEX(D$11:D$40,L25)&lt;&gt;""),J25-INDEX(D$11:D$40,L25),"-")</f>
        <v>-</v>
      </c>
      <c r="O25" s="3"/>
    </row>
    <row r="26" spans="2:15" x14ac:dyDescent="0.55000000000000004">
      <c r="B26" s="49">
        <v>16</v>
      </c>
      <c r="C26" s="56"/>
      <c r="D26" s="57"/>
      <c r="E26" s="34" t="str">
        <f t="shared" si="0"/>
        <v>-</v>
      </c>
      <c r="F26" s="67" t="str" cm="1">
        <f t="array" ref="F26">IF(E26="-","-",IF(AND(C26&lt;&gt;"",D26&gt;0,INDEX(K$11:K$40,E26)="内容は変化しない作業",AND(E26&lt;&gt;"-",E26&lt;&gt;""),INDEX(I$11:I$40,E26)&lt;&gt;"",INDEX(J$11:J$40,E26)&lt;&gt;""),INDEX(J$11:J$40,E26)-D26,"-"))</f>
        <v>-</v>
      </c>
      <c r="H26" s="49">
        <v>16</v>
      </c>
      <c r="I26" s="50"/>
      <c r="J26" s="51"/>
      <c r="K26" s="52"/>
      <c r="L26" s="48"/>
      <c r="N26" s="72" t="str" cm="1">
        <f t="array" ref="N26">IF(AND(I26&lt;&gt;"",J26&gt;0,K26="内容は変化しない作業",L26&gt;0,INDEX(C$11:C$40,L26)&lt;&gt;"",INDEX(D$11:D$40,L26)&lt;&gt;""),J26-INDEX(D$11:D$40,L26),"-")</f>
        <v>-</v>
      </c>
      <c r="O26" s="3"/>
    </row>
    <row r="27" spans="2:15" x14ac:dyDescent="0.55000000000000004">
      <c r="B27" s="49">
        <v>17</v>
      </c>
      <c r="C27" s="56"/>
      <c r="D27" s="57"/>
      <c r="E27" s="34" t="str">
        <f t="shared" si="0"/>
        <v>-</v>
      </c>
      <c r="F27" s="67" t="str" cm="1">
        <f t="array" ref="F27">IF(E27="-","-",IF(AND(C27&lt;&gt;"",D27&gt;0,INDEX(K$11:K$40,E27)="内容は変化しない作業",AND(E27&lt;&gt;"-",E27&lt;&gt;""),INDEX(I$11:I$40,E27)&lt;&gt;"",INDEX(J$11:J$40,E27)&lt;&gt;""),INDEX(J$11:J$40,E27)-D27,"-"))</f>
        <v>-</v>
      </c>
      <c r="H27" s="49">
        <v>17</v>
      </c>
      <c r="I27" s="50"/>
      <c r="J27" s="51"/>
      <c r="K27" s="52"/>
      <c r="L27" s="48"/>
      <c r="N27" s="72" t="str" cm="1">
        <f t="array" ref="N27">IF(AND(I27&lt;&gt;"",J27&gt;0,K27="内容は変化しない作業",L27&gt;0,INDEX(C$11:C$40,L27)&lt;&gt;"",INDEX(D$11:D$40,L27)&lt;&gt;""),J27-INDEX(D$11:D$40,L27),"-")</f>
        <v>-</v>
      </c>
      <c r="O27" s="3"/>
    </row>
    <row r="28" spans="2:15" x14ac:dyDescent="0.55000000000000004">
      <c r="B28" s="49">
        <v>18</v>
      </c>
      <c r="C28" s="56"/>
      <c r="D28" s="57"/>
      <c r="E28" s="34" t="str">
        <f t="shared" si="0"/>
        <v>-</v>
      </c>
      <c r="F28" s="67" t="str" cm="1">
        <f t="array" ref="F28">IF(E28="-","-",IF(AND(C28&lt;&gt;"",D28&gt;0,INDEX(K$11:K$40,E28)="内容は変化しない作業",AND(E28&lt;&gt;"-",E28&lt;&gt;""),INDEX(I$11:I$40,E28)&lt;&gt;"",INDEX(J$11:J$40,E28)&lt;&gt;""),INDEX(J$11:J$40,E28)-D28,"-"))</f>
        <v>-</v>
      </c>
      <c r="H28" s="49">
        <v>18</v>
      </c>
      <c r="I28" s="50"/>
      <c r="J28" s="51"/>
      <c r="K28" s="52"/>
      <c r="L28" s="48"/>
      <c r="N28" s="72" t="str" cm="1">
        <f t="array" ref="N28">IF(AND(I28&lt;&gt;"",J28&gt;0,K28="内容は変化しない作業",L28&gt;0,INDEX(C$11:C$40,L28)&lt;&gt;"",INDEX(D$11:D$40,L28)&lt;&gt;""),J28-INDEX(D$11:D$40,L28),"-")</f>
        <v>-</v>
      </c>
      <c r="O28" s="3"/>
    </row>
    <row r="29" spans="2:15" x14ac:dyDescent="0.55000000000000004">
      <c r="B29" s="49">
        <v>19</v>
      </c>
      <c r="C29" s="56"/>
      <c r="D29" s="57"/>
      <c r="E29" s="34" t="str">
        <f t="shared" si="0"/>
        <v>-</v>
      </c>
      <c r="F29" s="67" t="str" cm="1">
        <f t="array" ref="F29">IF(E29="-","-",IF(AND(C29&lt;&gt;"",D29&gt;0,INDEX(K$11:K$40,E29)="内容は変化しない作業",AND(E29&lt;&gt;"-",E29&lt;&gt;""),INDEX(I$11:I$40,E29)&lt;&gt;"",INDEX(J$11:J$40,E29)&lt;&gt;""),INDEX(J$11:J$40,E29)-D29,"-"))</f>
        <v>-</v>
      </c>
      <c r="H29" s="49">
        <v>19</v>
      </c>
      <c r="I29" s="50"/>
      <c r="J29" s="51"/>
      <c r="K29" s="52"/>
      <c r="L29" s="48"/>
      <c r="N29" s="72" t="str" cm="1">
        <f t="array" ref="N29">IF(AND(I29&lt;&gt;"",J29&gt;0,K29="内容は変化しない作業",L29&gt;0,INDEX(C$11:C$40,L29)&lt;&gt;"",INDEX(D$11:D$40,L29)&lt;&gt;""),J29-INDEX(D$11:D$40,L29),"-")</f>
        <v>-</v>
      </c>
      <c r="O29" s="3"/>
    </row>
    <row r="30" spans="2:15" x14ac:dyDescent="0.55000000000000004">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55000000000000004">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55000000000000004">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550000000000000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550000000000000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550000000000000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550000000000000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550000000000000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550000000000000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550000000000000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8.5" thickBot="1" x14ac:dyDescent="0.6">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55000000000000004">
      <c r="B41" s="71"/>
      <c r="C41" s="71"/>
      <c r="D41" s="71"/>
      <c r="E41" s="71"/>
      <c r="F41" s="71"/>
      <c r="G41" s="71"/>
      <c r="H41" s="71"/>
      <c r="I41" s="71"/>
      <c r="J41" s="71"/>
      <c r="K41" s="71"/>
      <c r="L41" s="71"/>
      <c r="M41" s="71"/>
      <c r="N41" s="71"/>
    </row>
    <row r="42" spans="2:15" x14ac:dyDescent="0.55000000000000004">
      <c r="D42" s="71"/>
      <c r="E42" s="71"/>
      <c r="F42" s="71"/>
      <c r="J42" s="35"/>
      <c r="N42" s="70"/>
    </row>
  </sheetData>
  <sheetProtection algorithmName="SHA-512" hashValue="CBV4k4ipuAiTGCiYXAiPF2FPlXPpDtTr9wGK9DklXfm80A0ZkCndA/Rg7RFWzE86QGAXk1A17m0ure7+uiMuxg==" saltValue="QIEaLJFP/AfaKS2O9SH8Tg==" spinCount="100000" sheet="1" objects="1" scenarios="1"/>
  <phoneticPr fontId="1"/>
  <conditionalFormatting sqref="B11:D40">
    <cfRule type="expression" dxfId="435" priority="11">
      <formula>AND($C11&lt;&gt;"",$D11&lt;&gt;"",$E11="-")</formula>
    </cfRule>
  </conditionalFormatting>
  <conditionalFormatting sqref="C11:D40">
    <cfRule type="expression" dxfId="434" priority="5">
      <formula>$D11=""</formula>
    </cfRule>
    <cfRule type="expression" dxfId="433" priority="6">
      <formula>$C11=""</formula>
    </cfRule>
  </conditionalFormatting>
  <conditionalFormatting sqref="H11:H40">
    <cfRule type="expression" dxfId="432" priority="2">
      <formula>OR($I11="",$J11="")</formula>
    </cfRule>
  </conditionalFormatting>
  <conditionalFormatting sqref="H11:K40">
    <cfRule type="expression" dxfId="431" priority="8">
      <formula>OR($K11="新たに追加される作業",AND($K11="内容は変化しない作業",$I11&lt;&gt;"",$J11&lt;&gt;"",$L11&lt;&gt;"",$N11="-"),AND($I11&lt;&gt;"",$J11&lt;&gt;"",$K12&lt;&gt;"",$N11="-"))</formula>
    </cfRule>
  </conditionalFormatting>
  <conditionalFormatting sqref="I11:K40">
    <cfRule type="expression" dxfId="430" priority="3">
      <formula>$J11=""</formula>
    </cfRule>
    <cfRule type="expression" dxfId="429" priority="4">
      <formula>$I11=""</formula>
    </cfRule>
  </conditionalFormatting>
  <conditionalFormatting sqref="L11:L40">
    <cfRule type="expression" dxfId="428" priority="1">
      <formula>AND(N11="-",L11&lt;&gt;"")</formula>
    </cfRule>
    <cfRule type="expression" dxfId="427" priority="9">
      <formula>AND(L11&lt;&gt;"",K11="内容は変化しない作業",N11&lt;&gt;"-")</formula>
    </cfRule>
    <cfRule type="expression" dxfId="426"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tabColor rgb="FF92D050"/>
  </sheetPr>
  <dimension ref="A1:X93"/>
  <sheetViews>
    <sheetView showGridLines="0" zoomScaleNormal="100" workbookViewId="0">
      <selection activeCell="O24" sqref="O24:O25"/>
    </sheetView>
  </sheetViews>
  <sheetFormatPr defaultRowHeight="18" outlineLevelRow="1" x14ac:dyDescent="0.55000000000000004"/>
  <cols>
    <col min="1" max="1" width="1.6640625" customWidth="1"/>
    <col min="2" max="2" width="1.1640625" customWidth="1"/>
    <col min="3" max="3" width="18.6640625" customWidth="1"/>
    <col min="4" max="4" width="1.1640625" customWidth="1"/>
    <col min="5" max="5" width="2.5" customWidth="1"/>
    <col min="6" max="6" width="1.1640625" customWidth="1"/>
    <col min="7" max="7" width="18.6640625" customWidth="1"/>
    <col min="8" max="8" width="1.1640625" customWidth="1"/>
    <col min="9" max="9" width="2.5" customWidth="1"/>
    <col min="10" max="10" width="1.1640625" customWidth="1"/>
    <col min="11" max="11" width="18.6640625" customWidth="1"/>
    <col min="12" max="12" width="1.1640625" customWidth="1"/>
    <col min="13" max="13" width="2.5" customWidth="1"/>
    <col min="14" max="14" width="1.1640625" customWidth="1"/>
    <col min="15" max="15" width="18.6640625" customWidth="1"/>
    <col min="16" max="16" width="1.1640625" customWidth="1"/>
    <col min="17" max="17" width="2.5" customWidth="1"/>
    <col min="18" max="18" width="1.1640625" customWidth="1"/>
    <col min="19" max="19" width="18.6640625" customWidth="1"/>
    <col min="20" max="20" width="1.1640625" customWidth="1"/>
    <col min="21" max="21" width="2.5" customWidth="1"/>
    <col min="22" max="22" width="2.1640625" customWidth="1"/>
    <col min="23" max="23" width="4.6640625" customWidth="1"/>
    <col min="24" max="24" width="13.5" style="99" customWidth="1"/>
  </cols>
  <sheetData>
    <row r="1" spans="1:24" ht="24" customHeight="1" x14ac:dyDescent="0.55000000000000004">
      <c r="A1" s="116"/>
      <c r="B1" s="1" t="s">
        <v>79</v>
      </c>
      <c r="C1" s="1"/>
      <c r="D1" s="1"/>
      <c r="E1" s="1"/>
      <c r="F1" s="1"/>
      <c r="G1" s="1"/>
      <c r="H1" s="1"/>
      <c r="I1" s="1"/>
      <c r="J1" s="1"/>
      <c r="K1" s="1"/>
      <c r="L1" s="1"/>
      <c r="M1" s="1"/>
      <c r="N1" s="116"/>
      <c r="O1" s="116"/>
      <c r="P1" s="116"/>
      <c r="Q1" s="116"/>
      <c r="R1" s="116"/>
      <c r="S1" s="116"/>
      <c r="T1" s="116"/>
      <c r="U1" s="116"/>
      <c r="V1" s="116"/>
      <c r="W1" s="116"/>
      <c r="X1" s="116"/>
    </row>
    <row r="2" spans="1:24" ht="14.15" customHeight="1" thickBot="1" x14ac:dyDescent="0.6"/>
    <row r="3" spans="1:24" ht="18" customHeight="1" thickBot="1" x14ac:dyDescent="0.6">
      <c r="O3" s="323" t="s">
        <v>33</v>
      </c>
      <c r="P3" s="323"/>
      <c r="Q3" s="323"/>
      <c r="R3" s="324"/>
      <c r="S3" s="8">
        <f>'（別紙１）省力化計算シート'!M3</f>
        <v>1</v>
      </c>
    </row>
    <row r="4" spans="1:24" ht="6" customHeight="1" x14ac:dyDescent="0.55000000000000004">
      <c r="S4" s="64"/>
    </row>
    <row r="5" spans="1:24" x14ac:dyDescent="0.55000000000000004">
      <c r="B5" s="11"/>
      <c r="C5" s="10" t="s">
        <v>34</v>
      </c>
      <c r="D5" s="11"/>
      <c r="E5" s="11"/>
      <c r="F5" s="11"/>
      <c r="G5" s="10"/>
      <c r="H5" s="11"/>
      <c r="I5" s="11"/>
      <c r="J5" s="11"/>
      <c r="K5" s="10"/>
      <c r="L5" s="11"/>
      <c r="M5" s="11"/>
      <c r="N5" s="11"/>
      <c r="O5" s="325" t="s">
        <v>35</v>
      </c>
      <c r="P5" s="326"/>
      <c r="Q5" s="326"/>
      <c r="R5" s="76"/>
      <c r="S5" s="77">
        <f>'（別紙１）省力化計算シート'!D3</f>
        <v>48</v>
      </c>
      <c r="T5" s="327" t="s">
        <v>12</v>
      </c>
      <c r="U5" s="328"/>
      <c r="V5" s="78"/>
      <c r="W5" s="78"/>
    </row>
    <row r="6" spans="1:24" ht="7.5" customHeight="1" x14ac:dyDescent="0.55000000000000004">
      <c r="C6" s="79"/>
      <c r="G6" s="79"/>
      <c r="K6" s="79"/>
      <c r="O6" s="79"/>
      <c r="S6" s="79"/>
    </row>
    <row r="7" spans="1:24" ht="7.5" customHeight="1" thickBot="1" x14ac:dyDescent="0.6">
      <c r="B7" s="80"/>
      <c r="C7" s="81"/>
      <c r="D7" s="81"/>
      <c r="E7" s="81"/>
      <c r="F7" s="81"/>
      <c r="G7" s="81"/>
      <c r="H7" s="81"/>
      <c r="I7" s="81"/>
      <c r="J7" s="81"/>
      <c r="K7" s="81"/>
      <c r="L7" s="81"/>
      <c r="M7" s="81"/>
      <c r="N7" s="81"/>
      <c r="O7" s="81"/>
      <c r="P7" s="81"/>
      <c r="Q7" s="81"/>
      <c r="R7" s="81"/>
      <c r="S7" s="81"/>
      <c r="T7" s="81"/>
      <c r="U7" s="82"/>
    </row>
    <row r="8" spans="1:24" ht="18" customHeight="1" x14ac:dyDescent="0.55000000000000004">
      <c r="B8" s="83"/>
      <c r="C8" s="84" t="str">
        <f>'（別紙１）省力化計算シート'!C11</f>
        <v>尻尾切り</v>
      </c>
      <c r="E8" s="329" t="s">
        <v>36</v>
      </c>
      <c r="G8" s="84" t="str">
        <f>'（別紙１）省力化計算シート'!C12</f>
        <v>魚体選別</v>
      </c>
      <c r="I8" s="329" t="s">
        <v>36</v>
      </c>
      <c r="K8" s="84">
        <f>'（別紙１）省力化計算シート'!C13</f>
        <v>0</v>
      </c>
      <c r="M8" s="329" t="s">
        <v>36</v>
      </c>
      <c r="O8" s="84">
        <f>'（別紙１）省力化計算シート'!C14</f>
        <v>0</v>
      </c>
      <c r="Q8" s="329" t="s">
        <v>36</v>
      </c>
      <c r="S8" s="84">
        <f>'（別紙１）省力化計算シート'!C15</f>
        <v>0</v>
      </c>
      <c r="U8" s="330" t="s">
        <v>36</v>
      </c>
      <c r="X8" s="331" t="s">
        <v>37</v>
      </c>
    </row>
    <row r="9" spans="1:24" ht="18" customHeight="1" thickBot="1" x14ac:dyDescent="0.6">
      <c r="B9" s="83"/>
      <c r="C9" s="85"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960分　(→240分）</v>
      </c>
      <c r="E9" s="329"/>
      <c r="G9" s="85"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2880分　(→720分）</v>
      </c>
      <c r="I9" s="329"/>
      <c r="K9" s="85"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
      </c>
      <c r="M9" s="329"/>
      <c r="O9" s="85"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
      </c>
      <c r="Q9" s="329"/>
      <c r="S9" s="85"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
      </c>
      <c r="U9" s="330"/>
      <c r="X9" s="332"/>
    </row>
    <row r="10" spans="1:24" ht="15" customHeight="1" x14ac:dyDescent="0.55000000000000004">
      <c r="B10" s="83"/>
      <c r="C10" s="337"/>
      <c r="G10" s="337"/>
      <c r="K10" s="337"/>
      <c r="O10" s="337"/>
      <c r="S10" s="337"/>
      <c r="U10" s="86"/>
      <c r="X10" s="100"/>
    </row>
    <row r="11" spans="1:24" ht="15" customHeight="1" x14ac:dyDescent="0.55000000000000004">
      <c r="B11" s="83"/>
      <c r="C11" s="337"/>
      <c r="G11" s="337"/>
      <c r="K11" s="337"/>
      <c r="O11" s="337"/>
      <c r="S11" s="337"/>
      <c r="U11" s="86"/>
      <c r="X11" s="101" t="s">
        <v>38</v>
      </c>
    </row>
    <row r="12" spans="1:24" ht="7.5" customHeight="1" x14ac:dyDescent="0.55000000000000004">
      <c r="B12" s="87"/>
      <c r="C12" s="65"/>
      <c r="D12" s="65"/>
      <c r="E12" s="65"/>
      <c r="F12" s="65"/>
      <c r="G12" s="65"/>
      <c r="H12" s="65"/>
      <c r="I12" s="65"/>
      <c r="J12" s="65"/>
      <c r="K12" s="65"/>
      <c r="L12" s="65"/>
      <c r="M12" s="65"/>
      <c r="N12" s="65"/>
      <c r="O12" s="65"/>
      <c r="P12" s="65"/>
      <c r="Q12" s="65"/>
      <c r="R12" s="65"/>
      <c r="S12" s="65"/>
      <c r="T12" s="65"/>
      <c r="U12" s="88"/>
      <c r="X12" s="102"/>
    </row>
    <row r="13" spans="1:24" ht="7.5" customHeight="1" x14ac:dyDescent="0.55000000000000004">
      <c r="X13" s="102"/>
    </row>
    <row r="14" spans="1:24" ht="7.5" customHeight="1" thickBot="1" x14ac:dyDescent="0.6">
      <c r="B14" s="89"/>
      <c r="C14" s="81"/>
      <c r="D14" s="81"/>
      <c r="E14" s="81"/>
      <c r="F14" s="81"/>
      <c r="G14" s="81"/>
      <c r="H14" s="81"/>
      <c r="I14" s="81"/>
      <c r="J14" s="81"/>
      <c r="K14" s="81"/>
      <c r="L14" s="81"/>
      <c r="M14" s="81"/>
      <c r="N14" s="81"/>
      <c r="O14" s="81"/>
      <c r="P14" s="81"/>
      <c r="Q14" s="81"/>
      <c r="R14" s="81"/>
      <c r="S14" s="81"/>
      <c r="T14" s="81"/>
      <c r="U14" s="82"/>
      <c r="X14" s="102"/>
    </row>
    <row r="15" spans="1:24" ht="18" customHeight="1" x14ac:dyDescent="0.55000000000000004">
      <c r="B15" s="90"/>
      <c r="C15" s="84">
        <f>'（別紙１）省力化計算シート'!C16</f>
        <v>0</v>
      </c>
      <c r="E15" s="329" t="s">
        <v>36</v>
      </c>
      <c r="G15" s="84">
        <f>'（別紙１）省力化計算シート'!C17</f>
        <v>0</v>
      </c>
      <c r="I15" s="329" t="s">
        <v>36</v>
      </c>
      <c r="K15" s="84">
        <f>'（別紙１）省力化計算シート'!C18</f>
        <v>0</v>
      </c>
      <c r="M15" s="329" t="s">
        <v>36</v>
      </c>
      <c r="O15" s="84">
        <f>'（別紙１）省力化計算シート'!C19</f>
        <v>0</v>
      </c>
      <c r="Q15" s="329" t="s">
        <v>36</v>
      </c>
      <c r="S15" s="84">
        <f>'（別紙１）省力化計算シート'!C20</f>
        <v>0</v>
      </c>
      <c r="U15" s="330" t="s">
        <v>36</v>
      </c>
      <c r="X15" s="319" t="s">
        <v>39</v>
      </c>
    </row>
    <row r="16" spans="1:24" ht="18" customHeight="1" thickBot="1" x14ac:dyDescent="0.6">
      <c r="B16" s="90"/>
      <c r="C16" s="85"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
      </c>
      <c r="E16" s="329"/>
      <c r="G16" s="85"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
      </c>
      <c r="I16" s="329"/>
      <c r="K16" s="85"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
      </c>
      <c r="M16" s="329"/>
      <c r="O16" s="85"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
      </c>
      <c r="Q16" s="329"/>
      <c r="S16" s="85"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
      </c>
      <c r="U16" s="330"/>
      <c r="X16" s="320"/>
    </row>
    <row r="17" spans="2:24" ht="15" customHeight="1" x14ac:dyDescent="0.55000000000000004">
      <c r="B17" s="90"/>
      <c r="C17" s="337"/>
      <c r="G17" s="337"/>
      <c r="K17" s="337"/>
      <c r="O17" s="337"/>
      <c r="S17" s="337"/>
      <c r="U17" s="86"/>
      <c r="X17" s="333" t="s">
        <v>40</v>
      </c>
    </row>
    <row r="18" spans="2:24" ht="15" customHeight="1" x14ac:dyDescent="0.55000000000000004">
      <c r="B18" s="90"/>
      <c r="C18" s="337"/>
      <c r="G18" s="337"/>
      <c r="K18" s="337"/>
      <c r="O18" s="337"/>
      <c r="S18" s="337"/>
      <c r="U18" s="86"/>
      <c r="X18" s="334"/>
    </row>
    <row r="19" spans="2:24" ht="7.5" customHeight="1" x14ac:dyDescent="0.55000000000000004">
      <c r="B19" s="91"/>
      <c r="C19" s="65"/>
      <c r="D19" s="65"/>
      <c r="E19" s="65"/>
      <c r="F19" s="65"/>
      <c r="G19" s="65"/>
      <c r="H19" s="65"/>
      <c r="I19" s="65"/>
      <c r="J19" s="65"/>
      <c r="K19" s="65"/>
      <c r="L19" s="65"/>
      <c r="M19" s="65"/>
      <c r="N19" s="65"/>
      <c r="O19" s="65"/>
      <c r="P19" s="65"/>
      <c r="Q19" s="65"/>
      <c r="R19" s="65"/>
      <c r="S19" s="65"/>
      <c r="T19" s="65"/>
      <c r="U19" s="88"/>
    </row>
    <row r="20" spans="2:24" ht="7.5" customHeight="1" x14ac:dyDescent="0.55000000000000004"/>
    <row r="21" spans="2:24" ht="7.5" customHeight="1" thickBot="1" x14ac:dyDescent="0.6">
      <c r="B21" s="89"/>
      <c r="C21" s="81"/>
      <c r="D21" s="81"/>
      <c r="E21" s="81"/>
      <c r="F21" s="81"/>
      <c r="G21" s="81"/>
      <c r="H21" s="81"/>
      <c r="I21" s="81"/>
      <c r="J21" s="81"/>
      <c r="K21" s="81"/>
      <c r="L21" s="81"/>
      <c r="M21" s="81"/>
      <c r="N21" s="81"/>
      <c r="O21" s="81"/>
      <c r="P21" s="81"/>
      <c r="Q21" s="81"/>
      <c r="R21" s="81"/>
      <c r="S21" s="81"/>
      <c r="T21" s="81"/>
      <c r="U21" s="82"/>
    </row>
    <row r="22" spans="2:24" ht="18" customHeight="1" x14ac:dyDescent="0.55000000000000004">
      <c r="B22" s="90"/>
      <c r="C22" s="84">
        <f>'（別紙１）省力化計算シート'!C21</f>
        <v>0</v>
      </c>
      <c r="E22" s="329" t="s">
        <v>36</v>
      </c>
      <c r="G22" s="84">
        <f>'（別紙１）省力化計算シート'!C22</f>
        <v>0</v>
      </c>
      <c r="I22" s="329" t="s">
        <v>36</v>
      </c>
      <c r="K22" s="84">
        <f>'（別紙１）省力化計算シート'!C23</f>
        <v>0</v>
      </c>
      <c r="M22" s="329" t="s">
        <v>36</v>
      </c>
      <c r="O22" s="84">
        <f>'（別紙１）省力化計算シート'!C24</f>
        <v>0</v>
      </c>
      <c r="Q22" s="329" t="s">
        <v>36</v>
      </c>
      <c r="S22" s="84">
        <f>'（別紙１）省力化計算シート'!C25</f>
        <v>0</v>
      </c>
      <c r="U22" s="330" t="s">
        <v>36</v>
      </c>
    </row>
    <row r="23" spans="2:24" ht="18" customHeight="1" thickBot="1" x14ac:dyDescent="0.6">
      <c r="B23" s="90"/>
      <c r="C23" s="85"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329"/>
      <c r="G23" s="85"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329"/>
      <c r="K23" s="85"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329"/>
      <c r="O23" s="85"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329"/>
      <c r="S23" s="85"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330"/>
    </row>
    <row r="24" spans="2:24" ht="15" customHeight="1" x14ac:dyDescent="0.55000000000000004">
      <c r="B24" s="90"/>
      <c r="C24" s="337"/>
      <c r="G24" s="337"/>
      <c r="K24" s="337"/>
      <c r="O24" s="337"/>
      <c r="S24" s="337"/>
      <c r="U24" s="86"/>
    </row>
    <row r="25" spans="2:24" ht="15" customHeight="1" x14ac:dyDescent="0.55000000000000004">
      <c r="B25" s="90"/>
      <c r="C25" s="337"/>
      <c r="G25" s="337"/>
      <c r="K25" s="337"/>
      <c r="O25" s="337"/>
      <c r="S25" s="337"/>
      <c r="U25" s="86"/>
    </row>
    <row r="26" spans="2:24" ht="7.5" customHeight="1" x14ac:dyDescent="0.55000000000000004">
      <c r="B26" s="91"/>
      <c r="C26" s="65"/>
      <c r="D26" s="65"/>
      <c r="E26" s="65"/>
      <c r="F26" s="65"/>
      <c r="G26" s="65"/>
      <c r="H26" s="65"/>
      <c r="I26" s="65"/>
      <c r="J26" s="65"/>
      <c r="K26" s="65"/>
      <c r="L26" s="65"/>
      <c r="M26" s="65"/>
      <c r="N26" s="65"/>
      <c r="O26" s="65"/>
      <c r="P26" s="65"/>
      <c r="Q26" s="65"/>
      <c r="R26" s="65"/>
      <c r="S26" s="65"/>
      <c r="T26" s="65"/>
      <c r="U26" s="88"/>
    </row>
    <row r="27" spans="2:24" ht="7.5" customHeight="1" x14ac:dyDescent="0.55000000000000004"/>
    <row r="28" spans="2:24" ht="7.5" hidden="1" customHeight="1" outlineLevel="1" thickBot="1" x14ac:dyDescent="0.6">
      <c r="B28" s="89"/>
      <c r="C28" s="81"/>
      <c r="D28" s="81"/>
      <c r="E28" s="81"/>
      <c r="F28" s="81"/>
      <c r="G28" s="81"/>
      <c r="H28" s="81"/>
      <c r="I28" s="81"/>
      <c r="J28" s="81"/>
      <c r="K28" s="81"/>
      <c r="L28" s="81"/>
      <c r="M28" s="81"/>
      <c r="N28" s="81"/>
      <c r="O28" s="81"/>
      <c r="P28" s="81"/>
      <c r="Q28" s="81"/>
      <c r="R28" s="81"/>
      <c r="S28" s="81"/>
      <c r="T28" s="81"/>
      <c r="U28" s="82"/>
    </row>
    <row r="29" spans="2:24" ht="18.75" hidden="1" customHeight="1" outlineLevel="1" x14ac:dyDescent="0.55000000000000004">
      <c r="B29" s="90"/>
      <c r="C29" s="84">
        <f>'（別紙１）省力化計算シート'!C26</f>
        <v>0</v>
      </c>
      <c r="E29" s="329" t="s">
        <v>36</v>
      </c>
      <c r="G29" s="84">
        <f>'（別紙１）省力化計算シート'!C27</f>
        <v>0</v>
      </c>
      <c r="I29" s="329" t="s">
        <v>36</v>
      </c>
      <c r="K29" s="84">
        <f>'（別紙１）省力化計算シート'!C28</f>
        <v>0</v>
      </c>
      <c r="M29" s="329" t="s">
        <v>36</v>
      </c>
      <c r="O29" s="84">
        <f>'（別紙１）省力化計算シート'!C29</f>
        <v>0</v>
      </c>
      <c r="Q29" s="329" t="s">
        <v>36</v>
      </c>
      <c r="S29" s="84">
        <f>'（別紙１）省力化計算シート'!C30</f>
        <v>0</v>
      </c>
      <c r="U29" s="330" t="s">
        <v>36</v>
      </c>
    </row>
    <row r="30" spans="2:24" ht="18.75" hidden="1" customHeight="1" outlineLevel="1" thickBot="1" x14ac:dyDescent="0.6">
      <c r="B30" s="90"/>
      <c r="C30" s="85"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329"/>
      <c r="G30" s="85"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329"/>
      <c r="K30" s="85"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329"/>
      <c r="O30" s="85"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329"/>
      <c r="S30" s="85"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330"/>
    </row>
    <row r="31" spans="2:24" ht="15" hidden="1" customHeight="1" outlineLevel="1" x14ac:dyDescent="0.55000000000000004">
      <c r="B31" s="90"/>
      <c r="C31" s="337"/>
      <c r="G31" s="337"/>
      <c r="K31" s="337"/>
      <c r="O31" s="337"/>
      <c r="S31" s="337"/>
      <c r="U31" s="86"/>
    </row>
    <row r="32" spans="2:24" ht="15" hidden="1" customHeight="1" outlineLevel="1" x14ac:dyDescent="0.55000000000000004">
      <c r="B32" s="90"/>
      <c r="C32" s="337"/>
      <c r="G32" s="337"/>
      <c r="K32" s="337"/>
      <c r="O32" s="337"/>
      <c r="S32" s="337"/>
      <c r="U32" s="86"/>
    </row>
    <row r="33" spans="1:21" ht="7.5" hidden="1" customHeight="1" outlineLevel="1" x14ac:dyDescent="0.55000000000000004">
      <c r="B33" s="91"/>
      <c r="C33" s="65"/>
      <c r="D33" s="65"/>
      <c r="E33" s="65"/>
      <c r="F33" s="65"/>
      <c r="G33" s="65"/>
      <c r="H33" s="65"/>
      <c r="I33" s="65"/>
      <c r="J33" s="65"/>
      <c r="K33" s="65"/>
      <c r="L33" s="65"/>
      <c r="M33" s="65"/>
      <c r="N33" s="65"/>
      <c r="O33" s="65"/>
      <c r="P33" s="65"/>
      <c r="Q33" s="65"/>
      <c r="R33" s="65"/>
      <c r="S33" s="65"/>
      <c r="T33" s="65"/>
      <c r="U33" s="88"/>
    </row>
    <row r="34" spans="1:21" ht="7.5" hidden="1" customHeight="1" outlineLevel="1" x14ac:dyDescent="0.55000000000000004"/>
    <row r="35" spans="1:21" ht="7.5" hidden="1" customHeight="1" outlineLevel="1" thickBot="1" x14ac:dyDescent="0.6">
      <c r="B35" s="89"/>
      <c r="C35" s="81"/>
      <c r="D35" s="81"/>
      <c r="E35" s="81"/>
      <c r="F35" s="81"/>
      <c r="G35" s="81"/>
      <c r="H35" s="81"/>
      <c r="I35" s="81"/>
      <c r="J35" s="81"/>
      <c r="K35" s="81"/>
      <c r="L35" s="81"/>
      <c r="M35" s="81"/>
      <c r="N35" s="81"/>
      <c r="O35" s="81"/>
      <c r="P35" s="81"/>
      <c r="Q35" s="81"/>
      <c r="R35" s="81"/>
      <c r="S35" s="81"/>
      <c r="T35" s="81"/>
      <c r="U35" s="82"/>
    </row>
    <row r="36" spans="1:21" ht="18.75" hidden="1" customHeight="1" outlineLevel="1" x14ac:dyDescent="0.55000000000000004">
      <c r="B36" s="90"/>
      <c r="C36" s="84">
        <f>'（別紙１）省力化計算シート'!C31</f>
        <v>0</v>
      </c>
      <c r="E36" s="329" t="s">
        <v>36</v>
      </c>
      <c r="G36" s="84">
        <f>'（別紙１）省力化計算シート'!C32</f>
        <v>0</v>
      </c>
      <c r="I36" s="329" t="s">
        <v>36</v>
      </c>
      <c r="K36" s="84">
        <f>'（別紙１）省力化計算シート'!C33</f>
        <v>0</v>
      </c>
      <c r="M36" s="329" t="s">
        <v>36</v>
      </c>
      <c r="O36" s="84">
        <f>'（別紙１）省力化計算シート'!C34</f>
        <v>0</v>
      </c>
      <c r="Q36" s="329" t="s">
        <v>36</v>
      </c>
      <c r="S36" s="84">
        <f>'（別紙１）省力化計算シート'!C35</f>
        <v>0</v>
      </c>
      <c r="U36" s="330" t="s">
        <v>36</v>
      </c>
    </row>
    <row r="37" spans="1:21" ht="18.75" hidden="1" customHeight="1" outlineLevel="1" thickBot="1" x14ac:dyDescent="0.6">
      <c r="B37" s="90"/>
      <c r="C37" s="85"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329"/>
      <c r="G37" s="85"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329"/>
      <c r="K37" s="85"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329"/>
      <c r="O37" s="85"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329"/>
      <c r="S37" s="85"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330"/>
    </row>
    <row r="38" spans="1:21" ht="15" hidden="1" customHeight="1" outlineLevel="1" x14ac:dyDescent="0.55000000000000004">
      <c r="B38" s="90"/>
      <c r="C38" s="337"/>
      <c r="G38" s="337"/>
      <c r="K38" s="337"/>
      <c r="O38" s="337"/>
      <c r="S38" s="337"/>
      <c r="U38" s="86"/>
    </row>
    <row r="39" spans="1:21" ht="15" hidden="1" customHeight="1" outlineLevel="1" x14ac:dyDescent="0.55000000000000004">
      <c r="B39" s="90"/>
      <c r="C39" s="337"/>
      <c r="G39" s="337"/>
      <c r="K39" s="337"/>
      <c r="O39" s="337"/>
      <c r="S39" s="337"/>
      <c r="U39" s="86"/>
    </row>
    <row r="40" spans="1:21" ht="7.5" hidden="1" customHeight="1" outlineLevel="1" x14ac:dyDescent="0.55000000000000004">
      <c r="B40" s="91"/>
      <c r="C40" s="65"/>
      <c r="D40" s="65"/>
      <c r="E40" s="65"/>
      <c r="F40" s="65"/>
      <c r="G40" s="65"/>
      <c r="H40" s="65"/>
      <c r="I40" s="65"/>
      <c r="J40" s="65"/>
      <c r="K40" s="65"/>
      <c r="L40" s="65"/>
      <c r="M40" s="65"/>
      <c r="N40" s="65"/>
      <c r="O40" s="65"/>
      <c r="P40" s="65"/>
      <c r="Q40" s="65"/>
      <c r="R40" s="65"/>
      <c r="S40" s="65"/>
      <c r="T40" s="65"/>
      <c r="U40" s="88"/>
    </row>
    <row r="41" spans="1:21" ht="7.5" hidden="1" customHeight="1" outlineLevel="1" x14ac:dyDescent="0.55000000000000004"/>
    <row r="42" spans="1:21" ht="7.5" hidden="1" customHeight="1" outlineLevel="1" thickBot="1" x14ac:dyDescent="0.6">
      <c r="B42" s="89"/>
      <c r="C42" s="81"/>
      <c r="D42" s="81"/>
      <c r="E42" s="81"/>
      <c r="F42" s="81"/>
      <c r="G42" s="81"/>
      <c r="H42" s="81"/>
      <c r="I42" s="81"/>
      <c r="J42" s="81"/>
      <c r="K42" s="81"/>
      <c r="L42" s="81"/>
      <c r="M42" s="81"/>
      <c r="N42" s="81"/>
      <c r="O42" s="81"/>
      <c r="P42" s="81"/>
      <c r="Q42" s="81"/>
      <c r="R42" s="81"/>
      <c r="S42" s="81"/>
      <c r="T42" s="81"/>
      <c r="U42" s="92"/>
    </row>
    <row r="43" spans="1:21" ht="18.75" hidden="1" customHeight="1" outlineLevel="1" x14ac:dyDescent="0.55000000000000004">
      <c r="B43" s="90"/>
      <c r="C43" s="84">
        <f>'（別紙１）省力化計算シート'!C36</f>
        <v>0</v>
      </c>
      <c r="E43" s="329" t="s">
        <v>36</v>
      </c>
      <c r="G43" s="84">
        <f>'（別紙１）省力化計算シート'!C37</f>
        <v>0</v>
      </c>
      <c r="I43" s="329" t="s">
        <v>36</v>
      </c>
      <c r="K43" s="84">
        <f>'（別紙１）省力化計算シート'!C38</f>
        <v>0</v>
      </c>
      <c r="M43" s="329" t="s">
        <v>36</v>
      </c>
      <c r="O43" s="84">
        <f>'（別紙１）省力化計算シート'!C39</f>
        <v>0</v>
      </c>
      <c r="Q43" s="329" t="s">
        <v>36</v>
      </c>
      <c r="S43" s="84">
        <f>'（別紙１）省力化計算シート'!C40</f>
        <v>0</v>
      </c>
      <c r="U43" s="338"/>
    </row>
    <row r="44" spans="1:21" ht="18.75" hidden="1" customHeight="1" outlineLevel="1" thickBot="1" x14ac:dyDescent="0.6">
      <c r="B44" s="90"/>
      <c r="C44" s="85"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329"/>
      <c r="G44" s="85"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329"/>
      <c r="K44" s="85"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329"/>
      <c r="O44" s="85"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329"/>
      <c r="S44" s="85"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338"/>
    </row>
    <row r="45" spans="1:21" ht="15" hidden="1" customHeight="1" outlineLevel="1" x14ac:dyDescent="0.55000000000000004">
      <c r="B45" s="90"/>
      <c r="C45" s="337"/>
      <c r="G45" s="337"/>
      <c r="K45" s="337"/>
      <c r="O45" s="337"/>
      <c r="S45" s="337"/>
      <c r="U45" s="93"/>
    </row>
    <row r="46" spans="1:21" ht="15" hidden="1" customHeight="1" outlineLevel="1" x14ac:dyDescent="0.55000000000000004">
      <c r="B46" s="90"/>
      <c r="C46" s="337"/>
      <c r="G46" s="337"/>
      <c r="K46" s="337"/>
      <c r="O46" s="337"/>
      <c r="S46" s="337"/>
      <c r="U46" s="93"/>
    </row>
    <row r="47" spans="1:21" ht="7.5" hidden="1" customHeight="1" outlineLevel="1" x14ac:dyDescent="0.55000000000000004">
      <c r="B47" s="91"/>
      <c r="C47" s="65"/>
      <c r="D47" s="65"/>
      <c r="E47" s="65"/>
      <c r="F47" s="65"/>
      <c r="G47" s="65"/>
      <c r="H47" s="65"/>
      <c r="I47" s="65"/>
      <c r="J47" s="65"/>
      <c r="K47" s="65"/>
      <c r="L47" s="65"/>
      <c r="M47" s="65"/>
      <c r="N47" s="65"/>
      <c r="O47" s="65"/>
      <c r="P47" s="65"/>
      <c r="Q47" s="65"/>
      <c r="R47" s="65"/>
      <c r="S47" s="65"/>
      <c r="T47" s="65"/>
      <c r="U47" s="94"/>
    </row>
    <row r="48" spans="1:21" ht="17.5" customHeight="1" collapsed="1" x14ac:dyDescent="0.55000000000000004">
      <c r="A48" s="340" t="str">
        <f>IF(COUNTA('（別紙１）省力化計算シート'!C26:C40)&lt;&gt;0,"← 非表示エリアに記載があります。[＋]をクリックして表示してください。[-]の場合は、すべて表示されています。","")</f>
        <v/>
      </c>
      <c r="B48" s="341"/>
      <c r="C48" s="341"/>
      <c r="D48" s="341"/>
      <c r="E48" s="341"/>
      <c r="F48" s="341"/>
      <c r="G48" s="341"/>
      <c r="H48" s="341"/>
      <c r="I48" s="341"/>
      <c r="J48" s="341"/>
      <c r="K48" s="341"/>
      <c r="L48" s="341"/>
      <c r="M48" s="341"/>
      <c r="N48" s="341"/>
      <c r="O48" s="341"/>
      <c r="P48" s="341"/>
      <c r="Q48" s="341"/>
      <c r="R48" s="341"/>
      <c r="S48" s="341"/>
      <c r="T48" s="341"/>
      <c r="U48" s="341"/>
    </row>
    <row r="49" spans="1:24" ht="5.5" customHeight="1" x14ac:dyDescent="0.55000000000000004">
      <c r="A49" s="95"/>
    </row>
    <row r="50" spans="1:24" x14ac:dyDescent="0.55000000000000004">
      <c r="B50" s="14"/>
      <c r="C50" s="13" t="s">
        <v>41</v>
      </c>
      <c r="D50" s="14"/>
      <c r="E50" s="14"/>
      <c r="F50" s="14"/>
      <c r="G50" s="14"/>
      <c r="H50" s="14"/>
      <c r="I50" s="14"/>
      <c r="J50" s="14"/>
      <c r="K50" s="96"/>
      <c r="L50" s="14"/>
      <c r="M50" s="14"/>
      <c r="N50" s="14"/>
      <c r="O50" s="335" t="s">
        <v>42</v>
      </c>
      <c r="P50" s="326"/>
      <c r="Q50" s="326"/>
      <c r="R50" s="97"/>
      <c r="S50" s="98">
        <f>'（別紙１）省力化計算シート'!J3</f>
        <v>0</v>
      </c>
      <c r="T50" s="336" t="s">
        <v>12</v>
      </c>
      <c r="U50" s="328"/>
      <c r="V50" s="78"/>
      <c r="W50" s="78"/>
    </row>
    <row r="51" spans="1:24" ht="7.5" customHeight="1" x14ac:dyDescent="0.55000000000000004">
      <c r="C51" s="79"/>
      <c r="G51" s="79"/>
      <c r="K51" s="79"/>
      <c r="O51" s="79"/>
      <c r="S51" s="79"/>
    </row>
    <row r="52" spans="1:24" ht="7.5" customHeight="1" thickBot="1" x14ac:dyDescent="0.6">
      <c r="B52" s="80"/>
      <c r="C52" s="81"/>
      <c r="D52" s="81"/>
      <c r="E52" s="81"/>
      <c r="F52" s="81"/>
      <c r="G52" s="81"/>
      <c r="H52" s="81"/>
      <c r="I52" s="81"/>
      <c r="J52" s="81"/>
      <c r="K52" s="81"/>
      <c r="L52" s="81"/>
      <c r="M52" s="81"/>
      <c r="N52" s="81"/>
      <c r="O52" s="81"/>
      <c r="P52" s="81"/>
      <c r="Q52" s="81"/>
      <c r="R52" s="81"/>
      <c r="S52" s="81"/>
      <c r="T52" s="81"/>
      <c r="U52" s="82"/>
    </row>
    <row r="53" spans="1:24" ht="18" customHeight="1" x14ac:dyDescent="0.55000000000000004">
      <c r="B53" s="83"/>
      <c r="C53" s="84" t="str">
        <f>'（別紙１）省力化計算シート'!I11</f>
        <v>尻尾切り</v>
      </c>
      <c r="E53" s="329" t="s">
        <v>36</v>
      </c>
      <c r="G53" s="84" t="str">
        <f>'（別紙１）省力化計算シート'!I12</f>
        <v>魚体選別</v>
      </c>
      <c r="I53" s="329" t="s">
        <v>36</v>
      </c>
      <c r="K53" s="84">
        <f>'（別紙１）省力化計算シート'!I13</f>
        <v>0</v>
      </c>
      <c r="M53" s="329" t="s">
        <v>36</v>
      </c>
      <c r="O53" s="84">
        <f>'（別紙１）省力化計算シート'!I14</f>
        <v>0</v>
      </c>
      <c r="Q53" s="329" t="s">
        <v>36</v>
      </c>
      <c r="S53" s="84">
        <f>'（別紙１）省力化計算シート'!I15</f>
        <v>0</v>
      </c>
      <c r="U53" s="330" t="s">
        <v>43</v>
      </c>
      <c r="X53" s="317" t="s">
        <v>31</v>
      </c>
    </row>
    <row r="54" spans="1:24" ht="18" customHeight="1" thickBot="1" x14ac:dyDescent="0.6">
      <c r="B54" s="83"/>
      <c r="C54" s="85"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(960分→）240分</v>
      </c>
      <c r="E54" s="329"/>
      <c r="G54" s="85"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(2880分→）720分</v>
      </c>
      <c r="I54" s="329"/>
      <c r="K54" s="85"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
      </c>
      <c r="M54" s="329"/>
      <c r="O54" s="85"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
      </c>
      <c r="Q54" s="329"/>
      <c r="S54" s="85"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
      </c>
      <c r="U54" s="330"/>
      <c r="X54" s="318"/>
    </row>
    <row r="55" spans="1:24" ht="15" customHeight="1" x14ac:dyDescent="0.55000000000000004">
      <c r="B55" s="83"/>
      <c r="C55" s="337"/>
      <c r="G55" s="337"/>
      <c r="K55" s="337"/>
      <c r="O55" s="337"/>
      <c r="S55" s="337"/>
      <c r="U55" s="86"/>
      <c r="X55" s="100"/>
    </row>
    <row r="56" spans="1:24" ht="15" customHeight="1" x14ac:dyDescent="0.55000000000000004">
      <c r="B56" s="83"/>
      <c r="C56" s="337"/>
      <c r="G56" s="337"/>
      <c r="K56" s="337"/>
      <c r="O56" s="337"/>
      <c r="S56" s="337"/>
      <c r="U56" s="86"/>
      <c r="X56" s="103" t="s">
        <v>44</v>
      </c>
    </row>
    <row r="57" spans="1:24" ht="7.5" customHeight="1" x14ac:dyDescent="0.55000000000000004">
      <c r="B57" s="87"/>
      <c r="C57" s="65"/>
      <c r="D57" s="65"/>
      <c r="E57" s="65"/>
      <c r="F57" s="65"/>
      <c r="G57" s="65"/>
      <c r="H57" s="65"/>
      <c r="I57" s="65"/>
      <c r="J57" s="65"/>
      <c r="K57" s="65"/>
      <c r="L57" s="65"/>
      <c r="M57" s="65"/>
      <c r="N57" s="65"/>
      <c r="O57" s="65"/>
      <c r="P57" s="65"/>
      <c r="Q57" s="65"/>
      <c r="R57" s="65"/>
      <c r="S57" s="65"/>
      <c r="T57" s="65"/>
      <c r="U57" s="88"/>
      <c r="X57" s="102"/>
    </row>
    <row r="58" spans="1:24" ht="7.5" customHeight="1" x14ac:dyDescent="0.55000000000000004">
      <c r="X58" s="102"/>
    </row>
    <row r="59" spans="1:24" ht="7.5" customHeight="1" thickBot="1" x14ac:dyDescent="0.6">
      <c r="B59" s="89"/>
      <c r="C59" s="81"/>
      <c r="D59" s="81"/>
      <c r="E59" s="81"/>
      <c r="F59" s="81"/>
      <c r="G59" s="81"/>
      <c r="H59" s="81"/>
      <c r="I59" s="81"/>
      <c r="J59" s="81"/>
      <c r="K59" s="81"/>
      <c r="L59" s="81"/>
      <c r="M59" s="81"/>
      <c r="N59" s="81"/>
      <c r="O59" s="81"/>
      <c r="P59" s="81"/>
      <c r="Q59" s="81"/>
      <c r="R59" s="81"/>
      <c r="S59" s="81"/>
      <c r="T59" s="81"/>
      <c r="U59" s="82"/>
      <c r="X59" s="102"/>
    </row>
    <row r="60" spans="1:24" ht="18" customHeight="1" x14ac:dyDescent="0.55000000000000004">
      <c r="B60" s="90"/>
      <c r="C60" s="84">
        <f>'（別紙１）省力化計算シート'!I16</f>
        <v>0</v>
      </c>
      <c r="E60" s="329" t="s">
        <v>36</v>
      </c>
      <c r="G60" s="84">
        <f>'（別紙１）省力化計算シート'!I17</f>
        <v>0</v>
      </c>
      <c r="I60" s="329" t="s">
        <v>36</v>
      </c>
      <c r="K60" s="84">
        <f>'（別紙１）省力化計算シート'!I18</f>
        <v>0</v>
      </c>
      <c r="M60" s="329" t="s">
        <v>36</v>
      </c>
      <c r="O60" s="84">
        <f>'（別紙１）省力化計算シート'!I19</f>
        <v>0</v>
      </c>
      <c r="Q60" s="329" t="s">
        <v>36</v>
      </c>
      <c r="S60" s="84">
        <f>'（別紙１）省力化計算シート'!I20</f>
        <v>0</v>
      </c>
      <c r="U60" s="330" t="s">
        <v>43</v>
      </c>
      <c r="X60" s="319" t="s">
        <v>39</v>
      </c>
    </row>
    <row r="61" spans="1:24" ht="18" customHeight="1" thickBot="1" x14ac:dyDescent="0.6">
      <c r="B61" s="90"/>
      <c r="C61" s="85"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
      </c>
      <c r="E61" s="329"/>
      <c r="G61" s="85"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
      </c>
      <c r="I61" s="329"/>
      <c r="K61" s="85"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
      </c>
      <c r="M61" s="329"/>
      <c r="O61" s="85"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
      </c>
      <c r="Q61" s="329"/>
      <c r="S61" s="85"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
      </c>
      <c r="U61" s="330"/>
      <c r="X61" s="320"/>
    </row>
    <row r="62" spans="1:24" ht="15" customHeight="1" x14ac:dyDescent="0.55000000000000004">
      <c r="B62" s="90"/>
      <c r="C62" s="337"/>
      <c r="G62" s="337"/>
      <c r="K62" s="337"/>
      <c r="O62" s="337"/>
      <c r="S62" s="337"/>
      <c r="U62" s="86"/>
      <c r="X62" s="321" t="s">
        <v>40</v>
      </c>
    </row>
    <row r="63" spans="1:24" ht="15" customHeight="1" x14ac:dyDescent="0.55000000000000004">
      <c r="B63" s="90"/>
      <c r="C63" s="337"/>
      <c r="G63" s="337"/>
      <c r="K63" s="337"/>
      <c r="O63" s="337"/>
      <c r="S63" s="337"/>
      <c r="U63" s="86"/>
      <c r="X63" s="322"/>
    </row>
    <row r="64" spans="1:24" ht="7.5" customHeight="1" x14ac:dyDescent="0.55000000000000004">
      <c r="B64" s="91"/>
      <c r="C64" s="65"/>
      <c r="D64" s="65"/>
      <c r="E64" s="65"/>
      <c r="F64" s="65"/>
      <c r="G64" s="65"/>
      <c r="H64" s="65"/>
      <c r="I64" s="65"/>
      <c r="J64" s="65"/>
      <c r="K64" s="65"/>
      <c r="L64" s="65"/>
      <c r="M64" s="65"/>
      <c r="N64" s="65"/>
      <c r="O64" s="65"/>
      <c r="P64" s="65"/>
      <c r="Q64" s="65"/>
      <c r="R64" s="65"/>
      <c r="S64" s="65"/>
      <c r="T64" s="65"/>
      <c r="U64" s="88"/>
      <c r="X64" s="104"/>
    </row>
    <row r="65" spans="2:24" ht="7.5" customHeight="1" x14ac:dyDescent="0.55000000000000004">
      <c r="X65" s="104"/>
    </row>
    <row r="66" spans="2:24" ht="7.5" customHeight="1" thickBot="1" x14ac:dyDescent="0.6">
      <c r="B66" s="89"/>
      <c r="C66" s="81"/>
      <c r="D66" s="81"/>
      <c r="E66" s="81"/>
      <c r="F66" s="81"/>
      <c r="G66" s="81"/>
      <c r="H66" s="81"/>
      <c r="I66" s="81"/>
      <c r="J66" s="81"/>
      <c r="K66" s="81"/>
      <c r="L66" s="81"/>
      <c r="M66" s="81"/>
      <c r="N66" s="81"/>
      <c r="O66" s="81"/>
      <c r="P66" s="81"/>
      <c r="Q66" s="81"/>
      <c r="R66" s="81"/>
      <c r="S66" s="81"/>
      <c r="T66" s="81"/>
      <c r="U66" s="82"/>
      <c r="X66" s="104"/>
    </row>
    <row r="67" spans="2:24" ht="18" customHeight="1" x14ac:dyDescent="0.55000000000000004">
      <c r="B67" s="90"/>
      <c r="C67" s="84">
        <f>'（別紙１）省力化計算シート'!I21</f>
        <v>0</v>
      </c>
      <c r="E67" s="329" t="s">
        <v>36</v>
      </c>
      <c r="G67" s="84">
        <f>'（別紙１）省力化計算シート'!I22</f>
        <v>0</v>
      </c>
      <c r="I67" s="329" t="s">
        <v>36</v>
      </c>
      <c r="K67" s="84">
        <f>'（別紙１）省力化計算シート'!I23</f>
        <v>0</v>
      </c>
      <c r="M67" s="329" t="s">
        <v>36</v>
      </c>
      <c r="O67" s="84">
        <f>'（別紙１）省力化計算シート'!I24</f>
        <v>0</v>
      </c>
      <c r="Q67" s="329" t="s">
        <v>36</v>
      </c>
      <c r="S67" s="84">
        <f>'（別紙１）省力化計算シート'!I25</f>
        <v>0</v>
      </c>
      <c r="U67" s="330" t="s">
        <v>43</v>
      </c>
      <c r="X67" s="104"/>
    </row>
    <row r="68" spans="2:24" ht="18" customHeight="1" thickBot="1" x14ac:dyDescent="0.6">
      <c r="B68" s="90"/>
      <c r="C68" s="85"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329"/>
      <c r="G68" s="85"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329"/>
      <c r="K68" s="85"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329"/>
      <c r="O68" s="85"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329"/>
      <c r="S68" s="85"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330"/>
      <c r="X68" s="104"/>
    </row>
    <row r="69" spans="2:24" ht="15" customHeight="1" x14ac:dyDescent="0.55000000000000004">
      <c r="B69" s="90"/>
      <c r="C69" s="337"/>
      <c r="G69" s="337"/>
      <c r="K69" s="337"/>
      <c r="O69" s="337"/>
      <c r="S69" s="337"/>
      <c r="U69" s="86"/>
      <c r="X69" s="104"/>
    </row>
    <row r="70" spans="2:24" ht="15" customHeight="1" x14ac:dyDescent="0.55000000000000004">
      <c r="B70" s="90"/>
      <c r="C70" s="337"/>
      <c r="G70" s="337"/>
      <c r="K70" s="337"/>
      <c r="O70" s="337"/>
      <c r="S70" s="337"/>
      <c r="U70" s="86"/>
      <c r="X70" s="104"/>
    </row>
    <row r="71" spans="2:24" ht="7.5" customHeight="1" x14ac:dyDescent="0.55000000000000004">
      <c r="B71" s="91"/>
      <c r="C71" s="65"/>
      <c r="D71" s="65"/>
      <c r="E71" s="65"/>
      <c r="F71" s="65"/>
      <c r="G71" s="65"/>
      <c r="H71" s="65"/>
      <c r="I71" s="65"/>
      <c r="J71" s="65"/>
      <c r="K71" s="65"/>
      <c r="L71" s="65"/>
      <c r="M71" s="65"/>
      <c r="N71" s="65"/>
      <c r="O71" s="65"/>
      <c r="P71" s="65"/>
      <c r="Q71" s="65"/>
      <c r="R71" s="65"/>
      <c r="S71" s="65"/>
      <c r="T71" s="65"/>
      <c r="U71" s="88"/>
      <c r="X71" s="104"/>
    </row>
    <row r="72" spans="2:24" ht="7.5" customHeight="1" x14ac:dyDescent="0.55000000000000004">
      <c r="X72" s="104"/>
    </row>
    <row r="73" spans="2:24" ht="7.5" customHeight="1" outlineLevel="1" thickBot="1" x14ac:dyDescent="0.6">
      <c r="B73" s="89"/>
      <c r="C73" s="81"/>
      <c r="D73" s="81"/>
      <c r="E73" s="81"/>
      <c r="F73" s="81"/>
      <c r="G73" s="81"/>
      <c r="H73" s="81"/>
      <c r="I73" s="81"/>
      <c r="J73" s="81"/>
      <c r="K73" s="81"/>
      <c r="L73" s="81"/>
      <c r="M73" s="81"/>
      <c r="N73" s="81"/>
      <c r="O73" s="81"/>
      <c r="P73" s="81"/>
      <c r="Q73" s="81"/>
      <c r="R73" s="81"/>
      <c r="S73" s="81"/>
      <c r="T73" s="81"/>
      <c r="U73" s="82"/>
      <c r="X73" s="104"/>
    </row>
    <row r="74" spans="2:24" ht="18.75" customHeight="1" outlineLevel="1" x14ac:dyDescent="0.55000000000000004">
      <c r="B74" s="90"/>
      <c r="C74" s="84">
        <f>'（別紙１）省力化計算シート'!I26</f>
        <v>0</v>
      </c>
      <c r="E74" s="329" t="s">
        <v>36</v>
      </c>
      <c r="G74" s="84">
        <f>'（別紙１）省力化計算シート'!I27</f>
        <v>0</v>
      </c>
      <c r="I74" s="329" t="s">
        <v>36</v>
      </c>
      <c r="K74" s="84">
        <f>'（別紙１）省力化計算シート'!I28</f>
        <v>0</v>
      </c>
      <c r="M74" s="329" t="s">
        <v>36</v>
      </c>
      <c r="O74" s="84">
        <f>'（別紙１）省力化計算シート'!I29</f>
        <v>0</v>
      </c>
      <c r="Q74" s="329" t="s">
        <v>36</v>
      </c>
      <c r="S74" s="84">
        <f>'（別紙１）省力化計算シート'!I30</f>
        <v>0</v>
      </c>
      <c r="U74" s="330" t="s">
        <v>43</v>
      </c>
      <c r="X74" s="104"/>
    </row>
    <row r="75" spans="2:24" ht="18.75" customHeight="1" outlineLevel="1" thickBot="1" x14ac:dyDescent="0.6">
      <c r="B75" s="90"/>
      <c r="C75" s="85"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329"/>
      <c r="G75" s="85"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329"/>
      <c r="K75" s="85"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329"/>
      <c r="O75" s="85"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329"/>
      <c r="S75" s="85"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330"/>
      <c r="X75" s="104"/>
    </row>
    <row r="76" spans="2:24" ht="15" customHeight="1" outlineLevel="1" x14ac:dyDescent="0.55000000000000004">
      <c r="B76" s="90"/>
      <c r="C76" s="339"/>
      <c r="G76" s="339"/>
      <c r="K76" s="339"/>
      <c r="O76" s="339"/>
      <c r="S76" s="339"/>
      <c r="U76" s="86"/>
      <c r="X76" s="104"/>
    </row>
    <row r="77" spans="2:24" ht="15" customHeight="1" outlineLevel="1" x14ac:dyDescent="0.55000000000000004">
      <c r="B77" s="90"/>
      <c r="C77" s="337"/>
      <c r="G77" s="337"/>
      <c r="K77" s="337"/>
      <c r="O77" s="337"/>
      <c r="S77" s="337"/>
      <c r="U77" s="86"/>
      <c r="X77" s="104"/>
    </row>
    <row r="78" spans="2:24" ht="7.5" customHeight="1" outlineLevel="1" x14ac:dyDescent="0.55000000000000004">
      <c r="B78" s="91"/>
      <c r="C78" s="65"/>
      <c r="D78" s="65"/>
      <c r="E78" s="65"/>
      <c r="F78" s="65"/>
      <c r="G78" s="65"/>
      <c r="H78" s="65"/>
      <c r="I78" s="65"/>
      <c r="J78" s="65"/>
      <c r="K78" s="65"/>
      <c r="L78" s="65"/>
      <c r="M78" s="65"/>
      <c r="N78" s="65"/>
      <c r="O78" s="65"/>
      <c r="P78" s="65"/>
      <c r="Q78" s="65"/>
      <c r="R78" s="65"/>
      <c r="S78" s="65"/>
      <c r="T78" s="65"/>
      <c r="U78" s="88"/>
      <c r="X78" s="104"/>
    </row>
    <row r="79" spans="2:24" ht="7.5" customHeight="1" outlineLevel="1" x14ac:dyDescent="0.55000000000000004">
      <c r="X79" s="104"/>
    </row>
    <row r="80" spans="2:24" ht="7.5" customHeight="1" outlineLevel="1" thickBot="1" x14ac:dyDescent="0.6">
      <c r="B80" s="89"/>
      <c r="C80" s="81"/>
      <c r="D80" s="81"/>
      <c r="E80" s="81"/>
      <c r="F80" s="81"/>
      <c r="G80" s="81"/>
      <c r="H80" s="81"/>
      <c r="I80" s="81"/>
      <c r="J80" s="81"/>
      <c r="K80" s="81"/>
      <c r="L80" s="81"/>
      <c r="M80" s="81"/>
      <c r="N80" s="81"/>
      <c r="O80" s="81"/>
      <c r="P80" s="81"/>
      <c r="Q80" s="81"/>
      <c r="R80" s="81"/>
      <c r="S80" s="81"/>
      <c r="T80" s="81"/>
      <c r="U80" s="82"/>
      <c r="X80" s="104"/>
    </row>
    <row r="81" spans="1:24" ht="18.75" customHeight="1" outlineLevel="1" x14ac:dyDescent="0.55000000000000004">
      <c r="B81" s="90"/>
      <c r="C81" s="84">
        <f>'（別紙１）省力化計算シート'!I31</f>
        <v>0</v>
      </c>
      <c r="E81" s="329" t="s">
        <v>36</v>
      </c>
      <c r="G81" s="84">
        <f>'（別紙１）省力化計算シート'!I32</f>
        <v>0</v>
      </c>
      <c r="I81" s="329" t="s">
        <v>36</v>
      </c>
      <c r="K81" s="84">
        <f>'（別紙１）省力化計算シート'!I33</f>
        <v>0</v>
      </c>
      <c r="M81" s="329" t="s">
        <v>36</v>
      </c>
      <c r="O81" s="84">
        <f>'（別紙１）省力化計算シート'!I34</f>
        <v>0</v>
      </c>
      <c r="Q81" s="329" t="s">
        <v>36</v>
      </c>
      <c r="S81" s="84">
        <f>'（別紙１）省力化計算シート'!I35</f>
        <v>0</v>
      </c>
      <c r="U81" s="330" t="s">
        <v>43</v>
      </c>
      <c r="X81" s="104"/>
    </row>
    <row r="82" spans="1:24" ht="18.75" customHeight="1" outlineLevel="1" thickBot="1" x14ac:dyDescent="0.6">
      <c r="B82" s="90"/>
      <c r="C82" s="85"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329"/>
      <c r="G82" s="85"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329"/>
      <c r="K82" s="85"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329"/>
      <c r="O82" s="85"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329"/>
      <c r="S82" s="85"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330"/>
      <c r="X82" s="104"/>
    </row>
    <row r="83" spans="1:24" ht="15" customHeight="1" outlineLevel="1" x14ac:dyDescent="0.55000000000000004">
      <c r="B83" s="90"/>
      <c r="C83" s="337"/>
      <c r="G83" s="337"/>
      <c r="K83" s="337"/>
      <c r="O83" s="337"/>
      <c r="S83" s="337"/>
      <c r="U83" s="86"/>
      <c r="X83" s="104"/>
    </row>
    <row r="84" spans="1:24" ht="15" customHeight="1" outlineLevel="1" x14ac:dyDescent="0.55000000000000004">
      <c r="B84" s="90"/>
      <c r="C84" s="337"/>
      <c r="G84" s="337"/>
      <c r="K84" s="337"/>
      <c r="O84" s="337"/>
      <c r="S84" s="337"/>
      <c r="U84" s="86"/>
      <c r="X84" s="104"/>
    </row>
    <row r="85" spans="1:24" ht="7.5" customHeight="1" outlineLevel="1" x14ac:dyDescent="0.55000000000000004">
      <c r="B85" s="91"/>
      <c r="C85" s="65"/>
      <c r="D85" s="65"/>
      <c r="E85" s="65"/>
      <c r="F85" s="65"/>
      <c r="G85" s="65"/>
      <c r="H85" s="65"/>
      <c r="I85" s="65"/>
      <c r="J85" s="65"/>
      <c r="K85" s="65"/>
      <c r="L85" s="65"/>
      <c r="M85" s="65"/>
      <c r="N85" s="65"/>
      <c r="O85" s="65"/>
      <c r="P85" s="65"/>
      <c r="Q85" s="65"/>
      <c r="R85" s="65"/>
      <c r="S85" s="65"/>
      <c r="T85" s="65"/>
      <c r="U85" s="88"/>
      <c r="X85" s="104"/>
    </row>
    <row r="86" spans="1:24" ht="7.5" customHeight="1" outlineLevel="1" x14ac:dyDescent="0.55000000000000004">
      <c r="X86" s="104"/>
    </row>
    <row r="87" spans="1:24" ht="7.5" customHeight="1" outlineLevel="1" thickBot="1" x14ac:dyDescent="0.6">
      <c r="B87" s="89"/>
      <c r="C87" s="81"/>
      <c r="D87" s="81"/>
      <c r="E87" s="81"/>
      <c r="F87" s="81"/>
      <c r="G87" s="81"/>
      <c r="H87" s="81"/>
      <c r="I87" s="81"/>
      <c r="J87" s="81"/>
      <c r="K87" s="81"/>
      <c r="L87" s="81"/>
      <c r="M87" s="81"/>
      <c r="N87" s="81"/>
      <c r="O87" s="81"/>
      <c r="P87" s="81"/>
      <c r="Q87" s="81"/>
      <c r="R87" s="81"/>
      <c r="S87" s="81"/>
      <c r="T87" s="81"/>
      <c r="U87" s="92"/>
      <c r="X87" s="104"/>
    </row>
    <row r="88" spans="1:24" ht="18.75" customHeight="1" outlineLevel="1" x14ac:dyDescent="0.55000000000000004">
      <c r="B88" s="90"/>
      <c r="C88" s="84">
        <f>'（別紙１）省力化計算シート'!I36</f>
        <v>0</v>
      </c>
      <c r="E88" s="329" t="s">
        <v>36</v>
      </c>
      <c r="G88" s="84">
        <f>'（別紙１）省力化計算シート'!I37</f>
        <v>0</v>
      </c>
      <c r="I88" s="329" t="s">
        <v>36</v>
      </c>
      <c r="K88" s="84">
        <f>'（別紙１）省力化計算シート'!I38</f>
        <v>0</v>
      </c>
      <c r="M88" s="329" t="s">
        <v>36</v>
      </c>
      <c r="O88" s="84">
        <f>'（別紙１）省力化計算シート'!I39</f>
        <v>0</v>
      </c>
      <c r="Q88" s="329" t="s">
        <v>36</v>
      </c>
      <c r="S88" s="84">
        <f>'（別紙１）省力化計算シート'!I40</f>
        <v>0</v>
      </c>
      <c r="U88" s="338"/>
      <c r="X88" s="104"/>
    </row>
    <row r="89" spans="1:24" ht="18.75" customHeight="1" outlineLevel="1" thickBot="1" x14ac:dyDescent="0.6">
      <c r="B89" s="90"/>
      <c r="C89" s="85"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329"/>
      <c r="G89" s="85"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329"/>
      <c r="K89" s="85"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329"/>
      <c r="O89" s="85"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329"/>
      <c r="S89" s="85"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338"/>
      <c r="X89" s="104"/>
    </row>
    <row r="90" spans="1:24" ht="15" customHeight="1" outlineLevel="1" x14ac:dyDescent="0.55000000000000004">
      <c r="B90" s="90"/>
      <c r="C90" s="339"/>
      <c r="G90" s="339"/>
      <c r="K90" s="339"/>
      <c r="O90" s="339"/>
      <c r="S90" s="339"/>
      <c r="U90" s="93"/>
      <c r="X90" s="104"/>
    </row>
    <row r="91" spans="1:24" ht="15" customHeight="1" outlineLevel="1" x14ac:dyDescent="0.55000000000000004">
      <c r="B91" s="90"/>
      <c r="C91" s="337"/>
      <c r="G91" s="337"/>
      <c r="K91" s="337"/>
      <c r="O91" s="337"/>
      <c r="S91" s="337"/>
      <c r="U91" s="93"/>
      <c r="X91" s="104"/>
    </row>
    <row r="92" spans="1:24" ht="7.5" customHeight="1" outlineLevel="1" x14ac:dyDescent="0.55000000000000004">
      <c r="B92" s="91"/>
      <c r="C92" s="65"/>
      <c r="D92" s="65"/>
      <c r="E92" s="65"/>
      <c r="F92" s="65"/>
      <c r="G92" s="65"/>
      <c r="H92" s="65"/>
      <c r="I92" s="65"/>
      <c r="J92" s="65"/>
      <c r="K92" s="65"/>
      <c r="L92" s="65"/>
      <c r="M92" s="65"/>
      <c r="N92" s="65"/>
      <c r="O92" s="65"/>
      <c r="P92" s="65"/>
      <c r="Q92" s="65"/>
      <c r="R92" s="65"/>
      <c r="S92" s="65"/>
      <c r="T92" s="65"/>
      <c r="U92" s="94"/>
      <c r="X92" s="104"/>
    </row>
    <row r="93" spans="1:24" ht="17.5" customHeight="1" x14ac:dyDescent="0.55000000000000004">
      <c r="A93" s="340" t="str">
        <f>IF(COUNTA('（別紙１）省力化計算シート'!I26:I40)&lt;&gt;0,"← 非表示エリアに記載があります。[＋]をクリックして表示してください。[-]の場合は、すべて表示されています。","")</f>
        <v/>
      </c>
      <c r="B93" s="341"/>
      <c r="C93" s="341"/>
      <c r="D93" s="341"/>
      <c r="E93" s="341"/>
      <c r="F93" s="341"/>
      <c r="G93" s="341"/>
      <c r="H93" s="341"/>
      <c r="I93" s="341"/>
      <c r="J93" s="341"/>
      <c r="K93" s="341"/>
      <c r="L93" s="341"/>
      <c r="M93" s="341"/>
      <c r="N93" s="341"/>
      <c r="O93" s="341"/>
      <c r="P93" s="341"/>
      <c r="Q93" s="341"/>
      <c r="R93" s="341"/>
      <c r="S93" s="341"/>
      <c r="T93" s="341"/>
      <c r="U93" s="341"/>
      <c r="X93" s="104"/>
    </row>
  </sheetData>
  <sheetProtection algorithmName="SHA-512" hashValue="NQEihMAsaN03xnBS5ypvF/ISkkEU4F7+iJ+oRJuRkPuyFl45DphGfS0lYyJUQoxFc78nFIUlQR7fnHJY7xOMlw==" saltValue="GyZ3hioUp1rKO+2qnszd3w==" spinCount="100000" sheet="1" formatRows="0"/>
  <mergeCells count="133">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53:M54"/>
    <mergeCell ref="Q53:Q54"/>
    <mergeCell ref="U53:U54"/>
    <mergeCell ref="E43:E44"/>
    <mergeCell ref="I43:I44"/>
    <mergeCell ref="M43:M44"/>
    <mergeCell ref="Q43:Q44"/>
    <mergeCell ref="U43:U44"/>
    <mergeCell ref="U60:U61"/>
    <mergeCell ref="C45:C46"/>
    <mergeCell ref="G45:G46"/>
    <mergeCell ref="K45:K46"/>
    <mergeCell ref="O45:O46"/>
    <mergeCell ref="S45:S46"/>
    <mergeCell ref="E36:E37"/>
    <mergeCell ref="I36:I37"/>
    <mergeCell ref="M36:M37"/>
    <mergeCell ref="Q36:Q37"/>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s>
  <phoneticPr fontId="1"/>
  <pageMargins left="0.7" right="0.7" top="0.75" bottom="0.75" header="0.3" footer="0.3"/>
  <pageSetup paperSize="9" scale="80"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tabColor rgb="FF92D050"/>
  </sheetPr>
  <dimension ref="A1:N19"/>
  <sheetViews>
    <sheetView zoomScaleNormal="100" zoomScaleSheetLayoutView="85" workbookViewId="0">
      <selection activeCell="L6" sqref="L6"/>
    </sheetView>
  </sheetViews>
  <sheetFormatPr defaultColWidth="8.6640625" defaultRowHeight="18" x14ac:dyDescent="0.55000000000000004"/>
  <cols>
    <col min="1" max="1" width="2.58203125" style="118" customWidth="1"/>
    <col min="2" max="2" width="15.1640625" style="118" customWidth="1"/>
    <col min="3" max="3" width="13.08203125" style="118" customWidth="1"/>
    <col min="4" max="4" width="3.58203125" style="118" customWidth="1"/>
    <col min="5" max="5" width="3.58203125" style="118" bestFit="1" customWidth="1"/>
    <col min="6" max="6" width="12.5" style="118" customWidth="1"/>
    <col min="7" max="7" width="5" style="118" customWidth="1"/>
    <col min="8" max="8" width="16.08203125" style="118" customWidth="1"/>
    <col min="9" max="9" width="3.58203125" style="118" bestFit="1" customWidth="1"/>
    <col min="10" max="10" width="16.08203125" style="118" customWidth="1"/>
    <col min="11" max="11" width="3.6640625" style="118" customWidth="1"/>
    <col min="12" max="12" width="16.1640625" style="118" customWidth="1"/>
    <col min="13" max="13" width="12.33203125" style="118" customWidth="1"/>
    <col min="14" max="14" width="11.83203125" style="118" customWidth="1"/>
    <col min="15" max="16384" width="8.6640625" style="118"/>
  </cols>
  <sheetData>
    <row r="1" spans="1:14" x14ac:dyDescent="0.55000000000000004">
      <c r="A1" s="116"/>
      <c r="B1" s="1" t="s">
        <v>75</v>
      </c>
      <c r="C1" s="1"/>
      <c r="D1" s="1"/>
      <c r="E1" s="1"/>
      <c r="F1" s="1"/>
      <c r="G1" s="1"/>
      <c r="H1" s="1"/>
      <c r="I1" s="1"/>
      <c r="J1" s="1"/>
      <c r="K1" s="1"/>
      <c r="L1" s="1"/>
      <c r="M1" s="1"/>
    </row>
    <row r="2" spans="1:14" ht="7.5" customHeight="1" thickBot="1" x14ac:dyDescent="0.6">
      <c r="D2" s="119"/>
      <c r="H2" s="119"/>
    </row>
    <row r="3" spans="1:14" ht="20.5" thickBot="1" x14ac:dyDescent="0.6">
      <c r="B3" s="120" t="s">
        <v>45</v>
      </c>
      <c r="C3" s="121">
        <f>IF(OR(C6="",H6="",J6="",L6=""),"",IF(C6/(F6*H6*J6+L6)&lt;=0,"",C6/(F6*H6*J6+L6)))</f>
        <v>0.45873254657750684</v>
      </c>
      <c r="D3" s="122" t="s">
        <v>46</v>
      </c>
      <c r="E3" s="123"/>
      <c r="F3" s="124"/>
      <c r="G3" s="122"/>
      <c r="H3" s="122"/>
      <c r="J3" s="125"/>
      <c r="K3" s="126"/>
      <c r="L3" s="126"/>
      <c r="M3" s="126"/>
      <c r="N3" s="123"/>
    </row>
    <row r="5" spans="1:14" ht="18.5" thickBot="1" x14ac:dyDescent="0.6">
      <c r="C5" s="123" t="s">
        <v>47</v>
      </c>
      <c r="F5" s="123" t="s">
        <v>48</v>
      </c>
      <c r="G5" s="123"/>
      <c r="H5" s="123" t="s">
        <v>49</v>
      </c>
      <c r="J5" s="123" t="s">
        <v>50</v>
      </c>
      <c r="L5" s="123" t="s">
        <v>80</v>
      </c>
    </row>
    <row r="6" spans="1:14" ht="18.5" thickBot="1" x14ac:dyDescent="0.6">
      <c r="B6" s="127"/>
      <c r="C6" s="128">
        <v>39900000</v>
      </c>
      <c r="D6" s="129" t="s">
        <v>51</v>
      </c>
      <c r="E6" s="123" t="s">
        <v>52</v>
      </c>
      <c r="F6" s="130">
        <f>'（別紙１）省力化計算シート'!D3-'（別紙１）省力化計算シート'!J3</f>
        <v>48</v>
      </c>
      <c r="G6" s="123" t="s">
        <v>53</v>
      </c>
      <c r="H6" s="128">
        <v>245</v>
      </c>
      <c r="I6" s="123" t="s">
        <v>53</v>
      </c>
      <c r="J6" s="131">
        <v>1150</v>
      </c>
      <c r="K6" s="123" t="s">
        <v>54</v>
      </c>
      <c r="L6" s="131">
        <v>73454786</v>
      </c>
      <c r="M6" s="118" t="s">
        <v>55</v>
      </c>
    </row>
    <row r="7" spans="1:14" ht="19.5" customHeight="1" x14ac:dyDescent="0.55000000000000004">
      <c r="F7" s="132" t="s">
        <v>73</v>
      </c>
      <c r="J7" s="133"/>
    </row>
    <row r="8" spans="1:14" ht="20" x14ac:dyDescent="0.55000000000000004">
      <c r="B8" s="134"/>
      <c r="K8" s="124"/>
      <c r="L8" s="124"/>
      <c r="M8" s="127"/>
    </row>
    <row r="12" spans="1:14" x14ac:dyDescent="0.55000000000000004">
      <c r="C12" s="118" t="s">
        <v>56</v>
      </c>
    </row>
    <row r="13" spans="1:14" ht="18" customHeight="1" x14ac:dyDescent="0.55000000000000004">
      <c r="C13" s="342" t="s">
        <v>153</v>
      </c>
      <c r="D13" s="343"/>
      <c r="E13" s="343"/>
      <c r="F13" s="343"/>
      <c r="G13" s="343"/>
      <c r="H13" s="343"/>
      <c r="I13" s="343"/>
      <c r="J13" s="343"/>
      <c r="K13" s="343"/>
      <c r="L13" s="343"/>
      <c r="M13" s="344"/>
    </row>
    <row r="14" spans="1:14" ht="18" customHeight="1" x14ac:dyDescent="0.55000000000000004">
      <c r="C14" s="345"/>
      <c r="D14" s="346"/>
      <c r="E14" s="346"/>
      <c r="F14" s="346"/>
      <c r="G14" s="346"/>
      <c r="H14" s="346"/>
      <c r="I14" s="346"/>
      <c r="J14" s="346"/>
      <c r="K14" s="346"/>
      <c r="L14" s="346"/>
      <c r="M14" s="347"/>
    </row>
    <row r="15" spans="1:14" ht="18" customHeight="1" x14ac:dyDescent="0.55000000000000004">
      <c r="C15" s="345"/>
      <c r="D15" s="346"/>
      <c r="E15" s="346"/>
      <c r="F15" s="346"/>
      <c r="G15" s="346"/>
      <c r="H15" s="346"/>
      <c r="I15" s="346"/>
      <c r="J15" s="346"/>
      <c r="K15" s="346"/>
      <c r="L15" s="346"/>
      <c r="M15" s="347"/>
    </row>
    <row r="16" spans="1:14" ht="18" customHeight="1" x14ac:dyDescent="0.55000000000000004">
      <c r="C16" s="345"/>
      <c r="D16" s="346"/>
      <c r="E16" s="346"/>
      <c r="F16" s="346"/>
      <c r="G16" s="346"/>
      <c r="H16" s="346"/>
      <c r="I16" s="346"/>
      <c r="J16" s="346"/>
      <c r="K16" s="346"/>
      <c r="L16" s="346"/>
      <c r="M16" s="347"/>
    </row>
    <row r="17" spans="3:13" ht="18" customHeight="1" x14ac:dyDescent="0.55000000000000004">
      <c r="C17" s="345"/>
      <c r="D17" s="346"/>
      <c r="E17" s="346"/>
      <c r="F17" s="346"/>
      <c r="G17" s="346"/>
      <c r="H17" s="346"/>
      <c r="I17" s="346"/>
      <c r="J17" s="346"/>
      <c r="K17" s="346"/>
      <c r="L17" s="346"/>
      <c r="M17" s="347"/>
    </row>
    <row r="18" spans="3:13" ht="18" customHeight="1" x14ac:dyDescent="0.55000000000000004">
      <c r="C18" s="345"/>
      <c r="D18" s="346"/>
      <c r="E18" s="346"/>
      <c r="F18" s="346"/>
      <c r="G18" s="346"/>
      <c r="H18" s="346"/>
      <c r="I18" s="346"/>
      <c r="J18" s="346"/>
      <c r="K18" s="346"/>
      <c r="L18" s="346"/>
      <c r="M18" s="347"/>
    </row>
    <row r="19" spans="3:13" ht="18" customHeight="1" x14ac:dyDescent="0.55000000000000004">
      <c r="C19" s="348"/>
      <c r="D19" s="349"/>
      <c r="E19" s="349"/>
      <c r="F19" s="349"/>
      <c r="G19" s="349"/>
      <c r="H19" s="349"/>
      <c r="I19" s="349"/>
      <c r="J19" s="349"/>
      <c r="K19" s="349"/>
      <c r="L19" s="349"/>
      <c r="M19" s="350"/>
    </row>
  </sheetData>
  <sheetProtection algorithmName="SHA-512" hashValue="R3zUmCS2jPJJ34rd1WxS16lv21FiBi8EMoTPzmaLMaK4zJECYEwJOhUhFBz3u9OqQ655kl9YVi59T4p6w9xjsw==" saltValue="QuARuRNg5MXOyqT7Ubvzxg==" spinCount="100000" sheet="1" objects="1" scenarios="1"/>
  <mergeCells count="1">
    <mergeCell ref="C13:M19"/>
  </mergeCells>
  <phoneticPr fontId="1"/>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907B2-1EB9-453C-AB2D-52466E5CF6B0}">
  <sheetPr>
    <tabColor rgb="FF92D050"/>
  </sheetPr>
  <dimension ref="B1:K75"/>
  <sheetViews>
    <sheetView showGridLines="0" tabSelected="1" topLeftCell="B39" zoomScaleNormal="100" zoomScaleSheetLayoutView="85" workbookViewId="0">
      <selection activeCell="K50" sqref="K50"/>
    </sheetView>
  </sheetViews>
  <sheetFormatPr defaultColWidth="8.58203125" defaultRowHeight="13" x14ac:dyDescent="0.55000000000000004"/>
  <cols>
    <col min="1" max="1" width="3.5" style="166" customWidth="1"/>
    <col min="2" max="2" width="18.08203125" style="166" customWidth="1"/>
    <col min="3" max="3" width="28.83203125" style="166" customWidth="1"/>
    <col min="4" max="4" width="4.9140625" style="166" hidden="1" customWidth="1"/>
    <col min="5" max="5" width="15.08203125" style="166" customWidth="1"/>
    <col min="6" max="6" width="9.08203125" style="166" customWidth="1"/>
    <col min="7" max="7" width="15.33203125" style="166" customWidth="1"/>
    <col min="8" max="8" width="16.58203125" style="166" customWidth="1"/>
    <col min="9" max="9" width="15.5" style="166" customWidth="1"/>
    <col min="10" max="10" width="16.58203125" style="166" customWidth="1"/>
    <col min="11" max="11" width="14.58203125" style="166" customWidth="1"/>
    <col min="12" max="12" width="3" style="166" customWidth="1"/>
    <col min="13" max="14" width="5.1640625" style="166" customWidth="1"/>
    <col min="15" max="16384" width="8.58203125" style="166"/>
  </cols>
  <sheetData>
    <row r="1" spans="2:11" ht="16" x14ac:dyDescent="0.55000000000000004">
      <c r="B1" s="162" t="s">
        <v>57</v>
      </c>
      <c r="C1" s="163"/>
      <c r="D1" s="163"/>
      <c r="E1" s="163"/>
      <c r="F1" s="163"/>
      <c r="G1" s="164"/>
      <c r="H1" s="163"/>
      <c r="I1" s="163"/>
      <c r="J1" s="163"/>
      <c r="K1" s="165"/>
    </row>
    <row r="2" spans="2:11" x14ac:dyDescent="0.55000000000000004">
      <c r="B2" s="167" t="s">
        <v>58</v>
      </c>
      <c r="C2" s="168"/>
      <c r="D2" s="168"/>
      <c r="E2" s="168"/>
      <c r="F2" s="168"/>
      <c r="G2" s="169"/>
      <c r="H2" s="168"/>
      <c r="I2" s="168"/>
      <c r="J2" s="168"/>
      <c r="K2" s="170"/>
    </row>
    <row r="3" spans="2:11" x14ac:dyDescent="0.55000000000000004">
      <c r="B3" s="167" t="s">
        <v>91</v>
      </c>
      <c r="C3" s="168"/>
      <c r="D3" s="168"/>
      <c r="E3" s="168"/>
      <c r="F3" s="168"/>
      <c r="G3" s="168"/>
      <c r="H3" s="168"/>
      <c r="I3" s="168"/>
      <c r="J3" s="168"/>
      <c r="K3" s="170"/>
    </row>
    <row r="4" spans="2:11" x14ac:dyDescent="0.55000000000000004">
      <c r="B4" s="167" t="s">
        <v>92</v>
      </c>
      <c r="C4" s="168"/>
      <c r="D4" s="168"/>
      <c r="E4" s="168"/>
      <c r="F4" s="168"/>
      <c r="G4" s="168"/>
      <c r="H4" s="168"/>
      <c r="I4" s="168"/>
      <c r="J4" s="168"/>
      <c r="K4" s="170"/>
    </row>
    <row r="5" spans="2:11" x14ac:dyDescent="0.55000000000000004">
      <c r="B5" s="171" t="s">
        <v>93</v>
      </c>
      <c r="C5" s="168"/>
      <c r="D5" s="168"/>
      <c r="E5" s="168"/>
      <c r="F5" s="168"/>
      <c r="G5" s="168"/>
      <c r="H5" s="168"/>
      <c r="I5" s="168"/>
      <c r="J5" s="168"/>
      <c r="K5" s="170"/>
    </row>
    <row r="6" spans="2:11" x14ac:dyDescent="0.55000000000000004">
      <c r="B6" s="171" t="s">
        <v>94</v>
      </c>
      <c r="C6" s="168"/>
      <c r="D6" s="168"/>
      <c r="E6" s="168"/>
      <c r="F6" s="168"/>
      <c r="G6" s="168"/>
      <c r="H6" s="168"/>
      <c r="I6" s="168"/>
      <c r="J6" s="168"/>
      <c r="K6" s="170"/>
    </row>
    <row r="7" spans="2:11" x14ac:dyDescent="0.55000000000000004">
      <c r="B7" s="167" t="s">
        <v>95</v>
      </c>
      <c r="C7" s="168"/>
      <c r="D7" s="168"/>
      <c r="E7" s="168"/>
      <c r="F7" s="168"/>
      <c r="G7" s="168"/>
      <c r="H7" s="168"/>
      <c r="I7" s="168"/>
      <c r="J7" s="168"/>
      <c r="K7" s="170"/>
    </row>
    <row r="8" spans="2:11" ht="14" x14ac:dyDescent="0.55000000000000004">
      <c r="B8" s="172" t="s">
        <v>96</v>
      </c>
      <c r="C8" s="168"/>
      <c r="D8" s="168"/>
      <c r="E8" s="168"/>
      <c r="F8" s="168"/>
      <c r="G8" s="168"/>
      <c r="H8" s="168"/>
      <c r="I8" s="168"/>
      <c r="J8" s="168"/>
      <c r="K8" s="170"/>
    </row>
    <row r="9" spans="2:11" ht="14" x14ac:dyDescent="0.55000000000000004">
      <c r="B9" s="172" t="s">
        <v>59</v>
      </c>
      <c r="C9" s="168"/>
      <c r="D9" s="168"/>
      <c r="E9" s="168"/>
      <c r="F9" s="168"/>
      <c r="G9" s="168"/>
      <c r="H9" s="168"/>
      <c r="I9" s="168"/>
      <c r="J9" s="168"/>
      <c r="K9" s="170"/>
    </row>
    <row r="10" spans="2:11" ht="14.5" thickBot="1" x14ac:dyDescent="0.6">
      <c r="B10" s="173" t="s">
        <v>60</v>
      </c>
      <c r="C10" s="174"/>
      <c r="D10" s="174"/>
      <c r="E10" s="174"/>
      <c r="F10" s="174"/>
      <c r="G10" s="174"/>
      <c r="H10" s="174"/>
      <c r="I10" s="174"/>
      <c r="J10" s="174"/>
      <c r="K10" s="175"/>
    </row>
    <row r="11" spans="2:11" ht="8" customHeight="1" x14ac:dyDescent="0.55000000000000004">
      <c r="B11" s="176"/>
    </row>
    <row r="12" spans="2:11" ht="14" x14ac:dyDescent="0.55000000000000004">
      <c r="B12" s="176"/>
      <c r="E12" s="177"/>
      <c r="F12" s="166" t="s">
        <v>97</v>
      </c>
    </row>
    <row r="13" spans="2:11" ht="6" customHeight="1" x14ac:dyDescent="0.55000000000000004">
      <c r="B13" s="176"/>
    </row>
    <row r="14" spans="2:11" ht="14" x14ac:dyDescent="0.55000000000000004">
      <c r="B14" s="176"/>
      <c r="E14" s="178" t="s">
        <v>98</v>
      </c>
      <c r="F14" s="166" t="s">
        <v>99</v>
      </c>
    </row>
    <row r="15" spans="2:11" ht="10" customHeight="1" x14ac:dyDescent="0.55000000000000004">
      <c r="B15" s="176"/>
    </row>
    <row r="16" spans="2:11" ht="14" x14ac:dyDescent="0.55000000000000004">
      <c r="B16" s="176"/>
      <c r="E16" s="179" t="s">
        <v>100</v>
      </c>
      <c r="F16" s="166" t="s">
        <v>101</v>
      </c>
      <c r="H16" s="180" t="s">
        <v>102</v>
      </c>
      <c r="I16" s="166" t="s">
        <v>121</v>
      </c>
    </row>
    <row r="17" spans="2:11" ht="7.5" customHeight="1" x14ac:dyDescent="0.55000000000000004">
      <c r="B17" s="176"/>
    </row>
    <row r="18" spans="2:11" x14ac:dyDescent="0.55000000000000004">
      <c r="E18" s="181" t="s">
        <v>103</v>
      </c>
      <c r="F18" s="166" t="s">
        <v>104</v>
      </c>
      <c r="I18" s="182" t="s">
        <v>122</v>
      </c>
    </row>
    <row r="21" spans="2:11" ht="14" x14ac:dyDescent="0.55000000000000004">
      <c r="B21" s="377" t="s">
        <v>105</v>
      </c>
      <c r="C21" s="377"/>
      <c r="D21" s="377"/>
    </row>
    <row r="22" spans="2:11" ht="13.5" thickBot="1" x14ac:dyDescent="0.6">
      <c r="B22" s="183"/>
      <c r="C22" s="183"/>
      <c r="D22" s="183"/>
    </row>
    <row r="23" spans="2:11" ht="21.65" customHeight="1" x14ac:dyDescent="0.55000000000000004">
      <c r="B23" s="378"/>
      <c r="C23" s="379"/>
      <c r="D23" s="380"/>
      <c r="E23" s="366" t="s">
        <v>106</v>
      </c>
      <c r="F23" s="351"/>
      <c r="G23" s="263">
        <v>1</v>
      </c>
      <c r="H23" s="264">
        <v>2</v>
      </c>
      <c r="I23" s="263">
        <v>3</v>
      </c>
      <c r="J23" s="263">
        <v>4</v>
      </c>
      <c r="K23" s="263">
        <v>5</v>
      </c>
    </row>
    <row r="24" spans="2:11" ht="18" customHeight="1" x14ac:dyDescent="0.55000000000000004">
      <c r="B24" s="381"/>
      <c r="C24" s="382"/>
      <c r="D24" s="383"/>
      <c r="E24" s="367"/>
      <c r="F24" s="352"/>
      <c r="G24" s="184" t="s">
        <v>61</v>
      </c>
      <c r="H24" s="185" t="s">
        <v>61</v>
      </c>
      <c r="I24" s="184" t="s">
        <v>61</v>
      </c>
      <c r="J24" s="184" t="s">
        <v>61</v>
      </c>
      <c r="K24" s="184" t="s">
        <v>61</v>
      </c>
    </row>
    <row r="25" spans="2:11" ht="18" customHeight="1" x14ac:dyDescent="0.55000000000000004">
      <c r="B25" s="381"/>
      <c r="C25" s="382"/>
      <c r="D25" s="383"/>
      <c r="E25" s="367"/>
      <c r="F25" s="352"/>
      <c r="G25" s="186"/>
      <c r="H25" s="186"/>
      <c r="I25" s="186"/>
      <c r="J25" s="186"/>
      <c r="K25" s="186"/>
    </row>
    <row r="26" spans="2:11" ht="18.5" customHeight="1" thickBot="1" x14ac:dyDescent="0.6">
      <c r="B26" s="384"/>
      <c r="C26" s="385"/>
      <c r="D26" s="386"/>
      <c r="E26" s="368"/>
      <c r="F26" s="353"/>
      <c r="G26" s="187"/>
      <c r="H26" s="188"/>
      <c r="I26" s="189"/>
      <c r="J26" s="189"/>
      <c r="K26" s="189"/>
    </row>
    <row r="27" spans="2:11" ht="20.149999999999999" customHeight="1" x14ac:dyDescent="0.55000000000000004">
      <c r="B27" s="391" t="s">
        <v>107</v>
      </c>
      <c r="C27" s="392"/>
      <c r="D27" s="190"/>
      <c r="E27" s="147">
        <v>3722290631</v>
      </c>
      <c r="F27" s="256"/>
      <c r="G27" s="148">
        <v>4032481516.916667</v>
      </c>
      <c r="H27" s="147">
        <v>4303898542.09375</v>
      </c>
      <c r="I27" s="148">
        <v>4536541706.53125</v>
      </c>
      <c r="J27" s="147">
        <v>4730411010.229166</v>
      </c>
      <c r="K27" s="148">
        <v>4807958731.708334</v>
      </c>
    </row>
    <row r="28" spans="2:11" ht="20.149999999999999" customHeight="1" x14ac:dyDescent="0.55000000000000004">
      <c r="B28" s="393" t="s">
        <v>108</v>
      </c>
      <c r="C28" s="394"/>
      <c r="D28" s="191"/>
      <c r="E28" s="149">
        <v>3551996445</v>
      </c>
      <c r="F28" s="255"/>
      <c r="G28" s="149">
        <v>3847422298.9716663</v>
      </c>
      <c r="H28" s="149">
        <v>4095924199.6577501</v>
      </c>
      <c r="I28" s="149">
        <v>4310872876.7875128</v>
      </c>
      <c r="J28" s="149">
        <v>4492293569.8716793</v>
      </c>
      <c r="K28" s="149">
        <v>4572096752.8548479</v>
      </c>
    </row>
    <row r="29" spans="2:11" ht="20.149999999999999" customHeight="1" x14ac:dyDescent="0.55000000000000004">
      <c r="B29" s="369" t="s">
        <v>109</v>
      </c>
      <c r="C29" s="370"/>
      <c r="D29" s="230"/>
      <c r="E29" s="257">
        <f>E27-E28</f>
        <v>170294186</v>
      </c>
      <c r="F29" s="253"/>
      <c r="G29" s="265">
        <f>G27-G28</f>
        <v>185059217.94500065</v>
      </c>
      <c r="H29" s="265">
        <f>H27-H28</f>
        <v>207974342.43599987</v>
      </c>
      <c r="I29" s="265">
        <f>I27-I28</f>
        <v>225668829.74373722</v>
      </c>
      <c r="J29" s="265">
        <f>J27-J28</f>
        <v>238117440.35748672</v>
      </c>
      <c r="K29" s="265">
        <f>K27-K28</f>
        <v>235861978.85348606</v>
      </c>
    </row>
    <row r="30" spans="2:11" ht="20.149999999999999" customHeight="1" thickBot="1" x14ac:dyDescent="0.6">
      <c r="B30" s="369" t="s">
        <v>110</v>
      </c>
      <c r="C30" s="370"/>
      <c r="D30" s="230"/>
      <c r="E30" s="149">
        <v>133040506</v>
      </c>
      <c r="F30" s="255"/>
      <c r="G30" s="150">
        <f>$E$30+G35+(G41-$E$41)</f>
        <v>144802060.04999998</v>
      </c>
      <c r="H30" s="150">
        <f>$E$30+H35+(H41-$E$41)</f>
        <v>159778441.80250001</v>
      </c>
      <c r="I30" s="150">
        <f>$E$30+I35+(I41-$E$41)</f>
        <v>172012392.64262503</v>
      </c>
      <c r="J30" s="150">
        <f>$E$30+J35+(J41-$E$41)</f>
        <v>184858041.02475631</v>
      </c>
      <c r="K30" s="150">
        <f>$E$30+K35+(K41-$E$41)</f>
        <v>198345971.82599413</v>
      </c>
    </row>
    <row r="31" spans="2:11" ht="24" customHeight="1" thickBot="1" x14ac:dyDescent="0.6">
      <c r="B31" s="387" t="s">
        <v>62</v>
      </c>
      <c r="C31" s="388"/>
      <c r="D31" s="192"/>
      <c r="E31" s="258">
        <f>E29-E30</f>
        <v>37253680</v>
      </c>
      <c r="F31" s="254"/>
      <c r="G31" s="266">
        <f>G29-G30</f>
        <v>40257157.895000666</v>
      </c>
      <c r="H31" s="266">
        <f>H29-H30</f>
        <v>48195900.633499861</v>
      </c>
      <c r="I31" s="266">
        <f>I29-I30</f>
        <v>53656437.101112187</v>
      </c>
      <c r="J31" s="266">
        <f>J29-J30</f>
        <v>53259399.332730412</v>
      </c>
      <c r="K31" s="266">
        <f>K29-K30</f>
        <v>37516007.027491927</v>
      </c>
    </row>
    <row r="32" spans="2:11" ht="24" customHeight="1" x14ac:dyDescent="0.55000000000000004">
      <c r="B32" s="389" t="s">
        <v>123</v>
      </c>
      <c r="C32" s="390"/>
      <c r="D32" s="193"/>
      <c r="E32" s="194">
        <v>257050265</v>
      </c>
      <c r="F32" s="252"/>
      <c r="G32" s="194">
        <v>269902778.25</v>
      </c>
      <c r="H32" s="194">
        <v>282976632.46249998</v>
      </c>
      <c r="I32" s="194">
        <v>296704179.38562506</v>
      </c>
      <c r="J32" s="194">
        <v>311118103.65490627</v>
      </c>
      <c r="K32" s="194">
        <v>326252724.13765162</v>
      </c>
    </row>
    <row r="33" spans="2:11" ht="24" customHeight="1" x14ac:dyDescent="0.55000000000000004">
      <c r="B33" s="375" t="s">
        <v>111</v>
      </c>
      <c r="C33" s="376"/>
      <c r="D33" s="195"/>
      <c r="E33" s="259">
        <f>E34+E35</f>
        <v>20783415</v>
      </c>
      <c r="F33" s="253"/>
      <c r="G33" s="267">
        <f>G34+G35</f>
        <v>21448415</v>
      </c>
      <c r="H33" s="267">
        <f>H34+H35</f>
        <v>24773415</v>
      </c>
      <c r="I33" s="267">
        <f>I34+I35</f>
        <v>24773415</v>
      </c>
      <c r="J33" s="267">
        <f>J34+J35</f>
        <v>24773415</v>
      </c>
      <c r="K33" s="267">
        <f>K34+K35</f>
        <v>24773415</v>
      </c>
    </row>
    <row r="34" spans="2:11" ht="24" customHeight="1" x14ac:dyDescent="0.55000000000000004">
      <c r="B34" s="196" t="s">
        <v>112</v>
      </c>
      <c r="C34" s="197"/>
      <c r="D34" s="198"/>
      <c r="E34" s="151">
        <v>20783415</v>
      </c>
      <c r="F34" s="252"/>
      <c r="G34" s="151">
        <v>20783415</v>
      </c>
      <c r="H34" s="151">
        <v>20783415</v>
      </c>
      <c r="I34" s="151">
        <v>20783415</v>
      </c>
      <c r="J34" s="151">
        <v>20783415</v>
      </c>
      <c r="K34" s="151">
        <v>20783415</v>
      </c>
    </row>
    <row r="35" spans="2:11" ht="24" customHeight="1" x14ac:dyDescent="0.55000000000000004">
      <c r="B35" s="199" t="s">
        <v>113</v>
      </c>
      <c r="C35" s="197"/>
      <c r="D35" s="198"/>
      <c r="E35" s="151">
        <v>0</v>
      </c>
      <c r="F35" s="252"/>
      <c r="G35" s="151">
        <v>665000</v>
      </c>
      <c r="H35" s="151">
        <v>3990000</v>
      </c>
      <c r="I35" s="151">
        <v>3990000</v>
      </c>
      <c r="J35" s="151">
        <v>3990000</v>
      </c>
      <c r="K35" s="151">
        <v>3990000</v>
      </c>
    </row>
    <row r="36" spans="2:11" ht="24" customHeight="1" x14ac:dyDescent="0.55000000000000004">
      <c r="B36" s="354" t="s">
        <v>114</v>
      </c>
      <c r="C36" s="355"/>
      <c r="D36" s="356"/>
      <c r="E36" s="152">
        <f>E31+E32+E33</f>
        <v>315087360</v>
      </c>
      <c r="F36" s="251"/>
      <c r="G36" s="262">
        <f>G31+G32+G33</f>
        <v>331608351.1450007</v>
      </c>
      <c r="H36" s="268">
        <f>H31+H32+H33</f>
        <v>355945948.09599984</v>
      </c>
      <c r="I36" s="262">
        <f>I31+I32+I33</f>
        <v>375134031.48673725</v>
      </c>
      <c r="J36" s="262">
        <f>J31+J32+J33</f>
        <v>389150917.98763669</v>
      </c>
      <c r="K36" s="262">
        <f>K31+K32+K33</f>
        <v>388542146.16514355</v>
      </c>
    </row>
    <row r="37" spans="2:11" ht="24" customHeight="1" x14ac:dyDescent="0.55000000000000004">
      <c r="B37" s="200" t="s">
        <v>115</v>
      </c>
      <c r="C37" s="231"/>
      <c r="D37" s="232"/>
      <c r="E37" s="201"/>
      <c r="F37" s="248"/>
      <c r="G37" s="269">
        <f>ROUNDDOWN(((G36/$E$36)^(1/G23)-1)*100,2)</f>
        <v>5.24</v>
      </c>
      <c r="H37" s="269">
        <f>ROUNDDOWN(((H36/$E$36)^(1/H23)-1)*100,2)</f>
        <v>6.28</v>
      </c>
      <c r="I37" s="269">
        <f>ROUNDDOWN(((I36/$E$36)^(1/I23)-1)*100,2)</f>
        <v>5.98</v>
      </c>
      <c r="J37" s="269">
        <f>ROUNDDOWN(((J36/$E$36)^(1/J23)-1)*100,2)</f>
        <v>5.41</v>
      </c>
      <c r="K37" s="269">
        <f>ROUNDDOWN(((K36/$E$36)^(1/K23)-1)*100,2)</f>
        <v>4.28</v>
      </c>
    </row>
    <row r="38" spans="2:11" ht="24" customHeight="1" x14ac:dyDescent="0.55000000000000004">
      <c r="B38" s="357" t="s">
        <v>124</v>
      </c>
      <c r="C38" s="358"/>
      <c r="D38" s="359"/>
      <c r="E38" s="260">
        <f>ROUNDUP((E36/(E48+E49)),2)</f>
        <v>5527848.4299999997</v>
      </c>
      <c r="F38" s="250"/>
      <c r="G38" s="260">
        <f>ROUNDUP((G36/(G48+G49)),2)</f>
        <v>5817690.3799999999</v>
      </c>
      <c r="H38" s="270">
        <f>ROUNDUP((H36/(H48+H49)),2)</f>
        <v>6244665.7599999998</v>
      </c>
      <c r="I38" s="260">
        <f>ROUNDUP((I36/(I48+I49)),2)</f>
        <v>6581298.7999999998</v>
      </c>
      <c r="J38" s="260">
        <f>ROUNDUP((J36/(J48+J49)),2)</f>
        <v>6827209.0899999999</v>
      </c>
      <c r="K38" s="260">
        <f>ROUNDUP((K36/(K48+K49)),2)</f>
        <v>6816528.8899999997</v>
      </c>
    </row>
    <row r="39" spans="2:11" ht="24" customHeight="1" x14ac:dyDescent="0.55000000000000004">
      <c r="B39" s="360" t="s">
        <v>116</v>
      </c>
      <c r="C39" s="361"/>
      <c r="D39" s="362"/>
      <c r="E39" s="202"/>
      <c r="F39" s="249"/>
      <c r="G39" s="271">
        <f>ROUNDUP(($E$36+(ABS($E$36)*1.04^G23-ABS($E$36)))/($E$48+$E$49),0)</f>
        <v>5748963</v>
      </c>
      <c r="H39" s="271">
        <f>ROUNDUP(($E$36+(ABS($E$36)*1.04^H23-ABS($E$36)))/($E$48+$E$49),0)</f>
        <v>5978921</v>
      </c>
      <c r="I39" s="271">
        <f>ROUNDUP(($E$36+(ABS($E$36)*1.04^I23-ABS($E$36)))/($E$48+$E$49),0)</f>
        <v>6218078</v>
      </c>
      <c r="J39" s="271">
        <f>ROUNDUP(($E$36+(ABS($E$36)*1.04^J23-ABS($E$36)))/($E$48+$E$49),0)</f>
        <v>6466801</v>
      </c>
      <c r="K39" s="271">
        <f>ROUNDUP(($E$36+(ABS($E$36)*1.04^K23-ABS($E$36)))/($E$48+$E$49),0)</f>
        <v>6725473</v>
      </c>
    </row>
    <row r="40" spans="2:11" ht="24" customHeight="1" x14ac:dyDescent="0.55000000000000004">
      <c r="B40" s="203" t="s">
        <v>145</v>
      </c>
      <c r="C40" s="228"/>
      <c r="D40" s="229"/>
      <c r="E40" s="201"/>
      <c r="F40" s="248"/>
      <c r="G40" s="269">
        <f>ROUNDDOWN(((G38/$E$38)^(1/G23)-1)*100,2)</f>
        <v>5.24</v>
      </c>
      <c r="H40" s="269">
        <f>ROUNDDOWN(((H38/$E$38)^(1/H23)-1)*100,2)</f>
        <v>6.28</v>
      </c>
      <c r="I40" s="269">
        <f>ROUNDDOWN(((I38/$E$38)^(1/I23)-1)*100,2)</f>
        <v>5.98</v>
      </c>
      <c r="J40" s="269">
        <f>ROUNDDOWN(((J38/$E$38)^(1/J23)-1)*100,2)</f>
        <v>5.41</v>
      </c>
      <c r="K40" s="269">
        <f>ROUNDDOWN(((K38/$E$38)^(1/K23)-1)*100,2)</f>
        <v>4.28</v>
      </c>
    </row>
    <row r="41" spans="2:11" ht="24" customHeight="1" thickBot="1" x14ac:dyDescent="0.6">
      <c r="B41" s="363" t="s">
        <v>125</v>
      </c>
      <c r="C41" s="364"/>
      <c r="D41" s="365"/>
      <c r="E41" s="261">
        <f>E42+E43</f>
        <v>221931081</v>
      </c>
      <c r="F41" s="247"/>
      <c r="G41" s="261">
        <f>G42+G43</f>
        <v>233027635.04999998</v>
      </c>
      <c r="H41" s="272">
        <f>H42+H43</f>
        <v>244679016.80250001</v>
      </c>
      <c r="I41" s="261">
        <f>I42+I43</f>
        <v>256912967.64262503</v>
      </c>
      <c r="J41" s="273">
        <f>J42+J43</f>
        <v>269758616.02475631</v>
      </c>
      <c r="K41" s="273">
        <f>K42+K43</f>
        <v>283246546.82599413</v>
      </c>
    </row>
    <row r="42" spans="2:11" ht="24" customHeight="1" x14ac:dyDescent="0.55000000000000004">
      <c r="B42" s="395" t="s">
        <v>63</v>
      </c>
      <c r="C42" s="396"/>
      <c r="D42" s="204"/>
      <c r="E42" s="205">
        <v>55200000</v>
      </c>
      <c r="F42" s="246"/>
      <c r="G42" s="205">
        <v>57960000</v>
      </c>
      <c r="H42" s="205">
        <v>60858000</v>
      </c>
      <c r="I42" s="205">
        <v>63900900</v>
      </c>
      <c r="J42" s="205">
        <v>67095945</v>
      </c>
      <c r="K42" s="205">
        <v>70450742.25</v>
      </c>
    </row>
    <row r="43" spans="2:11" ht="24" customHeight="1" thickBot="1" x14ac:dyDescent="0.6">
      <c r="B43" s="397" t="s">
        <v>64</v>
      </c>
      <c r="C43" s="398"/>
      <c r="D43" s="206"/>
      <c r="E43" s="207">
        <v>166731081</v>
      </c>
      <c r="F43" s="245"/>
      <c r="G43" s="207">
        <v>175067635.04999998</v>
      </c>
      <c r="H43" s="207">
        <v>183821016.80250001</v>
      </c>
      <c r="I43" s="207">
        <v>193012067.64262503</v>
      </c>
      <c r="J43" s="207">
        <v>202662671.02475631</v>
      </c>
      <c r="K43" s="207">
        <v>212795804.5759941</v>
      </c>
    </row>
    <row r="44" spans="2:11" ht="18.649999999999999" customHeight="1" x14ac:dyDescent="0.55000000000000004">
      <c r="B44" s="399" t="s">
        <v>144</v>
      </c>
      <c r="C44" s="400"/>
      <c r="D44" s="208"/>
      <c r="E44" s="209"/>
      <c r="F44" s="244"/>
      <c r="G44" s="274">
        <f>ROUNDDOWN(((G41/$E$41)^(1/G23)-1)*100,2)</f>
        <v>4.99</v>
      </c>
      <c r="H44" s="275">
        <f>ROUNDDOWN(((H41/$E$41)^(1/H23)-1)*100,2)</f>
        <v>5</v>
      </c>
      <c r="I44" s="274">
        <f>ROUNDDOWN(((I41/$E$41)^(1/I23)-1)*100,2)</f>
        <v>5</v>
      </c>
      <c r="J44" s="274">
        <f>ROUNDDOWN(((J41/$E$41)^(1/J23)-1)*100,2)</f>
        <v>5</v>
      </c>
      <c r="K44" s="276">
        <f>ROUNDDOWN(((K41/$E$41)^(1/K23)-1)*100,2)</f>
        <v>5</v>
      </c>
    </row>
    <row r="45" spans="2:11" x14ac:dyDescent="0.55000000000000004">
      <c r="B45" s="401" t="s">
        <v>65</v>
      </c>
      <c r="C45" s="210" t="s">
        <v>66</v>
      </c>
      <c r="D45" s="211">
        <v>0.02</v>
      </c>
      <c r="E45" s="212"/>
      <c r="F45" s="243"/>
      <c r="G45" s="277">
        <f t="shared" ref="G45:K47" si="0">$E$41*(1+$D45)^G$23</f>
        <v>226369702.62</v>
      </c>
      <c r="H45" s="278">
        <f t="shared" si="0"/>
        <v>230897096.6724</v>
      </c>
      <c r="I45" s="277">
        <f t="shared" si="0"/>
        <v>235515038.60584798</v>
      </c>
      <c r="J45" s="277">
        <f t="shared" si="0"/>
        <v>240225339.37796494</v>
      </c>
      <c r="K45" s="279">
        <f t="shared" si="0"/>
        <v>245029846.16552427</v>
      </c>
    </row>
    <row r="46" spans="2:11" x14ac:dyDescent="0.55000000000000004">
      <c r="B46" s="401"/>
      <c r="C46" s="213" t="s">
        <v>67</v>
      </c>
      <c r="D46" s="214">
        <v>0.04</v>
      </c>
      <c r="E46" s="215"/>
      <c r="F46" s="242"/>
      <c r="G46" s="278">
        <f t="shared" si="0"/>
        <v>230808324.24000001</v>
      </c>
      <c r="H46" s="278">
        <f t="shared" si="0"/>
        <v>240040657.20960003</v>
      </c>
      <c r="I46" s="278">
        <f t="shared" si="0"/>
        <v>249642283.49798402</v>
      </c>
      <c r="J46" s="278">
        <f t="shared" si="0"/>
        <v>259627974.83790341</v>
      </c>
      <c r="K46" s="280">
        <f t="shared" si="0"/>
        <v>270013093.83141959</v>
      </c>
    </row>
    <row r="47" spans="2:11" ht="13.5" thickBot="1" x14ac:dyDescent="0.6">
      <c r="B47" s="402"/>
      <c r="C47" s="216" t="s">
        <v>68</v>
      </c>
      <c r="D47" s="217">
        <v>0.06</v>
      </c>
      <c r="E47" s="218"/>
      <c r="F47" s="241"/>
      <c r="G47" s="281">
        <f t="shared" si="0"/>
        <v>235246945.86000001</v>
      </c>
      <c r="H47" s="281">
        <f t="shared" si="0"/>
        <v>249361762.61160004</v>
      </c>
      <c r="I47" s="281">
        <f t="shared" si="0"/>
        <v>264323468.36829606</v>
      </c>
      <c r="J47" s="281">
        <f t="shared" si="0"/>
        <v>280182876.47039384</v>
      </c>
      <c r="K47" s="282">
        <f t="shared" si="0"/>
        <v>296993849.05861747</v>
      </c>
    </row>
    <row r="48" spans="2:11" ht="28.5" customHeight="1" x14ac:dyDescent="0.55000000000000004">
      <c r="B48" s="403" t="s">
        <v>117</v>
      </c>
      <c r="C48" s="390"/>
      <c r="D48" s="193"/>
      <c r="E48" s="219">
        <v>3</v>
      </c>
      <c r="F48" s="240"/>
      <c r="G48" s="220">
        <v>3</v>
      </c>
      <c r="H48" s="220">
        <v>3</v>
      </c>
      <c r="I48" s="220">
        <v>3</v>
      </c>
      <c r="J48" s="220">
        <v>3</v>
      </c>
      <c r="K48" s="221">
        <v>3</v>
      </c>
    </row>
    <row r="49" spans="2:11" ht="28.5" customHeight="1" thickBot="1" x14ac:dyDescent="0.6">
      <c r="B49" s="371" t="s">
        <v>143</v>
      </c>
      <c r="C49" s="372"/>
      <c r="D49" s="222"/>
      <c r="E49" s="223">
        <v>54</v>
      </c>
      <c r="F49" s="239"/>
      <c r="G49" s="238">
        <v>54</v>
      </c>
      <c r="H49" s="238">
        <v>54</v>
      </c>
      <c r="I49" s="238">
        <v>54</v>
      </c>
      <c r="J49" s="238">
        <v>54</v>
      </c>
      <c r="K49" s="237">
        <v>54</v>
      </c>
    </row>
    <row r="50" spans="2:11" ht="27.75" customHeight="1" x14ac:dyDescent="0.55000000000000004">
      <c r="B50" s="224" t="s">
        <v>69</v>
      </c>
      <c r="C50" s="225" t="s">
        <v>142</v>
      </c>
      <c r="D50" s="226"/>
      <c r="E50" s="262">
        <f>ROUNDDOWN(E43/E49,2)</f>
        <v>3087612.61</v>
      </c>
      <c r="F50" s="236"/>
      <c r="G50" s="283">
        <f>ROUNDDOWN(G43/G49,2)</f>
        <v>3241993.24</v>
      </c>
      <c r="H50" s="284">
        <f>ROUNDDOWN(H43/H49,2)</f>
        <v>3404092.9</v>
      </c>
      <c r="I50" s="283">
        <f>ROUNDDOWN(I43/I49,2)</f>
        <v>3574297.54</v>
      </c>
      <c r="J50" s="283">
        <f>ROUNDDOWN(J43/J49,2)</f>
        <v>3753012.42</v>
      </c>
      <c r="K50" s="283">
        <f>ROUNDDOWN(K43/K49,2)</f>
        <v>3940663.04</v>
      </c>
    </row>
    <row r="51" spans="2:11" ht="27.75" customHeight="1" thickBot="1" x14ac:dyDescent="0.6">
      <c r="B51" s="373" t="s">
        <v>141</v>
      </c>
      <c r="C51" s="374"/>
      <c r="D51" s="235"/>
      <c r="E51" s="234"/>
      <c r="F51" s="233"/>
      <c r="G51" s="285">
        <f>ROUNDDOWN(((G50/$E$50)^(1/G23)-1)*100,2)</f>
        <v>4.99</v>
      </c>
      <c r="H51" s="286">
        <f>ROUNDDOWN(((H50/$E$50)^(1/H23)-1)*100,2)</f>
        <v>4.99</v>
      </c>
      <c r="I51" s="285">
        <f>ROUNDDOWN(((I50/$E$50)^(1/I23)-1)*100,2)</f>
        <v>4.99</v>
      </c>
      <c r="J51" s="285">
        <f>ROUNDDOWN(((J50/$E$50)^(1/J23)-1)*100,2)</f>
        <v>4.99</v>
      </c>
      <c r="K51" s="285">
        <f>ROUNDDOWN(((K50/$E$50)^(1/K23)-1)*100,2)</f>
        <v>4.99</v>
      </c>
    </row>
    <row r="52" spans="2:11" x14ac:dyDescent="0.55000000000000004">
      <c r="G52" s="227"/>
    </row>
    <row r="53" spans="2:11" x14ac:dyDescent="0.55000000000000004">
      <c r="B53" s="166" t="s">
        <v>126</v>
      </c>
      <c r="G53" s="227"/>
    </row>
    <row r="54" spans="2:11" x14ac:dyDescent="0.55000000000000004">
      <c r="B54" s="166" t="s">
        <v>140</v>
      </c>
      <c r="G54" s="227"/>
    </row>
    <row r="55" spans="2:11" x14ac:dyDescent="0.55000000000000004">
      <c r="B55" s="166" t="s">
        <v>139</v>
      </c>
      <c r="G55" s="227"/>
    </row>
    <row r="56" spans="2:11" x14ac:dyDescent="0.55000000000000004">
      <c r="B56" s="166" t="s">
        <v>138</v>
      </c>
      <c r="G56" s="227"/>
    </row>
    <row r="57" spans="2:11" x14ac:dyDescent="0.55000000000000004">
      <c r="G57" s="227"/>
    </row>
    <row r="58" spans="2:11" x14ac:dyDescent="0.55000000000000004">
      <c r="B58" s="166" t="s">
        <v>137</v>
      </c>
      <c r="G58" s="227"/>
    </row>
    <row r="59" spans="2:11" x14ac:dyDescent="0.55000000000000004">
      <c r="B59" s="166" t="s">
        <v>127</v>
      </c>
      <c r="G59" s="227"/>
    </row>
    <row r="60" spans="2:11" x14ac:dyDescent="0.55000000000000004">
      <c r="B60" s="166" t="s">
        <v>136</v>
      </c>
      <c r="G60" s="227"/>
    </row>
    <row r="61" spans="2:11" x14ac:dyDescent="0.55000000000000004">
      <c r="G61" s="227"/>
    </row>
    <row r="62" spans="2:11" x14ac:dyDescent="0.55000000000000004">
      <c r="B62" s="166" t="s">
        <v>118</v>
      </c>
      <c r="G62" s="227"/>
    </row>
    <row r="63" spans="2:11" x14ac:dyDescent="0.55000000000000004">
      <c r="B63" s="166" t="s">
        <v>119</v>
      </c>
    </row>
    <row r="64" spans="2:11" x14ac:dyDescent="0.55000000000000004">
      <c r="B64" s="166" t="s">
        <v>120</v>
      </c>
    </row>
    <row r="66" spans="2:2" x14ac:dyDescent="0.55000000000000004">
      <c r="B66" s="166" t="s">
        <v>135</v>
      </c>
    </row>
    <row r="67" spans="2:2" x14ac:dyDescent="0.55000000000000004">
      <c r="B67" s="166" t="s">
        <v>134</v>
      </c>
    </row>
    <row r="68" spans="2:2" x14ac:dyDescent="0.55000000000000004">
      <c r="B68" s="166" t="s">
        <v>133</v>
      </c>
    </row>
    <row r="69" spans="2:2" x14ac:dyDescent="0.55000000000000004">
      <c r="B69" s="166" t="s">
        <v>132</v>
      </c>
    </row>
    <row r="70" spans="2:2" x14ac:dyDescent="0.55000000000000004">
      <c r="B70" s="166" t="s">
        <v>131</v>
      </c>
    </row>
    <row r="72" spans="2:2" x14ac:dyDescent="0.55000000000000004">
      <c r="B72" s="166" t="s">
        <v>130</v>
      </c>
    </row>
    <row r="73" spans="2:2" x14ac:dyDescent="0.55000000000000004">
      <c r="B73" s="166" t="s">
        <v>129</v>
      </c>
    </row>
    <row r="75" spans="2:2" x14ac:dyDescent="0.55000000000000004">
      <c r="B75" s="166" t="s">
        <v>128</v>
      </c>
    </row>
  </sheetData>
  <sheetProtection algorithmName="SHA-512" hashValue="oMa/cfjz62896Ju4oOtXUgJXa8ZeCgO7BWVvRct7dnqojHoXfCITNE7oVs3caoqYHLibYywdIIHhf6/3VSxHeQ==" saltValue="OXhjOfzfg1tzoaY4GZ/cqQ==" spinCount="100000" sheet="1" objects="1" scenarios="1"/>
  <protectedRanges>
    <protectedRange sqref="E27:K28 E30:K30 E32:K32 E34:K35 E42:K43 E48:K48 E48:K48 E48:K49" name="範囲1"/>
  </protectedRanges>
  <mergeCells count="22">
    <mergeCell ref="B49:C49"/>
    <mergeCell ref="B51:C51"/>
    <mergeCell ref="B33:C33"/>
    <mergeCell ref="B21:D21"/>
    <mergeCell ref="B23:D26"/>
    <mergeCell ref="B31:C31"/>
    <mergeCell ref="B32:C32"/>
    <mergeCell ref="B27:C27"/>
    <mergeCell ref="B28:C28"/>
    <mergeCell ref="B29:C29"/>
    <mergeCell ref="B42:C42"/>
    <mergeCell ref="B43:C43"/>
    <mergeCell ref="B44:C44"/>
    <mergeCell ref="B45:B47"/>
    <mergeCell ref="B48:C48"/>
    <mergeCell ref="F23:F26"/>
    <mergeCell ref="B36:D36"/>
    <mergeCell ref="B38:D38"/>
    <mergeCell ref="B39:D39"/>
    <mergeCell ref="B41:D41"/>
    <mergeCell ref="E23:E26"/>
    <mergeCell ref="B30:C30"/>
  </mergeCells>
  <phoneticPr fontId="1"/>
  <pageMargins left="0.25" right="0.25" top="0.75" bottom="0.75" header="0.3" footer="0.3"/>
  <pageSetup paperSize="9" scale="58" orientation="portrait" r:id="rId1"/>
  <rowBreaks count="1" manualBreakCount="1">
    <brk id="73"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tabColor theme="6" tint="0.79998168889431442"/>
  </sheetPr>
  <dimension ref="C1:I16"/>
  <sheetViews>
    <sheetView zoomScaleNormal="100" zoomScaleSheetLayoutView="85" workbookViewId="0">
      <selection activeCell="P34" sqref="P34"/>
    </sheetView>
  </sheetViews>
  <sheetFormatPr defaultColWidth="8.83203125" defaultRowHeight="18" x14ac:dyDescent="0.55000000000000004"/>
  <cols>
    <col min="1" max="1" width="3.9140625" customWidth="1"/>
    <col min="2" max="2" width="3.83203125" customWidth="1"/>
    <col min="3" max="3" width="13.08203125" customWidth="1"/>
    <col min="4" max="4" width="14.1640625" customWidth="1"/>
    <col min="5" max="9" width="12.9140625" bestFit="1" customWidth="1"/>
  </cols>
  <sheetData>
    <row r="1" spans="3:9" x14ac:dyDescent="0.55000000000000004">
      <c r="C1" t="s">
        <v>81</v>
      </c>
    </row>
    <row r="2" spans="3:9" ht="18.5" thickBot="1" x14ac:dyDescent="0.6"/>
    <row r="3" spans="3:9" ht="33.5" customHeight="1" thickBot="1" x14ac:dyDescent="0.6">
      <c r="C3" s="135"/>
      <c r="D3" s="136" t="s">
        <v>82</v>
      </c>
      <c r="E3" s="136">
        <v>1</v>
      </c>
      <c r="F3" s="136">
        <v>2</v>
      </c>
      <c r="G3" s="136">
        <v>3</v>
      </c>
      <c r="H3" s="136">
        <v>4</v>
      </c>
      <c r="I3" s="137">
        <v>5</v>
      </c>
    </row>
    <row r="4" spans="3:9" hidden="1" x14ac:dyDescent="0.55000000000000004">
      <c r="C4" t="s">
        <v>83</v>
      </c>
      <c r="E4" s="138">
        <v>0.02</v>
      </c>
      <c r="F4" s="138">
        <f>(1+$E4)^$F3-1</f>
        <v>4.0399999999999991E-2</v>
      </c>
      <c r="G4" s="138">
        <f>(1+$E4)^G3-1</f>
        <v>6.1207999999999929E-2</v>
      </c>
      <c r="H4" s="138">
        <f>(1+$E4)^H3-1</f>
        <v>8.2432159999999977E-2</v>
      </c>
      <c r="I4" s="138">
        <f>(1+$E4)^I3-1</f>
        <v>0.10408080320000002</v>
      </c>
    </row>
    <row r="5" spans="3:9" hidden="1" x14ac:dyDescent="0.55000000000000004">
      <c r="D5" s="139">
        <v>1000</v>
      </c>
      <c r="E5" s="139">
        <f>$D5*((1+$E4)^E3)</f>
        <v>1020</v>
      </c>
      <c r="F5" s="139">
        <f>$D5*((1+$E4)^F3)</f>
        <v>1040.4000000000001</v>
      </c>
      <c r="G5" s="139">
        <f>$D5*((1+$E4)^G3)</f>
        <v>1061.2079999999999</v>
      </c>
      <c r="H5" s="139">
        <f>$D5*((1+$E4)^H3)</f>
        <v>1082.4321600000001</v>
      </c>
      <c r="I5" s="139">
        <f>$D5*((1+$E4)^I3)</f>
        <v>1104.0808032</v>
      </c>
    </row>
    <row r="6" spans="3:9" hidden="1" x14ac:dyDescent="0.55000000000000004">
      <c r="E6" s="138">
        <v>0.04</v>
      </c>
      <c r="F6" s="138">
        <f>(1+$E6)^F3-1</f>
        <v>8.1600000000000117E-2</v>
      </c>
      <c r="G6" s="138">
        <f>(1+$E6)^G3-1</f>
        <v>0.12486400000000009</v>
      </c>
      <c r="H6" s="138">
        <f>(1+$E6)^H3-1</f>
        <v>0.16985856000000021</v>
      </c>
      <c r="I6" s="138">
        <f>(1+$E6)^I3-1</f>
        <v>0.21665290240000035</v>
      </c>
    </row>
    <row r="7" spans="3:9" hidden="1" x14ac:dyDescent="0.55000000000000004">
      <c r="E7" s="138">
        <v>0.05</v>
      </c>
      <c r="F7" s="138">
        <f>(1+$E7)^F3-1</f>
        <v>0.10250000000000004</v>
      </c>
      <c r="G7" s="138">
        <f>(1+$E7)^G3-1</f>
        <v>0.15762500000000013</v>
      </c>
      <c r="H7" s="138">
        <f>(1+$E7)^H3-1</f>
        <v>0.21550625000000001</v>
      </c>
      <c r="I7" s="138">
        <f>(1+$E7)^I3-1</f>
        <v>0.27628156250000013</v>
      </c>
    </row>
    <row r="8" spans="3:9" hidden="1" x14ac:dyDescent="0.55000000000000004">
      <c r="E8" s="138">
        <v>0.06</v>
      </c>
      <c r="F8" s="138">
        <f>(1+$E8)^F3-1</f>
        <v>0.12360000000000015</v>
      </c>
      <c r="G8" s="138">
        <f>(1+$E8)^G3-1</f>
        <v>0.1910160000000003</v>
      </c>
      <c r="H8" s="138">
        <f>(1+$E8)^H3-1</f>
        <v>0.26247696000000031</v>
      </c>
      <c r="I8" s="138">
        <f>(1+$E8)^I3-1</f>
        <v>0.33822557760000049</v>
      </c>
    </row>
    <row r="9" spans="3:9" hidden="1" x14ac:dyDescent="0.55000000000000004">
      <c r="E9" s="138">
        <v>7.0000000000000007E-2</v>
      </c>
      <c r="F9" s="138">
        <f>(1+$E9)^F3-1</f>
        <v>0.14490000000000003</v>
      </c>
      <c r="G9" s="138">
        <f>(1+$E9)^G3-1</f>
        <v>0.2250430000000001</v>
      </c>
      <c r="H9" s="138">
        <f>(1+$E9)^H3-1</f>
        <v>0.31079601000000001</v>
      </c>
      <c r="I9" s="138">
        <f>(1+$E9)^I3-1</f>
        <v>0.40255173070000017</v>
      </c>
    </row>
    <row r="10" spans="3:9" hidden="1" x14ac:dyDescent="0.55000000000000004">
      <c r="E10" s="138">
        <v>0.08</v>
      </c>
      <c r="F10" s="138">
        <f>(1+$E10)^F3-1</f>
        <v>0.1664000000000001</v>
      </c>
      <c r="G10" s="138">
        <f>(1+$E10)^G3-1</f>
        <v>0.25971200000000016</v>
      </c>
      <c r="H10" s="138">
        <f>(1+$E10)^H3-1</f>
        <v>0.3604889600000003</v>
      </c>
      <c r="I10" s="138">
        <f>(1+$E10)^I3-1</f>
        <v>0.46932807680000033</v>
      </c>
    </row>
    <row r="11" spans="3:9" hidden="1" x14ac:dyDescent="0.55000000000000004">
      <c r="E11" s="138">
        <v>0.09</v>
      </c>
      <c r="F11" s="138">
        <f>(1+$E11)^F3-1</f>
        <v>0.18810000000000016</v>
      </c>
      <c r="G11" s="138">
        <f>(1+$E11)^G3-1</f>
        <v>0.29502900000000021</v>
      </c>
      <c r="H11" s="138">
        <f>(1+$E11)^H3-1</f>
        <v>0.41158161000000026</v>
      </c>
      <c r="I11" s="138">
        <f>(1+$E11)^I3-1</f>
        <v>0.53862395490000048</v>
      </c>
    </row>
    <row r="12" spans="3:9" x14ac:dyDescent="0.55000000000000004">
      <c r="E12" s="138"/>
      <c r="F12" s="138"/>
      <c r="G12" s="138"/>
      <c r="H12" s="138"/>
      <c r="I12" s="138"/>
    </row>
    <row r="13" spans="3:9" ht="18.5" thickBot="1" x14ac:dyDescent="0.6">
      <c r="D13" s="140" t="s">
        <v>82</v>
      </c>
      <c r="E13" s="141" t="s">
        <v>84</v>
      </c>
      <c r="F13" s="141" t="s">
        <v>85</v>
      </c>
      <c r="G13" s="141" t="s">
        <v>86</v>
      </c>
      <c r="H13" s="141" t="s">
        <v>87</v>
      </c>
      <c r="I13" s="141" t="s">
        <v>88</v>
      </c>
    </row>
    <row r="14" spans="3:9" ht="24.5" customHeight="1" thickBot="1" x14ac:dyDescent="0.6">
      <c r="C14" s="142" t="s">
        <v>83</v>
      </c>
      <c r="D14" s="143"/>
      <c r="E14" s="160">
        <v>0.02</v>
      </c>
      <c r="F14" s="153">
        <f>(1+$E14)^F3-1</f>
        <v>4.0399999999999991E-2</v>
      </c>
      <c r="G14" s="154">
        <f>(1+$E14)^G3-1</f>
        <v>6.1207999999999929E-2</v>
      </c>
      <c r="H14" s="154">
        <f>(1+$E14)^H3-1</f>
        <v>8.2432159999999977E-2</v>
      </c>
      <c r="I14" s="155">
        <f>(1+$E14)^I3-1</f>
        <v>0.10408080320000002</v>
      </c>
    </row>
    <row r="15" spans="3:9" ht="24.5" customHeight="1" thickBot="1" x14ac:dyDescent="0.6">
      <c r="C15" s="144" t="s">
        <v>89</v>
      </c>
      <c r="D15" s="161">
        <v>4500000</v>
      </c>
      <c r="E15" s="159">
        <f>ROUNDUP($D$15*((1+$E14)^E3),3)</f>
        <v>4590000</v>
      </c>
      <c r="F15" s="156">
        <f>$D$15*((1+$E14)^F3)</f>
        <v>4681800</v>
      </c>
      <c r="G15" s="156">
        <f>$D15*((1+$E14)^G3)</f>
        <v>4775436</v>
      </c>
      <c r="H15" s="156">
        <f>$D15*((1+$E14)^H3)</f>
        <v>4870944.72</v>
      </c>
      <c r="I15" s="157">
        <f>$D15*((1+$E14)^I3)</f>
        <v>4968363.6144000003</v>
      </c>
    </row>
    <row r="16" spans="3:9" ht="24.5" customHeight="1" thickBot="1" x14ac:dyDescent="0.6">
      <c r="C16" s="145" t="s">
        <v>90</v>
      </c>
      <c r="D16" s="146"/>
      <c r="E16" s="158">
        <f>ROUNDDOWN(((E15/$D$15)^(1/E3)-1),5)</f>
        <v>0.02</v>
      </c>
      <c r="F16" s="158">
        <f t="shared" ref="F16:I16" si="0">ROUNDDOWN(((F15/$D$15)^(1/F3)-1),5)</f>
        <v>0.02</v>
      </c>
      <c r="G16" s="158">
        <f t="shared" si="0"/>
        <v>0.02</v>
      </c>
      <c r="H16" s="158">
        <f t="shared" si="0"/>
        <v>0.02</v>
      </c>
      <c r="I16" s="158">
        <f t="shared" si="0"/>
        <v>0.02</v>
      </c>
    </row>
  </sheetData>
  <sheetProtection algorithmName="SHA-512" hashValue="6nsOEWGw9oM1ddFn3TYyiJBBuvNkiL9UeRI4SjGTOstifqQvpmhmG2kccR7YLN9kxCKrmbdxT1jK7gVUJSAEKQ==" saltValue="o9wL2wr5ut7pFWBqjH3QVg==" spinCount="100000" sheet="1" objects="1" scenarios="1"/>
  <phoneticPr fontId="1"/>
  <pageMargins left="0.7" right="0.7" top="0.75" bottom="0.75" header="0.3" footer="0.3"/>
  <pageSetup paperSize="9"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63577C-E226-44E1-B9A7-392D018765F4}">
  <ds:schemaRefs>
    <ds:schemaRef ds:uri="http://schemas.microsoft.com/sharepoint/v3/contenttype/forms"/>
  </ds:schemaRefs>
</ds:datastoreItem>
</file>

<file path=customXml/itemProps2.xml><?xml version="1.0" encoding="utf-8"?>
<ds:datastoreItem xmlns:ds="http://schemas.openxmlformats.org/officeDocument/2006/customXml" ds:itemID="{CF1499D5-8F47-490A-8D72-9E1A71808AE0}">
  <ds:schemaRefs>
    <ds:schemaRef ds:uri="http://schemas.microsoft.com/office/2006/documentManagement/types"/>
    <ds:schemaRef ds:uri="http://schemas.microsoft.com/office/2006/metadata/properties"/>
    <ds:schemaRef ds:uri="http://purl.org/dc/elements/1.1/"/>
    <ds:schemaRef ds:uri="657d6e16-9cd1-4b89-89c3-c194a188f29e"/>
    <ds:schemaRef ds:uri="http://schemas.microsoft.com/office/infopath/2007/PartnerControls"/>
    <ds:schemaRef ds:uri="http://purl.org/dc/terms/"/>
    <ds:schemaRef ds:uri="2fd1058a-a26e-4bfb-9ed8-f6199fac1b55"/>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2A564F49-DFCA-4BD1-AF1A-02D88E49A5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【指定様式】事業計画書（その3）</vt:lpstr>
      <vt:lpstr>（別紙１）省力化計算シート</vt:lpstr>
      <vt:lpstr>（別紙２）省力化業務プロセス図</vt:lpstr>
      <vt:lpstr>（別紙３）投資回収期間計算シート</vt:lpstr>
      <vt:lpstr>【参考書式】事業計画目標値算出シート（参考）</vt:lpstr>
      <vt:lpstr>【参考書式】達成すべき目標値の算出ツール（参考）</vt:lpstr>
      <vt:lpstr>'（別紙１）省力化計算シート'!Print_Area</vt:lpstr>
      <vt:lpstr>'（別紙２）省力化業務プロセス図'!Print_Area</vt:lpstr>
      <vt:lpstr>'（別紙３）投資回収期間計算シート'!Print_Area</vt:lpstr>
      <vt:lpstr>'【参考書式】事業計画目標値算出シート（参考）'!Print_Area</vt:lpstr>
      <vt:lpstr>'【参考書式】達成すべき目標値の算出ツール（参考）'!Print_Area</vt:lpstr>
      <vt:lpstr>'【指定様式】事業計画書（その3）'!Print_Area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2025-03-13T09:45:49Z</dcterms:created>
  <dcterms:modified xsi:type="dcterms:W3CDTF">2025-03-25T07:28:33Z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