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8A2DD92C-C7E4-4A32-95B0-FE393DD69459}" xr6:coauthVersionLast="47" xr6:coauthVersionMax="47" xr10:uidLastSave="{00000000-0000-0000-0000-000000000000}"/>
  <bookViews>
    <workbookView xWindow="-108" yWindow="-108" windowWidth="23256" windowHeight="12456" tabRatio="858" xr2:uid="{35C62ACD-5609-47F9-B565-270EF4B1D598}"/>
  </bookViews>
  <sheets>
    <sheet name="【指定様式】事業計画書（その3） " sheetId="13" r:id="rId1"/>
    <sheet name="（別紙１）省力化計算シート" sheetId="2" r:id="rId2"/>
    <sheet name="（別紙２）省力化業務プロセス図" sheetId="3" r:id="rId3"/>
    <sheet name="（別紙３）投資回収期間計算シート" sheetId="4" r:id="rId4"/>
    <sheet name="【参考書式】事業計画目標値算出シート（参考） " sheetId="14" r:id="rId5"/>
    <sheet name="【参考書式】達成すべき目標値の算出ツール（参考）" sheetId="9" r:id="rId6"/>
  </sheets>
  <externalReferences>
    <externalReference r:id="rId7"/>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 '!$A$1:$L$125</definedName>
    <definedName name="_xlnm.Print_Area" localSheetId="5">'【参考書式】達成すべき目標値の算出ツール（参考）'!$A$1:$M$24</definedName>
    <definedName name="_xlnm.Print_Area" localSheetId="0">'【指定様式】事業計画書（その3） '!$A$1:$L$81</definedName>
    <definedName name="サブタイトル">[1]更新履歴!$L$3</definedName>
    <definedName name="タイトル">[1]更新履歴!$D$3</definedName>
    <definedName name="作成日">[1]更新履歴!$U$2</definedName>
    <definedName name="所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9" l="1"/>
  <c r="G30" i="14"/>
  <c r="I30" i="14"/>
  <c r="K51" i="14" l="1"/>
  <c r="J51" i="14"/>
  <c r="I51" i="14"/>
  <c r="H51" i="14"/>
  <c r="G51" i="14"/>
  <c r="E51" i="14"/>
  <c r="K42" i="14"/>
  <c r="J42" i="14"/>
  <c r="I42" i="14"/>
  <c r="H42" i="14"/>
  <c r="G42" i="14"/>
  <c r="E42" i="14"/>
  <c r="J46" i="14" s="1"/>
  <c r="K34" i="14"/>
  <c r="J34" i="14"/>
  <c r="I34" i="14"/>
  <c r="H34" i="14"/>
  <c r="G34" i="14"/>
  <c r="E34" i="14"/>
  <c r="K30" i="14"/>
  <c r="J30" i="14"/>
  <c r="H30" i="14"/>
  <c r="E30" i="14"/>
  <c r="E32" i="14" s="1"/>
  <c r="O5" i="4"/>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K46" i="14" l="1"/>
  <c r="H46" i="14"/>
  <c r="J47" i="14"/>
  <c r="I46" i="14"/>
  <c r="H45" i="14"/>
  <c r="H52" i="14"/>
  <c r="J45" i="14"/>
  <c r="G45" i="14"/>
  <c r="I52" i="14"/>
  <c r="I47" i="14"/>
  <c r="K47" i="14"/>
  <c r="G48" i="14"/>
  <c r="I48" i="14"/>
  <c r="K45" i="14"/>
  <c r="J52" i="14"/>
  <c r="K48" i="14"/>
  <c r="I31" i="14"/>
  <c r="I32" i="14" s="1"/>
  <c r="I37" i="14" s="1"/>
  <c r="I39" i="14" s="1"/>
  <c r="H31" i="14"/>
  <c r="H32" i="14" s="1"/>
  <c r="H37" i="14" s="1"/>
  <c r="H39" i="14" s="1"/>
  <c r="G31" i="14"/>
  <c r="G32" i="14" s="1"/>
  <c r="G37" i="14" s="1"/>
  <c r="G39" i="14" s="1"/>
  <c r="H48" i="14"/>
  <c r="I45" i="14"/>
  <c r="G52" i="14"/>
  <c r="J31" i="14"/>
  <c r="J32" i="14" s="1"/>
  <c r="J37" i="14" s="1"/>
  <c r="J39" i="14" s="1"/>
  <c r="G46" i="14"/>
  <c r="K52" i="14"/>
  <c r="E37" i="14"/>
  <c r="I40" i="14" s="1"/>
  <c r="K31" i="14"/>
  <c r="K32" i="14" s="1"/>
  <c r="K37" i="14" s="1"/>
  <c r="G47" i="14"/>
  <c r="J48" i="14"/>
  <c r="H47" i="14"/>
  <c r="I38" i="14" l="1"/>
  <c r="E39" i="14"/>
  <c r="I41" i="14" s="1"/>
  <c r="J38" i="14"/>
  <c r="G38" i="14"/>
  <c r="G40" i="14"/>
  <c r="H40" i="14"/>
  <c r="J40" i="14"/>
  <c r="K40" i="14"/>
  <c r="H38" i="14"/>
  <c r="G41" i="14"/>
  <c r="K38" i="14"/>
  <c r="K39" i="14"/>
  <c r="K41" i="14" s="1"/>
  <c r="H41" i="14"/>
  <c r="J41" i="14"/>
  <c r="A48" i="3"/>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9" i="13" s="1"/>
  <c r="M3" i="2"/>
  <c r="B8" i="13" s="1"/>
  <c r="S50" i="3"/>
  <c r="S3" i="3" l="1"/>
  <c r="S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<sst xmlns="http://schemas.openxmlformats.org/spreadsheetml/2006/main" count="261" uniqueCount="177">
  <si>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</si>
  <si>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</si>
  <si>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</si>
  <si>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</si>
  <si>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</si>
  <si>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</si>
  <si>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</si>
  <si>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</si>
  <si>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</si>
  <si>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</si>
  <si>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</si>
  <si>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</si>
  <si>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</si>
  <si>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</si>
  <si>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</si>
  <si>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</si>
  <si>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</si>
  <si>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</si>
  <si>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</si>
  <si>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</si>
  <si>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</si>
  <si>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</si>
  <si>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</si>
  <si>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</si>
  <si>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</si>
  <si>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</si>
  <si>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</si>
  <si>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</si>
  <si>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</si>
  <si>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</si>
  <si>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</si>
  <si>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</si>
  <si>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</si>
  <si>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</si>
  <si>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</si>
  <si>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</si>
  <si>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</si>
  <si>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</si>
  <si>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</si>
  <si>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</si>
  <si>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</si>
  <si>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</si>
  <si>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</si>
  <si>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</si>
  <si>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</si>
  <si>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</si>
  <si>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</si>
  <si>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</si>
  <si>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</si>
  <si>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</si>
  <si>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</si>
  <si>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</si>
  <si>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</si>
  <si>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</si>
  <si>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</si>
  <si>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</si>
  <si>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</si>
  <si>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</si>
  <si>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</si>
  <si>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</si>
  <si>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</si>
  <si>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</si>
  <si>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</si>
  <si>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</si>
  <si>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</si>
  <si>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※「（別紙２）省力化業務プロセス図」も作成し省力化指数の詳細を説明してください。</t>
    <phoneticPr fontId="1"/>
  </si>
  <si>
    <t>※「（別紙１）省力化計算シート」より算出。</t>
    <rPh sb="10" eb="12">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</si>
  <si>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</si>
  <si>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</si>
  <si>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</si>
  <si>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</si>
  <si>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</si>
  <si>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</si>
  <si>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</si>
  <si>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</si>
  <si>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</si>
  <si>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</si>
  <si>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</si>
  <si>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</si>
  <si>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</si>
  <si>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</si>
  <si>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</si>
  <si>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</si>
  <si>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</si>
  <si>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</si>
  <si>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</si>
  <si>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</si>
  <si>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</si>
  <si>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</si>
  <si>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</si>
  <si>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</si>
  <si>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</si>
  <si>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</si>
  <si>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</si>
  <si>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</si>
  <si>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</si>
  <si>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</si>
  <si>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</si>
  <si>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</si>
  <si>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</si>
  <si>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</si>
  <si>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</si>
  <si>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</si>
  <si>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</si>
  <si>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</si>
  <si>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</si>
  <si>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</si>
  <si>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</si>
  <si>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</si>
  <si>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</si>
  <si>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</si>
  <si>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t>労働生産性(＝１人あたり付加価値額)</t>
    <rPh sb="0" eb="5">
      <t>ロウドウセイサンセイ</t>
    </rPh>
    <rPh sb="8" eb="9">
      <t>ニン</t>
    </rPh>
    <rPh sb="12" eb="17">
      <t>フカカチガク</t>
    </rPh>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</si>
  <si>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</si>
  <si>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</si>
  <si>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</si>
  <si>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</si>
  <si>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</si>
  <si>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</si>
  <si>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</si>
  <si>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</si>
  <si>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</si>
  <si>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</si>
  <si>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</si>
  <si>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</si>
  <si>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</si>
  <si>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１人当たり給与支給総額</t>
    <rPh sb="2" eb="3">
      <t>ア</t>
    </rPh>
    <phoneticPr fontId="1"/>
  </si>
  <si>
    <t>１人当たり給与支給総額の年平均成長率（％）
（※４）（※５）</t>
    <rPh sb="2" eb="3">
      <t>ア</t>
    </rPh>
    <phoneticPr fontId="1"/>
  </si>
  <si>
    <t>【※４参考】</t>
    <rPh sb="3" eb="5">
      <t>サンコウ</t>
    </rPh>
    <phoneticPr fontId="1"/>
  </si>
  <si>
    <t>⑤給与支給総額（⑥+⑦）   (注２)（※５）</t>
    <rPh sb="1" eb="3">
      <t>キュウヨ</t>
    </rPh>
    <rPh sb="3" eb="7">
      <t>シキュウソウガク</t>
    </rPh>
    <rPh sb="16" eb="17">
      <t>チュウ</t>
    </rPh>
    <phoneticPr fontId="1"/>
  </si>
  <si>
    <t>　　　　次の人は含まれません。</t>
    <rPh sb="4" eb="5">
      <t>ツギ</t>
    </rPh>
    <rPh sb="6" eb="7">
      <t>ヒト</t>
    </rPh>
    <rPh sb="8" eb="9">
      <t>フク</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</si>
  <si>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</si>
  <si>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パラメータ（公開時に非表示）</t>
    <rPh sb="6" eb="9">
      <t>コウカイジ</t>
    </rPh>
    <rPh sb="10" eb="13">
      <t>ヒヒョウジ</t>
    </rPh>
    <phoneticPr fontId="1"/>
  </si>
  <si>
    <t>【事業計画年数（３～５年）】</t>
    <rPh sb="1" eb="3">
      <t>ジギョウ</t>
    </rPh>
    <rPh sb="3" eb="5">
      <t>ケイカク</t>
    </rPh>
    <rPh sb="5" eb="7">
      <t>ネンスウ</t>
    </rPh>
    <rPh sb="11" eb="1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</si>
  <si>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</si>
  <si>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</si>
  <si>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最終年の年平均成長率</t>
    <phoneticPr fontId="1"/>
  </si>
  <si>
    <t>％</t>
    <phoneticPr fontId="1"/>
  </si>
  <si>
    <t>※「（別紙３）投資回収期間計算シート」より算出（自動反映）。</t>
    <rPh sb="13" eb="15">
      <t>ケイサン</t>
    </rPh>
    <rPh sb="24" eb="28">
      <t>ジドウハンエイ</t>
    </rPh>
    <phoneticPr fontId="1"/>
  </si>
  <si>
    <t>（参考サイト：写真をタッチでリンクに飛びます）</t>
    <rPh sb="1" eb="3">
      <t>サンコウ</t>
    </rPh>
    <rPh sb="7" eb="9">
      <t>シャシン</t>
    </rPh>
    <rPh sb="18" eb="19">
      <t>ト</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</si>
  <si>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</si>
  <si>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</si>
  <si>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</si>
  <si>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基準年度</t>
    <rPh sb="0" eb="4">
      <t>キジュンネンド</t>
    </rPh>
    <phoneticPr fontId="1"/>
  </si>
  <si>
    <t>直近の決算年月</t>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</si>
  <si>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</si>
  <si>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</si>
  <si>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（給与支給総額及び１人当たり給与支給総額は、両方を達成する事業計画の策定し、少なくともいずれか一方の目標値を達成する必要があります。）</t>
    <rPh sb="11" eb="12">
      <t>オヨ</t>
    </rPh>
    <phoneticPr fontId="1"/>
  </si>
  <si>
    <t>　販売費及び一般管理費</t>
    <rPh sb="1" eb="4">
      <t>ハンバイヒ</t>
    </rPh>
    <rPh sb="4" eb="5">
      <t>オヨ</t>
    </rPh>
    <rPh sb="6" eb="11">
      <t>イッパンカンリヒ</t>
    </rPh>
    <phoneticPr fontId="1"/>
  </si>
  <si>
    <t>事業者名</t>
    <rPh sb="0" eb="3">
      <t>ジギョウシャ</t>
    </rPh>
    <rPh sb="3" eb="4">
      <t>メイ</t>
    </rPh>
    <phoneticPr fontId="1"/>
  </si>
  <si>
    <t>（※４）１人当たり給与支給総額の年平均成長率は、事業実施都道府県における最低賃金の直近５年間（２０２０年度を基準とし、２０２１年度～２０２５年度の５年間）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</si>
  <si>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資材供給</t>
    <rPh sb="0" eb="4">
      <t>シザイキョウキュウ</t>
    </rPh>
    <phoneticPr fontId="3"/>
  </si>
  <si>
    <t>バー材切断</t>
    <rPh sb="2" eb="3">
      <t>ザイ</t>
    </rPh>
    <rPh sb="3" eb="5">
      <t>セツダン</t>
    </rPh>
    <phoneticPr fontId="3"/>
  </si>
  <si>
    <t>L1加工</t>
    <rPh sb="2" eb="4">
      <t>カコウ</t>
    </rPh>
    <phoneticPr fontId="3"/>
  </si>
  <si>
    <t>L2加工</t>
    <rPh sb="2" eb="4">
      <t>カコウ</t>
    </rPh>
    <phoneticPr fontId="3"/>
  </si>
  <si>
    <t>MC1加工</t>
    <rPh sb="3" eb="5">
      <t>カコウ</t>
    </rPh>
    <phoneticPr fontId="3"/>
  </si>
  <si>
    <t>MC2加工</t>
    <rPh sb="3" eb="5">
      <t>カコウ</t>
    </rPh>
    <phoneticPr fontId="3"/>
  </si>
  <si>
    <t>MC3加工</t>
    <rPh sb="3" eb="5">
      <t>カコウ</t>
    </rPh>
    <phoneticPr fontId="3"/>
  </si>
  <si>
    <t>MC4加工</t>
    <rPh sb="3" eb="5">
      <t>カコウ</t>
    </rPh>
    <phoneticPr fontId="3"/>
  </si>
  <si>
    <t>GD加工</t>
    <rPh sb="2" eb="4">
      <t>カコウ</t>
    </rPh>
    <phoneticPr fontId="3"/>
  </si>
  <si>
    <t>交差穴バリ取り</t>
    <rPh sb="0" eb="2">
      <t>コウサ</t>
    </rPh>
    <rPh sb="2" eb="3">
      <t>アナ</t>
    </rPh>
    <rPh sb="5" eb="6">
      <t>ト</t>
    </rPh>
    <phoneticPr fontId="3"/>
  </si>
  <si>
    <t>内視鏡検査</t>
    <rPh sb="0" eb="5">
      <t>ナイシキョウケンサ</t>
    </rPh>
    <phoneticPr fontId="3"/>
  </si>
  <si>
    <t>資材供給</t>
    <rPh sb="0" eb="4">
      <t>シザイキョウキュウ</t>
    </rPh>
    <phoneticPr fontId="1"/>
  </si>
  <si>
    <t>L1加工</t>
    <rPh sb="2" eb="4">
      <t>カコウ</t>
    </rPh>
    <phoneticPr fontId="1"/>
  </si>
  <si>
    <t>L2加工</t>
    <rPh sb="2" eb="4">
      <t>カコウ</t>
    </rPh>
    <phoneticPr fontId="1"/>
  </si>
  <si>
    <t>寸法精度検査</t>
    <rPh sb="0" eb="4">
      <t>スンポウセイド</t>
    </rPh>
    <rPh sb="4" eb="6">
      <t>ケンサ</t>
    </rPh>
    <phoneticPr fontId="1"/>
  </si>
  <si>
    <t>2025年　3月期</t>
    <rPh sb="4" eb="5">
      <t>ネン</t>
    </rPh>
    <rPh sb="7" eb="9">
      <t>ガツキ</t>
    </rPh>
    <phoneticPr fontId="1"/>
  </si>
  <si>
    <t>2027年　3月期</t>
    <rPh sb="4" eb="5">
      <t>ネン</t>
    </rPh>
    <rPh sb="7" eb="9">
      <t>ガツキ</t>
    </rPh>
    <phoneticPr fontId="1"/>
  </si>
  <si>
    <t>2028年　3月期</t>
    <rPh sb="4" eb="5">
      <t>ネン</t>
    </rPh>
    <rPh sb="7" eb="9">
      <t>ガツキ</t>
    </rPh>
    <phoneticPr fontId="1"/>
  </si>
  <si>
    <t>2029年　3月期</t>
    <rPh sb="4" eb="5">
      <t>ネン</t>
    </rPh>
    <rPh sb="7" eb="9">
      <t>ガツキ</t>
    </rPh>
    <phoneticPr fontId="1"/>
  </si>
  <si>
    <t>2030年　3月期</t>
    <rPh sb="4" eb="5">
      <t>ネン</t>
    </rPh>
    <rPh sb="7" eb="9">
      <t>ガツキ</t>
    </rPh>
    <phoneticPr fontId="1"/>
  </si>
  <si>
    <t>2031年　3月期</t>
    <rPh sb="4" eb="5">
      <t>ネン</t>
    </rPh>
    <rPh sb="7" eb="9">
      <t>ガツキ</t>
    </rPh>
    <phoneticPr fontId="1"/>
  </si>
  <si>
    <t>株式会社TURN Technology</t>
    <rPh sb="0" eb="4">
      <t>カブシキカイシャ</t>
    </rPh>
    <phoneticPr fontId="1"/>
  </si>
  <si>
    <t xml:space="preserve">省力化設備により、1年目は5ヵ月分、2年目以降は1年分、下記の製造コストが低減される。
　①不良品分の製造コストの削減：現状のコスト2,000円×（6,000個/月÷良品率75%－6,000個/月）×12月=48,000千円
　②外注加工費の削減：補助事業にて生まれる6名×2直の工数を内製化し、年間51,480千円
また、技術者の工数余力と生産スペースの拡大により、今後の増産対応、新規受注活動が促進でき、1年目は5ヵ月分、2年目以降は1年分として、売上高成長率6.5%/年を見込むことで、営業利益率の増加に寄与する。
</t>
    <rPh sb="0" eb="5">
      <t>ショウリョクカセツビ</t>
    </rPh>
    <rPh sb="10" eb="12">
      <t>ネンメ</t>
    </rPh>
    <rPh sb="15" eb="17">
      <t>ゲツブン</t>
    </rPh>
    <rPh sb="19" eb="23">
      <t>ネンメイコウ</t>
    </rPh>
    <rPh sb="25" eb="27">
      <t>ネンブン</t>
    </rPh>
    <rPh sb="28" eb="30">
      <t>カキ</t>
    </rPh>
    <rPh sb="31" eb="33">
      <t>セイゾウ</t>
    </rPh>
    <rPh sb="37" eb="39">
      <t>テイゲン</t>
    </rPh>
    <rPh sb="46" eb="49">
      <t>フリョウヒン</t>
    </rPh>
    <rPh sb="49" eb="50">
      <t>ブン</t>
    </rPh>
    <rPh sb="51" eb="53">
      <t>セイゾウ</t>
    </rPh>
    <rPh sb="57" eb="59">
      <t>サクゲン</t>
    </rPh>
    <rPh sb="138" eb="139">
      <t>チョク</t>
    </rPh>
    <rPh sb="162" eb="165">
      <t>ギジュツシャ</t>
    </rPh>
    <rPh sb="166" eb="170">
      <t>コウスウヨリョク</t>
    </rPh>
    <rPh sb="171" eb="173">
      <t>セイサン</t>
    </rPh>
    <rPh sb="178" eb="180">
      <t>カクダイ</t>
    </rPh>
    <rPh sb="184" eb="186">
      <t>コンゴ</t>
    </rPh>
    <rPh sb="187" eb="189">
      <t>ゾウサン</t>
    </rPh>
    <rPh sb="189" eb="191">
      <t>タイオウ</t>
    </rPh>
    <rPh sb="192" eb="198">
      <t>シンキジュチュウカツドウ</t>
    </rPh>
    <rPh sb="199" eb="201">
      <t>ソクシン</t>
    </rPh>
    <rPh sb="205" eb="207">
      <t>ネンメ</t>
    </rPh>
    <rPh sb="210" eb="212">
      <t>ゲツブン</t>
    </rPh>
    <rPh sb="214" eb="218">
      <t>ネンメイコウ</t>
    </rPh>
    <rPh sb="220" eb="222">
      <t>ネンブン</t>
    </rPh>
    <rPh sb="226" eb="232">
      <t>ウリアゲダカセイチョウリツ</t>
    </rPh>
    <rPh sb="237" eb="238">
      <t>ネン</t>
    </rPh>
    <rPh sb="239" eb="241">
      <t>ミコ</t>
    </rPh>
    <rPh sb="246" eb="251">
      <t>エイギョウリエキリツ</t>
    </rPh>
    <rPh sb="252" eb="254">
      <t>ゾウカ</t>
    </rPh>
    <rPh sb="255" eb="257">
      <t>キヨ</t>
    </rPh>
    <phoneticPr fontId="1"/>
  </si>
  <si>
    <t>【投資総額】Cincom M32 : 43,500,000円（税抜き）＋QTN 200 MSY : 30,000,000円（税抜き）＝73,500,000円（税抜き）
【年間稼働日数（日）】休日出勤を除く当社稼働日数
【人件費単価（円/時）】当該工程従業員平均給与 5,500,000円÷（250日×8時間＋残業1.5時間/日×250日×割り増し1.2＋休日出勤38日×9.5時間×割り増し1.3）＝1,884円/時</t>
    <rPh sb="1" eb="5">
      <t>トウシソウガク</t>
    </rPh>
    <rPh sb="29" eb="30">
      <t>エン</t>
    </rPh>
    <rPh sb="31" eb="33">
      <t>ゼイヌ</t>
    </rPh>
    <rPh sb="60" eb="61">
      <t>エン</t>
    </rPh>
    <rPh sb="62" eb="64">
      <t>ゼイヌ</t>
    </rPh>
    <rPh sb="77" eb="78">
      <t>エン</t>
    </rPh>
    <rPh sb="79" eb="81">
      <t>ゼイヌ</t>
    </rPh>
    <rPh sb="85" eb="91">
      <t>ネンカンカドウニッスウ</t>
    </rPh>
    <rPh sb="92" eb="93">
      <t>ヒ</t>
    </rPh>
    <rPh sb="95" eb="99">
      <t>キュウジツシュッキン</t>
    </rPh>
    <rPh sb="100" eb="101">
      <t>ノゾ</t>
    </rPh>
    <rPh sb="102" eb="104">
      <t>トウシャ</t>
    </rPh>
    <rPh sb="104" eb="108">
      <t>カドウニッスウ</t>
    </rPh>
    <rPh sb="110" eb="115">
      <t>ジンケンヒタンカ</t>
    </rPh>
    <rPh sb="116" eb="117">
      <t>エン</t>
    </rPh>
    <rPh sb="118" eb="119">
      <t>ジ</t>
    </rPh>
    <rPh sb="121" eb="123">
      <t>トウガイ</t>
    </rPh>
    <rPh sb="123" eb="125">
      <t>コウテイ</t>
    </rPh>
    <rPh sb="125" eb="128">
      <t>ジュウギョウイン</t>
    </rPh>
    <rPh sb="128" eb="130">
      <t>ヘイキン</t>
    </rPh>
    <rPh sb="130" eb="132">
      <t>キュウヨ</t>
    </rPh>
    <rPh sb="142" eb="143">
      <t>エン</t>
    </rPh>
    <rPh sb="148" eb="149">
      <t>ニチ</t>
    </rPh>
    <rPh sb="151" eb="153">
      <t>ジカン</t>
    </rPh>
    <rPh sb="154" eb="156">
      <t>ザンギョウ</t>
    </rPh>
    <rPh sb="159" eb="161">
      <t>ジカン</t>
    </rPh>
    <rPh sb="162" eb="163">
      <t>ヒ</t>
    </rPh>
    <rPh sb="167" eb="168">
      <t>ニチ</t>
    </rPh>
    <rPh sb="169" eb="170">
      <t>ワ</t>
    </rPh>
    <rPh sb="171" eb="172">
      <t>マ</t>
    </rPh>
    <rPh sb="177" eb="179">
      <t>キュウジツ</t>
    </rPh>
    <rPh sb="179" eb="181">
      <t>シュッキン</t>
    </rPh>
    <rPh sb="188" eb="190">
      <t>ジカン</t>
    </rPh>
    <rPh sb="191" eb="192">
      <t>ワ</t>
    </rPh>
    <rPh sb="193" eb="194">
      <t>マ</t>
    </rPh>
    <rPh sb="205" eb="206">
      <t>エン</t>
    </rPh>
    <rPh sb="207" eb="208">
      <t>ジ</t>
    </rPh>
    <phoneticPr fontId="1"/>
  </si>
  <si>
    <t>省力化設備により、約6名/直の工数を他の業務に回すことができることから、直近年度末の36名体制で計画する生産量に対応することが可能となる。
「①付加価値額」の増加に対し、従業員の増員を必要としないため、上記の成長率となる。</t>
    <rPh sb="0" eb="5">
      <t>ショウリョクカセツビ</t>
    </rPh>
    <rPh sb="9" eb="10">
      <t>ヤク</t>
    </rPh>
    <rPh sb="13" eb="14">
      <t>チョク</t>
    </rPh>
    <rPh sb="36" eb="40">
      <t>チョッキンネンド</t>
    </rPh>
    <rPh sb="40" eb="41">
      <t>マツ</t>
    </rPh>
    <phoneticPr fontId="1"/>
  </si>
  <si>
    <t>省力化投資の効果によって得られる営業利益の一部（28%）を賃上げの原資とすることで、4.10%の高い給与支給総額の年平均成長率とすることができる。
当社の強みの源泉は長く働いていただいている優秀な技術者たちにあり、高い賃上げと労働環境の向上により、離職のリスクを下げる必要があることから、高い目標を設定している。</t>
    <rPh sb="0" eb="5">
      <t>ショウリョクカトウシ</t>
    </rPh>
    <rPh sb="6" eb="8">
      <t>コウカ</t>
    </rPh>
    <rPh sb="12" eb="13">
      <t>エ</t>
    </rPh>
    <rPh sb="16" eb="20">
      <t>エイギョウリエキ</t>
    </rPh>
    <rPh sb="21" eb="23">
      <t>イチブ</t>
    </rPh>
    <rPh sb="29" eb="31">
      <t>チンア</t>
    </rPh>
    <rPh sb="33" eb="35">
      <t>ゲンシ</t>
    </rPh>
    <rPh sb="48" eb="49">
      <t>タカ</t>
    </rPh>
    <rPh sb="50" eb="56">
      <t>キュウヨシキュウソウガク</t>
    </rPh>
    <rPh sb="57" eb="63">
      <t>ネンヘイキンセイチョウリツ</t>
    </rPh>
    <rPh sb="74" eb="76">
      <t>トウシャ</t>
    </rPh>
    <rPh sb="77" eb="78">
      <t>ツヨ</t>
    </rPh>
    <rPh sb="80" eb="82">
      <t>ゲンセン</t>
    </rPh>
    <rPh sb="83" eb="84">
      <t>ナガ</t>
    </rPh>
    <rPh sb="85" eb="86">
      <t>ハタラ</t>
    </rPh>
    <rPh sb="95" eb="97">
      <t>ユウシュウ</t>
    </rPh>
    <rPh sb="98" eb="101">
      <t>ギジュツシャ</t>
    </rPh>
    <rPh sb="107" eb="108">
      <t>タカ</t>
    </rPh>
    <rPh sb="109" eb="111">
      <t>チンア</t>
    </rPh>
    <rPh sb="113" eb="117">
      <t>ロウドウカンキョウ</t>
    </rPh>
    <rPh sb="118" eb="120">
      <t>コウジョウ</t>
    </rPh>
    <rPh sb="124" eb="126">
      <t>リショク</t>
    </rPh>
    <rPh sb="131" eb="132">
      <t>サ</t>
    </rPh>
    <rPh sb="134" eb="136">
      <t>ヒツヨウ</t>
    </rPh>
    <rPh sb="144" eb="145">
      <t>タカ</t>
    </rPh>
    <rPh sb="146" eb="148">
      <t>モクヒョウ</t>
    </rPh>
    <rPh sb="149" eb="151">
      <t>セッテイ</t>
    </rPh>
    <phoneticPr fontId="1"/>
  </si>
  <si>
    <t>省力化投資により、約6名/直（全体の約30%）にあたる内製工数の余力を創出できる。これにより、今後の売上高成長や収益性の向上といった取組みを推進することができることから、4.10%という高い水準での陳影が可能となる。</t>
    <rPh sb="0" eb="5">
      <t>ショウリョクカトウシ</t>
    </rPh>
    <rPh sb="9" eb="10">
      <t>ヤク</t>
    </rPh>
    <rPh sb="11" eb="12">
      <t>メイ</t>
    </rPh>
    <rPh sb="13" eb="14">
      <t>チョク</t>
    </rPh>
    <rPh sb="15" eb="17">
      <t>ゼンタイ</t>
    </rPh>
    <rPh sb="18" eb="19">
      <t>ヤク</t>
    </rPh>
    <rPh sb="27" eb="31">
      <t>ナイセイコウスウ</t>
    </rPh>
    <rPh sb="32" eb="34">
      <t>ヨリョク</t>
    </rPh>
    <rPh sb="35" eb="37">
      <t>ソウシュツ</t>
    </rPh>
    <rPh sb="47" eb="49">
      <t>コンゴ</t>
    </rPh>
    <rPh sb="50" eb="53">
      <t>ウリアゲダカ</t>
    </rPh>
    <rPh sb="53" eb="55">
      <t>セイチョウ</t>
    </rPh>
    <rPh sb="56" eb="59">
      <t>シュウエキセイ</t>
    </rPh>
    <rPh sb="60" eb="62">
      <t>コウジョウ</t>
    </rPh>
    <rPh sb="66" eb="68">
      <t>トリク</t>
    </rPh>
    <rPh sb="70" eb="72">
      <t>スイシン</t>
    </rPh>
    <rPh sb="93" eb="94">
      <t>タカ</t>
    </rPh>
    <rPh sb="95" eb="97">
      <t>スイジュン</t>
    </rPh>
    <rPh sb="99" eb="101">
      <t>チンカゲ</t>
    </rPh>
    <rPh sb="102" eb="104">
      <t>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</si>
</sst>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quot;¥&quot;#,##0_);[Red]\(&quot;¥&quot;#,##0\)"/>
    <numFmt numFmtId="177" formatCode="_(&quot;¥&quot;* #,##0_);_(&quot;¥&quot;* \(#,##0\);_(&quot;¥&quot;* &quot;-&quot;_);_(@_)"/>
    <numFmt numFmtId="178" formatCode="0.0000_ "/>
    <numFmt numFmtId="179" formatCode="0.0_ "/>
    <numFmt numFmtId="180" formatCode="0.00_ "/>
    <numFmt numFmtId="181" formatCode="#,##0.0_ "/>
    <numFmt numFmtId="182" formatCode="#,##0_ "/>
    <numFmt numFmtId="183" formatCode="#,##0.00_ "/>
    <numFmt numFmtId="184" formatCode="0_ ;[Red]\-0\ "/>
    <numFmt numFmtId="185" formatCode="0.000%"/>
    <numFmt numFmtId="186" formatCode="#,##0.0"/>
    <numFmt numFmtId="187" formatCode="0&quot;人&quot;"/>
    <numFmt numFmtId="188" formatCode="0.00_);[Red]\(0.00\)"/>
  </numFmts>
  <fonts count="67"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
      <sz val="14"/>
      <color theme="1"/>
      <name val="BIZ UDゴシック"/>
      <family val="3"/>
      <charset val="128"/>
    </font>
    <font>
      <sz val="9"/>
      <color rgb="FF000000"/>
      <name val="Meiryo UI"/>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9">
    <xf numFmtId="0" fontId="0" fillId="0" borderId="0">
      <alignment vertical="center"/>
    </xf>
    <xf numFmtId="176"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6" fillId="0" borderId="0"/>
    <xf numFmtId="0" fontId="29" fillId="0" borderId="0">
      <alignment vertical="center"/>
    </xf>
    <xf numFmtId="0" fontId="29" fillId="0" borderId="0">
      <alignment vertical="center"/>
    </xf>
    <xf numFmtId="0" fontId="66" fillId="0" borderId="0"/>
    <xf numFmtId="0" fontId="29" fillId="0" borderId="0">
      <alignment vertical="center"/>
    </xf>
    <xf numFmtId="176" fontId="29" fillId="0" borderId="0" applyFont="0" applyFill="0" applyBorder="0" applyAlignment="0" applyProtection="0">
      <alignment vertical="center"/>
    </xf>
  </cellStyleXfs>
  <cellXfs count="426">
    <xf numFmtId="0" fontId="0" fillId="0" borderId="0" xfId="0">
      <alignment vertical="center"/>
    </xf>
    <xf numFmtId="0" fontId="2" fillId="2" borderId="0" xfId="0" applyFont="1" applyFill="1">
      <alignment vertical="center"/>
    </xf>
    <xf numFmtId="178" fontId="0" fillId="0" borderId="0" xfId="0" applyNumberFormat="1">
      <alignment vertical="center"/>
    </xf>
    <xf numFmtId="0" fontId="0" fillId="0" borderId="0" xfId="0" applyAlignment="1">
      <alignment horizontal="right" vertical="center"/>
    </xf>
    <xf numFmtId="179" fontId="3" fillId="3" borderId="1" xfId="0" applyNumberFormat="1" applyFont="1" applyFill="1" applyBorder="1">
      <alignment vertical="center"/>
    </xf>
    <xf numFmtId="179" fontId="3" fillId="0" borderId="0" xfId="0" applyNumberFormat="1" applyFont="1">
      <alignment vertical="center"/>
    </xf>
    <xf numFmtId="179" fontId="3" fillId="4" borderId="1" xfId="0" applyNumberFormat="1" applyFont="1" applyFill="1" applyBorder="1">
      <alignment vertical="center"/>
    </xf>
    <xf numFmtId="0" fontId="4" fillId="0" borderId="0" xfId="0" applyFont="1" applyAlignment="1">
      <alignment horizontal="right" vertical="center"/>
    </xf>
    <xf numFmtId="180"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0" fontId="10" fillId="0" borderId="0" xfId="0" applyNumberFormat="1" applyFont="1">
      <alignment vertical="center"/>
    </xf>
    <xf numFmtId="0" fontId="12" fillId="0" borderId="0" xfId="0" applyFont="1" applyAlignment="1">
      <alignment horizontal="right" vertical="center"/>
    </xf>
    <xf numFmtId="179"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0"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79"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1"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79" fontId="13" fillId="0" borderId="0" xfId="0" applyNumberFormat="1" applyFont="1" applyAlignment="1">
      <alignment horizontal="right" vertical="center" wrapText="1"/>
    </xf>
    <xf numFmtId="179" fontId="10" fillId="0" borderId="3" xfId="0" applyNumberFormat="1" applyFont="1" applyBorder="1">
      <alignment vertical="center"/>
    </xf>
    <xf numFmtId="183"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78" fontId="0" fillId="9" borderId="0" xfId="0" applyNumberFormat="1" applyFill="1">
      <alignment vertical="center"/>
    </xf>
    <xf numFmtId="0" fontId="4" fillId="9" borderId="0" xfId="0" applyFont="1" applyFill="1" applyAlignment="1">
      <alignment horizontal="left" vertical="center"/>
    </xf>
    <xf numFmtId="180" fontId="4" fillId="9" borderId="2" xfId="0" applyNumberFormat="1" applyFont="1" applyFill="1" applyBorder="1">
      <alignment vertical="center"/>
    </xf>
    <xf numFmtId="179"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0" fontId="4" fillId="9" borderId="0" xfId="0" applyNumberFormat="1" applyFont="1" applyFill="1">
      <alignment vertical="center"/>
    </xf>
    <xf numFmtId="0" fontId="3" fillId="9" borderId="0" xfId="0" applyFont="1" applyFill="1" applyAlignment="1">
      <alignment horizontal="right" vertical="center"/>
    </xf>
    <xf numFmtId="182"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9" fontId="3" fillId="9" borderId="3" xfId="0" applyNumberFormat="1" applyFont="1" applyFill="1" applyBorder="1">
      <alignment vertical="center"/>
    </xf>
    <xf numFmtId="182"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81" xfId="0" applyFont="1" applyBorder="1" applyAlignment="1">
      <alignment horizontal="center" vertical="center"/>
    </xf>
    <xf numFmtId="0" fontId="31" fillId="0" borderId="82" xfId="0" applyFont="1" applyBorder="1" applyAlignment="1">
      <alignment horizontal="center" vertical="center"/>
    </xf>
    <xf numFmtId="185" fontId="0" fillId="0" borderId="0" xfId="0" applyNumberFormat="1">
      <alignment vertical="center"/>
    </xf>
    <xf numFmtId="186" fontId="0" fillId="0" borderId="0" xfId="0" applyNumberFormat="1">
      <alignment vertical="center"/>
    </xf>
    <xf numFmtId="0" fontId="0" fillId="0" borderId="0" xfId="0" applyAlignment="1">
      <alignment horizontal="center" vertical="center"/>
    </xf>
    <xf numFmtId="185"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185" fontId="0" fillId="0" borderId="83" xfId="0" applyNumberFormat="1" applyBorder="1">
      <alignment vertical="center"/>
    </xf>
    <xf numFmtId="185" fontId="0" fillId="0" borderId="84" xfId="0" applyNumberFormat="1" applyBorder="1">
      <alignment vertical="center"/>
    </xf>
    <xf numFmtId="185" fontId="0" fillId="0" borderId="85" xfId="0" applyNumberFormat="1" applyBorder="1">
      <alignment vertical="center"/>
    </xf>
    <xf numFmtId="177" fontId="15" fillId="0" borderId="81" xfId="0" applyNumberFormat="1" applyFont="1" applyBorder="1">
      <alignment vertical="center"/>
    </xf>
    <xf numFmtId="177" fontId="15" fillId="0" borderId="82" xfId="0" applyNumberFormat="1" applyFont="1" applyBorder="1">
      <alignment vertical="center"/>
    </xf>
    <xf numFmtId="10" fontId="0" fillId="0" borderId="88" xfId="0" applyNumberFormat="1" applyBorder="1">
      <alignment vertical="center"/>
    </xf>
    <xf numFmtId="177" fontId="0" fillId="0" borderId="86" xfId="0" applyNumberFormat="1" applyBorder="1">
      <alignment vertical="center"/>
    </xf>
    <xf numFmtId="10" fontId="0" fillId="12" borderId="35" xfId="0" applyNumberFormat="1" applyFill="1" applyBorder="1" applyProtection="1">
      <alignment vertical="center"/>
      <protection locked="0"/>
    </xf>
    <xf numFmtId="177" fontId="0" fillId="12" borderId="52" xfId="0" applyNumberFormat="1" applyFill="1" applyBorder="1" applyProtection="1">
      <alignment vertical="center"/>
      <protection locked="0"/>
    </xf>
    <xf numFmtId="0" fontId="36" fillId="0" borderId="0" xfId="0" applyFont="1">
      <alignment vertical="center"/>
    </xf>
    <xf numFmtId="0" fontId="35" fillId="0" borderId="0" xfId="0" applyFont="1">
      <alignment vertical="center"/>
    </xf>
    <xf numFmtId="0" fontId="36" fillId="13" borderId="3" xfId="0" applyFont="1" applyFill="1" applyBorder="1">
      <alignment vertical="center"/>
    </xf>
    <xf numFmtId="0" fontId="37" fillId="0" borderId="3" xfId="0" applyFont="1" applyBorder="1">
      <alignment vertical="center"/>
    </xf>
    <xf numFmtId="0" fontId="38" fillId="0" borderId="3" xfId="0" applyFont="1" applyBorder="1">
      <alignment vertical="center"/>
    </xf>
    <xf numFmtId="0" fontId="39" fillId="0" borderId="3" xfId="0" applyFont="1" applyBorder="1">
      <alignment vertical="center"/>
    </xf>
    <xf numFmtId="0" fontId="36" fillId="0" borderId="3" xfId="0" applyFont="1" applyBorder="1">
      <alignment vertical="center"/>
    </xf>
    <xf numFmtId="0" fontId="46" fillId="0" borderId="0" xfId="0" applyFont="1">
      <alignment vertical="center"/>
    </xf>
    <xf numFmtId="0" fontId="36" fillId="0" borderId="0" xfId="0" applyFont="1" applyAlignment="1">
      <alignment horizontal="left" vertical="center"/>
    </xf>
    <xf numFmtId="0" fontId="43" fillId="0" borderId="37" xfId="0" applyFont="1" applyBorder="1" applyAlignment="1">
      <alignment horizontal="center" vertical="center" wrapText="1"/>
    </xf>
    <xf numFmtId="0" fontId="36" fillId="0" borderId="58" xfId="0" applyFont="1" applyBorder="1" applyAlignment="1">
      <alignment vertical="top" wrapText="1"/>
    </xf>
    <xf numFmtId="0" fontId="36" fillId="0" borderId="37" xfId="0" applyFont="1" applyBorder="1" applyAlignment="1">
      <alignment vertical="top" wrapText="1"/>
    </xf>
    <xf numFmtId="0" fontId="36" fillId="0" borderId="62" xfId="0" applyFont="1" applyBorder="1" applyAlignment="1">
      <alignment horizontal="center" vertical="center"/>
    </xf>
    <xf numFmtId="0" fontId="36" fillId="0" borderId="66" xfId="0" applyFont="1" applyBorder="1" applyAlignment="1">
      <alignment horizontal="center" vertical="center"/>
    </xf>
    <xf numFmtId="0" fontId="44" fillId="13" borderId="52" xfId="0" applyFont="1" applyFill="1" applyBorder="1" applyAlignment="1">
      <alignment horizontal="center" vertical="center" wrapText="1"/>
    </xf>
    <xf numFmtId="0" fontId="44" fillId="13" borderId="68" xfId="0" applyFont="1" applyFill="1" applyBorder="1" applyAlignment="1">
      <alignment horizontal="center" vertical="center" wrapText="1"/>
    </xf>
    <xf numFmtId="0" fontId="44" fillId="13" borderId="66" xfId="0" applyFont="1" applyFill="1" applyBorder="1" applyAlignment="1">
      <alignment horizontal="center" vertical="center" wrapText="1"/>
    </xf>
    <xf numFmtId="0" fontId="46" fillId="0" borderId="67" xfId="0" applyFont="1" applyBorder="1" applyAlignment="1">
      <alignment horizontal="left" vertical="center"/>
    </xf>
    <xf numFmtId="0" fontId="46" fillId="0" borderId="39" xfId="0" applyFont="1" applyBorder="1" applyAlignment="1">
      <alignment horizontal="left" vertical="center" wrapText="1"/>
    </xf>
    <xf numFmtId="0" fontId="44" fillId="0" borderId="68" xfId="0" applyFont="1" applyBorder="1" applyAlignment="1">
      <alignment horizontal="center" vertical="center" wrapText="1"/>
    </xf>
    <xf numFmtId="0" fontId="44" fillId="0" borderId="67" xfId="0" applyFont="1" applyBorder="1" applyAlignment="1">
      <alignment horizontal="left" vertical="center"/>
    </xf>
    <xf numFmtId="0" fontId="47" fillId="14" borderId="67" xfId="0" applyFont="1" applyFill="1" applyBorder="1" applyAlignment="1">
      <alignment horizontal="left" vertical="center"/>
    </xf>
    <xf numFmtId="0" fontId="47" fillId="14" borderId="71" xfId="0" applyFont="1" applyFill="1" applyBorder="1" applyAlignment="1">
      <alignment horizontal="left" vertical="center"/>
    </xf>
    <xf numFmtId="0" fontId="44" fillId="13" borderId="62" xfId="0" applyFont="1" applyFill="1" applyBorder="1" applyAlignment="1">
      <alignment horizontal="center" vertical="center" wrapText="1"/>
    </xf>
    <xf numFmtId="0" fontId="44" fillId="13" borderId="72" xfId="0" applyFont="1" applyFill="1" applyBorder="1" applyAlignment="1">
      <alignment horizontal="center" vertical="center" wrapText="1"/>
    </xf>
    <xf numFmtId="0" fontId="47" fillId="14" borderId="93" xfId="0" applyFont="1" applyFill="1" applyBorder="1" applyAlignment="1">
      <alignment horizontal="center" vertical="center" wrapText="1"/>
    </xf>
    <xf numFmtId="0" fontId="36" fillId="14" borderId="75" xfId="0" applyFont="1" applyFill="1" applyBorder="1" applyAlignment="1">
      <alignment horizontal="left" vertical="center" wrapText="1"/>
    </xf>
    <xf numFmtId="0" fontId="46" fillId="14" borderId="76" xfId="0" applyFont="1" applyFill="1" applyBorder="1" applyAlignment="1">
      <alignment horizontal="center" vertical="center" wrapText="1"/>
    </xf>
    <xf numFmtId="0" fontId="36" fillId="14" borderId="78" xfId="0" applyFont="1" applyFill="1" applyBorder="1" applyAlignment="1">
      <alignment horizontal="left" vertical="center" wrapText="1"/>
    </xf>
    <xf numFmtId="0" fontId="46" fillId="14" borderId="79" xfId="0" applyFont="1" applyFill="1" applyBorder="1" applyAlignment="1">
      <alignment horizontal="center" vertical="center" wrapText="1"/>
    </xf>
    <xf numFmtId="0" fontId="36" fillId="14" borderId="101" xfId="0" applyFont="1" applyFill="1" applyBorder="1" applyAlignment="1">
      <alignment horizontal="left" vertical="center" wrapText="1"/>
    </xf>
    <xf numFmtId="0" fontId="46" fillId="14" borderId="102" xfId="0" applyFont="1" applyFill="1" applyBorder="1" applyAlignment="1">
      <alignment horizontal="center" vertical="center" wrapText="1"/>
    </xf>
    <xf numFmtId="0" fontId="44" fillId="13" borderId="110" xfId="0" applyFont="1" applyFill="1" applyBorder="1" applyAlignment="1">
      <alignment horizontal="center" vertical="center" wrapText="1"/>
    </xf>
    <xf numFmtId="0" fontId="44" fillId="14" borderId="112" xfId="0" applyFont="1" applyFill="1" applyBorder="1" applyAlignment="1">
      <alignment horizontal="left" vertical="center" wrapText="1"/>
    </xf>
    <xf numFmtId="0" fontId="44" fillId="14" borderId="113" xfId="0" applyFont="1" applyFill="1" applyBorder="1" applyAlignment="1">
      <alignment horizontal="left" vertical="center" wrapText="1"/>
    </xf>
    <xf numFmtId="0" fontId="44" fillId="14" borderId="74" xfId="0" applyFont="1" applyFill="1" applyBorder="1" applyAlignment="1">
      <alignment horizontal="center" vertical="center" wrapText="1"/>
    </xf>
    <xf numFmtId="10" fontId="36" fillId="0" borderId="0" xfId="0" applyNumberFormat="1" applyFont="1">
      <alignment vertical="center"/>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36" fillId="0" borderId="56" xfId="0" applyFont="1" applyBorder="1" applyAlignment="1">
      <alignment horizontal="center" vertical="center"/>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7" fillId="14" borderId="117" xfId="0" applyFont="1" applyFill="1" applyBorder="1" applyAlignment="1">
      <alignment horizontal="center" vertical="center" wrapText="1"/>
    </xf>
    <xf numFmtId="0" fontId="51"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53" fillId="0" borderId="0" xfId="0" applyFont="1" applyAlignment="1">
      <alignment vertical="top"/>
    </xf>
    <xf numFmtId="0" fontId="0" fillId="0" borderId="0" xfId="0" applyAlignment="1">
      <alignment vertical="top"/>
    </xf>
    <xf numFmtId="0" fontId="53" fillId="0" borderId="39" xfId="0" applyFont="1" applyBorder="1" applyAlignment="1">
      <alignment vertical="top"/>
    </xf>
    <xf numFmtId="0" fontId="54" fillId="0" borderId="39" xfId="0" applyFont="1" applyBorder="1" applyAlignment="1">
      <alignment vertical="top"/>
    </xf>
    <xf numFmtId="0" fontId="41" fillId="16" borderId="37" xfId="0" applyFont="1" applyFill="1" applyBorder="1" applyAlignment="1">
      <alignment horizontal="center" vertical="center" wrapText="1"/>
    </xf>
    <xf numFmtId="0" fontId="55" fillId="12" borderId="0" xfId="0" applyFont="1" applyFill="1">
      <alignment vertical="center"/>
    </xf>
    <xf numFmtId="0" fontId="56" fillId="12" borderId="0" xfId="0" applyFont="1" applyFill="1">
      <alignment vertical="center"/>
    </xf>
    <xf numFmtId="0" fontId="55" fillId="0" borderId="0" xfId="0" applyFont="1">
      <alignment vertical="center"/>
    </xf>
    <xf numFmtId="0" fontId="56" fillId="0" borderId="0" xfId="0" applyFont="1">
      <alignment vertical="center"/>
    </xf>
    <xf numFmtId="180" fontId="57" fillId="0" borderId="55" xfId="0" applyNumberFormat="1" applyFont="1" applyBorder="1" applyAlignment="1">
      <alignment horizontal="center" vertical="center"/>
    </xf>
    <xf numFmtId="0" fontId="55" fillId="0" borderId="0" xfId="0" applyFont="1" applyAlignment="1">
      <alignment horizontal="left" vertical="center"/>
    </xf>
    <xf numFmtId="0" fontId="58" fillId="0" borderId="0" xfId="0" applyFont="1">
      <alignment vertical="center"/>
    </xf>
    <xf numFmtId="0" fontId="60" fillId="0" borderId="0" xfId="0" applyFont="1" applyAlignment="1">
      <alignment horizontal="left" vertical="center"/>
    </xf>
    <xf numFmtId="183" fontId="28" fillId="0" borderId="0" xfId="0" applyNumberFormat="1" applyFont="1" applyAlignment="1">
      <alignment horizontal="center" vertical="center"/>
    </xf>
    <xf numFmtId="0" fontId="58" fillId="0" borderId="0" xfId="0" applyFont="1" applyAlignment="1">
      <alignment horizontal="right" vertical="center"/>
    </xf>
    <xf numFmtId="0" fontId="58" fillId="0" borderId="0" xfId="0" applyFont="1" applyAlignment="1">
      <alignment horizontal="center" vertical="center"/>
    </xf>
    <xf numFmtId="0" fontId="62" fillId="0" borderId="0" xfId="0" applyFont="1" applyAlignment="1">
      <alignment vertical="center" wrapText="1"/>
    </xf>
    <xf numFmtId="183" fontId="62" fillId="0" borderId="0" xfId="0" applyNumberFormat="1" applyFont="1" applyAlignment="1">
      <alignment horizontal="left" vertical="center"/>
    </xf>
    <xf numFmtId="183" fontId="57" fillId="0" borderId="0" xfId="0" applyNumberFormat="1" applyFont="1" applyAlignment="1">
      <alignment horizontal="center" vertical="center"/>
    </xf>
    <xf numFmtId="0" fontId="32" fillId="17" borderId="53" xfId="0" applyFont="1" applyFill="1" applyBorder="1">
      <alignment vertical="center"/>
    </xf>
    <xf numFmtId="0" fontId="36" fillId="17" borderId="49" xfId="0" applyFont="1" applyFill="1" applyBorder="1">
      <alignment vertical="center"/>
    </xf>
    <xf numFmtId="10" fontId="36" fillId="17" borderId="49" xfId="0" applyNumberFormat="1" applyFont="1" applyFill="1" applyBorder="1">
      <alignment vertical="center"/>
    </xf>
    <xf numFmtId="0" fontId="36" fillId="17" borderId="54" xfId="0" applyFont="1" applyFill="1" applyBorder="1">
      <alignment vertical="center"/>
    </xf>
    <xf numFmtId="0" fontId="40" fillId="17" borderId="55" xfId="0" applyFont="1" applyFill="1" applyBorder="1">
      <alignment vertical="center"/>
    </xf>
    <xf numFmtId="0" fontId="36" fillId="17" borderId="0" xfId="0" applyFont="1" applyFill="1">
      <alignment vertical="center"/>
    </xf>
    <xf numFmtId="10" fontId="36" fillId="17" borderId="0" xfId="0" applyNumberFormat="1" applyFont="1" applyFill="1">
      <alignment vertical="center"/>
    </xf>
    <xf numFmtId="0" fontId="36" fillId="17" borderId="56" xfId="0" applyFont="1" applyFill="1" applyBorder="1">
      <alignment vertical="center"/>
    </xf>
    <xf numFmtId="0" fontId="42" fillId="0" borderId="0" xfId="0" applyFont="1">
      <alignment vertical="center"/>
    </xf>
    <xf numFmtId="0" fontId="63" fillId="17" borderId="55" xfId="0" applyFont="1" applyFill="1" applyBorder="1">
      <alignment vertical="center"/>
    </xf>
    <xf numFmtId="0" fontId="35" fillId="17" borderId="55" xfId="0" applyFont="1" applyFill="1" applyBorder="1">
      <alignment vertical="center"/>
    </xf>
    <xf numFmtId="0" fontId="35" fillId="17" borderId="57" xfId="0" applyFont="1" applyFill="1" applyBorder="1">
      <alignment vertical="center"/>
    </xf>
    <xf numFmtId="0" fontId="36" fillId="17" borderId="58" xfId="0" applyFont="1" applyFill="1" applyBorder="1">
      <alignment vertical="center"/>
    </xf>
    <xf numFmtId="0" fontId="36" fillId="17" borderId="59" xfId="0" applyFont="1" applyFill="1" applyBorder="1">
      <alignment vertical="center"/>
    </xf>
    <xf numFmtId="0" fontId="64" fillId="16" borderId="35"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0" borderId="49" xfId="0" applyFont="1" applyBorder="1" applyAlignment="1">
      <alignment horizontal="center" vertical="center" wrapText="1"/>
    </xf>
    <xf numFmtId="0" fontId="64" fillId="16" borderId="60" xfId="0" applyFont="1" applyFill="1" applyBorder="1" applyAlignment="1">
      <alignment horizontal="center" vertical="center" wrapText="1"/>
    </xf>
    <xf numFmtId="0" fontId="65" fillId="0" borderId="60" xfId="0" applyFont="1" applyBorder="1" applyAlignment="1" applyProtection="1">
      <alignment horizontal="center" vertical="center" wrapText="1"/>
      <protection locked="0"/>
    </xf>
    <xf numFmtId="0" fontId="42" fillId="0" borderId="60"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65" fillId="16" borderId="60" xfId="0" applyFont="1" applyFill="1" applyBorder="1" applyAlignment="1" applyProtection="1">
      <alignment horizontal="center" vertical="center" wrapText="1"/>
      <protection locked="0"/>
    </xf>
    <xf numFmtId="188" fontId="61" fillId="0" borderId="50" xfId="0" applyNumberFormat="1" applyFont="1" applyBorder="1" applyProtection="1">
      <alignment vertical="center"/>
      <protection locked="0"/>
    </xf>
    <xf numFmtId="0" fontId="10" fillId="0" borderId="0" xfId="0" applyFont="1" applyAlignment="1">
      <alignment horizontal="left" vertical="center"/>
    </xf>
    <xf numFmtId="0" fontId="45" fillId="0" borderId="0" xfId="0" applyFont="1">
      <alignment vertical="center"/>
    </xf>
    <xf numFmtId="176" fontId="37" fillId="0" borderId="89" xfId="1" applyFont="1" applyBorder="1" applyAlignment="1" applyProtection="1">
      <alignment horizontal="right" vertical="center" shrinkToFit="1"/>
      <protection locked="0"/>
    </xf>
    <xf numFmtId="176" fontId="37" fillId="15" borderId="89" xfId="1" applyFont="1" applyFill="1" applyBorder="1" applyAlignment="1" applyProtection="1">
      <alignment horizontal="right" vertical="center" shrinkToFit="1"/>
      <protection locked="0"/>
    </xf>
    <xf numFmtId="176" fontId="37" fillId="0" borderId="89" xfId="0" applyNumberFormat="1" applyFont="1" applyBorder="1" applyAlignment="1" applyProtection="1">
      <alignment vertical="center" shrinkToFit="1"/>
      <protection locked="0"/>
    </xf>
    <xf numFmtId="176" fontId="37" fillId="0" borderId="70" xfId="1" applyFont="1" applyBorder="1" applyAlignment="1" applyProtection="1">
      <alignment horizontal="right" vertical="center" shrinkToFit="1"/>
      <protection locked="0"/>
    </xf>
    <xf numFmtId="176" fontId="37" fillId="15" borderId="70" xfId="1" applyFont="1" applyFill="1" applyBorder="1" applyAlignment="1" applyProtection="1">
      <alignment horizontal="right" vertical="center" shrinkToFit="1"/>
      <protection locked="0"/>
    </xf>
    <xf numFmtId="176" fontId="45" fillId="0" borderId="70" xfId="1" applyFont="1" applyBorder="1" applyAlignment="1" applyProtection="1">
      <alignment horizontal="right" vertical="center" shrinkToFit="1"/>
    </xf>
    <xf numFmtId="176" fontId="45" fillId="15" borderId="70" xfId="1" applyFont="1" applyFill="1" applyBorder="1" applyAlignment="1" applyProtection="1">
      <alignment horizontal="right" vertical="center" shrinkToFit="1"/>
      <protection locked="0"/>
    </xf>
    <xf numFmtId="176" fontId="36" fillId="0" borderId="70" xfId="1" applyFont="1" applyBorder="1" applyAlignment="1" applyProtection="1">
      <alignment horizontal="right" vertical="center" shrinkToFit="1"/>
    </xf>
    <xf numFmtId="176" fontId="39" fillId="0" borderId="70" xfId="1" applyFont="1" applyBorder="1" applyAlignment="1" applyProtection="1">
      <alignment horizontal="right" vertical="center" shrinkToFit="1"/>
      <protection locked="0"/>
    </xf>
    <xf numFmtId="176" fontId="45" fillId="13" borderId="50" xfId="1" applyFont="1" applyFill="1" applyBorder="1" applyAlignment="1" applyProtection="1">
      <alignment horizontal="right" vertical="center" shrinkToFit="1"/>
    </xf>
    <xf numFmtId="176" fontId="45" fillId="15" borderId="50" xfId="1" applyFont="1" applyFill="1" applyBorder="1" applyAlignment="1" applyProtection="1">
      <alignment horizontal="right" vertical="center" shrinkToFit="1"/>
      <protection locked="0"/>
    </xf>
    <xf numFmtId="176" fontId="36" fillId="13" borderId="50" xfId="1" applyFont="1" applyFill="1" applyBorder="1" applyAlignment="1" applyProtection="1">
      <alignment horizontal="right" vertical="center" shrinkToFit="1"/>
    </xf>
    <xf numFmtId="176" fontId="37" fillId="13" borderId="69" xfId="1" applyFont="1" applyFill="1" applyBorder="1" applyAlignment="1" applyProtection="1">
      <alignment horizontal="right" vertical="center" shrinkToFit="1"/>
      <protection locked="0"/>
    </xf>
    <xf numFmtId="176" fontId="37" fillId="15" borderId="69" xfId="1" applyFont="1" applyFill="1" applyBorder="1" applyAlignment="1" applyProtection="1">
      <alignment horizontal="right" vertical="center" shrinkToFit="1"/>
      <protection locked="0"/>
    </xf>
    <xf numFmtId="176" fontId="45" fillId="13" borderId="70" xfId="1" applyFont="1" applyFill="1" applyBorder="1" applyAlignment="1" applyProtection="1">
      <alignment horizontal="right" vertical="center" shrinkToFit="1"/>
    </xf>
    <xf numFmtId="176" fontId="36" fillId="13" borderId="70" xfId="1" applyFont="1" applyFill="1" applyBorder="1" applyAlignment="1" applyProtection="1">
      <alignment horizontal="right" vertical="center" shrinkToFit="1"/>
    </xf>
    <xf numFmtId="176" fontId="37" fillId="0" borderId="69" xfId="1" applyFont="1" applyBorder="1" applyAlignment="1" applyProtection="1">
      <alignment horizontal="right" vertical="center" shrinkToFit="1"/>
      <protection locked="0"/>
    </xf>
    <xf numFmtId="176" fontId="36" fillId="14" borderId="69" xfId="1" applyFont="1" applyFill="1" applyBorder="1" applyAlignment="1" applyProtection="1">
      <alignment horizontal="right" vertical="center" shrinkToFit="1"/>
    </xf>
    <xf numFmtId="176" fontId="36" fillId="15" borderId="69" xfId="1" applyFont="1" applyFill="1" applyBorder="1" applyAlignment="1" applyProtection="1">
      <alignment horizontal="right" vertical="center" shrinkToFit="1"/>
    </xf>
    <xf numFmtId="176" fontId="36" fillId="14" borderId="69" xfId="0" applyNumberFormat="1" applyFont="1" applyFill="1" applyBorder="1" applyAlignment="1">
      <alignment horizontal="right" vertical="center" shrinkToFit="1"/>
    </xf>
    <xf numFmtId="176" fontId="36" fillId="14" borderId="39" xfId="0" applyNumberFormat="1" applyFont="1" applyFill="1" applyBorder="1" applyAlignment="1">
      <alignment horizontal="right" vertical="center" shrinkToFit="1"/>
    </xf>
    <xf numFmtId="184" fontId="36" fillId="15" borderId="73" xfId="2" applyNumberFormat="1" applyFont="1" applyFill="1" applyBorder="1" applyAlignment="1">
      <alignment horizontal="justify" vertical="center" shrinkToFit="1"/>
    </xf>
    <xf numFmtId="184" fontId="36" fillId="15" borderId="60" xfId="2" applyNumberFormat="1" applyFont="1" applyFill="1" applyBorder="1" applyAlignment="1">
      <alignment horizontal="justify" vertical="center" shrinkToFit="1"/>
    </xf>
    <xf numFmtId="2" fontId="34" fillId="14" borderId="69" xfId="0" applyNumberFormat="1" applyFont="1" applyFill="1" applyBorder="1" applyAlignment="1">
      <alignment horizontal="right" vertical="center" shrinkToFit="1"/>
    </xf>
    <xf numFmtId="176" fontId="36" fillId="14" borderId="70" xfId="2" applyNumberFormat="1" applyFont="1" applyFill="1" applyBorder="1" applyAlignment="1" applyProtection="1">
      <alignment horizontal="right" vertical="center" shrinkToFit="1"/>
    </xf>
    <xf numFmtId="176" fontId="36" fillId="15" borderId="70" xfId="2" applyNumberFormat="1" applyFont="1" applyFill="1" applyBorder="1" applyAlignment="1">
      <alignment horizontal="right" vertical="center" shrinkToFit="1"/>
    </xf>
    <xf numFmtId="176" fontId="36" fillId="14" borderId="65" xfId="2" applyNumberFormat="1" applyFont="1" applyFill="1" applyBorder="1" applyAlignment="1" applyProtection="1">
      <alignment horizontal="right" vertical="center" shrinkToFit="1"/>
    </xf>
    <xf numFmtId="184" fontId="36" fillId="15" borderId="90" xfId="2" applyNumberFormat="1" applyFont="1" applyFill="1" applyBorder="1" applyAlignment="1">
      <alignment horizontal="justify" vertical="center" shrinkToFit="1"/>
    </xf>
    <xf numFmtId="184" fontId="36" fillId="15" borderId="70" xfId="2" applyNumberFormat="1" applyFont="1" applyFill="1" applyBorder="1" applyAlignment="1">
      <alignment horizontal="justify" vertical="center" shrinkToFit="1"/>
    </xf>
    <xf numFmtId="176" fontId="48" fillId="14" borderId="73" xfId="0" applyNumberFormat="1" applyFont="1" applyFill="1" applyBorder="1" applyAlignment="1">
      <alignment horizontal="right" vertical="center" shrinkToFit="1"/>
    </xf>
    <xf numFmtId="176" fontId="48" fillId="15" borderId="73" xfId="0" applyNumberFormat="1" applyFont="1" applyFill="1" applyBorder="1" applyAlignment="1">
      <alignment horizontal="right" vertical="center" shrinkToFit="1"/>
    </xf>
    <xf numFmtId="176" fontId="48" fillId="14" borderId="32" xfId="0" applyNumberFormat="1" applyFont="1" applyFill="1" applyBorder="1" applyAlignment="1">
      <alignment horizontal="right" vertical="center" shrinkToFit="1"/>
    </xf>
    <xf numFmtId="176" fontId="36" fillId="14" borderId="73" xfId="0" applyNumberFormat="1" applyFont="1" applyFill="1" applyBorder="1" applyAlignment="1">
      <alignment horizontal="right" vertical="center" shrinkToFit="1"/>
    </xf>
    <xf numFmtId="176" fontId="49" fillId="13" borderId="89" xfId="1" applyFont="1" applyFill="1" applyBorder="1" applyAlignment="1">
      <alignment horizontal="right" vertical="center" shrinkToFit="1"/>
    </xf>
    <xf numFmtId="176" fontId="49" fillId="15" borderId="89" xfId="1" applyFont="1" applyFill="1" applyBorder="1" applyAlignment="1">
      <alignment horizontal="right" vertical="center" shrinkToFit="1"/>
    </xf>
    <xf numFmtId="176" fontId="49" fillId="13" borderId="60" xfId="1" applyFont="1" applyFill="1" applyBorder="1" applyAlignment="1">
      <alignment horizontal="right" vertical="center" shrinkToFit="1"/>
    </xf>
    <xf numFmtId="176" fontId="49" fillId="15" borderId="60" xfId="1" applyFont="1" applyFill="1" applyBorder="1" applyAlignment="1">
      <alignment horizontal="right" vertical="center" shrinkToFit="1"/>
    </xf>
    <xf numFmtId="0" fontId="38" fillId="15" borderId="94" xfId="0" applyFont="1" applyFill="1" applyBorder="1" applyAlignment="1">
      <alignment horizontal="justify" vertical="center" shrinkToFit="1"/>
    </xf>
    <xf numFmtId="0" fontId="38" fillId="15" borderId="95" xfId="0" applyFont="1" applyFill="1" applyBorder="1" applyAlignment="1">
      <alignment horizontal="justify" vertical="center" shrinkToFit="1"/>
    </xf>
    <xf numFmtId="2" fontId="34" fillId="14" borderId="95" xfId="0" applyNumberFormat="1" applyFont="1" applyFill="1" applyBorder="1" applyAlignment="1">
      <alignment horizontal="right" vertical="center" shrinkToFit="1"/>
    </xf>
    <xf numFmtId="2" fontId="34" fillId="14" borderId="92" xfId="0" applyNumberFormat="1" applyFont="1" applyFill="1" applyBorder="1" applyAlignment="1">
      <alignment horizontal="right" vertical="center" shrinkToFit="1"/>
    </xf>
    <xf numFmtId="2" fontId="34" fillId="14" borderId="96" xfId="0" applyNumberFormat="1" applyFont="1" applyFill="1" applyBorder="1" applyAlignment="1">
      <alignment horizontal="right" vertical="center" shrinkToFit="1"/>
    </xf>
    <xf numFmtId="0" fontId="36" fillId="15" borderId="98" xfId="0" applyFont="1" applyFill="1" applyBorder="1" applyAlignment="1">
      <alignment horizontal="justify" vertical="center" shrinkToFit="1"/>
    </xf>
    <xf numFmtId="0" fontId="36" fillId="15" borderId="77" xfId="0" applyFont="1" applyFill="1" applyBorder="1" applyAlignment="1">
      <alignment horizontal="justify" vertical="center" shrinkToFit="1"/>
    </xf>
    <xf numFmtId="176" fontId="36" fillId="14" borderId="77" xfId="0" applyNumberFormat="1" applyFont="1" applyFill="1" applyBorder="1" applyAlignment="1">
      <alignment horizontal="right" vertical="center" shrinkToFit="1"/>
    </xf>
    <xf numFmtId="176" fontId="48" fillId="14" borderId="77" xfId="0" applyNumberFormat="1" applyFont="1" applyFill="1" applyBorder="1" applyAlignment="1">
      <alignment horizontal="right" vertical="center" shrinkToFit="1"/>
    </xf>
    <xf numFmtId="176" fontId="36" fillId="14" borderId="99" xfId="0" applyNumberFormat="1" applyFont="1" applyFill="1" applyBorder="1" applyAlignment="1">
      <alignment horizontal="right" vertical="center" shrinkToFit="1"/>
    </xf>
    <xf numFmtId="0" fontId="36" fillId="15" borderId="80" xfId="0" applyFont="1" applyFill="1" applyBorder="1" applyAlignment="1">
      <alignment horizontal="justify" vertical="center" shrinkToFit="1"/>
    </xf>
    <xf numFmtId="0" fontId="36" fillId="15" borderId="121" xfId="0" applyFont="1" applyFill="1" applyBorder="1" applyAlignment="1">
      <alignment horizontal="justify" vertical="center" shrinkToFit="1"/>
    </xf>
    <xf numFmtId="176" fontId="48" fillId="14" borderId="99" xfId="0" applyNumberFormat="1" applyFont="1" applyFill="1" applyBorder="1" applyAlignment="1">
      <alignment horizontal="right" vertical="center" shrinkToFit="1"/>
    </xf>
    <xf numFmtId="0" fontId="36" fillId="15" borderId="103" xfId="0" applyFont="1" applyFill="1" applyBorder="1" applyAlignment="1">
      <alignment horizontal="justify" vertical="center" shrinkToFit="1"/>
    </xf>
    <xf numFmtId="0" fontId="36" fillId="15" borderId="111" xfId="0" applyFont="1" applyFill="1" applyBorder="1" applyAlignment="1">
      <alignment horizontal="justify" vertical="center" shrinkToFit="1"/>
    </xf>
    <xf numFmtId="176" fontId="48" fillId="14" borderId="104" xfId="0" applyNumberFormat="1" applyFont="1" applyFill="1" applyBorder="1" applyAlignment="1">
      <alignment horizontal="right" vertical="center" shrinkToFit="1"/>
    </xf>
    <xf numFmtId="176" fontId="48" fillId="14" borderId="105" xfId="0" applyNumberFormat="1" applyFont="1" applyFill="1" applyBorder="1" applyAlignment="1">
      <alignment horizontal="right" vertical="center" shrinkToFit="1"/>
    </xf>
    <xf numFmtId="187" fontId="37" fillId="13" borderId="69" xfId="0" applyNumberFormat="1" applyFont="1" applyFill="1" applyBorder="1" applyAlignment="1">
      <alignment horizontal="right" vertical="center" shrinkToFit="1"/>
    </xf>
    <xf numFmtId="187" fontId="37" fillId="15" borderId="67" xfId="0" applyNumberFormat="1" applyFont="1" applyFill="1" applyBorder="1" applyAlignment="1">
      <alignment horizontal="right" vertical="center" shrinkToFit="1"/>
    </xf>
    <xf numFmtId="187" fontId="37" fillId="13" borderId="67" xfId="0" applyNumberFormat="1" applyFont="1" applyFill="1" applyBorder="1" applyAlignment="1">
      <alignment horizontal="right" vertical="center" shrinkToFit="1"/>
    </xf>
    <xf numFmtId="187" fontId="37" fillId="13" borderId="107" xfId="0" applyNumberFormat="1" applyFont="1" applyFill="1" applyBorder="1" applyAlignment="1">
      <alignment horizontal="right" vertical="center" shrinkToFit="1"/>
    </xf>
    <xf numFmtId="187" fontId="37" fillId="13" borderId="111" xfId="0" applyNumberFormat="1" applyFont="1" applyFill="1" applyBorder="1" applyAlignment="1">
      <alignment horizontal="right" vertical="center" shrinkToFit="1"/>
    </xf>
    <xf numFmtId="187" fontId="37" fillId="15" borderId="60" xfId="0" applyNumberFormat="1" applyFont="1" applyFill="1" applyBorder="1" applyAlignment="1">
      <alignment horizontal="right" vertical="center" shrinkToFit="1"/>
    </xf>
    <xf numFmtId="187" fontId="37" fillId="13" borderId="60" xfId="0" applyNumberFormat="1" applyFont="1" applyFill="1" applyBorder="1" applyAlignment="1">
      <alignment horizontal="right" vertical="center" shrinkToFit="1"/>
    </xf>
    <xf numFmtId="187" fontId="37" fillId="13" borderId="120" xfId="0" applyNumberFormat="1" applyFont="1" applyFill="1" applyBorder="1" applyAlignment="1">
      <alignment horizontal="right" vertical="center" shrinkToFit="1"/>
    </xf>
    <xf numFmtId="176" fontId="36" fillId="15" borderId="69" xfId="0" applyNumberFormat="1" applyFont="1" applyFill="1" applyBorder="1" applyAlignment="1">
      <alignment horizontal="right" vertical="center" shrinkToFit="1"/>
    </xf>
    <xf numFmtId="176" fontId="36" fillId="14" borderId="89" xfId="0" applyNumberFormat="1" applyFont="1" applyFill="1" applyBorder="1" applyAlignment="1">
      <alignment horizontal="right" vertical="center" shrinkToFit="1"/>
    </xf>
    <xf numFmtId="176" fontId="36" fillId="14" borderId="61" xfId="0" applyNumberFormat="1" applyFont="1" applyFill="1" applyBorder="1" applyAlignment="1">
      <alignment horizontal="right" vertical="center" shrinkToFit="1"/>
    </xf>
    <xf numFmtId="0" fontId="38" fillId="15" borderId="116" xfId="0" applyFont="1" applyFill="1" applyBorder="1" applyAlignment="1">
      <alignment horizontal="justify" vertical="center" shrinkToFit="1"/>
    </xf>
    <xf numFmtId="0" fontId="38" fillId="15" borderId="114" xfId="0" applyFont="1" applyFill="1" applyBorder="1" applyAlignment="1">
      <alignment horizontal="justify" vertical="center" shrinkToFit="1"/>
    </xf>
    <xf numFmtId="2" fontId="34" fillId="14" borderId="114" xfId="0" applyNumberFormat="1" applyFont="1" applyFill="1" applyBorder="1" applyAlignment="1">
      <alignment horizontal="right" vertical="center" shrinkToFit="1"/>
    </xf>
    <xf numFmtId="2" fontId="34" fillId="14" borderId="115" xfId="0" applyNumberFormat="1" applyFont="1" applyFill="1" applyBorder="1" applyAlignment="1">
      <alignment horizontal="right" vertical="center" shrinkToFit="1"/>
    </xf>
    <xf numFmtId="0" fontId="55" fillId="0" borderId="0" xfId="0" applyFont="1">
      <alignment vertical="center"/>
    </xf>
    <xf numFmtId="0" fontId="56" fillId="0" borderId="0" xfId="0" applyFont="1">
      <alignment vertical="center"/>
    </xf>
    <xf numFmtId="180" fontId="4" fillId="0" borderId="51" xfId="0" applyNumberFormat="1" applyFont="1" applyBorder="1" applyAlignment="1" applyProtection="1">
      <alignment horizontal="center" vertical="center"/>
      <protection locked="0"/>
    </xf>
    <xf numFmtId="180" fontId="4" fillId="0" borderId="63" xfId="0" applyNumberFormat="1" applyFont="1" applyBorder="1" applyAlignment="1" applyProtection="1">
      <alignment horizontal="center" vertical="center"/>
      <protection locked="0"/>
    </xf>
    <xf numFmtId="180" fontId="4" fillId="0" borderId="52" xfId="0" applyNumberFormat="1" applyFont="1" applyBorder="1" applyAlignment="1" applyProtection="1">
      <alignment horizontal="center" vertical="center"/>
      <protection locked="0"/>
    </xf>
    <xf numFmtId="0" fontId="61" fillId="0" borderId="53" xfId="0" applyFont="1" applyBorder="1" applyAlignment="1" applyProtection="1">
      <alignment horizontal="left" vertical="top" wrapText="1"/>
      <protection locked="0"/>
    </xf>
    <xf numFmtId="0" fontId="58" fillId="0" borderId="49" xfId="0" applyFont="1" applyBorder="1" applyAlignment="1" applyProtection="1">
      <alignment horizontal="left" vertical="top" wrapText="1"/>
      <protection locked="0"/>
    </xf>
    <xf numFmtId="0" fontId="58" fillId="0" borderId="54" xfId="0" applyFont="1" applyBorder="1" applyAlignment="1" applyProtection="1">
      <alignment horizontal="left" vertical="top" wrapText="1"/>
      <protection locked="0"/>
    </xf>
    <xf numFmtId="0" fontId="58" fillId="0" borderId="55"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56" xfId="0" applyFont="1" applyBorder="1" applyAlignment="1" applyProtection="1">
      <alignment horizontal="left" vertical="top" wrapText="1"/>
      <protection locked="0"/>
    </xf>
    <xf numFmtId="0" fontId="58" fillId="0" borderId="57" xfId="0" applyFont="1" applyBorder="1" applyAlignment="1" applyProtection="1">
      <alignment horizontal="left" vertical="top" wrapText="1"/>
      <protection locked="0"/>
    </xf>
    <xf numFmtId="0" fontId="58" fillId="0" borderId="58" xfId="0" applyFont="1" applyBorder="1" applyAlignment="1" applyProtection="1">
      <alignment horizontal="left" vertical="top" wrapText="1"/>
      <protection locked="0"/>
    </xf>
    <xf numFmtId="0" fontId="58" fillId="0" borderId="59" xfId="0" applyFont="1" applyBorder="1" applyAlignment="1" applyProtection="1">
      <alignment horizontal="left" vertical="top" wrapText="1"/>
      <protection locked="0"/>
    </xf>
    <xf numFmtId="0" fontId="57" fillId="0" borderId="0" xfId="0" applyFont="1" applyAlignment="1">
      <alignment horizontal="left" vertical="center"/>
    </xf>
    <xf numFmtId="183" fontId="28" fillId="0" borderId="51" xfId="0" applyNumberFormat="1" applyFont="1" applyBorder="1" applyAlignment="1">
      <alignment horizontal="center" vertical="center"/>
    </xf>
    <xf numFmtId="183" fontId="4" fillId="0" borderId="52" xfId="0" applyNumberFormat="1" applyFont="1" applyBorder="1" applyAlignment="1">
      <alignment horizontal="center" vertical="center"/>
    </xf>
    <xf numFmtId="0" fontId="56" fillId="0" borderId="0" xfId="0" applyFont="1" applyAlignment="1">
      <alignment horizontal="center" vertical="center"/>
    </xf>
    <xf numFmtId="0" fontId="55" fillId="0" borderId="58" xfId="0" applyFont="1" applyBorder="1">
      <alignment vertical="center"/>
    </xf>
    <xf numFmtId="0" fontId="56" fillId="0" borderId="58" xfId="0" applyFont="1" applyBorder="1">
      <alignment vertical="center"/>
    </xf>
    <xf numFmtId="180" fontId="4" fillId="0" borderId="51" xfId="0" applyNumberFormat="1" applyFont="1" applyBorder="1" applyAlignment="1">
      <alignment horizontal="center" vertical="center"/>
    </xf>
    <xf numFmtId="180" fontId="4" fillId="0" borderId="52" xfId="0" applyNumberFormat="1" applyFont="1" applyBorder="1" applyAlignment="1">
      <alignment horizontal="center" vertical="center"/>
    </xf>
    <xf numFmtId="0" fontId="55" fillId="0" borderId="0" xfId="0" applyFont="1" applyAlignment="1">
      <alignment horizontal="lef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9" fillId="0" borderId="51" xfId="0" applyFont="1" applyBorder="1" applyAlignment="1" applyProtection="1">
      <alignment horizontal="center" vertical="center"/>
      <protection locked="0"/>
    </xf>
    <xf numFmtId="0" fontId="59" fillId="0" borderId="52" xfId="0" applyFont="1" applyBorder="1" applyAlignment="1" applyProtection="1">
      <alignment horizontal="center" vertical="center"/>
      <protection locked="0"/>
    </xf>
    <xf numFmtId="0" fontId="58"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44" fillId="13" borderId="106" xfId="0" applyFont="1" applyFill="1" applyBorder="1" applyAlignment="1">
      <alignment horizontal="left" vertical="center" wrapText="1"/>
    </xf>
    <xf numFmtId="0" fontId="44" fillId="13" borderId="39" xfId="0" applyFont="1" applyFill="1" applyBorder="1" applyAlignment="1">
      <alignment horizontal="left" vertical="center" wrapText="1"/>
    </xf>
    <xf numFmtId="0" fontId="44" fillId="13" borderId="108" xfId="0" applyFont="1" applyFill="1" applyBorder="1" applyAlignment="1">
      <alignment horizontal="left" vertical="center" wrapText="1"/>
    </xf>
    <xf numFmtId="0" fontId="44" fillId="13" borderId="109" xfId="0" applyFont="1" applyFill="1" applyBorder="1" applyAlignment="1">
      <alignment horizontal="left" vertical="center" wrapText="1"/>
    </xf>
    <xf numFmtId="0" fontId="47" fillId="14" borderId="119" xfId="0" applyFont="1" applyFill="1" applyBorder="1" applyAlignment="1">
      <alignment horizontal="left" vertical="center" wrapText="1"/>
    </xf>
    <xf numFmtId="0" fontId="47" fillId="14" borderId="118" xfId="0" applyFont="1" applyFill="1" applyBorder="1" applyAlignment="1">
      <alignment horizontal="left" vertical="center" wrapText="1"/>
    </xf>
    <xf numFmtId="0" fontId="44" fillId="14" borderId="64" xfId="0" applyFont="1" applyFill="1" applyBorder="1" applyAlignment="1">
      <alignment horizontal="left" vertical="center" wrapText="1"/>
    </xf>
    <xf numFmtId="0" fontId="44" fillId="14" borderId="65" xfId="0" applyFont="1" applyFill="1" applyBorder="1" applyAlignment="1">
      <alignment horizontal="left" vertical="center" wrapText="1"/>
    </xf>
    <xf numFmtId="0" fontId="44" fillId="14" borderId="66" xfId="0" applyFont="1" applyFill="1" applyBorder="1" applyAlignment="1">
      <alignment horizontal="left" vertical="center" wrapText="1"/>
    </xf>
    <xf numFmtId="0" fontId="44" fillId="14" borderId="71" xfId="0" applyFont="1" applyFill="1" applyBorder="1" applyAlignment="1">
      <alignment horizontal="left" vertical="center" wrapText="1"/>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44" fillId="13" borderId="16" xfId="0" applyFont="1" applyFill="1" applyBorder="1" applyAlignment="1">
      <alignment horizontal="left" vertical="center" wrapText="1"/>
    </xf>
    <xf numFmtId="0" fontId="44" fillId="13" borderId="61" xfId="0" applyFont="1" applyFill="1" applyBorder="1" applyAlignment="1">
      <alignment horizontal="left" vertical="center" wrapText="1"/>
    </xf>
    <xf numFmtId="0" fontId="44" fillId="13" borderId="71" xfId="0" applyFont="1" applyFill="1" applyBorder="1" applyAlignment="1">
      <alignment horizontal="left" vertical="center" wrapText="1"/>
    </xf>
    <xf numFmtId="0" fontId="44" fillId="13" borderId="32" xfId="0" applyFont="1" applyFill="1" applyBorder="1" applyAlignment="1">
      <alignment horizontal="left" vertical="center" wrapText="1"/>
    </xf>
    <xf numFmtId="0" fontId="47" fillId="14" borderId="91" xfId="0" applyFont="1" applyFill="1" applyBorder="1" applyAlignment="1">
      <alignment horizontal="left" vertical="center" wrapText="1"/>
    </xf>
    <xf numFmtId="0" fontId="47" fillId="14" borderId="92" xfId="0" applyFont="1" applyFill="1" applyBorder="1" applyAlignment="1">
      <alignment horizontal="left" vertical="center" wrapText="1"/>
    </xf>
    <xf numFmtId="0" fontId="46" fillId="14" borderId="97" xfId="0" applyFont="1" applyFill="1" applyBorder="1" applyAlignment="1">
      <alignment horizontal="left" vertical="center" wrapText="1"/>
    </xf>
    <xf numFmtId="0" fontId="46" fillId="14" borderId="100" xfId="0" applyFont="1" applyFill="1" applyBorder="1" applyAlignment="1">
      <alignment horizontal="left" vertical="center" wrapText="1"/>
    </xf>
    <xf numFmtId="0" fontId="50" fillId="14" borderId="64" xfId="0" applyFont="1" applyFill="1" applyBorder="1" applyAlignment="1">
      <alignment horizontal="left" vertical="center" wrapText="1"/>
    </xf>
    <xf numFmtId="0" fontId="50" fillId="14" borderId="65" xfId="0" applyFont="1" applyFill="1" applyBorder="1" applyAlignment="1">
      <alignment horizontal="left" vertical="center" wrapText="1"/>
    </xf>
    <xf numFmtId="0" fontId="50" fillId="14" borderId="66" xfId="0" applyFont="1" applyFill="1" applyBorder="1" applyAlignment="1">
      <alignment horizontal="left" vertical="center" wrapText="1"/>
    </xf>
    <xf numFmtId="0" fontId="40" fillId="0" borderId="0" xfId="0" applyFont="1" applyAlignment="1">
      <alignment horizontal="left" vertical="center"/>
    </xf>
    <xf numFmtId="0" fontId="36" fillId="0" borderId="53" xfId="0" applyFont="1" applyBorder="1" applyAlignment="1">
      <alignment horizontal="center" vertical="center"/>
    </xf>
    <xf numFmtId="0" fontId="36" fillId="0" borderId="49" xfId="0" applyFont="1" applyBorder="1" applyAlignment="1">
      <alignment horizontal="center"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0" xfId="0" applyFont="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6" fillId="0" borderId="59" xfId="0" applyFont="1" applyBorder="1" applyAlignment="1">
      <alignment horizontal="center" vertical="center"/>
    </xf>
    <xf numFmtId="0" fontId="41" fillId="15" borderId="35" xfId="0" applyFont="1" applyFill="1" applyBorder="1" applyAlignment="1">
      <alignment horizontal="center" vertical="center" wrapText="1"/>
    </xf>
    <xf numFmtId="0" fontId="41" fillId="15" borderId="60" xfId="0" applyFont="1" applyFill="1" applyBorder="1" applyAlignment="1">
      <alignment horizontal="center" vertical="center" wrapText="1"/>
    </xf>
    <xf numFmtId="0" fontId="41" fillId="15" borderId="37" xfId="0" applyFont="1" applyFill="1" applyBorder="1" applyAlignment="1">
      <alignment horizontal="center" vertical="center" wrapText="1"/>
    </xf>
    <xf numFmtId="0" fontId="44" fillId="0" borderId="16" xfId="0" applyFont="1" applyBorder="1" applyAlignment="1">
      <alignment horizontal="left" vertical="center" wrapText="1"/>
    </xf>
    <xf numFmtId="0" fontId="44" fillId="0" borderId="61"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67" xfId="0" applyFont="1" applyBorder="1" applyAlignment="1">
      <alignment horizontal="left" vertical="center" wrapText="1"/>
    </xf>
    <xf numFmtId="0" fontId="44" fillId="0" borderId="39" xfId="0" applyFont="1" applyBorder="1" applyAlignment="1">
      <alignment horizontal="left" vertical="center" wrapText="1"/>
    </xf>
    <xf numFmtId="0" fontId="44" fillId="13" borderId="51" xfId="0" applyFont="1" applyFill="1" applyBorder="1" applyAlignment="1">
      <alignment horizontal="left" vertical="center" wrapText="1"/>
    </xf>
    <xf numFmtId="0" fontId="44" fillId="13" borderId="63" xfId="0" applyFont="1" applyFill="1" applyBorder="1" applyAlignment="1">
      <alignment horizontal="left" vertical="center" wrapText="1"/>
    </xf>
    <xf numFmtId="0" fontId="44" fillId="13" borderId="67" xfId="0" applyFont="1" applyFill="1" applyBorder="1" applyAlignment="1">
      <alignment horizontal="left" vertical="center" wrapText="1"/>
    </xf>
    <xf numFmtId="0" fontId="44" fillId="13" borderId="64" xfId="0" applyFont="1" applyFill="1" applyBorder="1" applyAlignment="1">
      <alignment horizontal="left" vertical="center" wrapText="1"/>
    </xf>
    <xf numFmtId="0" fontId="44" fillId="13" borderId="65" xfId="0" applyFont="1" applyFill="1" applyBorder="1" applyAlignment="1">
      <alignment horizontal="left" vertical="center" wrapText="1"/>
    </xf>
    <xf numFmtId="0" fontId="44" fillId="14" borderId="67" xfId="0" applyFont="1" applyFill="1" applyBorder="1" applyAlignment="1">
      <alignment horizontal="left" vertical="center" wrapText="1"/>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cellXfs>
  <cellStyles count="9">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7.png"/><Relationship Id="rId1" Type="http://schemas.openxmlformats.org/officeDocument/2006/relationships/hyperlink" Target="https://k-sindan.smrj.go.jp/" TargetMode="External"/><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320039" y="25365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editAs="oneCell">
    <xdr:from>
      <xdr:col>12</xdr:col>
      <xdr:colOff>395942</xdr:colOff>
      <xdr:row>10</xdr:row>
      <xdr:rowOff>200211</xdr:rowOff>
    </xdr:from>
    <xdr:to>
      <xdr:col>21</xdr:col>
      <xdr:colOff>371793</xdr:colOff>
      <xdr:row>48</xdr:row>
      <xdr:rowOff>216359</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8521402" y="2145851"/>
          <a:ext cx="6141701" cy="8786769"/>
        </a:xfrm>
        <a:prstGeom prst="rect">
          <a:avLst/>
        </a:prstGeom>
        <a:solidFill>
          <a:schemeClr val="bg1">
            <a:lumMod val="50000"/>
          </a:schemeClr>
        </a:solidFill>
        <a:ln>
          <a:solidFill>
            <a:schemeClr val="tx1"/>
          </a:solidFill>
        </a:ln>
      </xdr:spPr>
    </xdr:pic>
    <xdr:clientData/>
  </xdr:twoCellAnchor>
  <xdr:twoCellAnchor editAs="oneCell">
    <xdr:from>
      <xdr:col>1</xdr:col>
      <xdr:colOff>435428</xdr:colOff>
      <xdr:row>23</xdr:row>
      <xdr:rowOff>87084</xdr:rowOff>
    </xdr:from>
    <xdr:to>
      <xdr:col>9</xdr:col>
      <xdr:colOff>219286</xdr:colOff>
      <xdr:row>45</xdr:row>
      <xdr:rowOff>163285</xdr:rowOff>
    </xdr:to>
    <xdr:pic>
      <xdr:nvPicPr>
        <xdr:cNvPr id="7" name="図 6">
          <a:extLst>
            <a:ext uri="{FF2B5EF4-FFF2-40B4-BE49-F238E27FC236}">
              <a16:creationId xmlns:a16="http://schemas.microsoft.com/office/drawing/2014/main" id="{AF9EDB52-BC01-B811-AFF5-9EE3DD301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999" y="5519055"/>
          <a:ext cx="5444430" cy="51924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48000</xdr:colOff>
      <xdr:row>21</xdr:row>
      <xdr:rowOff>161865</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60960</xdr:colOff>
          <xdr:row>2</xdr:row>
          <xdr:rowOff>251460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1849270</xdr:colOff>
      <xdr:row>19</xdr:row>
      <xdr:rowOff>152399</xdr:rowOff>
    </xdr:from>
    <xdr:to>
      <xdr:col>5</xdr:col>
      <xdr:colOff>597647</xdr:colOff>
      <xdr:row>21</xdr:row>
      <xdr:rowOff>175633</xdr:rowOff>
    </xdr:to>
    <xdr:sp macro="" textlink="">
      <xdr:nvSpPr>
        <xdr:cNvPr id="2" name="吹き出し: 四角形 1">
          <a:extLst>
            <a:ext uri="{FF2B5EF4-FFF2-40B4-BE49-F238E27FC236}">
              <a16:creationId xmlns:a16="http://schemas.microsoft.com/office/drawing/2014/main" id="{00000000-0008-0000-0400-000002000000}"/>
            </a:ext>
          </a:extLst>
        </xdr:cNvPr>
        <xdr:cNvSpPr/>
      </xdr:nvSpPr>
      <xdr:spPr>
        <a:xfrm>
          <a:off x="3499000" y="3215639"/>
          <a:ext cx="2087207" cy="355974"/>
        </a:xfrm>
        <a:prstGeom prst="wedgeRectCallout">
          <a:avLst>
            <a:gd name="adj1" fmla="val -12438"/>
            <a:gd name="adj2" fmla="val 9562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96520</xdr:colOff>
      <xdr:row>20</xdr:row>
      <xdr:rowOff>87539</xdr:rowOff>
    </xdr:to>
    <xdr:pic>
      <xdr:nvPicPr>
        <xdr:cNvPr id="5" name="図 4"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3098" y="439238"/>
          <a:ext cx="6420032" cy="2916283"/>
        </a:xfrm>
        <a:prstGeom prst="rect">
          <a:avLst/>
        </a:prstGeom>
      </xdr:spPr>
    </xdr:pic>
    <xdr:clientData/>
  </xdr:twoCellAnchor>
  <xdr:twoCellAnchor editAs="oneCell">
    <xdr:from>
      <xdr:col>13</xdr:col>
      <xdr:colOff>0</xdr:colOff>
      <xdr:row>23</xdr:row>
      <xdr:rowOff>0</xdr:rowOff>
    </xdr:from>
    <xdr:to>
      <xdr:col>23</xdr:col>
      <xdr:colOff>96984</xdr:colOff>
      <xdr:row>38</xdr:row>
      <xdr:rowOff>179012</xdr:rowOff>
    </xdr:to>
    <xdr:pic>
      <xdr:nvPicPr>
        <xdr:cNvPr id="6" name="図 5"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8680" y="3749040"/>
          <a:ext cx="6394914" cy="4290637"/>
        </a:xfrm>
        <a:prstGeom prst="rect">
          <a:avLst/>
        </a:prstGeom>
      </xdr:spPr>
    </xdr:pic>
    <xdr:clientData/>
  </xdr:twoCellAnchor>
  <xdr:twoCellAnchor>
    <xdr:from>
      <xdr:col>5</xdr:col>
      <xdr:colOff>97118</xdr:colOff>
      <xdr:row>27</xdr:row>
      <xdr:rowOff>74705</xdr:rowOff>
    </xdr:from>
    <xdr:to>
      <xdr:col>5</xdr:col>
      <xdr:colOff>620059</xdr:colOff>
      <xdr:row>51</xdr:row>
      <xdr:rowOff>224117</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092028" y="4791485"/>
          <a:ext cx="521671" cy="6945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12700</xdr:colOff>
      <xdr:row>17</xdr:row>
      <xdr:rowOff>55334</xdr:rowOff>
    </xdr:from>
    <xdr:to>
      <xdr:col>8</xdr:col>
      <xdr:colOff>23585</xdr:colOff>
      <xdr:row>22</xdr:row>
      <xdr:rowOff>133349</xdr:rowOff>
    </xdr:to>
    <xdr:sp macro="" textlink="">
      <xdr:nvSpPr>
        <xdr:cNvPr id="7" name="吹き出し: 四角形 6">
          <a:extLst>
            <a:ext uri="{FF2B5EF4-FFF2-40B4-BE49-F238E27FC236}">
              <a16:creationId xmlns:a16="http://schemas.microsoft.com/office/drawing/2014/main" id="{7EF2F1FE-492B-019A-961A-7891F945AB25}"/>
            </a:ext>
          </a:extLst>
        </xdr:cNvPr>
        <xdr:cNvSpPr/>
      </xdr:nvSpPr>
      <xdr:spPr>
        <a:xfrm>
          <a:off x="5695950" y="2881084"/>
          <a:ext cx="2442935" cy="846365"/>
        </a:xfrm>
        <a:prstGeom prst="wedgeRectCallout">
          <a:avLst>
            <a:gd name="adj1" fmla="val -8895"/>
            <a:gd name="adj2" fmla="val 6286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editAs="oneCell">
    <xdr:from>
      <xdr:col>0</xdr:col>
      <xdr:colOff>136072</xdr:colOff>
      <xdr:row>77</xdr:row>
      <xdr:rowOff>36284</xdr:rowOff>
    </xdr:from>
    <xdr:to>
      <xdr:col>10</xdr:col>
      <xdr:colOff>283986</xdr:colOff>
      <xdr:row>123</xdr:row>
      <xdr:rowOff>30390</xdr:rowOff>
    </xdr:to>
    <xdr:pic>
      <xdr:nvPicPr>
        <xdr:cNvPr id="10" name="図 9">
          <a:extLst>
            <a:ext uri="{FF2B5EF4-FFF2-40B4-BE49-F238E27FC236}">
              <a16:creationId xmlns:a16="http://schemas.microsoft.com/office/drawing/2014/main" id="{809F136C-C1F3-8DEB-A2CD-B0D5761A12FE}"/>
            </a:ext>
          </a:extLst>
        </xdr:cNvPr>
        <xdr:cNvPicPr>
          <a:picLocks noChangeAspect="1"/>
        </xdr:cNvPicPr>
      </xdr:nvPicPr>
      <xdr:blipFill rotWithShape="1">
        <a:blip xmlns:r="http://schemas.openxmlformats.org/officeDocument/2006/relationships" r:embed="rId5"/>
        <a:srcRect t="2095"/>
        <a:stretch/>
      </xdr:blipFill>
      <xdr:spPr>
        <a:xfrm>
          <a:off x="136072" y="16156213"/>
          <a:ext cx="10888485" cy="7502073"/>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023B-1B76-4CD8-891C-A0B35F201D31}">
  <sheetPr codeName="Sheet1">
    <tabColor rgb="FF92D050"/>
  </sheetPr>
  <dimension ref="A1:S81"/>
  <sheetViews>
    <sheetView showGridLines="0" tabSelected="1" topLeftCell="A7" zoomScale="70" zoomScaleNormal="70" zoomScaleSheetLayoutView="85" workbookViewId="0">
      <selection activeCell="L41" sqref="L41"/>
    </sheetView>
  </sheetViews>
  <sheetFormatPr defaultColWidth="9" defaultRowHeight="18" x14ac:dyDescent="0.45"/>
  <cols>
    <col min="1" max="1" width="4.296875" style="18" customWidth="1"/>
    <col min="2" max="12" width="9.296875" style="18" customWidth="1"/>
    <col min="13" max="16384" width="9" style="18"/>
  </cols>
  <sheetData>
    <row r="1" spans="1:12" x14ac:dyDescent="0.45">
      <c r="A1" s="196" t="s">
        <v>69</v>
      </c>
      <c r="B1" s="197"/>
      <c r="C1" s="197"/>
      <c r="D1" s="197"/>
      <c r="E1" s="197"/>
      <c r="F1" s="197"/>
      <c r="G1" s="197"/>
      <c r="H1" s="197"/>
      <c r="I1" s="197"/>
      <c r="J1" s="197"/>
      <c r="K1" s="197"/>
      <c r="L1" s="197"/>
    </row>
    <row r="2" spans="1:12" ht="18.600000000000001" thickBot="1" x14ac:dyDescent="0.5">
      <c r="A2" s="198"/>
      <c r="B2" s="304" t="s">
        <v>148</v>
      </c>
      <c r="C2" s="305"/>
      <c r="D2" s="199"/>
      <c r="E2" s="199"/>
      <c r="F2" s="199"/>
      <c r="G2" s="199"/>
      <c r="H2" s="199"/>
      <c r="I2" s="199"/>
      <c r="J2" s="199"/>
      <c r="K2" s="199"/>
      <c r="L2" s="199"/>
    </row>
    <row r="3" spans="1:12" ht="20.399999999999999" thickBot="1" x14ac:dyDescent="0.5">
      <c r="A3" s="198"/>
      <c r="B3" s="306" t="s">
        <v>171</v>
      </c>
      <c r="C3" s="307"/>
      <c r="D3" s="307"/>
      <c r="E3" s="307"/>
      <c r="F3" s="308"/>
      <c r="G3" s="199"/>
      <c r="H3" s="199"/>
      <c r="I3" s="199"/>
      <c r="J3" s="199"/>
      <c r="K3" s="199"/>
      <c r="L3" s="199"/>
    </row>
    <row r="4" spans="1:12" x14ac:dyDescent="0.45">
      <c r="B4" s="198" t="s">
        <v>70</v>
      </c>
      <c r="C4" s="199"/>
      <c r="D4" s="199"/>
      <c r="E4" s="199"/>
      <c r="F4" s="199"/>
      <c r="G4" s="199"/>
      <c r="H4" s="199"/>
      <c r="I4" s="199"/>
      <c r="J4" s="199"/>
      <c r="K4" s="199"/>
      <c r="L4" s="199"/>
    </row>
    <row r="5" spans="1:12" x14ac:dyDescent="0.45">
      <c r="A5" s="321" t="s">
        <v>71</v>
      </c>
      <c r="B5" s="321"/>
      <c r="C5" s="321"/>
      <c r="D5" s="321"/>
      <c r="E5" s="321"/>
      <c r="F5" s="321"/>
      <c r="G5" s="321"/>
      <c r="H5" s="321"/>
      <c r="I5" s="321"/>
      <c r="J5" s="321"/>
      <c r="K5" s="321"/>
      <c r="L5" s="321"/>
    </row>
    <row r="6" spans="1:12" ht="18.75" customHeight="1" x14ac:dyDescent="0.45">
      <c r="A6" s="321"/>
      <c r="B6" s="321"/>
      <c r="C6" s="321"/>
      <c r="D6" s="321"/>
      <c r="E6" s="321"/>
      <c r="F6" s="321"/>
      <c r="G6" s="321"/>
      <c r="H6" s="321"/>
      <c r="I6" s="321"/>
      <c r="J6" s="321"/>
      <c r="K6" s="321"/>
      <c r="L6" s="321"/>
    </row>
    <row r="7" spans="1:12" ht="18.600000000000001" thickBot="1" x14ac:dyDescent="0.5">
      <c r="A7" s="199"/>
      <c r="B7" s="322" t="s">
        <v>0</v>
      </c>
      <c r="C7" s="323"/>
      <c r="D7" s="198"/>
      <c r="E7" s="199"/>
      <c r="F7" s="199"/>
      <c r="G7" s="199"/>
      <c r="H7" s="199"/>
      <c r="I7" s="199"/>
      <c r="J7" s="199"/>
      <c r="K7" s="199"/>
      <c r="L7" s="199"/>
    </row>
    <row r="8" spans="1:12" ht="26.25" customHeight="1" thickBot="1" x14ac:dyDescent="0.5">
      <c r="A8" s="199"/>
      <c r="B8" s="324">
        <f>'（別紙１）省力化計算シート'!M3</f>
        <v>0.91580711707065499</v>
      </c>
      <c r="C8" s="325"/>
      <c r="D8" s="200"/>
      <c r="E8" s="199"/>
      <c r="F8" s="199"/>
      <c r="G8" s="199"/>
      <c r="H8" s="199"/>
      <c r="I8" s="199"/>
      <c r="J8" s="199"/>
      <c r="K8" s="199"/>
      <c r="L8" s="199"/>
    </row>
    <row r="9" spans="1:12" x14ac:dyDescent="0.45">
      <c r="A9" s="199"/>
      <c r="B9" s="199" t="s">
        <v>66</v>
      </c>
      <c r="C9" s="199"/>
      <c r="D9" s="199"/>
      <c r="E9" s="199"/>
      <c r="F9" s="199"/>
      <c r="G9" s="199"/>
      <c r="H9" s="199"/>
      <c r="I9" s="199"/>
      <c r="J9" s="199"/>
      <c r="K9" s="199"/>
      <c r="L9" s="199"/>
    </row>
    <row r="10" spans="1:12" x14ac:dyDescent="0.45">
      <c r="A10" s="199"/>
      <c r="B10" s="199" t="s">
        <v>65</v>
      </c>
      <c r="C10" s="199"/>
      <c r="D10" s="199"/>
      <c r="E10" s="199"/>
      <c r="F10" s="199"/>
      <c r="G10" s="199"/>
      <c r="H10" s="199"/>
      <c r="I10" s="199"/>
      <c r="J10" s="199"/>
      <c r="K10" s="199"/>
      <c r="L10" s="199"/>
    </row>
    <row r="11" spans="1:12" x14ac:dyDescent="0.45">
      <c r="A11" s="199"/>
      <c r="B11" s="199"/>
      <c r="C11" s="199"/>
      <c r="D11" s="199"/>
      <c r="E11" s="199"/>
      <c r="F11" s="199"/>
      <c r="G11" s="199"/>
      <c r="H11" s="199"/>
      <c r="I11" s="199"/>
      <c r="J11" s="199"/>
      <c r="K11" s="199"/>
      <c r="L11" s="199"/>
    </row>
    <row r="12" spans="1:12" x14ac:dyDescent="0.45">
      <c r="A12" s="199"/>
      <c r="B12" s="326" t="s">
        <v>1</v>
      </c>
      <c r="C12" s="304"/>
      <c r="D12" s="304"/>
      <c r="E12" s="304"/>
      <c r="F12" s="199"/>
      <c r="G12" s="199"/>
      <c r="H12" s="199"/>
      <c r="I12" s="199"/>
      <c r="J12" s="199"/>
      <c r="K12" s="199"/>
      <c r="L12" s="199"/>
    </row>
    <row r="13" spans="1:12" x14ac:dyDescent="0.45">
      <c r="A13" s="199"/>
      <c r="B13" s="201"/>
      <c r="C13" s="198"/>
      <c r="D13" s="198"/>
      <c r="E13" s="198"/>
      <c r="F13" s="199"/>
      <c r="G13" s="199"/>
      <c r="H13" s="199"/>
      <c r="I13" s="199"/>
      <c r="J13" s="199"/>
      <c r="K13" s="199"/>
      <c r="L13" s="199"/>
    </row>
    <row r="14" spans="1:12" x14ac:dyDescent="0.45">
      <c r="A14" s="199"/>
      <c r="B14" s="201"/>
      <c r="C14" s="198"/>
      <c r="D14" s="198"/>
      <c r="E14" s="198"/>
      <c r="F14" s="199"/>
      <c r="G14" s="199"/>
      <c r="H14" s="199"/>
      <c r="I14" s="199"/>
      <c r="J14" s="199"/>
      <c r="K14" s="199"/>
      <c r="L14" s="199"/>
    </row>
    <row r="15" spans="1:12" x14ac:dyDescent="0.45">
      <c r="A15" s="199"/>
      <c r="B15" s="201"/>
      <c r="C15" s="198"/>
      <c r="D15" s="198"/>
      <c r="E15" s="198"/>
      <c r="F15" s="199"/>
      <c r="G15" s="199"/>
      <c r="H15" s="199"/>
      <c r="I15" s="199"/>
      <c r="J15" s="199"/>
      <c r="K15" s="199"/>
      <c r="L15" s="199"/>
    </row>
    <row r="16" spans="1:12" x14ac:dyDescent="0.45">
      <c r="A16" s="199"/>
      <c r="B16" s="201"/>
      <c r="C16" s="198"/>
      <c r="D16" s="198"/>
      <c r="E16" s="198"/>
      <c r="F16" s="199"/>
      <c r="G16" s="199"/>
      <c r="H16" s="199"/>
      <c r="I16" s="199"/>
      <c r="J16" s="199"/>
      <c r="K16" s="199"/>
      <c r="L16" s="199"/>
    </row>
    <row r="17" spans="1:12" x14ac:dyDescent="0.45">
      <c r="A17" s="199"/>
      <c r="B17" s="201"/>
      <c r="C17" s="198"/>
      <c r="D17" s="198"/>
      <c r="E17" s="198"/>
      <c r="F17" s="199"/>
      <c r="G17" s="199"/>
      <c r="H17" s="199"/>
      <c r="I17" s="199"/>
      <c r="J17" s="199"/>
      <c r="K17" s="199"/>
      <c r="L17" s="199"/>
    </row>
    <row r="18" spans="1:12" x14ac:dyDescent="0.45">
      <c r="A18" s="199"/>
      <c r="B18" s="201"/>
      <c r="C18" s="198"/>
      <c r="D18" s="198"/>
      <c r="E18" s="198"/>
      <c r="F18" s="199"/>
      <c r="G18" s="199"/>
      <c r="H18" s="199"/>
      <c r="I18" s="199"/>
      <c r="J18" s="199"/>
      <c r="K18" s="199"/>
      <c r="L18" s="199"/>
    </row>
    <row r="19" spans="1:12" x14ac:dyDescent="0.45">
      <c r="A19" s="199"/>
      <c r="B19" s="201"/>
      <c r="C19" s="198"/>
      <c r="D19" s="198"/>
      <c r="E19" s="198"/>
      <c r="F19" s="199"/>
      <c r="G19" s="199"/>
      <c r="H19" s="199"/>
      <c r="I19" s="199"/>
      <c r="J19" s="199"/>
      <c r="K19" s="199"/>
      <c r="L19" s="199"/>
    </row>
    <row r="20" spans="1:12" x14ac:dyDescent="0.45">
      <c r="A20" s="199"/>
      <c r="B20" s="201"/>
      <c r="C20" s="198"/>
      <c r="D20" s="198"/>
      <c r="E20" s="198"/>
      <c r="F20" s="199"/>
      <c r="G20" s="199"/>
      <c r="H20" s="199"/>
      <c r="I20" s="199"/>
      <c r="J20" s="199"/>
      <c r="K20" s="199"/>
      <c r="L20" s="199"/>
    </row>
    <row r="21" spans="1:12" x14ac:dyDescent="0.45">
      <c r="A21" s="199"/>
      <c r="B21" s="201"/>
      <c r="C21" s="198"/>
      <c r="D21" s="198"/>
      <c r="E21" s="198"/>
      <c r="F21" s="199"/>
      <c r="G21" s="199"/>
      <c r="H21" s="199"/>
      <c r="I21" s="199"/>
      <c r="J21" s="199"/>
      <c r="K21" s="199"/>
      <c r="L21" s="199"/>
    </row>
    <row r="22" spans="1:12" x14ac:dyDescent="0.45">
      <c r="A22" s="199"/>
      <c r="B22" s="201"/>
      <c r="C22" s="198"/>
      <c r="D22" s="198"/>
      <c r="E22" s="198"/>
      <c r="F22" s="199"/>
      <c r="G22" s="199"/>
      <c r="H22" s="199"/>
      <c r="I22" s="199"/>
      <c r="J22" s="199"/>
      <c r="K22" s="199"/>
      <c r="L22" s="199"/>
    </row>
    <row r="23" spans="1:12" ht="18.600000000000001" thickBot="1" x14ac:dyDescent="0.5">
      <c r="A23" s="199"/>
      <c r="B23" s="201"/>
      <c r="C23" s="198"/>
      <c r="D23" s="198"/>
      <c r="E23" s="198"/>
      <c r="F23" s="199"/>
      <c r="G23" s="199"/>
      <c r="H23" s="199"/>
      <c r="I23" s="199"/>
      <c r="J23" s="199"/>
      <c r="K23" s="199"/>
      <c r="L23" s="199"/>
    </row>
    <row r="24" spans="1:12" x14ac:dyDescent="0.45">
      <c r="B24" s="327" t="s">
        <v>2</v>
      </c>
      <c r="C24" s="328"/>
      <c r="D24" s="328"/>
      <c r="E24" s="329"/>
      <c r="F24" s="329"/>
      <c r="G24" s="329"/>
      <c r="H24" s="329"/>
      <c r="I24" s="329"/>
      <c r="J24" s="330"/>
    </row>
    <row r="25" spans="1:12" x14ac:dyDescent="0.45">
      <c r="B25" s="331"/>
      <c r="C25" s="332"/>
      <c r="D25" s="332"/>
      <c r="E25" s="333"/>
      <c r="F25" s="333"/>
      <c r="G25" s="333"/>
      <c r="H25" s="333"/>
      <c r="I25" s="333"/>
      <c r="J25" s="334"/>
    </row>
    <row r="26" spans="1:12" x14ac:dyDescent="0.45">
      <c r="B26" s="331"/>
      <c r="C26" s="332"/>
      <c r="D26" s="332"/>
      <c r="E26" s="333"/>
      <c r="F26" s="333"/>
      <c r="G26" s="333"/>
      <c r="H26" s="333"/>
      <c r="I26" s="333"/>
      <c r="J26" s="334"/>
    </row>
    <row r="27" spans="1:12" x14ac:dyDescent="0.45">
      <c r="B27" s="331"/>
      <c r="C27" s="332"/>
      <c r="D27" s="332"/>
      <c r="E27" s="333"/>
      <c r="F27" s="333"/>
      <c r="G27" s="333"/>
      <c r="H27" s="333"/>
      <c r="I27" s="333"/>
      <c r="J27" s="334"/>
    </row>
    <row r="28" spans="1:12" ht="18.600000000000001" customHeight="1" x14ac:dyDescent="0.45">
      <c r="B28" s="335"/>
      <c r="C28" s="333"/>
      <c r="D28" s="333"/>
      <c r="E28" s="333"/>
      <c r="F28" s="333"/>
      <c r="G28" s="333"/>
      <c r="H28" s="333"/>
      <c r="I28" s="333"/>
      <c r="J28" s="334"/>
    </row>
    <row r="29" spans="1:12" ht="18.600000000000001" customHeight="1" x14ac:dyDescent="0.45">
      <c r="B29" s="335"/>
      <c r="C29" s="333"/>
      <c r="D29" s="333"/>
      <c r="E29" s="333"/>
      <c r="F29" s="333"/>
      <c r="G29" s="333"/>
      <c r="H29" s="333"/>
      <c r="I29" s="333"/>
      <c r="J29" s="334"/>
    </row>
    <row r="30" spans="1:12" ht="18.600000000000001" customHeight="1" x14ac:dyDescent="0.45">
      <c r="B30" s="335"/>
      <c r="C30" s="333"/>
      <c r="D30" s="333"/>
      <c r="E30" s="333"/>
      <c r="F30" s="333"/>
      <c r="G30" s="333"/>
      <c r="H30" s="333"/>
      <c r="I30" s="333"/>
      <c r="J30" s="334"/>
    </row>
    <row r="31" spans="1:12" ht="18.600000000000001" customHeight="1" x14ac:dyDescent="0.45">
      <c r="B31" s="335"/>
      <c r="C31" s="333"/>
      <c r="D31" s="333"/>
      <c r="E31" s="333"/>
      <c r="F31" s="333"/>
      <c r="G31" s="333"/>
      <c r="H31" s="333"/>
      <c r="I31" s="333"/>
      <c r="J31" s="334"/>
    </row>
    <row r="32" spans="1:12" ht="18.600000000000001" customHeight="1" x14ac:dyDescent="0.45">
      <c r="B32" s="335"/>
      <c r="C32" s="333"/>
      <c r="D32" s="333"/>
      <c r="E32" s="333"/>
      <c r="F32" s="333"/>
      <c r="G32" s="333"/>
      <c r="H32" s="333"/>
      <c r="I32" s="333"/>
      <c r="J32" s="334"/>
    </row>
    <row r="33" spans="2:10" ht="18.600000000000001" customHeight="1" x14ac:dyDescent="0.45">
      <c r="B33" s="335"/>
      <c r="C33" s="333"/>
      <c r="D33" s="333"/>
      <c r="E33" s="333"/>
      <c r="F33" s="333"/>
      <c r="G33" s="333"/>
      <c r="H33" s="333"/>
      <c r="I33" s="333"/>
      <c r="J33" s="334"/>
    </row>
    <row r="34" spans="2:10" ht="18.600000000000001" customHeight="1" x14ac:dyDescent="0.45">
      <c r="B34" s="335"/>
      <c r="C34" s="333"/>
      <c r="D34" s="333"/>
      <c r="E34" s="333"/>
      <c r="F34" s="333"/>
      <c r="G34" s="333"/>
      <c r="H34" s="333"/>
      <c r="I34" s="333"/>
      <c r="J34" s="334"/>
    </row>
    <row r="35" spans="2:10" ht="18.600000000000001" customHeight="1" x14ac:dyDescent="0.45">
      <c r="B35" s="335"/>
      <c r="C35" s="333"/>
      <c r="D35" s="333"/>
      <c r="E35" s="333"/>
      <c r="F35" s="333"/>
      <c r="G35" s="333"/>
      <c r="H35" s="333"/>
      <c r="I35" s="333"/>
      <c r="J35" s="334"/>
    </row>
    <row r="36" spans="2:10" x14ac:dyDescent="0.45">
      <c r="B36" s="335"/>
      <c r="C36" s="333"/>
      <c r="D36" s="333"/>
      <c r="E36" s="333"/>
      <c r="F36" s="333"/>
      <c r="G36" s="333"/>
      <c r="H36" s="333"/>
      <c r="I36" s="333"/>
      <c r="J36" s="334"/>
    </row>
    <row r="37" spans="2:10" x14ac:dyDescent="0.45">
      <c r="B37" s="335"/>
      <c r="C37" s="333"/>
      <c r="D37" s="333"/>
      <c r="E37" s="333"/>
      <c r="F37" s="333"/>
      <c r="G37" s="333"/>
      <c r="H37" s="333"/>
      <c r="I37" s="333"/>
      <c r="J37" s="334"/>
    </row>
    <row r="38" spans="2:10" x14ac:dyDescent="0.45">
      <c r="B38" s="335"/>
      <c r="C38" s="333"/>
      <c r="D38" s="333"/>
      <c r="E38" s="333"/>
      <c r="F38" s="333"/>
      <c r="G38" s="333"/>
      <c r="H38" s="333"/>
      <c r="I38" s="333"/>
      <c r="J38" s="334"/>
    </row>
    <row r="39" spans="2:10" x14ac:dyDescent="0.45">
      <c r="B39" s="335"/>
      <c r="C39" s="333"/>
      <c r="D39" s="333"/>
      <c r="E39" s="333"/>
      <c r="F39" s="333"/>
      <c r="G39" s="333"/>
      <c r="H39" s="333"/>
      <c r="I39" s="333"/>
      <c r="J39" s="334"/>
    </row>
    <row r="40" spans="2:10" x14ac:dyDescent="0.45">
      <c r="B40" s="335"/>
      <c r="C40" s="333"/>
      <c r="D40" s="333"/>
      <c r="E40" s="333"/>
      <c r="F40" s="333"/>
      <c r="G40" s="333"/>
      <c r="H40" s="333"/>
      <c r="I40" s="333"/>
      <c r="J40" s="334"/>
    </row>
    <row r="41" spans="2:10" x14ac:dyDescent="0.45">
      <c r="B41" s="335"/>
      <c r="C41" s="333"/>
      <c r="D41" s="333"/>
      <c r="E41" s="333"/>
      <c r="F41" s="333"/>
      <c r="G41" s="333"/>
      <c r="H41" s="333"/>
      <c r="I41" s="333"/>
      <c r="J41" s="334"/>
    </row>
    <row r="42" spans="2:10" x14ac:dyDescent="0.45">
      <c r="B42" s="335"/>
      <c r="C42" s="333"/>
      <c r="D42" s="333"/>
      <c r="E42" s="333"/>
      <c r="F42" s="333"/>
      <c r="G42" s="333"/>
      <c r="H42" s="333"/>
      <c r="I42" s="333"/>
      <c r="J42" s="334"/>
    </row>
    <row r="43" spans="2:10" x14ac:dyDescent="0.45">
      <c r="B43" s="335"/>
      <c r="C43" s="333"/>
      <c r="D43" s="333"/>
      <c r="E43" s="333"/>
      <c r="F43" s="333"/>
      <c r="G43" s="333"/>
      <c r="H43" s="333"/>
      <c r="I43" s="333"/>
      <c r="J43" s="334"/>
    </row>
    <row r="44" spans="2:10" x14ac:dyDescent="0.45">
      <c r="B44" s="335"/>
      <c r="C44" s="333"/>
      <c r="D44" s="333"/>
      <c r="E44" s="333"/>
      <c r="F44" s="333"/>
      <c r="G44" s="333"/>
      <c r="H44" s="333"/>
      <c r="I44" s="333"/>
      <c r="J44" s="334"/>
    </row>
    <row r="45" spans="2:10" x14ac:dyDescent="0.45">
      <c r="B45" s="335"/>
      <c r="C45" s="333"/>
      <c r="D45" s="333"/>
      <c r="E45" s="333"/>
      <c r="F45" s="333"/>
      <c r="G45" s="333"/>
      <c r="H45" s="333"/>
      <c r="I45" s="333"/>
      <c r="J45" s="334"/>
    </row>
    <row r="46" spans="2:10" ht="18.600000000000001" thickBot="1" x14ac:dyDescent="0.5">
      <c r="B46" s="336"/>
      <c r="C46" s="337"/>
      <c r="D46" s="337"/>
      <c r="E46" s="337"/>
      <c r="F46" s="337"/>
      <c r="G46" s="337"/>
      <c r="H46" s="337"/>
      <c r="I46" s="337"/>
      <c r="J46" s="338"/>
    </row>
    <row r="48" spans="2:10" ht="18.600000000000001" thickBot="1" x14ac:dyDescent="0.5">
      <c r="B48" s="202" t="s">
        <v>132</v>
      </c>
      <c r="C48" s="202"/>
      <c r="D48" s="202"/>
      <c r="E48" s="202"/>
      <c r="F48" s="202"/>
      <c r="G48" s="202"/>
      <c r="H48" s="202"/>
      <c r="I48" s="202"/>
      <c r="J48" s="202"/>
    </row>
    <row r="49" spans="2:10" ht="20.399999999999999" thickBot="1" x14ac:dyDescent="0.5">
      <c r="B49" s="339">
        <v>5</v>
      </c>
      <c r="C49" s="340"/>
      <c r="D49" s="203" t="s">
        <v>8</v>
      </c>
      <c r="E49" s="202"/>
      <c r="F49" s="202"/>
      <c r="G49" s="202"/>
      <c r="H49" s="202"/>
      <c r="I49" s="202"/>
      <c r="J49" s="202"/>
    </row>
    <row r="50" spans="2:10" ht="19.8" x14ac:dyDescent="0.45">
      <c r="B50" s="204"/>
      <c r="C50" s="105"/>
      <c r="D50" s="203"/>
      <c r="E50" s="202"/>
      <c r="F50" s="202"/>
      <c r="G50" s="202"/>
    </row>
    <row r="51" spans="2:10" x14ac:dyDescent="0.45">
      <c r="B51" s="202" t="s">
        <v>133</v>
      </c>
      <c r="C51" s="202"/>
      <c r="D51" s="202"/>
      <c r="E51" s="202"/>
      <c r="F51" s="202"/>
      <c r="G51" s="202"/>
      <c r="H51" s="202"/>
      <c r="I51" s="202"/>
      <c r="J51" s="202"/>
    </row>
    <row r="52" spans="2:10" x14ac:dyDescent="0.45">
      <c r="B52" s="202" t="s">
        <v>134</v>
      </c>
      <c r="C52" s="202"/>
      <c r="D52" s="202"/>
      <c r="E52" s="202"/>
      <c r="F52" s="202"/>
      <c r="G52" s="202"/>
      <c r="H52" s="202"/>
      <c r="I52" s="202"/>
      <c r="J52" s="202"/>
    </row>
    <row r="53" spans="2:10" ht="18.600000000000001" thickBot="1" x14ac:dyDescent="0.5">
      <c r="B53" s="202"/>
      <c r="C53" s="202"/>
      <c r="D53" s="202"/>
      <c r="E53" s="202"/>
      <c r="F53" s="202"/>
      <c r="G53" s="202"/>
      <c r="H53" s="202"/>
      <c r="I53" s="202"/>
      <c r="J53" s="202"/>
    </row>
    <row r="54" spans="2:10" ht="18.600000000000001" thickBot="1" x14ac:dyDescent="0.5">
      <c r="B54" s="318" t="s">
        <v>3</v>
      </c>
      <c r="C54" s="318"/>
      <c r="D54" s="318"/>
      <c r="F54" s="202"/>
      <c r="H54" s="205" t="s">
        <v>135</v>
      </c>
      <c r="I54" s="232">
        <v>7.57</v>
      </c>
      <c r="J54" s="202" t="s">
        <v>136</v>
      </c>
    </row>
    <row r="55" spans="2:10" ht="25.5" customHeight="1" x14ac:dyDescent="0.45">
      <c r="B55" s="309" t="s">
        <v>172</v>
      </c>
      <c r="C55" s="310"/>
      <c r="D55" s="310"/>
      <c r="E55" s="310"/>
      <c r="F55" s="310"/>
      <c r="G55" s="310"/>
      <c r="H55" s="310"/>
      <c r="I55" s="310"/>
      <c r="J55" s="311"/>
    </row>
    <row r="56" spans="2:10" ht="25.5" customHeight="1" x14ac:dyDescent="0.45">
      <c r="B56" s="312"/>
      <c r="C56" s="313"/>
      <c r="D56" s="313"/>
      <c r="E56" s="313"/>
      <c r="F56" s="313"/>
      <c r="G56" s="313"/>
      <c r="H56" s="313"/>
      <c r="I56" s="313"/>
      <c r="J56" s="314"/>
    </row>
    <row r="57" spans="2:10" ht="25.5" customHeight="1" x14ac:dyDescent="0.45">
      <c r="B57" s="312"/>
      <c r="C57" s="313"/>
      <c r="D57" s="313"/>
      <c r="E57" s="313"/>
      <c r="F57" s="313"/>
      <c r="G57" s="313"/>
      <c r="H57" s="313"/>
      <c r="I57" s="313"/>
      <c r="J57" s="314"/>
    </row>
    <row r="58" spans="2:10" ht="25.5" customHeight="1" thickBot="1" x14ac:dyDescent="0.5">
      <c r="B58" s="315"/>
      <c r="C58" s="316"/>
      <c r="D58" s="316"/>
      <c r="E58" s="316"/>
      <c r="F58" s="316"/>
      <c r="G58" s="316"/>
      <c r="H58" s="316"/>
      <c r="I58" s="316"/>
      <c r="J58" s="317"/>
    </row>
    <row r="59" spans="2:10" ht="18.600000000000001" thickBot="1" x14ac:dyDescent="0.5">
      <c r="B59" s="341"/>
      <c r="C59" s="341"/>
      <c r="D59" s="341"/>
      <c r="E59" s="202"/>
      <c r="F59" s="202"/>
      <c r="G59" s="202"/>
      <c r="H59" s="202"/>
      <c r="I59" s="202"/>
      <c r="J59" s="202"/>
    </row>
    <row r="60" spans="2:10" ht="18.600000000000001" thickBot="1" x14ac:dyDescent="0.5">
      <c r="B60" s="318" t="s">
        <v>4</v>
      </c>
      <c r="C60" s="318"/>
      <c r="D60" s="318"/>
      <c r="E60" s="202"/>
      <c r="F60" s="202"/>
      <c r="G60" s="202"/>
      <c r="H60" s="205" t="s">
        <v>135</v>
      </c>
      <c r="I60" s="232">
        <v>7.57</v>
      </c>
      <c r="J60" s="202" t="s">
        <v>136</v>
      </c>
    </row>
    <row r="61" spans="2:10" ht="18" customHeight="1" x14ac:dyDescent="0.45">
      <c r="B61" s="309" t="s">
        <v>174</v>
      </c>
      <c r="C61" s="310"/>
      <c r="D61" s="310"/>
      <c r="E61" s="310"/>
      <c r="F61" s="310"/>
      <c r="G61" s="310"/>
      <c r="H61" s="310"/>
      <c r="I61" s="310"/>
      <c r="J61" s="311"/>
    </row>
    <row r="62" spans="2:10" ht="18" customHeight="1" x14ac:dyDescent="0.45">
      <c r="B62" s="312"/>
      <c r="C62" s="313"/>
      <c r="D62" s="313"/>
      <c r="E62" s="313"/>
      <c r="F62" s="313"/>
      <c r="G62" s="313"/>
      <c r="H62" s="313"/>
      <c r="I62" s="313"/>
      <c r="J62" s="314"/>
    </row>
    <row r="63" spans="2:10" ht="18" customHeight="1" x14ac:dyDescent="0.45">
      <c r="B63" s="312"/>
      <c r="C63" s="313"/>
      <c r="D63" s="313"/>
      <c r="E63" s="313"/>
      <c r="F63" s="313"/>
      <c r="G63" s="313"/>
      <c r="H63" s="313"/>
      <c r="I63" s="313"/>
      <c r="J63" s="314"/>
    </row>
    <row r="64" spans="2:10" ht="18.600000000000001" customHeight="1" thickBot="1" x14ac:dyDescent="0.5">
      <c r="B64" s="315"/>
      <c r="C64" s="316"/>
      <c r="D64" s="316"/>
      <c r="E64" s="316"/>
      <c r="F64" s="316"/>
      <c r="G64" s="316"/>
      <c r="H64" s="316"/>
      <c r="I64" s="316"/>
      <c r="J64" s="317"/>
    </row>
    <row r="65" spans="2:19" ht="18.600000000000001" thickBot="1" x14ac:dyDescent="0.5">
      <c r="B65" s="206"/>
      <c r="C65" s="206"/>
      <c r="D65" s="206"/>
      <c r="E65" s="206"/>
      <c r="F65" s="206"/>
      <c r="G65" s="206"/>
      <c r="H65" s="206"/>
      <c r="I65" s="206"/>
      <c r="J65" s="206"/>
    </row>
    <row r="66" spans="2:19" ht="18.600000000000001" thickBot="1" x14ac:dyDescent="0.5">
      <c r="B66" s="318" t="s">
        <v>5</v>
      </c>
      <c r="C66" s="318"/>
      <c r="D66" s="318"/>
      <c r="E66" s="202"/>
      <c r="F66" s="202"/>
      <c r="G66" s="202"/>
      <c r="H66" s="205" t="s">
        <v>135</v>
      </c>
      <c r="I66" s="232">
        <v>4.0999999999999996</v>
      </c>
      <c r="J66" s="202" t="s">
        <v>136</v>
      </c>
    </row>
    <row r="67" spans="2:19" ht="15.75" customHeight="1" x14ac:dyDescent="0.45">
      <c r="B67" s="309" t="s">
        <v>175</v>
      </c>
      <c r="C67" s="310"/>
      <c r="D67" s="310"/>
      <c r="E67" s="310"/>
      <c r="F67" s="310"/>
      <c r="G67" s="310"/>
      <c r="H67" s="310"/>
      <c r="I67" s="310"/>
      <c r="J67" s="311"/>
    </row>
    <row r="68" spans="2:19" ht="18" customHeight="1" x14ac:dyDescent="0.45">
      <c r="B68" s="312"/>
      <c r="C68" s="313"/>
      <c r="D68" s="313"/>
      <c r="E68" s="313"/>
      <c r="F68" s="313"/>
      <c r="G68" s="313"/>
      <c r="H68" s="313"/>
      <c r="I68" s="313"/>
      <c r="J68" s="314"/>
    </row>
    <row r="69" spans="2:19" ht="18" customHeight="1" x14ac:dyDescent="0.45">
      <c r="B69" s="312"/>
      <c r="C69" s="313"/>
      <c r="D69" s="313"/>
      <c r="E69" s="313"/>
      <c r="F69" s="313"/>
      <c r="G69" s="313"/>
      <c r="H69" s="313"/>
      <c r="I69" s="313"/>
      <c r="J69" s="314"/>
    </row>
    <row r="70" spans="2:19" ht="18.600000000000001" customHeight="1" thickBot="1" x14ac:dyDescent="0.5">
      <c r="B70" s="315"/>
      <c r="C70" s="316"/>
      <c r="D70" s="316"/>
      <c r="E70" s="316"/>
      <c r="F70" s="316"/>
      <c r="G70" s="316"/>
      <c r="H70" s="316"/>
      <c r="I70" s="316"/>
      <c r="J70" s="317"/>
    </row>
    <row r="71" spans="2:19" ht="18.600000000000001" thickBot="1" x14ac:dyDescent="0.5">
      <c r="B71" s="206"/>
      <c r="C71" s="206"/>
      <c r="D71" s="206"/>
      <c r="E71" s="206"/>
      <c r="F71" s="206"/>
      <c r="G71" s="206"/>
      <c r="H71" s="206"/>
      <c r="I71" s="206"/>
      <c r="J71" s="206"/>
    </row>
    <row r="72" spans="2:19" ht="18.600000000000001" thickBot="1" x14ac:dyDescent="0.5">
      <c r="B72" s="318" t="s">
        <v>6</v>
      </c>
      <c r="C72" s="318"/>
      <c r="D72" s="318"/>
      <c r="E72" s="202"/>
      <c r="F72" s="202"/>
      <c r="G72" s="202"/>
      <c r="H72" s="205" t="s">
        <v>135</v>
      </c>
      <c r="I72" s="232">
        <v>4.0999999999999996</v>
      </c>
      <c r="J72" s="202" t="s">
        <v>136</v>
      </c>
    </row>
    <row r="73" spans="2:19" ht="18" customHeight="1" x14ac:dyDescent="0.45">
      <c r="B73" s="309" t="s">
        <v>176</v>
      </c>
      <c r="C73" s="310"/>
      <c r="D73" s="310"/>
      <c r="E73" s="310"/>
      <c r="F73" s="310"/>
      <c r="G73" s="310"/>
      <c r="H73" s="310"/>
      <c r="I73" s="310"/>
      <c r="J73" s="311"/>
      <c r="S73" s="233"/>
    </row>
    <row r="74" spans="2:19" ht="18" customHeight="1" x14ac:dyDescent="0.45">
      <c r="B74" s="312"/>
      <c r="C74" s="313"/>
      <c r="D74" s="313"/>
      <c r="E74" s="313"/>
      <c r="F74" s="313"/>
      <c r="G74" s="313"/>
      <c r="H74" s="313"/>
      <c r="I74" s="313"/>
      <c r="J74" s="314"/>
    </row>
    <row r="75" spans="2:19" ht="18" customHeight="1" x14ac:dyDescent="0.45">
      <c r="B75" s="312"/>
      <c r="C75" s="313"/>
      <c r="D75" s="313"/>
      <c r="E75" s="313"/>
      <c r="F75" s="313"/>
      <c r="G75" s="313"/>
      <c r="H75" s="313"/>
      <c r="I75" s="313"/>
      <c r="J75" s="314"/>
    </row>
    <row r="76" spans="2:19" ht="18.600000000000001" customHeight="1" thickBot="1" x14ac:dyDescent="0.5">
      <c r="B76" s="315"/>
      <c r="C76" s="316"/>
      <c r="D76" s="316"/>
      <c r="E76" s="316"/>
      <c r="F76" s="316"/>
      <c r="G76" s="316"/>
      <c r="H76" s="316"/>
      <c r="I76" s="316"/>
      <c r="J76" s="317"/>
    </row>
    <row r="77" spans="2:19" x14ac:dyDescent="0.45">
      <c r="B77" s="202"/>
      <c r="C77" s="202"/>
      <c r="D77" s="202"/>
      <c r="E77" s="202"/>
      <c r="F77" s="202"/>
      <c r="G77" s="202"/>
      <c r="H77" s="202"/>
      <c r="I77" s="202"/>
      <c r="J77" s="202"/>
    </row>
    <row r="78" spans="2:19" ht="18.600000000000001" thickBot="1" x14ac:dyDescent="0.5">
      <c r="B78" s="318" t="s">
        <v>7</v>
      </c>
      <c r="C78" s="318"/>
      <c r="D78" s="318"/>
      <c r="E78" s="202"/>
      <c r="F78" s="202"/>
      <c r="G78" s="202"/>
      <c r="H78" s="202"/>
      <c r="I78" s="202"/>
      <c r="J78" s="202"/>
    </row>
    <row r="79" spans="2:19" ht="26.25" customHeight="1" thickBot="1" x14ac:dyDescent="0.5">
      <c r="B79" s="319">
        <f>'（別紙３）投資回収期間計算シート'!C3</f>
        <v>0.29117512261869705</v>
      </c>
      <c r="C79" s="320"/>
      <c r="D79" s="203" t="s">
        <v>8</v>
      </c>
      <c r="E79" s="207"/>
      <c r="F79" s="202"/>
      <c r="G79" s="202"/>
      <c r="H79" s="202"/>
      <c r="I79" s="202"/>
      <c r="J79" s="202"/>
    </row>
    <row r="80" spans="2:19" ht="18" customHeight="1" x14ac:dyDescent="0.45">
      <c r="B80" s="208" t="s">
        <v>137</v>
      </c>
      <c r="C80" s="209"/>
      <c r="D80" s="203"/>
      <c r="E80" s="207"/>
      <c r="F80" s="202"/>
      <c r="G80" s="202"/>
      <c r="H80" s="202"/>
      <c r="I80" s="202"/>
      <c r="J80" s="202"/>
    </row>
    <row r="81" spans="2:10" x14ac:dyDescent="0.45">
      <c r="B81" s="202"/>
      <c r="C81" s="202"/>
      <c r="D81" s="202"/>
      <c r="E81" s="202"/>
      <c r="F81" s="202"/>
      <c r="G81" s="202"/>
      <c r="H81" s="202"/>
      <c r="I81" s="202"/>
      <c r="J81" s="202"/>
    </row>
  </sheetData>
  <sheetProtection algorithmName="SHA-512" hashValue="WR9RCUlArwOcZ8h0yUx9KmCiHy9fo7+FE5Aa2cyTAhCNX2rm9ZHjfzk6y7gyeVs9Tt9RH4UkpAQdIi/thoA/+Q==" saltValue="AGKhWXk270L11vkVJzhShw==" spinCount="100000" sheet="1" scenarios="1"/>
  <mergeCells count="19">
    <mergeCell ref="B78:D78"/>
    <mergeCell ref="B79:C79"/>
    <mergeCell ref="B66:D66"/>
    <mergeCell ref="A5:L6"/>
    <mergeCell ref="B7:C7"/>
    <mergeCell ref="B8:C8"/>
    <mergeCell ref="B12:E12"/>
    <mergeCell ref="B24:J46"/>
    <mergeCell ref="B49:C49"/>
    <mergeCell ref="B54:D54"/>
    <mergeCell ref="B55:J58"/>
    <mergeCell ref="B59:D59"/>
    <mergeCell ref="B60:D60"/>
    <mergeCell ref="B61:J64"/>
    <mergeCell ref="B2:C2"/>
    <mergeCell ref="B3:F3"/>
    <mergeCell ref="B67:J70"/>
    <mergeCell ref="B72:D72"/>
    <mergeCell ref="B73:J76"/>
  </mergeCells>
  <phoneticPr fontId="1"/>
  <pageMargins left="0.7" right="0.7" top="0.75" bottom="0.75" header="0.3" footer="0.3"/>
  <pageSetup paperSize="9" scale="69" orientation="portrait" r:id="rId1"/>
  <rowBreaks count="1" manualBreakCount="1">
    <brk id="47"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topLeftCell="A2" zoomScale="80" zoomScaleNormal="80" workbookViewId="0">
      <selection activeCell="B3" sqref="B3"/>
    </sheetView>
  </sheetViews>
  <sheetFormatPr defaultRowHeight="18" x14ac:dyDescent="0.45"/>
  <cols>
    <col min="1" max="1" width="1.09765625" customWidth="1"/>
    <col min="2" max="2" width="3.59765625" customWidth="1"/>
    <col min="3" max="3" width="23.09765625" customWidth="1"/>
    <col min="4" max="4" width="19.5" customWidth="1"/>
    <col min="5" max="5" width="15.09765625" hidden="1" customWidth="1"/>
    <col min="6" max="6" width="16.59765625" hidden="1" customWidth="1"/>
    <col min="7" max="7" width="9.5" customWidth="1"/>
    <col min="8" max="8" width="3.59765625" customWidth="1"/>
    <col min="9" max="9" width="23.09765625" customWidth="1"/>
    <col min="10" max="10" width="13.09765625" bestFit="1" customWidth="1"/>
    <col min="11" max="12" width="17.796875" customWidth="1"/>
    <col min="13" max="13" width="11" customWidth="1"/>
    <col min="14" max="14" width="16.59765625" hidden="1" customWidth="1"/>
    <col min="15" max="15" width="3" hidden="1" customWidth="1"/>
    <col min="16" max="16" width="20.09765625" hidden="1" customWidth="1"/>
  </cols>
  <sheetData>
    <row r="1" spans="1:16" x14ac:dyDescent="0.45">
      <c r="A1" s="106"/>
      <c r="B1" s="1" t="s">
        <v>67</v>
      </c>
      <c r="C1" s="1"/>
      <c r="D1" s="1"/>
      <c r="E1" s="1"/>
      <c r="F1" s="1"/>
      <c r="G1" s="1"/>
      <c r="H1" s="1"/>
      <c r="I1" s="1"/>
      <c r="J1" s="1"/>
      <c r="K1" s="1"/>
      <c r="L1" s="1"/>
      <c r="M1" s="1"/>
    </row>
    <row r="2" spans="1:16" ht="7.5" customHeight="1" thickBot="1" x14ac:dyDescent="0.5">
      <c r="D2" s="2"/>
      <c r="E2" s="2"/>
      <c r="F2" s="2"/>
      <c r="J2" s="2"/>
      <c r="N2" s="2"/>
      <c r="O2" s="2"/>
    </row>
    <row r="3" spans="1:16" ht="29.25" customHeight="1" thickBot="1" x14ac:dyDescent="0.5">
      <c r="B3" s="3"/>
      <c r="C3" s="103" t="s">
        <v>9</v>
      </c>
      <c r="D3" s="4">
        <f>(SUMIF(C11:C40,"&lt;&gt;",D11:D40)-SUMIF(E11:E40,"&lt;&gt;-",D11:D40)-SUMIF(F11:F40,"&lt;0"))/60</f>
        <v>155.12</v>
      </c>
      <c r="E3" s="5"/>
      <c r="F3" s="5"/>
      <c r="G3" t="s">
        <v>10</v>
      </c>
      <c r="H3" s="3"/>
      <c r="I3" s="103" t="s">
        <v>11</v>
      </c>
      <c r="J3" s="6">
        <f>(SUMIF(I11:I40,"&lt;&gt;",J11:J40)-SUMIF(N11:N40,"&lt;&gt;-",J11:J40)+SUMIF(N11:N40,"&gt;0"))/60</f>
        <v>13.06</v>
      </c>
      <c r="K3" t="s">
        <v>10</v>
      </c>
      <c r="L3" s="7" t="s">
        <v>12</v>
      </c>
      <c r="M3" s="8">
        <f>IF(D3=0,0,IF((D3-J3)/D3&lt;0,0,(D3-J3)/D3))</f>
        <v>0.91580711707065499</v>
      </c>
      <c r="N3" s="9"/>
      <c r="O3" s="9"/>
    </row>
    <row r="4" spans="1:16" ht="6.75" customHeight="1" x14ac:dyDescent="0.45"/>
    <row r="5" spans="1:16" x14ac:dyDescent="0.45">
      <c r="B5" s="10" t="s">
        <v>13</v>
      </c>
      <c r="C5" s="11"/>
      <c r="D5" s="11"/>
      <c r="G5" s="12"/>
      <c r="H5" s="13" t="s">
        <v>14</v>
      </c>
      <c r="I5" s="14"/>
      <c r="J5" s="14"/>
      <c r="K5" s="14"/>
      <c r="L5" s="14"/>
      <c r="M5" s="14"/>
      <c r="N5" s="9"/>
      <c r="O5" s="9"/>
    </row>
    <row r="6" spans="1:16" ht="9" customHeight="1" x14ac:dyDescent="0.45">
      <c r="B6" s="15"/>
      <c r="D6" s="16"/>
      <c r="E6" s="16"/>
      <c r="F6" s="16"/>
      <c r="H6" s="15"/>
      <c r="J6" s="17"/>
    </row>
    <row r="7" spans="1:16" x14ac:dyDescent="0.45">
      <c r="B7" s="18"/>
      <c r="C7" s="19" t="s">
        <v>15</v>
      </c>
      <c r="D7" s="104">
        <f>SUMIF(C11:C40,"&lt;&gt;",D11:D40)/60</f>
        <v>158.16</v>
      </c>
      <c r="E7" s="20"/>
      <c r="F7" s="20"/>
      <c r="G7" s="15" t="s">
        <v>10</v>
      </c>
      <c r="I7" s="21" t="s">
        <v>16</v>
      </c>
      <c r="J7" s="104">
        <f>SUMIF(I11:I40,"&lt;&gt;",J11:J40)/60</f>
        <v>16.100000000000001</v>
      </c>
      <c r="K7" t="s">
        <v>10</v>
      </c>
      <c r="L7" s="20"/>
    </row>
    <row r="8" spans="1:16" ht="7.5" customHeight="1" x14ac:dyDescent="0.45">
      <c r="B8" s="18"/>
      <c r="C8" s="21"/>
      <c r="D8" s="22"/>
      <c r="E8" s="20"/>
      <c r="F8" s="20"/>
      <c r="G8" s="15"/>
      <c r="I8" s="21"/>
      <c r="J8" s="22"/>
      <c r="L8" s="20"/>
    </row>
    <row r="9" spans="1:16" ht="45.6" customHeight="1" x14ac:dyDescent="0.45">
      <c r="C9" s="15"/>
      <c r="D9" s="191"/>
      <c r="E9" s="192"/>
      <c r="F9" s="192"/>
      <c r="G9" s="192"/>
      <c r="H9" s="192"/>
      <c r="I9" s="192"/>
      <c r="J9" s="193"/>
      <c r="K9" s="194"/>
      <c r="L9" s="194"/>
    </row>
    <row r="10" spans="1:16" ht="34.35" customHeight="1" thickBot="1" x14ac:dyDescent="0.5">
      <c r="B10" s="23" t="s">
        <v>17</v>
      </c>
      <c r="C10" s="24" t="s">
        <v>18</v>
      </c>
      <c r="D10" s="25" t="s">
        <v>19</v>
      </c>
      <c r="E10" s="68" t="s">
        <v>20</v>
      </c>
      <c r="F10" s="69" t="s">
        <v>21</v>
      </c>
      <c r="H10" s="26" t="s">
        <v>17</v>
      </c>
      <c r="I10" s="27" t="s">
        <v>22</v>
      </c>
      <c r="J10" s="28" t="s">
        <v>19</v>
      </c>
      <c r="K10" s="29" t="s">
        <v>23</v>
      </c>
      <c r="L10" s="30" t="s">
        <v>24</v>
      </c>
      <c r="N10" s="66" t="s">
        <v>25</v>
      </c>
      <c r="P10" s="66" t="s">
        <v>26</v>
      </c>
    </row>
    <row r="11" spans="1:16" x14ac:dyDescent="0.45">
      <c r="B11" s="31">
        <v>1</v>
      </c>
      <c r="C11" s="32" t="s">
        <v>150</v>
      </c>
      <c r="D11" s="33">
        <v>182.39999999999998</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9.6000000000000227</v>
      </c>
      <c r="G11" s="35"/>
      <c r="H11" s="36">
        <v>1</v>
      </c>
      <c r="I11" s="37" t="s">
        <v>161</v>
      </c>
      <c r="J11" s="38">
        <v>192</v>
      </c>
      <c r="K11" s="39" t="s">
        <v>28</v>
      </c>
      <c r="L11" s="40">
        <v>1</v>
      </c>
      <c r="N11" s="72" cm="1">
        <f t="array" ref="N11">IF(AND(I11&lt;&gt;"",J11&gt;0,K11="内容は変化しない作業",L11&gt;0,INDEX(C$11:C$40,L11)&lt;&gt;"",INDEX(D$11:D$40,L11)&lt;&gt;""),J11-INDEX(D$11:D$40,L11),"-")</f>
        <v>9.6000000000000227</v>
      </c>
      <c r="O11" s="3"/>
      <c r="P11" s="73" t="s">
        <v>27</v>
      </c>
    </row>
    <row r="12" spans="1:16" x14ac:dyDescent="0.45">
      <c r="B12" s="41">
        <v>2</v>
      </c>
      <c r="C12" s="42" t="s">
        <v>151</v>
      </c>
      <c r="D12" s="43">
        <v>91.199999999999989</v>
      </c>
      <c r="E12" s="34" t="str">
        <f t="shared" si="0"/>
        <v>-</v>
      </c>
      <c r="F12" s="67" t="str" cm="1">
        <f t="array" ref="F12">IF(E12="-","-",IF(AND(C12&lt;&gt;"",D12&gt;0,INDEX(K$11:K$40,E12)="内容は変化しない作業",AND(E12&lt;&gt;"-",E12&lt;&gt;""),INDEX(I$11:I$40,E12)&lt;&gt;"",INDEX(J$11:J$40,E12)&lt;&gt;""),INDEX(J$11:J$40,E12)-D12,"-"))</f>
        <v>-</v>
      </c>
      <c r="H12" s="44">
        <v>2</v>
      </c>
      <c r="I12" s="45" t="s">
        <v>162</v>
      </c>
      <c r="J12" s="46">
        <v>288</v>
      </c>
      <c r="K12" s="47" t="s">
        <v>27</v>
      </c>
      <c r="L12" s="48"/>
      <c r="N12" s="72" t="str" cm="1">
        <f t="array" ref="N12">IF(AND(I12&lt;&gt;"",J12&gt;0,K12="内容は変化しない作業",L12&gt;0,INDEX(C$11:C$40,L12)&lt;&gt;"",INDEX(D$11:D$40,L12)&lt;&gt;""),J12-INDEX(D$11:D$40,L12),"-")</f>
        <v>-</v>
      </c>
      <c r="O12" s="3"/>
      <c r="P12" s="73" t="s">
        <v>28</v>
      </c>
    </row>
    <row r="13" spans="1:16" x14ac:dyDescent="0.45">
      <c r="B13" s="31">
        <v>3</v>
      </c>
      <c r="C13" s="42" t="s">
        <v>152</v>
      </c>
      <c r="D13" s="43">
        <v>228</v>
      </c>
      <c r="E13" s="34" t="str">
        <f t="shared" si="0"/>
        <v>-</v>
      </c>
      <c r="F13" s="67" t="str" cm="1">
        <f t="array" ref="F13">IF(E13="-","-",IF(AND(C13&lt;&gt;"",D13&gt;0,INDEX(K$11:K$40,E13)="内容は変化しない作業",AND(E13&lt;&gt;"-",E13&lt;&gt;""),INDEX(I$11:I$40,E13)&lt;&gt;"",INDEX(J$11:J$40,E13)&lt;&gt;""),INDEX(J$11:J$40,E13)-D13,"-"))</f>
        <v>-</v>
      </c>
      <c r="H13" s="49">
        <v>3</v>
      </c>
      <c r="I13" s="50" t="s">
        <v>163</v>
      </c>
      <c r="J13" s="51">
        <v>480</v>
      </c>
      <c r="K13" s="52" t="s">
        <v>27</v>
      </c>
      <c r="L13" s="53"/>
      <c r="N13" s="72" t="str" cm="1">
        <f t="array" ref="N13">IF(AND(I13&lt;&gt;"",J13&gt;0,K13="内容は変化しない作業",L13&gt;0,INDEX(C$11:C$40,L13)&lt;&gt;"",INDEX(D$11:D$40,L13)&lt;&gt;""),J13-INDEX(D$11:D$40,L13),"-")</f>
        <v>-</v>
      </c>
      <c r="O13" s="3"/>
      <c r="P13" s="73"/>
    </row>
    <row r="14" spans="1:16" x14ac:dyDescent="0.45">
      <c r="B14" s="31">
        <v>4</v>
      </c>
      <c r="C14" s="42" t="s">
        <v>153</v>
      </c>
      <c r="D14" s="43">
        <v>456</v>
      </c>
      <c r="E14" s="34" t="str">
        <f t="shared" si="0"/>
        <v>-</v>
      </c>
      <c r="F14" s="67" t="str" cm="1">
        <f t="array" ref="F14">IF(E14="-","-",IF(AND(C14&lt;&gt;"",D14&gt;0,INDEX(K$11:K$40,E14)="内容は変化しない作業",AND(E14&lt;&gt;"-",E14&lt;&gt;""),INDEX(I$11:I$40,E14)&lt;&gt;"",INDEX(J$11:J$40,E14)&lt;&gt;""),INDEX(J$11:J$40,E14)-D14,"-"))</f>
        <v>-</v>
      </c>
      <c r="H14" s="49">
        <v>4</v>
      </c>
      <c r="I14" s="50" t="s">
        <v>164</v>
      </c>
      <c r="J14" s="51">
        <v>6</v>
      </c>
      <c r="K14" s="52" t="s">
        <v>27</v>
      </c>
      <c r="L14" s="48"/>
      <c r="N14" s="72" t="str" cm="1">
        <f t="array" ref="N14">IF(AND(I14&lt;&gt;"",J14&gt;0,K14="内容は変化しない作業",L14&gt;0,INDEX(C$11:C$40,L14)&lt;&gt;"",INDEX(D$11:D$40,L14)&lt;&gt;""),J14-INDEX(D$11:D$40,L14),"-")</f>
        <v>-</v>
      </c>
      <c r="O14" s="3"/>
    </row>
    <row r="15" spans="1:16" x14ac:dyDescent="0.45">
      <c r="B15" s="31">
        <v>5</v>
      </c>
      <c r="C15" s="42" t="s">
        <v>154</v>
      </c>
      <c r="D15" s="43">
        <v>547.20000000000005</v>
      </c>
      <c r="E15" s="34" t="str">
        <f t="shared" si="0"/>
        <v>-</v>
      </c>
      <c r="F15" s="67" t="str" cm="1">
        <f t="array" ref="F15">IF(E15="-","-",IF(AND(C15&lt;&gt;"",D15&gt;0,INDEX(K$11:K$40,E15)="内容は変化しない作業",AND(E15&lt;&gt;"-",E15&lt;&gt;""),INDEX(I$11:I$40,E15)&lt;&gt;"",INDEX(J$11:J$40,E15)&lt;&gt;""),INDEX(J$11:J$40,E15)-D15,"-"))</f>
        <v>-</v>
      </c>
      <c r="H15" s="44">
        <v>5</v>
      </c>
      <c r="I15" s="45"/>
      <c r="J15" s="46"/>
      <c r="K15" s="52"/>
      <c r="L15" s="48"/>
      <c r="N15" s="72" t="str" cm="1">
        <f t="array" ref="N15">IF(AND(I15&lt;&gt;"",J15&gt;0,K15="内容は変化しない作業",L15&gt;0,INDEX(C$11:C$40,L15)&lt;&gt;"",INDEX(D$11:D$40,L15)&lt;&gt;""),J15-INDEX(D$11:D$40,L15),"-")</f>
        <v>-</v>
      </c>
      <c r="O15" s="3"/>
    </row>
    <row r="16" spans="1:16" x14ac:dyDescent="0.45">
      <c r="B16" s="44">
        <v>6</v>
      </c>
      <c r="C16" s="54" t="s">
        <v>155</v>
      </c>
      <c r="D16" s="55">
        <v>273.60000000000002</v>
      </c>
      <c r="E16" s="34" t="str">
        <f t="shared" si="0"/>
        <v>-</v>
      </c>
      <c r="F16" s="67" t="str" cm="1">
        <f t="array" ref="F16">IF(E16="-","-",IF(AND(C16&lt;&gt;"",D16&gt;0,INDEX(K$11:K$40,E16)="内容は変化しない作業",AND(E16&lt;&gt;"-",E16&lt;&gt;""),INDEX(I$11:I$40,E16)&lt;&gt;"",INDEX(J$11:J$40,E16)&lt;&gt;""),INDEX(J$11:J$40,E16)-D16,"-"))</f>
        <v>-</v>
      </c>
      <c r="H16" s="49">
        <v>6</v>
      </c>
      <c r="I16" s="50"/>
      <c r="J16" s="51"/>
      <c r="K16" s="52"/>
      <c r="L16" s="48"/>
      <c r="N16" s="72" t="str" cm="1">
        <f t="array" ref="N16">IF(AND(I16&lt;&gt;"",J16&gt;0,K16="内容は変化しない作業",L16&gt;0,INDEX(C$11:C$40,L16)&lt;&gt;"",INDEX(D$11:D$40,L16)&lt;&gt;""),J16-INDEX(D$11:D$40,L16),"-")</f>
        <v>-</v>
      </c>
      <c r="O16" s="3"/>
    </row>
    <row r="17" spans="2:15" x14ac:dyDescent="0.45">
      <c r="B17" s="31">
        <v>7</v>
      </c>
      <c r="C17" s="42" t="s">
        <v>156</v>
      </c>
      <c r="D17" s="43">
        <v>547.20000000000005</v>
      </c>
      <c r="E17" s="34" t="str">
        <f t="shared" si="0"/>
        <v>-</v>
      </c>
      <c r="F17" s="67" t="str" cm="1">
        <f t="array" ref="F17">IF(E17="-","-",IF(AND(C17&lt;&gt;"",D17&gt;0,INDEX(K$11:K$40,E17)="内容は変化しない作業",AND(E17&lt;&gt;"-",E17&lt;&gt;""),INDEX(I$11:I$40,E17)&lt;&gt;"",INDEX(J$11:J$40,E17)&lt;&gt;""),INDEX(J$11:J$40,E17)-D17,"-"))</f>
        <v>-</v>
      </c>
      <c r="H17" s="49">
        <v>7</v>
      </c>
      <c r="I17" s="50"/>
      <c r="J17" s="51"/>
      <c r="K17" s="52"/>
      <c r="L17" s="48"/>
      <c r="N17" s="72" t="str" cm="1">
        <f t="array" ref="N17">IF(AND(I17&lt;&gt;"",J17&gt;0,K17="内容は変化しない作業",L17&gt;0,INDEX(C$11:C$40,L17)&lt;&gt;"",INDEX(D$11:D$40,L17)&lt;&gt;""),J17-INDEX(D$11:D$40,L17),"-")</f>
        <v>-</v>
      </c>
      <c r="O17" s="3"/>
    </row>
    <row r="18" spans="2:15" x14ac:dyDescent="0.45">
      <c r="B18" s="31">
        <v>8</v>
      </c>
      <c r="C18" s="42" t="s">
        <v>157</v>
      </c>
      <c r="D18" s="43">
        <v>684</v>
      </c>
      <c r="E18" s="34" t="str">
        <f t="shared" si="0"/>
        <v>-</v>
      </c>
      <c r="F18" s="67" t="str" cm="1">
        <f t="array" ref="F18">IF(E18="-","-",IF(AND(C18&lt;&gt;"",D18&gt;0,INDEX(K$11:K$40,E18)="内容は変化しない作業",AND(E18&lt;&gt;"-",E18&lt;&gt;""),INDEX(I$11:I$40,E18)&lt;&gt;"",INDEX(J$11:J$40,E18)&lt;&gt;""),INDEX(J$11:J$40,E18)-D18,"-"))</f>
        <v>-</v>
      </c>
      <c r="H18" s="49">
        <v>8</v>
      </c>
      <c r="I18" s="50"/>
      <c r="J18" s="51"/>
      <c r="K18" s="52"/>
      <c r="L18" s="48"/>
      <c r="N18" s="72" t="str" cm="1">
        <f t="array" ref="N18">IF(AND(I18&lt;&gt;"",J18&gt;0,K18="内容は変化しない作業",L18&gt;0,INDEX(C$11:C$40,L18)&lt;&gt;"",INDEX(D$11:D$40,L18)&lt;&gt;""),J18-INDEX(D$11:D$40,L18),"-")</f>
        <v>-</v>
      </c>
      <c r="O18" s="3"/>
    </row>
    <row r="19" spans="2:15" x14ac:dyDescent="0.45">
      <c r="B19" s="31">
        <v>9</v>
      </c>
      <c r="C19" s="42" t="s">
        <v>158</v>
      </c>
      <c r="D19" s="43">
        <v>1368</v>
      </c>
      <c r="E19" s="34" t="str">
        <f t="shared" si="0"/>
        <v>-</v>
      </c>
      <c r="F19" s="67" t="str" cm="1">
        <f t="array" ref="F19">IF(E19="-","-",IF(AND(C19&lt;&gt;"",D19&gt;0,INDEX(K$11:K$40,E19)="内容は変化しない作業",AND(E19&lt;&gt;"-",E19&lt;&gt;""),INDEX(I$11:I$40,E19)&lt;&gt;"",INDEX(J$11:J$40,E19)&lt;&gt;""),INDEX(J$11:J$40,E19)-D19,"-"))</f>
        <v>-</v>
      </c>
      <c r="H19" s="49">
        <v>9</v>
      </c>
      <c r="I19" s="50"/>
      <c r="J19" s="51"/>
      <c r="K19" s="52"/>
      <c r="L19" s="48"/>
      <c r="N19" s="72" t="str" cm="1">
        <f t="array" ref="N19">IF(AND(I19&lt;&gt;"",J19&gt;0,K19="内容は変化しない作業",L19&gt;0,INDEX(C$11:C$40,L19)&lt;&gt;"",INDEX(D$11:D$40,L19)&lt;&gt;""),J19-INDEX(D$11:D$40,L19),"-")</f>
        <v>-</v>
      </c>
      <c r="O19" s="3"/>
    </row>
    <row r="20" spans="2:15" x14ac:dyDescent="0.45">
      <c r="B20" s="31">
        <v>10</v>
      </c>
      <c r="C20" s="42" t="s">
        <v>159</v>
      </c>
      <c r="D20" s="43">
        <v>2376</v>
      </c>
      <c r="E20" s="34" t="str">
        <f t="shared" si="0"/>
        <v>-</v>
      </c>
      <c r="F20" s="67" t="str" cm="1">
        <f t="array" ref="F20">IF(E20="-","-",IF(AND(C20&lt;&gt;"",D20&gt;0,INDEX(K$11:K$40,E20)="内容は変化しない作業",AND(E20&lt;&gt;"-",E20&lt;&gt;""),INDEX(I$11:I$40,E20)&lt;&gt;"",INDEX(J$11:J$40,E20)&lt;&gt;""),INDEX(J$11:J$40,E20)-D20,"-"))</f>
        <v>-</v>
      </c>
      <c r="H20" s="49">
        <v>10</v>
      </c>
      <c r="I20" s="50"/>
      <c r="J20" s="51"/>
      <c r="K20" s="52"/>
      <c r="L20" s="48"/>
      <c r="N20" s="72" t="str" cm="1">
        <f t="array" ref="N20">IF(AND(I20&lt;&gt;"",J20&gt;0,K20="内容は変化しない作業",L20&gt;0,INDEX(C$11:C$40,L20)&lt;&gt;"",INDEX(D$11:D$40,L20)&lt;&gt;""),J20-INDEX(D$11:D$40,L20),"-")</f>
        <v>-</v>
      </c>
      <c r="O20" s="3"/>
    </row>
    <row r="21" spans="2:15" x14ac:dyDescent="0.45">
      <c r="B21" s="31">
        <v>11</v>
      </c>
      <c r="C21" s="42" t="s">
        <v>160</v>
      </c>
      <c r="D21" s="43">
        <v>2736</v>
      </c>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45">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45">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45">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45">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45">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45">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45">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45">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45">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45">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45">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45">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45">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45">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45">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45">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45">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45">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600000000000001" thickBot="1" x14ac:dyDescent="0.5">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45">
      <c r="B41" s="71"/>
      <c r="C41" s="71"/>
      <c r="D41" s="71"/>
      <c r="E41" s="71"/>
      <c r="F41" s="71"/>
      <c r="G41" s="71"/>
      <c r="H41" s="71"/>
      <c r="I41" s="71"/>
      <c r="J41" s="71"/>
      <c r="K41" s="71"/>
      <c r="L41" s="71"/>
      <c r="M41" s="71"/>
      <c r="N41" s="71"/>
    </row>
    <row r="42" spans="2:15" x14ac:dyDescent="0.45">
      <c r="D42" s="71"/>
      <c r="E42" s="71"/>
      <c r="F42" s="71"/>
      <c r="J42" s="35"/>
      <c r="N42" s="70"/>
    </row>
  </sheetData>
  <sheetProtection algorithmName="SHA-512" hashValue="L7iVI26zuFXv9balrh7c8nqhDrQUn8GyQsirfRYde3bnVXrhs8ddIeyUUSvxbtCoc5BF1FTE9jhqA5ghH4IHIQ==" saltValue="NAKUiv4eSSTK8IU3lHrrcg=="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80" zoomScaleNormal="80" workbookViewId="0">
      <selection activeCell="P61" sqref="P61"/>
    </sheetView>
  </sheetViews>
  <sheetFormatPr defaultRowHeight="18" outlineLevelRow="1" x14ac:dyDescent="0.45"/>
  <cols>
    <col min="1" max="1" width="1.59765625" customWidth="1"/>
    <col min="2" max="2" width="1.09765625" customWidth="1"/>
    <col min="3" max="3" width="18.59765625" customWidth="1"/>
    <col min="4" max="4" width="1.09765625" customWidth="1"/>
    <col min="5" max="5" width="2.5" customWidth="1"/>
    <col min="6" max="6" width="1.09765625" customWidth="1"/>
    <col min="7" max="7" width="18.59765625" customWidth="1"/>
    <col min="8" max="8" width="1.09765625" customWidth="1"/>
    <col min="9" max="9" width="2.5" customWidth="1"/>
    <col min="10" max="10" width="1.09765625" customWidth="1"/>
    <col min="11" max="11" width="18.59765625" customWidth="1"/>
    <col min="12" max="12" width="1.09765625" customWidth="1"/>
    <col min="13" max="13" width="2.5" customWidth="1"/>
    <col min="14" max="14" width="1.09765625" customWidth="1"/>
    <col min="15" max="15" width="18.59765625" customWidth="1"/>
    <col min="16" max="16" width="1.09765625" customWidth="1"/>
    <col min="17" max="17" width="2.5" customWidth="1"/>
    <col min="18" max="18" width="1.09765625" customWidth="1"/>
    <col min="19" max="19" width="18.59765625" customWidth="1"/>
    <col min="20" max="20" width="1.09765625" customWidth="1"/>
    <col min="21" max="21" width="2.5" customWidth="1"/>
    <col min="22" max="22" width="2.09765625" customWidth="1"/>
    <col min="23" max="23" width="4.59765625" customWidth="1"/>
    <col min="24" max="24" width="13.5" style="97" customWidth="1"/>
  </cols>
  <sheetData>
    <row r="1" spans="1:24" ht="24" customHeight="1" x14ac:dyDescent="0.45">
      <c r="A1" s="106"/>
      <c r="B1" s="1" t="s">
        <v>72</v>
      </c>
      <c r="C1" s="1"/>
      <c r="D1" s="1"/>
      <c r="E1" s="1"/>
      <c r="F1" s="1"/>
      <c r="G1" s="1"/>
      <c r="H1" s="1"/>
      <c r="I1" s="1"/>
      <c r="J1" s="1"/>
      <c r="K1" s="1"/>
      <c r="L1" s="1"/>
      <c r="M1" s="1"/>
      <c r="N1" s="106"/>
      <c r="O1" s="106"/>
      <c r="P1" s="106"/>
      <c r="Q1" s="106"/>
      <c r="R1" s="106"/>
      <c r="S1" s="106"/>
      <c r="T1" s="106"/>
      <c r="U1" s="106"/>
      <c r="V1" s="106"/>
      <c r="W1" s="106"/>
      <c r="X1" s="106"/>
    </row>
    <row r="2" spans="1:24" ht="14.1" customHeight="1" thickBot="1" x14ac:dyDescent="0.5"/>
    <row r="3" spans="1:24" ht="18" customHeight="1" thickBot="1" x14ac:dyDescent="0.5">
      <c r="O3" s="355" t="s">
        <v>29</v>
      </c>
      <c r="P3" s="355"/>
      <c r="Q3" s="355"/>
      <c r="R3" s="356"/>
      <c r="S3" s="8">
        <f>'（別紙１）省力化計算シート'!M3</f>
        <v>0.91580711707065499</v>
      </c>
    </row>
    <row r="4" spans="1:24" ht="6" customHeight="1" x14ac:dyDescent="0.45">
      <c r="S4" s="64"/>
    </row>
    <row r="5" spans="1:24" x14ac:dyDescent="0.45">
      <c r="B5" s="11"/>
      <c r="C5" s="10" t="s">
        <v>30</v>
      </c>
      <c r="D5" s="11"/>
      <c r="E5" s="11"/>
      <c r="F5" s="11"/>
      <c r="G5" s="10"/>
      <c r="H5" s="11"/>
      <c r="I5" s="11"/>
      <c r="J5" s="11"/>
      <c r="K5" s="10"/>
      <c r="L5" s="11"/>
      <c r="M5" s="11"/>
      <c r="N5" s="11"/>
      <c r="O5" s="357" t="s">
        <v>31</v>
      </c>
      <c r="P5" s="358"/>
      <c r="Q5" s="358"/>
      <c r="R5" s="74"/>
      <c r="S5" s="75">
        <f>'（別紙１）省力化計算シート'!D3</f>
        <v>155.12</v>
      </c>
      <c r="T5" s="359" t="s">
        <v>10</v>
      </c>
      <c r="U5" s="360"/>
      <c r="V5" s="76"/>
      <c r="W5" s="76"/>
    </row>
    <row r="6" spans="1:24" ht="7.5" customHeight="1" x14ac:dyDescent="0.45">
      <c r="C6" s="77"/>
      <c r="G6" s="77"/>
      <c r="K6" s="77"/>
      <c r="O6" s="77"/>
      <c r="S6" s="77"/>
    </row>
    <row r="7" spans="1:24" ht="7.5" customHeight="1" thickBot="1" x14ac:dyDescent="0.5">
      <c r="B7" s="78"/>
      <c r="C7" s="79"/>
      <c r="D7" s="79"/>
      <c r="E7" s="79"/>
      <c r="F7" s="79"/>
      <c r="G7" s="79"/>
      <c r="H7" s="79"/>
      <c r="I7" s="79"/>
      <c r="J7" s="79"/>
      <c r="K7" s="79"/>
      <c r="L7" s="79"/>
      <c r="M7" s="79"/>
      <c r="N7" s="79"/>
      <c r="O7" s="79"/>
      <c r="P7" s="79"/>
      <c r="Q7" s="79"/>
      <c r="R7" s="79"/>
      <c r="S7" s="79"/>
      <c r="T7" s="79"/>
      <c r="U7" s="80"/>
    </row>
    <row r="8" spans="1:24" ht="18" customHeight="1" x14ac:dyDescent="0.45">
      <c r="B8" s="81"/>
      <c r="C8" s="82" t="str">
        <f>'（別紙１）省力化計算シート'!C11</f>
        <v>資材供給</v>
      </c>
      <c r="E8" s="344" t="s">
        <v>32</v>
      </c>
      <c r="G8" s="82" t="str">
        <f>'（別紙１）省力化計算シート'!C12</f>
        <v>バー材切断</v>
      </c>
      <c r="I8" s="344" t="s">
        <v>32</v>
      </c>
      <c r="K8" s="82" t="str">
        <f>'（別紙１）省力化計算シート'!C13</f>
        <v>L1加工</v>
      </c>
      <c r="M8" s="344" t="s">
        <v>32</v>
      </c>
      <c r="O8" s="82" t="str">
        <f>'（別紙１）省力化計算シート'!C14</f>
        <v>L2加工</v>
      </c>
      <c r="Q8" s="344" t="s">
        <v>32</v>
      </c>
      <c r="S8" s="82" t="str">
        <f>'（別紙１）省力化計算シート'!C15</f>
        <v>MC1加工</v>
      </c>
      <c r="U8" s="348" t="s">
        <v>32</v>
      </c>
      <c r="X8" s="361" t="s">
        <v>33</v>
      </c>
    </row>
    <row r="9" spans="1:24" ht="18" customHeight="1" thickBot="1" x14ac:dyDescent="0.5">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182.4分　(→192分）</v>
      </c>
      <c r="E9" s="344"/>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91.2分</v>
      </c>
      <c r="I9" s="344"/>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228分</v>
      </c>
      <c r="M9" s="344"/>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456分</v>
      </c>
      <c r="Q9" s="344"/>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547.2分</v>
      </c>
      <c r="U9" s="348"/>
      <c r="X9" s="362"/>
    </row>
    <row r="10" spans="1:24" ht="15" customHeight="1" x14ac:dyDescent="0.45">
      <c r="B10" s="81"/>
      <c r="C10" s="347"/>
      <c r="G10" s="347"/>
      <c r="K10" s="347"/>
      <c r="O10" s="347"/>
      <c r="S10" s="347"/>
      <c r="U10" s="84"/>
      <c r="X10" s="98"/>
    </row>
    <row r="11" spans="1:24" ht="15" customHeight="1" x14ac:dyDescent="0.45">
      <c r="B11" s="81"/>
      <c r="C11" s="347"/>
      <c r="G11" s="347"/>
      <c r="K11" s="347"/>
      <c r="O11" s="347"/>
      <c r="S11" s="347"/>
      <c r="U11" s="84"/>
      <c r="X11" s="99" t="s">
        <v>34</v>
      </c>
    </row>
    <row r="12" spans="1:24" ht="7.5" customHeight="1" x14ac:dyDescent="0.45">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45">
      <c r="X13" s="100"/>
    </row>
    <row r="14" spans="1:24" ht="7.5" customHeight="1" thickBot="1" x14ac:dyDescent="0.5">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45">
      <c r="B15" s="88"/>
      <c r="C15" s="82" t="str">
        <f>'（別紙１）省力化計算シート'!C16</f>
        <v>MC2加工</v>
      </c>
      <c r="E15" s="344" t="s">
        <v>32</v>
      </c>
      <c r="G15" s="82" t="str">
        <f>'（別紙１）省力化計算シート'!C17</f>
        <v>MC3加工</v>
      </c>
      <c r="I15" s="344" t="s">
        <v>32</v>
      </c>
      <c r="K15" s="82" t="str">
        <f>'（別紙１）省力化計算シート'!C18</f>
        <v>MC4加工</v>
      </c>
      <c r="M15" s="344" t="s">
        <v>32</v>
      </c>
      <c r="O15" s="82" t="str">
        <f>'（別紙１）省力化計算シート'!C19</f>
        <v>GD加工</v>
      </c>
      <c r="Q15" s="344" t="s">
        <v>32</v>
      </c>
      <c r="S15" s="82" t="str">
        <f>'（別紙１）省力化計算シート'!C20</f>
        <v>交差穴バリ取り</v>
      </c>
      <c r="U15" s="348" t="s">
        <v>32</v>
      </c>
      <c r="X15" s="351" t="s">
        <v>35</v>
      </c>
    </row>
    <row r="16" spans="1:24" ht="18" customHeight="1" thickBot="1" x14ac:dyDescent="0.5">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273.6分</v>
      </c>
      <c r="E16" s="344"/>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547.2分</v>
      </c>
      <c r="I16" s="344"/>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684分</v>
      </c>
      <c r="M16" s="344"/>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1368分</v>
      </c>
      <c r="Q16" s="344"/>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2376分</v>
      </c>
      <c r="U16" s="348"/>
      <c r="X16" s="352"/>
    </row>
    <row r="17" spans="2:24" ht="15" customHeight="1" x14ac:dyDescent="0.45">
      <c r="B17" s="88"/>
      <c r="C17" s="347"/>
      <c r="G17" s="347"/>
      <c r="K17" s="347"/>
      <c r="O17" s="347"/>
      <c r="S17" s="347"/>
      <c r="U17" s="84"/>
      <c r="X17" s="363" t="s">
        <v>36</v>
      </c>
    </row>
    <row r="18" spans="2:24" ht="15" customHeight="1" x14ac:dyDescent="0.45">
      <c r="B18" s="88"/>
      <c r="C18" s="347"/>
      <c r="G18" s="347"/>
      <c r="K18" s="347"/>
      <c r="O18" s="347"/>
      <c r="S18" s="347"/>
      <c r="U18" s="84"/>
      <c r="X18" s="364"/>
    </row>
    <row r="19" spans="2:24" ht="7.5" customHeight="1" x14ac:dyDescent="0.45">
      <c r="B19" s="89"/>
      <c r="C19" s="65"/>
      <c r="D19" s="65"/>
      <c r="E19" s="65"/>
      <c r="F19" s="65"/>
      <c r="G19" s="65"/>
      <c r="H19" s="65"/>
      <c r="I19" s="65"/>
      <c r="J19" s="65"/>
      <c r="K19" s="65"/>
      <c r="L19" s="65"/>
      <c r="M19" s="65"/>
      <c r="N19" s="65"/>
      <c r="O19" s="65"/>
      <c r="P19" s="65"/>
      <c r="Q19" s="65"/>
      <c r="R19" s="65"/>
      <c r="S19" s="65"/>
      <c r="T19" s="65"/>
      <c r="U19" s="86"/>
    </row>
    <row r="20" spans="2:24" ht="7.5" customHeight="1" x14ac:dyDescent="0.45"/>
    <row r="21" spans="2:24" ht="7.5" customHeight="1" thickBot="1" x14ac:dyDescent="0.5">
      <c r="B21" s="87"/>
      <c r="C21" s="79"/>
      <c r="D21" s="79"/>
      <c r="E21" s="79"/>
      <c r="F21" s="79"/>
      <c r="G21" s="79"/>
      <c r="H21" s="79"/>
      <c r="I21" s="79"/>
      <c r="J21" s="79"/>
      <c r="K21" s="79"/>
      <c r="L21" s="79"/>
      <c r="M21" s="79"/>
      <c r="N21" s="79"/>
      <c r="O21" s="79"/>
      <c r="P21" s="79"/>
      <c r="Q21" s="79"/>
      <c r="R21" s="79"/>
      <c r="S21" s="79"/>
      <c r="T21" s="79"/>
      <c r="U21" s="80"/>
    </row>
    <row r="22" spans="2:24" ht="18" customHeight="1" x14ac:dyDescent="0.45">
      <c r="B22" s="88"/>
      <c r="C22" s="82" t="str">
        <f>'（別紙１）省力化計算シート'!C21</f>
        <v>内視鏡検査</v>
      </c>
      <c r="E22" s="344" t="s">
        <v>32</v>
      </c>
      <c r="G22" s="82">
        <f>'（別紙１）省力化計算シート'!C22</f>
        <v>0</v>
      </c>
      <c r="I22" s="344" t="s">
        <v>32</v>
      </c>
      <c r="K22" s="82">
        <f>'（別紙１）省力化計算シート'!C23</f>
        <v>0</v>
      </c>
      <c r="M22" s="344" t="s">
        <v>32</v>
      </c>
      <c r="O22" s="82">
        <f>'（別紙１）省力化計算シート'!C24</f>
        <v>0</v>
      </c>
      <c r="Q22" s="344" t="s">
        <v>32</v>
      </c>
      <c r="S22" s="82">
        <f>'（別紙１）省力化計算シート'!C25</f>
        <v>0</v>
      </c>
      <c r="U22" s="348" t="s">
        <v>32</v>
      </c>
    </row>
    <row r="23" spans="2:24" ht="18" customHeight="1" thickBot="1" x14ac:dyDescent="0.5">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2736分</v>
      </c>
      <c r="E23" s="344"/>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44"/>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44"/>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44"/>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48"/>
    </row>
    <row r="24" spans="2:24" ht="15" customHeight="1" x14ac:dyDescent="0.45">
      <c r="B24" s="88"/>
      <c r="C24" s="347"/>
      <c r="G24" s="347"/>
      <c r="K24" s="347"/>
      <c r="O24" s="347"/>
      <c r="S24" s="347"/>
      <c r="U24" s="84"/>
    </row>
    <row r="25" spans="2:24" ht="15" customHeight="1" x14ac:dyDescent="0.45">
      <c r="B25" s="88"/>
      <c r="C25" s="347"/>
      <c r="G25" s="347"/>
      <c r="K25" s="347"/>
      <c r="O25" s="347"/>
      <c r="S25" s="347"/>
      <c r="U25" s="84"/>
    </row>
    <row r="26" spans="2:24" ht="7.5" customHeight="1" x14ac:dyDescent="0.45">
      <c r="B26" s="89"/>
      <c r="C26" s="65"/>
      <c r="D26" s="65"/>
      <c r="E26" s="65"/>
      <c r="F26" s="65"/>
      <c r="G26" s="65"/>
      <c r="H26" s="65"/>
      <c r="I26" s="65"/>
      <c r="J26" s="65"/>
      <c r="K26" s="65"/>
      <c r="L26" s="65"/>
      <c r="M26" s="65"/>
      <c r="N26" s="65"/>
      <c r="O26" s="65"/>
      <c r="P26" s="65"/>
      <c r="Q26" s="65"/>
      <c r="R26" s="65"/>
      <c r="S26" s="65"/>
      <c r="T26" s="65"/>
      <c r="U26" s="86"/>
    </row>
    <row r="27" spans="2:24" ht="7.5" customHeight="1" x14ac:dyDescent="0.45"/>
    <row r="28" spans="2:24" ht="7.5" hidden="1" customHeight="1" outlineLevel="1" thickBot="1" x14ac:dyDescent="0.5">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45">
      <c r="B29" s="88"/>
      <c r="C29" s="82">
        <f>'（別紙１）省力化計算シート'!C26</f>
        <v>0</v>
      </c>
      <c r="E29" s="344" t="s">
        <v>32</v>
      </c>
      <c r="G29" s="82">
        <f>'（別紙１）省力化計算シート'!C27</f>
        <v>0</v>
      </c>
      <c r="I29" s="344" t="s">
        <v>32</v>
      </c>
      <c r="K29" s="82">
        <f>'（別紙１）省力化計算シート'!C28</f>
        <v>0</v>
      </c>
      <c r="M29" s="344" t="s">
        <v>32</v>
      </c>
      <c r="O29" s="82">
        <f>'（別紙１）省力化計算シート'!C29</f>
        <v>0</v>
      </c>
      <c r="Q29" s="344" t="s">
        <v>32</v>
      </c>
      <c r="S29" s="82">
        <f>'（別紙１）省力化計算シート'!C30</f>
        <v>0</v>
      </c>
      <c r="U29" s="348" t="s">
        <v>32</v>
      </c>
    </row>
    <row r="30" spans="2:24" ht="18.75" hidden="1" customHeight="1" outlineLevel="1" thickBot="1" x14ac:dyDescent="0.5">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44"/>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44"/>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44"/>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44"/>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48"/>
    </row>
    <row r="31" spans="2:24" ht="15" hidden="1" customHeight="1" outlineLevel="1" x14ac:dyDescent="0.45">
      <c r="B31" s="88"/>
      <c r="C31" s="347"/>
      <c r="G31" s="347"/>
      <c r="K31" s="347"/>
      <c r="O31" s="347"/>
      <c r="S31" s="347"/>
      <c r="U31" s="84"/>
    </row>
    <row r="32" spans="2:24" ht="15" hidden="1" customHeight="1" outlineLevel="1" x14ac:dyDescent="0.45">
      <c r="B32" s="88"/>
      <c r="C32" s="347"/>
      <c r="G32" s="347"/>
      <c r="K32" s="347"/>
      <c r="O32" s="347"/>
      <c r="S32" s="347"/>
      <c r="U32" s="84"/>
    </row>
    <row r="33" spans="1:21" ht="7.5" hidden="1" customHeight="1" outlineLevel="1" x14ac:dyDescent="0.45">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45"/>
    <row r="35" spans="1:21" ht="7.5" hidden="1" customHeight="1" outlineLevel="1" thickBot="1" x14ac:dyDescent="0.5">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45">
      <c r="B36" s="88"/>
      <c r="C36" s="82">
        <f>'（別紙１）省力化計算シート'!C31</f>
        <v>0</v>
      </c>
      <c r="E36" s="344" t="s">
        <v>32</v>
      </c>
      <c r="G36" s="82">
        <f>'（別紙１）省力化計算シート'!C32</f>
        <v>0</v>
      </c>
      <c r="I36" s="344" t="s">
        <v>32</v>
      </c>
      <c r="K36" s="82">
        <f>'（別紙１）省力化計算シート'!C33</f>
        <v>0</v>
      </c>
      <c r="M36" s="344" t="s">
        <v>32</v>
      </c>
      <c r="O36" s="82">
        <f>'（別紙１）省力化計算シート'!C34</f>
        <v>0</v>
      </c>
      <c r="Q36" s="344" t="s">
        <v>32</v>
      </c>
      <c r="S36" s="82">
        <f>'（別紙１）省力化計算シート'!C35</f>
        <v>0</v>
      </c>
      <c r="U36" s="348" t="s">
        <v>32</v>
      </c>
    </row>
    <row r="37" spans="1:21" ht="18.75" hidden="1" customHeight="1" outlineLevel="1" thickBot="1" x14ac:dyDescent="0.5">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44"/>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44"/>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44"/>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44"/>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48"/>
    </row>
    <row r="38" spans="1:21" ht="15" hidden="1" customHeight="1" outlineLevel="1" x14ac:dyDescent="0.45">
      <c r="B38" s="88"/>
      <c r="C38" s="347"/>
      <c r="G38" s="347"/>
      <c r="K38" s="347"/>
      <c r="O38" s="347"/>
      <c r="S38" s="347"/>
      <c r="U38" s="84"/>
    </row>
    <row r="39" spans="1:21" ht="15" hidden="1" customHeight="1" outlineLevel="1" x14ac:dyDescent="0.45">
      <c r="B39" s="88"/>
      <c r="C39" s="347"/>
      <c r="G39" s="347"/>
      <c r="K39" s="347"/>
      <c r="O39" s="347"/>
      <c r="S39" s="347"/>
      <c r="U39" s="84"/>
    </row>
    <row r="40" spans="1:21" ht="7.5" hidden="1" customHeight="1" outlineLevel="1" x14ac:dyDescent="0.45">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45"/>
    <row r="42" spans="1:21" ht="7.5" hidden="1" customHeight="1" outlineLevel="1" thickBot="1" x14ac:dyDescent="0.5">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45">
      <c r="B43" s="88"/>
      <c r="C43" s="82">
        <f>'（別紙１）省力化計算シート'!C36</f>
        <v>0</v>
      </c>
      <c r="E43" s="344" t="s">
        <v>32</v>
      </c>
      <c r="G43" s="82">
        <f>'（別紙１）省力化計算シート'!C37</f>
        <v>0</v>
      </c>
      <c r="I43" s="344" t="s">
        <v>32</v>
      </c>
      <c r="K43" s="82">
        <f>'（別紙１）省力化計算シート'!C38</f>
        <v>0</v>
      </c>
      <c r="M43" s="344" t="s">
        <v>32</v>
      </c>
      <c r="O43" s="82">
        <f>'（別紙１）省力化計算シート'!C39</f>
        <v>0</v>
      </c>
      <c r="Q43" s="344" t="s">
        <v>32</v>
      </c>
      <c r="S43" s="82">
        <f>'（別紙１）省力化計算シート'!C40</f>
        <v>0</v>
      </c>
      <c r="U43" s="345"/>
    </row>
    <row r="44" spans="1:21" ht="18.75" hidden="1" customHeight="1" outlineLevel="1" thickBot="1" x14ac:dyDescent="0.5">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44"/>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44"/>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44"/>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44"/>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45"/>
    </row>
    <row r="45" spans="1:21" ht="15" hidden="1" customHeight="1" outlineLevel="1" x14ac:dyDescent="0.45">
      <c r="B45" s="88"/>
      <c r="C45" s="347"/>
      <c r="G45" s="347"/>
      <c r="K45" s="347"/>
      <c r="O45" s="347"/>
      <c r="S45" s="347"/>
      <c r="U45" s="91"/>
    </row>
    <row r="46" spans="1:21" ht="15" hidden="1" customHeight="1" outlineLevel="1" x14ac:dyDescent="0.45">
      <c r="B46" s="88"/>
      <c r="C46" s="347"/>
      <c r="G46" s="347"/>
      <c r="K46" s="347"/>
      <c r="O46" s="347"/>
      <c r="S46" s="347"/>
      <c r="U46" s="91"/>
    </row>
    <row r="47" spans="1:21" ht="7.5" hidden="1" customHeight="1" outlineLevel="1" x14ac:dyDescent="0.45">
      <c r="B47" s="89"/>
      <c r="C47" s="65"/>
      <c r="D47" s="65"/>
      <c r="E47" s="65"/>
      <c r="F47" s="65"/>
      <c r="G47" s="65"/>
      <c r="H47" s="65"/>
      <c r="I47" s="65"/>
      <c r="J47" s="65"/>
      <c r="K47" s="65"/>
      <c r="L47" s="65"/>
      <c r="M47" s="65"/>
      <c r="N47" s="65"/>
      <c r="O47" s="65"/>
      <c r="P47" s="65"/>
      <c r="Q47" s="65"/>
      <c r="R47" s="65"/>
      <c r="S47" s="65"/>
      <c r="T47" s="65"/>
      <c r="U47" s="92"/>
    </row>
    <row r="48" spans="1:21" ht="17.55" customHeight="1" collapsed="1" x14ac:dyDescent="0.45">
      <c r="A48" s="342" t="str">
        <f>IF(COUNTA('（別紙１）省力化計算シート'!C26:C40)&lt;&gt;0,"← 非表示エリアに記載があります。[＋]をクリックして表示してください。[-]の場合は、すべて表示されています。","")</f>
        <v/>
      </c>
      <c r="B48" s="343"/>
      <c r="C48" s="343"/>
      <c r="D48" s="343"/>
      <c r="E48" s="343"/>
      <c r="F48" s="343"/>
      <c r="G48" s="343"/>
      <c r="H48" s="343"/>
      <c r="I48" s="343"/>
      <c r="J48" s="343"/>
      <c r="K48" s="343"/>
      <c r="L48" s="343"/>
      <c r="M48" s="343"/>
      <c r="N48" s="343"/>
      <c r="O48" s="343"/>
      <c r="P48" s="343"/>
      <c r="Q48" s="343"/>
      <c r="R48" s="343"/>
      <c r="S48" s="343"/>
      <c r="T48" s="343"/>
      <c r="U48" s="343"/>
    </row>
    <row r="49" spans="1:24" ht="5.55" customHeight="1" x14ac:dyDescent="0.45">
      <c r="A49" s="93"/>
    </row>
    <row r="50" spans="1:24" x14ac:dyDescent="0.45">
      <c r="B50" s="14"/>
      <c r="C50" s="13" t="s">
        <v>37</v>
      </c>
      <c r="D50" s="14"/>
      <c r="E50" s="14"/>
      <c r="F50" s="14"/>
      <c r="G50" s="14"/>
      <c r="H50" s="14"/>
      <c r="I50" s="14"/>
      <c r="J50" s="14"/>
      <c r="K50" s="94"/>
      <c r="L50" s="14"/>
      <c r="M50" s="14"/>
      <c r="N50" s="14"/>
      <c r="O50" s="365" t="s">
        <v>38</v>
      </c>
      <c r="P50" s="358"/>
      <c r="Q50" s="358"/>
      <c r="R50" s="95"/>
      <c r="S50" s="96">
        <f>'（別紙１）省力化計算シート'!J3</f>
        <v>13.06</v>
      </c>
      <c r="T50" s="366" t="s">
        <v>10</v>
      </c>
      <c r="U50" s="360"/>
      <c r="V50" s="76"/>
      <c r="W50" s="76"/>
    </row>
    <row r="51" spans="1:24" ht="7.5" customHeight="1" x14ac:dyDescent="0.45">
      <c r="C51" s="77"/>
      <c r="G51" s="77"/>
      <c r="K51" s="77"/>
      <c r="O51" s="77"/>
      <c r="S51" s="77"/>
    </row>
    <row r="52" spans="1:24" ht="7.5" customHeight="1" thickBot="1" x14ac:dyDescent="0.5">
      <c r="B52" s="78"/>
      <c r="C52" s="79"/>
      <c r="D52" s="79"/>
      <c r="E52" s="79"/>
      <c r="F52" s="79"/>
      <c r="G52" s="79"/>
      <c r="H52" s="79"/>
      <c r="I52" s="79"/>
      <c r="J52" s="79"/>
      <c r="K52" s="79"/>
      <c r="L52" s="79"/>
      <c r="M52" s="79"/>
      <c r="N52" s="79"/>
      <c r="O52" s="79"/>
      <c r="P52" s="79"/>
      <c r="Q52" s="79"/>
      <c r="R52" s="79"/>
      <c r="S52" s="79"/>
      <c r="T52" s="79"/>
      <c r="U52" s="80"/>
    </row>
    <row r="53" spans="1:24" ht="18" customHeight="1" x14ac:dyDescent="0.45">
      <c r="B53" s="81"/>
      <c r="C53" s="82" t="str">
        <f>'（別紙１）省力化計算シート'!I11</f>
        <v>資材供給</v>
      </c>
      <c r="E53" s="344" t="s">
        <v>32</v>
      </c>
      <c r="G53" s="82" t="str">
        <f>'（別紙１）省力化計算シート'!I12</f>
        <v>L1加工</v>
      </c>
      <c r="I53" s="344" t="s">
        <v>32</v>
      </c>
      <c r="K53" s="82" t="str">
        <f>'（別紙１）省力化計算シート'!I13</f>
        <v>L2加工</v>
      </c>
      <c r="M53" s="344" t="s">
        <v>32</v>
      </c>
      <c r="O53" s="82" t="str">
        <f>'（別紙１）省力化計算シート'!I14</f>
        <v>寸法精度検査</v>
      </c>
      <c r="Q53" s="344" t="s">
        <v>32</v>
      </c>
      <c r="S53" s="82">
        <f>'（別紙１）省力化計算シート'!I15</f>
        <v>0</v>
      </c>
      <c r="U53" s="348" t="s">
        <v>39</v>
      </c>
      <c r="X53" s="349" t="s">
        <v>27</v>
      </c>
    </row>
    <row r="54" spans="1:24" ht="18" customHeight="1" thickBot="1" x14ac:dyDescent="0.5">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(182.4分→）192分</v>
      </c>
      <c r="E54" s="344"/>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288分</v>
      </c>
      <c r="I54" s="344"/>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480分</v>
      </c>
      <c r="M54" s="344"/>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6分</v>
      </c>
      <c r="Q54" s="344"/>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
      </c>
      <c r="U54" s="348"/>
      <c r="X54" s="350"/>
    </row>
    <row r="55" spans="1:24" ht="15" customHeight="1" x14ac:dyDescent="0.45">
      <c r="B55" s="81"/>
      <c r="C55" s="347"/>
      <c r="G55" s="347"/>
      <c r="K55" s="347"/>
      <c r="O55" s="347"/>
      <c r="S55" s="347"/>
      <c r="U55" s="84"/>
      <c r="X55" s="98"/>
    </row>
    <row r="56" spans="1:24" ht="15" customHeight="1" x14ac:dyDescent="0.45">
      <c r="B56" s="81"/>
      <c r="C56" s="347"/>
      <c r="G56" s="347"/>
      <c r="K56" s="347"/>
      <c r="O56" s="347"/>
      <c r="S56" s="347"/>
      <c r="U56" s="84"/>
      <c r="X56" s="101" t="s">
        <v>40</v>
      </c>
    </row>
    <row r="57" spans="1:24" ht="7.5" customHeight="1" x14ac:dyDescent="0.45">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45">
      <c r="X58" s="100"/>
    </row>
    <row r="59" spans="1:24" ht="7.5" customHeight="1" thickBot="1" x14ac:dyDescent="0.5">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45">
      <c r="B60" s="88"/>
      <c r="C60" s="82">
        <f>'（別紙１）省力化計算シート'!I16</f>
        <v>0</v>
      </c>
      <c r="E60" s="344" t="s">
        <v>32</v>
      </c>
      <c r="G60" s="82">
        <f>'（別紙１）省力化計算シート'!I17</f>
        <v>0</v>
      </c>
      <c r="I60" s="344" t="s">
        <v>32</v>
      </c>
      <c r="K60" s="82">
        <f>'（別紙１）省力化計算シート'!I18</f>
        <v>0</v>
      </c>
      <c r="M60" s="344" t="s">
        <v>32</v>
      </c>
      <c r="O60" s="82">
        <f>'（別紙１）省力化計算シート'!I19</f>
        <v>0</v>
      </c>
      <c r="Q60" s="344" t="s">
        <v>32</v>
      </c>
      <c r="S60" s="82">
        <f>'（別紙１）省力化計算シート'!I20</f>
        <v>0</v>
      </c>
      <c r="U60" s="348" t="s">
        <v>39</v>
      </c>
      <c r="X60" s="351" t="s">
        <v>35</v>
      </c>
    </row>
    <row r="61" spans="1:24" ht="18" customHeight="1" thickBot="1" x14ac:dyDescent="0.5">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344"/>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
      </c>
      <c r="I61" s="344"/>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344"/>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344"/>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348"/>
      <c r="X61" s="352"/>
    </row>
    <row r="62" spans="1:24" ht="15" customHeight="1" x14ac:dyDescent="0.45">
      <c r="B62" s="88"/>
      <c r="C62" s="347"/>
      <c r="G62" s="347"/>
      <c r="K62" s="347"/>
      <c r="O62" s="347"/>
      <c r="S62" s="347"/>
      <c r="U62" s="84"/>
      <c r="X62" s="353" t="s">
        <v>36</v>
      </c>
    </row>
    <row r="63" spans="1:24" ht="15" customHeight="1" x14ac:dyDescent="0.45">
      <c r="B63" s="88"/>
      <c r="C63" s="347"/>
      <c r="G63" s="347"/>
      <c r="K63" s="347"/>
      <c r="O63" s="347"/>
      <c r="S63" s="347"/>
      <c r="U63" s="84"/>
      <c r="X63" s="354"/>
    </row>
    <row r="64" spans="1:24" ht="7.5" customHeight="1" x14ac:dyDescent="0.45">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45">
      <c r="X65" s="102"/>
    </row>
    <row r="66" spans="2:24" ht="7.5" customHeight="1" thickBot="1" x14ac:dyDescent="0.5">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45">
      <c r="B67" s="88"/>
      <c r="C67" s="82">
        <f>'（別紙１）省力化計算シート'!I21</f>
        <v>0</v>
      </c>
      <c r="E67" s="344" t="s">
        <v>32</v>
      </c>
      <c r="G67" s="82">
        <f>'（別紙１）省力化計算シート'!I22</f>
        <v>0</v>
      </c>
      <c r="I67" s="344" t="s">
        <v>32</v>
      </c>
      <c r="K67" s="82">
        <f>'（別紙１）省力化計算シート'!I23</f>
        <v>0</v>
      </c>
      <c r="M67" s="344" t="s">
        <v>32</v>
      </c>
      <c r="O67" s="82">
        <f>'（別紙１）省力化計算シート'!I24</f>
        <v>0</v>
      </c>
      <c r="Q67" s="344" t="s">
        <v>32</v>
      </c>
      <c r="S67" s="82">
        <f>'（別紙１）省力化計算シート'!I25</f>
        <v>0</v>
      </c>
      <c r="U67" s="348" t="s">
        <v>39</v>
      </c>
      <c r="X67" s="102"/>
    </row>
    <row r="68" spans="2:24" ht="18" customHeight="1" thickBot="1" x14ac:dyDescent="0.5">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44"/>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44"/>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44"/>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44"/>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48"/>
      <c r="X68" s="102"/>
    </row>
    <row r="69" spans="2:24" ht="15" customHeight="1" x14ac:dyDescent="0.45">
      <c r="B69" s="88"/>
      <c r="C69" s="347"/>
      <c r="G69" s="347"/>
      <c r="K69" s="347"/>
      <c r="O69" s="347"/>
      <c r="S69" s="347"/>
      <c r="U69" s="84"/>
      <c r="X69" s="102"/>
    </row>
    <row r="70" spans="2:24" ht="15" customHeight="1" x14ac:dyDescent="0.45">
      <c r="B70" s="88"/>
      <c r="C70" s="347"/>
      <c r="G70" s="347"/>
      <c r="K70" s="347"/>
      <c r="O70" s="347"/>
      <c r="S70" s="347"/>
      <c r="U70" s="84"/>
      <c r="X70" s="102"/>
    </row>
    <row r="71" spans="2:24" ht="7.5" customHeight="1" x14ac:dyDescent="0.45">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45">
      <c r="X72" s="102"/>
    </row>
    <row r="73" spans="2:24" ht="7.5" hidden="1" customHeight="1" outlineLevel="1" thickBot="1" x14ac:dyDescent="0.5">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45">
      <c r="B74" s="88"/>
      <c r="C74" s="82">
        <f>'（別紙１）省力化計算シート'!I26</f>
        <v>0</v>
      </c>
      <c r="E74" s="344" t="s">
        <v>32</v>
      </c>
      <c r="G74" s="82">
        <f>'（別紙１）省力化計算シート'!I27</f>
        <v>0</v>
      </c>
      <c r="I74" s="344" t="s">
        <v>32</v>
      </c>
      <c r="K74" s="82">
        <f>'（別紙１）省力化計算シート'!I28</f>
        <v>0</v>
      </c>
      <c r="M74" s="344" t="s">
        <v>32</v>
      </c>
      <c r="O74" s="82">
        <f>'（別紙１）省力化計算シート'!I29</f>
        <v>0</v>
      </c>
      <c r="Q74" s="344" t="s">
        <v>32</v>
      </c>
      <c r="S74" s="82">
        <f>'（別紙１）省力化計算シート'!I30</f>
        <v>0</v>
      </c>
      <c r="U74" s="348" t="s">
        <v>39</v>
      </c>
      <c r="X74" s="102"/>
    </row>
    <row r="75" spans="2:24" ht="18.75" hidden="1" customHeight="1" outlineLevel="1" thickBot="1" x14ac:dyDescent="0.5">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44"/>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44"/>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44"/>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44"/>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48"/>
      <c r="X75" s="102"/>
    </row>
    <row r="76" spans="2:24" ht="15" hidden="1" customHeight="1" outlineLevel="1" x14ac:dyDescent="0.45">
      <c r="B76" s="88"/>
      <c r="C76" s="346"/>
      <c r="G76" s="346"/>
      <c r="K76" s="346"/>
      <c r="O76" s="346"/>
      <c r="S76" s="346"/>
      <c r="U76" s="84"/>
      <c r="X76" s="102"/>
    </row>
    <row r="77" spans="2:24" ht="15" hidden="1" customHeight="1" outlineLevel="1" x14ac:dyDescent="0.45">
      <c r="B77" s="88"/>
      <c r="C77" s="347"/>
      <c r="G77" s="347"/>
      <c r="K77" s="347"/>
      <c r="O77" s="347"/>
      <c r="S77" s="347"/>
      <c r="U77" s="84"/>
      <c r="X77" s="102"/>
    </row>
    <row r="78" spans="2:24" ht="7.5" hidden="1" customHeight="1" outlineLevel="1" x14ac:dyDescent="0.45">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45">
      <c r="X79" s="102"/>
    </row>
    <row r="80" spans="2:24" ht="7.5" hidden="1" customHeight="1" outlineLevel="1" thickBot="1" x14ac:dyDescent="0.5">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45">
      <c r="B81" s="88"/>
      <c r="C81" s="82">
        <f>'（別紙１）省力化計算シート'!I31</f>
        <v>0</v>
      </c>
      <c r="E81" s="344" t="s">
        <v>32</v>
      </c>
      <c r="G81" s="82">
        <f>'（別紙１）省力化計算シート'!I32</f>
        <v>0</v>
      </c>
      <c r="I81" s="344" t="s">
        <v>32</v>
      </c>
      <c r="K81" s="82">
        <f>'（別紙１）省力化計算シート'!I33</f>
        <v>0</v>
      </c>
      <c r="M81" s="344" t="s">
        <v>32</v>
      </c>
      <c r="O81" s="82">
        <f>'（別紙１）省力化計算シート'!I34</f>
        <v>0</v>
      </c>
      <c r="Q81" s="344" t="s">
        <v>32</v>
      </c>
      <c r="S81" s="82">
        <f>'（別紙１）省力化計算シート'!I35</f>
        <v>0</v>
      </c>
      <c r="U81" s="348" t="s">
        <v>39</v>
      </c>
      <c r="X81" s="102"/>
    </row>
    <row r="82" spans="1:24" ht="18.75" hidden="1" customHeight="1" outlineLevel="1" thickBot="1" x14ac:dyDescent="0.5">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44"/>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44"/>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44"/>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44"/>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48"/>
      <c r="X82" s="102"/>
    </row>
    <row r="83" spans="1:24" ht="15" hidden="1" customHeight="1" outlineLevel="1" x14ac:dyDescent="0.45">
      <c r="B83" s="88"/>
      <c r="C83" s="347"/>
      <c r="G83" s="347"/>
      <c r="K83" s="347"/>
      <c r="O83" s="347"/>
      <c r="S83" s="347"/>
      <c r="U83" s="84"/>
      <c r="X83" s="102"/>
    </row>
    <row r="84" spans="1:24" ht="15" hidden="1" customHeight="1" outlineLevel="1" x14ac:dyDescent="0.45">
      <c r="B84" s="88"/>
      <c r="C84" s="347"/>
      <c r="G84" s="347"/>
      <c r="K84" s="347"/>
      <c r="O84" s="347"/>
      <c r="S84" s="347"/>
      <c r="U84" s="84"/>
      <c r="X84" s="102"/>
    </row>
    <row r="85" spans="1:24" ht="7.5" hidden="1" customHeight="1" outlineLevel="1" x14ac:dyDescent="0.45">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45">
      <c r="X86" s="102"/>
    </row>
    <row r="87" spans="1:24" ht="7.5" hidden="1" customHeight="1" outlineLevel="1" thickBot="1" x14ac:dyDescent="0.5">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45">
      <c r="B88" s="88"/>
      <c r="C88" s="82">
        <f>'（別紙１）省力化計算シート'!I36</f>
        <v>0</v>
      </c>
      <c r="E88" s="344" t="s">
        <v>32</v>
      </c>
      <c r="G88" s="82">
        <f>'（別紙１）省力化計算シート'!I37</f>
        <v>0</v>
      </c>
      <c r="I88" s="344" t="s">
        <v>32</v>
      </c>
      <c r="K88" s="82">
        <f>'（別紙１）省力化計算シート'!I38</f>
        <v>0</v>
      </c>
      <c r="M88" s="344" t="s">
        <v>32</v>
      </c>
      <c r="O88" s="82">
        <f>'（別紙１）省力化計算シート'!I39</f>
        <v>0</v>
      </c>
      <c r="Q88" s="344" t="s">
        <v>32</v>
      </c>
      <c r="S88" s="82">
        <f>'（別紙１）省力化計算シート'!I40</f>
        <v>0</v>
      </c>
      <c r="U88" s="345"/>
      <c r="X88" s="102"/>
    </row>
    <row r="89" spans="1:24" ht="18.75" hidden="1" customHeight="1" outlineLevel="1" thickBot="1" x14ac:dyDescent="0.5">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44"/>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44"/>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44"/>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44"/>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45"/>
      <c r="X89" s="102"/>
    </row>
    <row r="90" spans="1:24" ht="15" hidden="1" customHeight="1" outlineLevel="1" x14ac:dyDescent="0.45">
      <c r="B90" s="88"/>
      <c r="C90" s="346"/>
      <c r="G90" s="346"/>
      <c r="K90" s="346"/>
      <c r="O90" s="346"/>
      <c r="S90" s="346"/>
      <c r="U90" s="91"/>
      <c r="X90" s="102"/>
    </row>
    <row r="91" spans="1:24" ht="15" hidden="1" customHeight="1" outlineLevel="1" x14ac:dyDescent="0.45">
      <c r="B91" s="88"/>
      <c r="C91" s="347"/>
      <c r="G91" s="347"/>
      <c r="K91" s="347"/>
      <c r="O91" s="347"/>
      <c r="S91" s="347"/>
      <c r="U91" s="91"/>
      <c r="X91" s="102"/>
    </row>
    <row r="92" spans="1:24" ht="7.5" hidden="1" customHeight="1" outlineLevel="1" x14ac:dyDescent="0.45">
      <c r="B92" s="89"/>
      <c r="C92" s="65"/>
      <c r="D92" s="65"/>
      <c r="E92" s="65"/>
      <c r="F92" s="65"/>
      <c r="G92" s="65"/>
      <c r="H92" s="65"/>
      <c r="I92" s="65"/>
      <c r="J92" s="65"/>
      <c r="K92" s="65"/>
      <c r="L92" s="65"/>
      <c r="M92" s="65"/>
      <c r="N92" s="65"/>
      <c r="O92" s="65"/>
      <c r="P92" s="65"/>
      <c r="Q92" s="65"/>
      <c r="R92" s="65"/>
      <c r="S92" s="65"/>
      <c r="T92" s="65"/>
      <c r="U92" s="92"/>
      <c r="X92" s="102"/>
    </row>
    <row r="93" spans="1:24" ht="17.55" customHeight="1" collapsed="1" x14ac:dyDescent="0.45">
      <c r="A93" s="342" t="str">
        <f>IF(COUNTA('（別紙１）省力化計算シート'!I26:I40)&lt;&gt;0,"← 非表示エリアに記載があります。[＋]をクリックして表示してください。[-]の場合は、すべて表示されています。","")</f>
        <v/>
      </c>
      <c r="B93" s="343"/>
      <c r="C93" s="343"/>
      <c r="D93" s="343"/>
      <c r="E93" s="343"/>
      <c r="F93" s="343"/>
      <c r="G93" s="343"/>
      <c r="H93" s="343"/>
      <c r="I93" s="343"/>
      <c r="J93" s="343"/>
      <c r="K93" s="343"/>
      <c r="L93" s="343"/>
      <c r="M93" s="343"/>
      <c r="N93" s="343"/>
      <c r="O93" s="343"/>
      <c r="P93" s="343"/>
      <c r="Q93" s="343"/>
      <c r="R93" s="343"/>
      <c r="S93" s="343"/>
      <c r="T93" s="343"/>
      <c r="U93" s="343"/>
      <c r="X93" s="102"/>
    </row>
  </sheetData>
  <sheetProtection algorithmName="SHA-512" hashValue="0AGzPjWonnMJo7DwsqNx6vxBLQ+P6t7lLqy0K4tSFBih4KbyC3/avn43osfD8AAHaURJ2KO7ZJ/FF5v42WW1Ww==" saltValue="HQNAyb0NabfgBDo/OvoAPQ=="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election activeCell="N15" sqref="N15"/>
    </sheetView>
  </sheetViews>
  <sheetFormatPr defaultColWidth="8.59765625" defaultRowHeight="18" x14ac:dyDescent="0.45"/>
  <cols>
    <col min="1" max="1" width="2.59765625" style="107" customWidth="1"/>
    <col min="2" max="2" width="15.09765625" style="107" customWidth="1"/>
    <col min="3" max="3" width="13.09765625" style="107" customWidth="1"/>
    <col min="4" max="4" width="3.59765625" style="107" customWidth="1"/>
    <col min="5" max="5" width="3.59765625" style="107" bestFit="1" customWidth="1"/>
    <col min="6" max="6" width="12.5" style="107" customWidth="1"/>
    <col min="7" max="7" width="5" style="107" customWidth="1"/>
    <col min="8" max="8" width="16.09765625" style="107" customWidth="1"/>
    <col min="9" max="9" width="3.59765625" style="107" bestFit="1" customWidth="1"/>
    <col min="10" max="10" width="16.09765625" style="107" customWidth="1"/>
    <col min="11" max="11" width="3.59765625" style="107" customWidth="1"/>
    <col min="12" max="12" width="16.09765625" style="107" customWidth="1"/>
    <col min="13" max="13" width="12.296875" style="107" customWidth="1"/>
    <col min="14" max="14" width="11.796875" style="107" customWidth="1"/>
    <col min="15" max="15" width="8.59765625" style="107" hidden="1" customWidth="1"/>
    <col min="16" max="16384" width="8.59765625" style="107"/>
  </cols>
  <sheetData>
    <row r="1" spans="1:15" x14ac:dyDescent="0.45">
      <c r="A1" s="106"/>
      <c r="B1" s="1" t="s">
        <v>68</v>
      </c>
      <c r="C1" s="1"/>
      <c r="D1" s="1"/>
      <c r="E1" s="1"/>
      <c r="F1" s="1"/>
      <c r="G1" s="1"/>
      <c r="H1" s="1"/>
      <c r="I1" s="1"/>
      <c r="J1" s="1"/>
      <c r="K1" s="1"/>
      <c r="L1" s="1"/>
      <c r="M1" s="1"/>
    </row>
    <row r="2" spans="1:15" ht="7.5" customHeight="1" thickBot="1" x14ac:dyDescent="0.5">
      <c r="D2" s="108"/>
      <c r="H2" s="108"/>
    </row>
    <row r="3" spans="1:15" ht="20.399999999999999" thickBot="1" x14ac:dyDescent="0.5">
      <c r="B3" s="109" t="s">
        <v>41</v>
      </c>
      <c r="C3" s="110">
        <f>IF(AND(O4=FALSE,OR(C6="",H6="",J6="",L6="")),"",IF(AND(O4=TRUE,OR(C6="",L6="")),"",IF(C6/(F6*H6*J6+L6)&lt;=0,"",C6/(F6*H6*J6+L6))))</f>
        <v>0.29117512261869705</v>
      </c>
      <c r="D3" s="111" t="s">
        <v>42</v>
      </c>
      <c r="E3" s="112"/>
      <c r="F3" s="113"/>
      <c r="G3" s="111"/>
      <c r="H3" s="111"/>
      <c r="J3" s="114"/>
      <c r="K3" s="115"/>
      <c r="L3" s="115"/>
      <c r="M3" s="115"/>
      <c r="N3" s="112"/>
      <c r="O3" s="107" t="s">
        <v>131</v>
      </c>
    </row>
    <row r="4" spans="1:15" x14ac:dyDescent="0.45">
      <c r="F4" s="189"/>
      <c r="G4" s="189"/>
      <c r="H4" s="189"/>
      <c r="I4" s="189"/>
      <c r="J4" s="189"/>
      <c r="O4" s="190" t="b">
        <v>0</v>
      </c>
    </row>
    <row r="5" spans="1:15" ht="18.600000000000001" thickBot="1" x14ac:dyDescent="0.5">
      <c r="C5" s="112" t="s">
        <v>43</v>
      </c>
      <c r="F5" s="112" t="s">
        <v>44</v>
      </c>
      <c r="G5" s="112"/>
      <c r="H5" s="112" t="s">
        <v>45</v>
      </c>
      <c r="J5" s="112" t="s">
        <v>46</v>
      </c>
      <c r="L5" s="112" t="s">
        <v>73</v>
      </c>
      <c r="O5" s="121" t="str">
        <f>IF($O$4=TRUE,"※新規事業の場合、削減工数（時間）は0と見なします。","※ 省力化計算シートより自動入力されます。")</f>
        <v>※ 省力化計算シートより自動入力されます。</v>
      </c>
    </row>
    <row r="6" spans="1:15" ht="18.600000000000001" thickBot="1" x14ac:dyDescent="0.5">
      <c r="B6" s="116"/>
      <c r="C6" s="117">
        <v>73500000</v>
      </c>
      <c r="D6" s="118" t="s">
        <v>47</v>
      </c>
      <c r="E6" s="112" t="s">
        <v>48</v>
      </c>
      <c r="F6" s="119">
        <f>IF($O$4=TRUE,0,'（別紙１）省力化計算シート'!D3-'（別紙１）省力化計算シート'!J3)</f>
        <v>142.06</v>
      </c>
      <c r="G6" s="112" t="s">
        <v>49</v>
      </c>
      <c r="H6" s="117">
        <v>250</v>
      </c>
      <c r="I6" s="112" t="s">
        <v>49</v>
      </c>
      <c r="J6" s="120">
        <v>1884</v>
      </c>
      <c r="K6" s="112" t="s">
        <v>50</v>
      </c>
      <c r="L6" s="120">
        <v>185515151</v>
      </c>
      <c r="M6" s="107" t="s">
        <v>51</v>
      </c>
    </row>
    <row r="7" spans="1:15" ht="35.1" customHeight="1" x14ac:dyDescent="0.45">
      <c r="F7" s="121"/>
      <c r="J7" s="122"/>
    </row>
    <row r="8" spans="1:15" ht="35.1" customHeight="1" x14ac:dyDescent="0.45">
      <c r="B8" s="123"/>
      <c r="K8" s="113"/>
      <c r="L8" s="113"/>
      <c r="M8" s="116"/>
    </row>
    <row r="9" spans="1:15" ht="35.1" customHeight="1" x14ac:dyDescent="0.45"/>
    <row r="10" spans="1:15" ht="35.1" customHeight="1" x14ac:dyDescent="0.45"/>
    <row r="11" spans="1:15" ht="35.1" customHeight="1" x14ac:dyDescent="0.45"/>
    <row r="12" spans="1:15" x14ac:dyDescent="0.45">
      <c r="C12" s="107" t="s">
        <v>52</v>
      </c>
    </row>
    <row r="13" spans="1:15" ht="18" customHeight="1" x14ac:dyDescent="0.45">
      <c r="C13" s="367" t="s">
        <v>173</v>
      </c>
      <c r="D13" s="368"/>
      <c r="E13" s="368"/>
      <c r="F13" s="368"/>
      <c r="G13" s="368"/>
      <c r="H13" s="368"/>
      <c r="I13" s="368"/>
      <c r="J13" s="368"/>
      <c r="K13" s="368"/>
      <c r="L13" s="368"/>
      <c r="M13" s="369"/>
    </row>
    <row r="14" spans="1:15" ht="18" customHeight="1" x14ac:dyDescent="0.45">
      <c r="C14" s="370"/>
      <c r="D14" s="371"/>
      <c r="E14" s="371"/>
      <c r="F14" s="371"/>
      <c r="G14" s="371"/>
      <c r="H14" s="371"/>
      <c r="I14" s="371"/>
      <c r="J14" s="371"/>
      <c r="K14" s="371"/>
      <c r="L14" s="371"/>
      <c r="M14" s="372"/>
    </row>
    <row r="15" spans="1:15" ht="18" customHeight="1" x14ac:dyDescent="0.45">
      <c r="C15" s="370"/>
      <c r="D15" s="371"/>
      <c r="E15" s="371"/>
      <c r="F15" s="371"/>
      <c r="G15" s="371"/>
      <c r="H15" s="371"/>
      <c r="I15" s="371"/>
      <c r="J15" s="371"/>
      <c r="K15" s="371"/>
      <c r="L15" s="371"/>
      <c r="M15" s="372"/>
    </row>
    <row r="16" spans="1:15" ht="18" customHeight="1" x14ac:dyDescent="0.45">
      <c r="C16" s="370"/>
      <c r="D16" s="371"/>
      <c r="E16" s="371"/>
      <c r="F16" s="371"/>
      <c r="G16" s="371"/>
      <c r="H16" s="371"/>
      <c r="I16" s="371"/>
      <c r="J16" s="371"/>
      <c r="K16" s="371"/>
      <c r="L16" s="371"/>
      <c r="M16" s="372"/>
    </row>
    <row r="17" spans="3:13" ht="18" customHeight="1" x14ac:dyDescent="0.45">
      <c r="C17" s="370"/>
      <c r="D17" s="371"/>
      <c r="E17" s="371"/>
      <c r="F17" s="371"/>
      <c r="G17" s="371"/>
      <c r="H17" s="371"/>
      <c r="I17" s="371"/>
      <c r="J17" s="371"/>
      <c r="K17" s="371"/>
      <c r="L17" s="371"/>
      <c r="M17" s="372"/>
    </row>
    <row r="18" spans="3:13" ht="18" customHeight="1" x14ac:dyDescent="0.45">
      <c r="C18" s="370"/>
      <c r="D18" s="371"/>
      <c r="E18" s="371"/>
      <c r="F18" s="371"/>
      <c r="G18" s="371"/>
      <c r="H18" s="371"/>
      <c r="I18" s="371"/>
      <c r="J18" s="371"/>
      <c r="K18" s="371"/>
      <c r="L18" s="371"/>
      <c r="M18" s="372"/>
    </row>
    <row r="19" spans="3:13" ht="18" customHeight="1" x14ac:dyDescent="0.45">
      <c r="C19" s="373"/>
      <c r="D19" s="374"/>
      <c r="E19" s="374"/>
      <c r="F19" s="374"/>
      <c r="G19" s="374"/>
      <c r="H19" s="374"/>
      <c r="I19" s="374"/>
      <c r="J19" s="374"/>
      <c r="K19" s="374"/>
      <c r="L19" s="374"/>
      <c r="M19" s="375"/>
    </row>
  </sheetData>
  <sheetProtection algorithmName="SHA-512" hashValue="k5ueQwu2eC0DPHLXuoiJBTD9K9BvGv9xkQ7rd2kJw4Uluyh+aa5iMtLqgRfp8PSH1+jsqkVM21qTmVJuZeFuoQ==" saltValue="FpwuHcbBgzszafd1ZARkKg=="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60960</xdr:colOff>
                    <xdr:row>2</xdr:row>
                    <xdr:rowOff>251460</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436C-0841-4A2B-96DD-C8A944C2C5A7}">
  <sheetPr codeName="Sheet5">
    <tabColor rgb="FF92D050"/>
  </sheetPr>
  <dimension ref="B1:N77"/>
  <sheetViews>
    <sheetView showGridLines="0" topLeftCell="A25" zoomScale="70" zoomScaleNormal="70" zoomScaleSheetLayoutView="85" workbookViewId="0"/>
  </sheetViews>
  <sheetFormatPr defaultColWidth="8.59765625" defaultRowHeight="12.6" x14ac:dyDescent="0.45"/>
  <cols>
    <col min="1" max="1" width="3.5" style="145" customWidth="1"/>
    <col min="2" max="2" width="18.09765625" style="145" customWidth="1"/>
    <col min="3" max="3" width="28.796875" style="145" customWidth="1"/>
    <col min="4" max="4" width="4.8984375" style="145" hidden="1" customWidth="1"/>
    <col min="5" max="5" width="16.19921875" style="145" customWidth="1"/>
    <col min="6" max="6" width="9.09765625" style="145" customWidth="1"/>
    <col min="7" max="11" width="16.19921875" style="145" customWidth="1"/>
    <col min="12" max="12" width="3" style="145" customWidth="1"/>
    <col min="13" max="14" width="5.19921875" style="145" customWidth="1"/>
    <col min="15" max="16384" width="8.59765625" style="145"/>
  </cols>
  <sheetData>
    <row r="1" spans="2:14" ht="16.2" x14ac:dyDescent="0.45">
      <c r="B1" s="210" t="s">
        <v>53</v>
      </c>
      <c r="C1" s="211"/>
      <c r="D1" s="211"/>
      <c r="E1" s="211"/>
      <c r="F1" s="211"/>
      <c r="G1" s="212"/>
      <c r="H1" s="211"/>
      <c r="I1" s="211"/>
      <c r="J1" s="211"/>
      <c r="K1" s="213"/>
    </row>
    <row r="2" spans="2:14" ht="13.8" x14ac:dyDescent="0.45">
      <c r="B2" s="214" t="s">
        <v>54</v>
      </c>
      <c r="C2" s="215"/>
      <c r="D2" s="215"/>
      <c r="E2" s="215"/>
      <c r="F2" s="215"/>
      <c r="G2" s="216"/>
      <c r="H2" s="215"/>
      <c r="I2" s="215"/>
      <c r="J2" s="215"/>
      <c r="K2" s="217"/>
      <c r="N2" s="218" t="s">
        <v>138</v>
      </c>
    </row>
    <row r="3" spans="2:14" ht="13.8" x14ac:dyDescent="0.45">
      <c r="B3" s="214" t="s">
        <v>84</v>
      </c>
      <c r="C3" s="215"/>
      <c r="D3" s="215"/>
      <c r="E3" s="215"/>
      <c r="F3" s="215"/>
      <c r="G3" s="215"/>
      <c r="H3" s="215"/>
      <c r="I3" s="215"/>
      <c r="J3" s="215"/>
      <c r="K3" s="217"/>
    </row>
    <row r="4" spans="2:14" ht="13.8" x14ac:dyDescent="0.45">
      <c r="B4" s="214" t="s">
        <v>139</v>
      </c>
      <c r="C4" s="215"/>
      <c r="D4" s="215"/>
      <c r="E4" s="215"/>
      <c r="F4" s="215"/>
      <c r="G4" s="215"/>
      <c r="H4" s="215"/>
      <c r="I4" s="215"/>
      <c r="J4" s="215"/>
      <c r="K4" s="217"/>
    </row>
    <row r="5" spans="2:14" ht="13.8" x14ac:dyDescent="0.45">
      <c r="B5" s="214" t="s">
        <v>140</v>
      </c>
      <c r="C5" s="215"/>
      <c r="D5" s="215"/>
      <c r="E5" s="215"/>
      <c r="F5" s="215"/>
      <c r="G5" s="215"/>
      <c r="H5" s="215"/>
      <c r="I5" s="215"/>
      <c r="J5" s="215"/>
      <c r="K5" s="217"/>
    </row>
    <row r="6" spans="2:14" ht="13.8" x14ac:dyDescent="0.45">
      <c r="B6" s="219" t="s">
        <v>85</v>
      </c>
      <c r="C6" s="215"/>
      <c r="D6" s="215"/>
      <c r="E6" s="215"/>
      <c r="F6" s="215"/>
      <c r="G6" s="215"/>
      <c r="H6" s="215"/>
      <c r="I6" s="215"/>
      <c r="J6" s="215"/>
      <c r="K6" s="217"/>
    </row>
    <row r="7" spans="2:14" ht="13.8" x14ac:dyDescent="0.45">
      <c r="B7" s="219" t="s">
        <v>86</v>
      </c>
      <c r="C7" s="215"/>
      <c r="D7" s="215"/>
      <c r="E7" s="215"/>
      <c r="F7" s="215"/>
      <c r="G7" s="215"/>
      <c r="H7" s="215"/>
      <c r="I7" s="215"/>
      <c r="J7" s="215"/>
      <c r="K7" s="217"/>
    </row>
    <row r="8" spans="2:14" ht="13.8" x14ac:dyDescent="0.45">
      <c r="B8" s="214" t="s">
        <v>141</v>
      </c>
      <c r="C8" s="215"/>
      <c r="D8" s="215"/>
      <c r="E8" s="215"/>
      <c r="F8" s="215"/>
      <c r="G8" s="215"/>
      <c r="H8" s="215"/>
      <c r="I8" s="215"/>
      <c r="J8" s="215"/>
      <c r="K8" s="217"/>
    </row>
    <row r="9" spans="2:14" ht="13.8" x14ac:dyDescent="0.45">
      <c r="B9" s="220" t="s">
        <v>87</v>
      </c>
      <c r="C9" s="215"/>
      <c r="D9" s="215"/>
      <c r="E9" s="215"/>
      <c r="F9" s="215"/>
      <c r="G9" s="215"/>
      <c r="H9" s="215"/>
      <c r="I9" s="215"/>
      <c r="J9" s="215"/>
      <c r="K9" s="217"/>
    </row>
    <row r="10" spans="2:14" ht="13.8" x14ac:dyDescent="0.45">
      <c r="B10" s="220" t="s">
        <v>55</v>
      </c>
      <c r="C10" s="215"/>
      <c r="D10" s="215"/>
      <c r="E10" s="215"/>
      <c r="F10" s="215"/>
      <c r="G10" s="215"/>
      <c r="H10" s="215"/>
      <c r="I10" s="215"/>
      <c r="J10" s="215"/>
      <c r="K10" s="217"/>
    </row>
    <row r="11" spans="2:14" ht="18" customHeight="1" thickBot="1" x14ac:dyDescent="0.5">
      <c r="B11" s="221" t="s">
        <v>56</v>
      </c>
      <c r="C11" s="222"/>
      <c r="D11" s="222"/>
      <c r="E11" s="222"/>
      <c r="F11" s="222"/>
      <c r="G11" s="222"/>
      <c r="H11" s="222"/>
      <c r="I11" s="222"/>
      <c r="J11" s="222"/>
      <c r="K11" s="223"/>
    </row>
    <row r="12" spans="2:14" ht="7.95" customHeight="1" x14ac:dyDescent="0.45">
      <c r="B12" s="146"/>
    </row>
    <row r="13" spans="2:14" ht="13.8" x14ac:dyDescent="0.45">
      <c r="B13" s="146"/>
      <c r="E13" s="147"/>
      <c r="F13" s="145" t="s">
        <v>88</v>
      </c>
    </row>
    <row r="14" spans="2:14" ht="6" customHeight="1" x14ac:dyDescent="0.45">
      <c r="B14" s="146"/>
    </row>
    <row r="15" spans="2:14" ht="13.8" x14ac:dyDescent="0.45">
      <c r="B15" s="146"/>
      <c r="E15" s="148" t="s">
        <v>89</v>
      </c>
      <c r="F15" s="145" t="s">
        <v>90</v>
      </c>
    </row>
    <row r="16" spans="2:14" ht="10.050000000000001" customHeight="1" x14ac:dyDescent="0.45">
      <c r="B16" s="146"/>
    </row>
    <row r="17" spans="2:11" ht="13.8" x14ac:dyDescent="0.45">
      <c r="B17" s="146"/>
      <c r="E17" s="149" t="s">
        <v>91</v>
      </c>
      <c r="F17" s="145" t="s">
        <v>92</v>
      </c>
      <c r="H17" s="150" t="s">
        <v>93</v>
      </c>
      <c r="I17" s="145" t="s">
        <v>109</v>
      </c>
    </row>
    <row r="18" spans="2:11" ht="7.5" customHeight="1" x14ac:dyDescent="0.45">
      <c r="B18" s="146"/>
    </row>
    <row r="19" spans="2:11" x14ac:dyDescent="0.45">
      <c r="E19" s="151" t="s">
        <v>94</v>
      </c>
      <c r="F19" s="145" t="s">
        <v>95</v>
      </c>
      <c r="I19" s="152" t="s">
        <v>110</v>
      </c>
    </row>
    <row r="22" spans="2:11" ht="13.8" x14ac:dyDescent="0.45">
      <c r="B22" s="399" t="s">
        <v>96</v>
      </c>
      <c r="C22" s="399"/>
      <c r="D22" s="399"/>
    </row>
    <row r="23" spans="2:11" ht="13.2" thickBot="1" x14ac:dyDescent="0.5">
      <c r="B23" s="153"/>
      <c r="C23" s="153"/>
      <c r="D23" s="153"/>
    </row>
    <row r="24" spans="2:11" ht="21.6" customHeight="1" x14ac:dyDescent="0.45">
      <c r="B24" s="400"/>
      <c r="C24" s="401"/>
      <c r="D24" s="402"/>
      <c r="E24" s="224" t="s">
        <v>142</v>
      </c>
      <c r="F24" s="409"/>
      <c r="G24" s="225">
        <v>1</v>
      </c>
      <c r="H24" s="226">
        <v>2</v>
      </c>
      <c r="I24" s="225">
        <v>3</v>
      </c>
      <c r="J24" s="225">
        <v>4</v>
      </c>
      <c r="K24" s="225">
        <v>5</v>
      </c>
    </row>
    <row r="25" spans="2:11" ht="18" customHeight="1" x14ac:dyDescent="0.45">
      <c r="B25" s="403"/>
      <c r="C25" s="404"/>
      <c r="D25" s="405"/>
      <c r="E25" s="227" t="s">
        <v>143</v>
      </c>
      <c r="F25" s="410"/>
      <c r="G25" s="229" t="s">
        <v>57</v>
      </c>
      <c r="H25" s="230" t="s">
        <v>57</v>
      </c>
      <c r="I25" s="229" t="s">
        <v>57</v>
      </c>
      <c r="J25" s="229" t="s">
        <v>57</v>
      </c>
      <c r="K25" s="229" t="s">
        <v>57</v>
      </c>
    </row>
    <row r="26" spans="2:11" ht="18" customHeight="1" x14ac:dyDescent="0.45">
      <c r="B26" s="403"/>
      <c r="C26" s="404"/>
      <c r="D26" s="405"/>
      <c r="E26" s="231" t="s">
        <v>165</v>
      </c>
      <c r="F26" s="410"/>
      <c r="G26" s="228" t="s">
        <v>166</v>
      </c>
      <c r="H26" s="228" t="s">
        <v>167</v>
      </c>
      <c r="I26" s="228" t="s">
        <v>168</v>
      </c>
      <c r="J26" s="228" t="s">
        <v>169</v>
      </c>
      <c r="K26" s="228" t="s">
        <v>170</v>
      </c>
    </row>
    <row r="27" spans="2:11" ht="18.45" customHeight="1" thickBot="1" x14ac:dyDescent="0.5">
      <c r="B27" s="406"/>
      <c r="C27" s="407"/>
      <c r="D27" s="408"/>
      <c r="E27" s="195"/>
      <c r="F27" s="411"/>
      <c r="G27" s="154"/>
      <c r="H27" s="155"/>
      <c r="I27" s="156"/>
      <c r="J27" s="156"/>
      <c r="K27" s="156"/>
    </row>
    <row r="28" spans="2:11" ht="20.100000000000001" customHeight="1" x14ac:dyDescent="0.45">
      <c r="B28" s="412" t="s">
        <v>97</v>
      </c>
      <c r="C28" s="413"/>
      <c r="D28" s="157"/>
      <c r="E28" s="235">
        <v>957810389.28861785</v>
      </c>
      <c r="F28" s="236"/>
      <c r="G28" s="237">
        <v>1027083000</v>
      </c>
      <c r="H28" s="235">
        <v>1093843000</v>
      </c>
      <c r="I28" s="235">
        <v>1164942000</v>
      </c>
      <c r="J28" s="235">
        <v>1240663000</v>
      </c>
      <c r="K28" s="237">
        <v>1321306000</v>
      </c>
    </row>
    <row r="29" spans="2:11" ht="20.100000000000001" customHeight="1" x14ac:dyDescent="0.45">
      <c r="B29" s="414" t="s">
        <v>98</v>
      </c>
      <c r="C29" s="415"/>
      <c r="D29" s="158"/>
      <c r="E29" s="238">
        <v>624021448.78048778</v>
      </c>
      <c r="F29" s="239"/>
      <c r="G29" s="238">
        <v>620608000</v>
      </c>
      <c r="H29" s="238">
        <v>670689000</v>
      </c>
      <c r="I29" s="238">
        <v>708956000</v>
      </c>
      <c r="J29" s="238">
        <v>747986000</v>
      </c>
      <c r="K29" s="238">
        <v>792505000</v>
      </c>
    </row>
    <row r="30" spans="2:11" ht="20.100000000000001" customHeight="1" x14ac:dyDescent="0.45">
      <c r="B30" s="416" t="s">
        <v>99</v>
      </c>
      <c r="C30" s="417"/>
      <c r="D30" s="184"/>
      <c r="E30" s="240">
        <f>E28-E29</f>
        <v>333788940.50813007</v>
      </c>
      <c r="F30" s="241"/>
      <c r="G30" s="242">
        <f>G28-G29</f>
        <v>406475000</v>
      </c>
      <c r="H30" s="242">
        <f>H28-H29</f>
        <v>423154000</v>
      </c>
      <c r="I30" s="242">
        <f>I28-I29</f>
        <v>455986000</v>
      </c>
      <c r="J30" s="242">
        <f>J28-J29</f>
        <v>492677000</v>
      </c>
      <c r="K30" s="242">
        <f>K28-K29</f>
        <v>528801000</v>
      </c>
    </row>
    <row r="31" spans="2:11" ht="20.100000000000001" customHeight="1" thickBot="1" x14ac:dyDescent="0.5">
      <c r="B31" s="416" t="s">
        <v>147</v>
      </c>
      <c r="C31" s="417"/>
      <c r="D31" s="184"/>
      <c r="E31" s="238">
        <v>101762761.15853661</v>
      </c>
      <c r="F31" s="239"/>
      <c r="G31" s="243">
        <f>$E$31+G36+(G42-$E$42)</f>
        <v>115582164.41056913</v>
      </c>
      <c r="H31" s="243">
        <f>$E$31+H36+(H42-$E$42)</f>
        <v>130934164.41056913</v>
      </c>
      <c r="I31" s="243">
        <f>$E$31+I36+(I42-$E$42)</f>
        <v>136281164.41056913</v>
      </c>
      <c r="J31" s="243">
        <f>$E$31+J36+(J42-$E$42)</f>
        <v>142542164.41056913</v>
      </c>
      <c r="K31" s="243">
        <f>$E$31+K36+(K42-$E$42)</f>
        <v>149613164.41056913</v>
      </c>
    </row>
    <row r="32" spans="2:11" ht="24" customHeight="1" thickBot="1" x14ac:dyDescent="0.5">
      <c r="B32" s="418" t="s">
        <v>58</v>
      </c>
      <c r="C32" s="419"/>
      <c r="D32" s="159"/>
      <c r="E32" s="244">
        <f>E30-E31</f>
        <v>232026179.34959346</v>
      </c>
      <c r="F32" s="245"/>
      <c r="G32" s="246">
        <f>G30-G31</f>
        <v>290892835.58943087</v>
      </c>
      <c r="H32" s="246">
        <f>H30-H31</f>
        <v>292219835.58943087</v>
      </c>
      <c r="I32" s="246">
        <f>I30-I31</f>
        <v>319704835.58943087</v>
      </c>
      <c r="J32" s="246">
        <f>J30-J31</f>
        <v>350134835.58943087</v>
      </c>
      <c r="K32" s="246">
        <f>K30-K31</f>
        <v>379187835.58943087</v>
      </c>
    </row>
    <row r="33" spans="2:11" ht="24" customHeight="1" x14ac:dyDescent="0.45">
      <c r="B33" s="420" t="s">
        <v>144</v>
      </c>
      <c r="C33" s="377"/>
      <c r="D33" s="160"/>
      <c r="E33" s="247">
        <v>232565572.19512194</v>
      </c>
      <c r="F33" s="248"/>
      <c r="G33" s="247">
        <v>242029000</v>
      </c>
      <c r="H33" s="247">
        <v>251879000</v>
      </c>
      <c r="I33" s="247">
        <v>262134000</v>
      </c>
      <c r="J33" s="247">
        <v>272810000</v>
      </c>
      <c r="K33" s="247">
        <v>283923000</v>
      </c>
    </row>
    <row r="34" spans="2:11" ht="24" customHeight="1" x14ac:dyDescent="0.45">
      <c r="B34" s="421" t="s">
        <v>145</v>
      </c>
      <c r="C34" s="422"/>
      <c r="D34" s="161"/>
      <c r="E34" s="249">
        <f>E35+E36</f>
        <v>13150.386178861789</v>
      </c>
      <c r="F34" s="241"/>
      <c r="G34" s="250">
        <f>G35+G36</f>
        <v>6292150.3861788614</v>
      </c>
      <c r="H34" s="250">
        <f>H35+H36</f>
        <v>13794150.386178862</v>
      </c>
      <c r="I34" s="250">
        <f>I35+I36</f>
        <v>10969150.386178862</v>
      </c>
      <c r="J34" s="250">
        <f>J35+J36</f>
        <v>8723150.3861788623</v>
      </c>
      <c r="K34" s="250">
        <f>K35+K36</f>
        <v>6938150.3861788614</v>
      </c>
    </row>
    <row r="35" spans="2:11" ht="24" customHeight="1" x14ac:dyDescent="0.45">
      <c r="B35" s="162" t="s">
        <v>100</v>
      </c>
      <c r="C35" s="163"/>
      <c r="D35" s="164"/>
      <c r="E35" s="251">
        <v>13150.386178861789</v>
      </c>
      <c r="F35" s="248"/>
      <c r="G35" s="251">
        <v>13150.386178861789</v>
      </c>
      <c r="H35" s="251">
        <v>13150.386178861789</v>
      </c>
      <c r="I35" s="251">
        <v>13150.386178861789</v>
      </c>
      <c r="J35" s="251">
        <v>13150.386178861789</v>
      </c>
      <c r="K35" s="251">
        <v>13150.386178861789</v>
      </c>
    </row>
    <row r="36" spans="2:11" ht="24" customHeight="1" x14ac:dyDescent="0.45">
      <c r="B36" s="165" t="s">
        <v>101</v>
      </c>
      <c r="C36" s="163"/>
      <c r="D36" s="164"/>
      <c r="E36" s="251">
        <v>0</v>
      </c>
      <c r="F36" s="248"/>
      <c r="G36" s="251">
        <v>6279000</v>
      </c>
      <c r="H36" s="251">
        <v>13781000</v>
      </c>
      <c r="I36" s="251">
        <v>10956000</v>
      </c>
      <c r="J36" s="251">
        <v>8710000</v>
      </c>
      <c r="K36" s="251">
        <v>6925000</v>
      </c>
    </row>
    <row r="37" spans="2:11" ht="24" customHeight="1" x14ac:dyDescent="0.45">
      <c r="B37" s="423" t="s">
        <v>102</v>
      </c>
      <c r="C37" s="424"/>
      <c r="D37" s="425"/>
      <c r="E37" s="252">
        <f>E32+E33+E34</f>
        <v>464604901.93089426</v>
      </c>
      <c r="F37" s="253"/>
      <c r="G37" s="254">
        <f>G32+G33+G34</f>
        <v>539213985.97560978</v>
      </c>
      <c r="H37" s="255">
        <f>H32+H33+H34</f>
        <v>557892985.97560966</v>
      </c>
      <c r="I37" s="254">
        <f>I32+I33+I34</f>
        <v>592807985.97560966</v>
      </c>
      <c r="J37" s="254">
        <f>J32+J33+J34</f>
        <v>631667985.97560966</v>
      </c>
      <c r="K37" s="254">
        <f>K32+K33+K34</f>
        <v>670048985.97560966</v>
      </c>
    </row>
    <row r="38" spans="2:11" ht="24" customHeight="1" x14ac:dyDescent="0.45">
      <c r="B38" s="166" t="s">
        <v>103</v>
      </c>
      <c r="C38" s="185"/>
      <c r="D38" s="186"/>
      <c r="E38" s="256"/>
      <c r="F38" s="257"/>
      <c r="G38" s="258">
        <f>ROUNDDOWN(((G37/$E$37)^(1/G24)-1)*100,2)</f>
        <v>16.05</v>
      </c>
      <c r="H38" s="258">
        <f>ROUNDDOWN(((H37/$E$37)^(1/H24)-1)*100,2)</f>
        <v>9.58</v>
      </c>
      <c r="I38" s="258">
        <f>ROUNDDOWN(((I37/$E$37)^(1/I24)-1)*100,2)</f>
        <v>8.4600000000000009</v>
      </c>
      <c r="J38" s="258">
        <f>ROUNDDOWN(((J37/$E$37)^(1/J24)-1)*100,2)</f>
        <v>7.98</v>
      </c>
      <c r="K38" s="258">
        <f>ROUNDDOWN(((K37/$E$37)^(1/K24)-1)*100,2)</f>
        <v>7.59</v>
      </c>
    </row>
    <row r="39" spans="2:11" ht="24" customHeight="1" x14ac:dyDescent="0.45">
      <c r="B39" s="396" t="s">
        <v>111</v>
      </c>
      <c r="C39" s="397"/>
      <c r="D39" s="398"/>
      <c r="E39" s="259">
        <f>ROUNDUP((E37/(E49+E50)),2)</f>
        <v>11615122.549999999</v>
      </c>
      <c r="F39" s="260"/>
      <c r="G39" s="259">
        <f>ROUNDUP((G37/(G49+G50)),2)</f>
        <v>13480349.65</v>
      </c>
      <c r="H39" s="261">
        <f>ROUNDUP((H37/(H49+H50)),2)</f>
        <v>13947324.65</v>
      </c>
      <c r="I39" s="259">
        <f>ROUNDUP((I37/(I49+I50)),2)</f>
        <v>14820199.65</v>
      </c>
      <c r="J39" s="259">
        <f>ROUNDUP((J37/(J49+J50)),2)</f>
        <v>15791699.65</v>
      </c>
      <c r="K39" s="259">
        <f>ROUNDUP((K37/(K49+K50)),2)</f>
        <v>16751224.65</v>
      </c>
    </row>
    <row r="40" spans="2:11" ht="24" customHeight="1" x14ac:dyDescent="0.45">
      <c r="B40" s="382" t="s">
        <v>104</v>
      </c>
      <c r="C40" s="383"/>
      <c r="D40" s="384"/>
      <c r="E40" s="262"/>
      <c r="F40" s="263"/>
      <c r="G40" s="259">
        <f>ROUNDUP(($E$37+(ABS($E$37)*1.04^G24-ABS($E$37)))/($E$49+$E$50),0)</f>
        <v>12079728</v>
      </c>
      <c r="H40" s="259">
        <f>ROUNDUP(($E$37+(ABS($E$37)*1.04^H24-ABS($E$37)))/($E$49+$E$50),0)</f>
        <v>12562917</v>
      </c>
      <c r="I40" s="259">
        <f>ROUNDUP(($E$37+(ABS($E$37)*1.04^I24-ABS($E$37)))/($E$49+$E$50),0)</f>
        <v>13065434</v>
      </c>
      <c r="J40" s="259">
        <f>ROUNDUP(($E$37+(ABS($E$37)*1.04^J24-ABS($E$37)))/($E$49+$E$50),0)</f>
        <v>13588051</v>
      </c>
      <c r="K40" s="259">
        <f>ROUNDUP(($E$37+(ABS($E$37)*1.04^K24-ABS($E$37)))/($E$49+$E$50),0)</f>
        <v>14131573</v>
      </c>
    </row>
    <row r="41" spans="2:11" ht="24" customHeight="1" x14ac:dyDescent="0.45">
      <c r="B41" s="167" t="s">
        <v>124</v>
      </c>
      <c r="C41" s="182"/>
      <c r="D41" s="183"/>
      <c r="E41" s="256"/>
      <c r="F41" s="257"/>
      <c r="G41" s="258">
        <f>ROUNDDOWN(((G39/$E$39)^(1/G24)-1)*100,2)</f>
        <v>16.05</v>
      </c>
      <c r="H41" s="258">
        <f>ROUNDDOWN(((H39/$E$39)^(1/H24)-1)*100,2)</f>
        <v>9.58</v>
      </c>
      <c r="I41" s="258">
        <f>ROUNDDOWN(((I39/$E$39)^(1/I24)-1)*100,2)</f>
        <v>8.4600000000000009</v>
      </c>
      <c r="J41" s="258">
        <f>ROUNDDOWN(((J39/$E$39)^(1/J24)-1)*100,2)</f>
        <v>7.98</v>
      </c>
      <c r="K41" s="258">
        <f>ROUNDDOWN(((K39/$E$39)^(1/K24)-1)*100,2)</f>
        <v>7.59</v>
      </c>
    </row>
    <row r="42" spans="2:11" ht="24" customHeight="1" thickBot="1" x14ac:dyDescent="0.5">
      <c r="B42" s="385" t="s">
        <v>128</v>
      </c>
      <c r="C42" s="386"/>
      <c r="D42" s="387"/>
      <c r="E42" s="264">
        <f>E43+E44</f>
        <v>183894596.74796748</v>
      </c>
      <c r="F42" s="265"/>
      <c r="G42" s="264">
        <f>G43+G44</f>
        <v>191435000</v>
      </c>
      <c r="H42" s="266">
        <f>H43+H44</f>
        <v>199285000</v>
      </c>
      <c r="I42" s="264">
        <f>I43+I44</f>
        <v>207457000</v>
      </c>
      <c r="J42" s="267">
        <f>J43+J44</f>
        <v>215964000</v>
      </c>
      <c r="K42" s="267">
        <f>K43+K44</f>
        <v>224820000</v>
      </c>
    </row>
    <row r="43" spans="2:11" ht="24" customHeight="1" x14ac:dyDescent="0.45">
      <c r="B43" s="388" t="s">
        <v>59</v>
      </c>
      <c r="C43" s="389"/>
      <c r="D43" s="168"/>
      <c r="E43" s="268">
        <v>20994918.699186992</v>
      </c>
      <c r="F43" s="269"/>
      <c r="G43" s="268">
        <v>21856000</v>
      </c>
      <c r="H43" s="268">
        <v>22753000</v>
      </c>
      <c r="I43" s="268">
        <v>23686000</v>
      </c>
      <c r="J43" s="268">
        <v>24658000</v>
      </c>
      <c r="K43" s="268">
        <v>25669000</v>
      </c>
    </row>
    <row r="44" spans="2:11" ht="24" customHeight="1" thickBot="1" x14ac:dyDescent="0.5">
      <c r="B44" s="390" t="s">
        <v>60</v>
      </c>
      <c r="C44" s="391"/>
      <c r="D44" s="169"/>
      <c r="E44" s="270">
        <v>162899678.0487805</v>
      </c>
      <c r="F44" s="271"/>
      <c r="G44" s="270">
        <v>169579000</v>
      </c>
      <c r="H44" s="270">
        <v>176532000</v>
      </c>
      <c r="I44" s="270">
        <v>183771000</v>
      </c>
      <c r="J44" s="270">
        <v>191306000</v>
      </c>
      <c r="K44" s="270">
        <v>199151000</v>
      </c>
    </row>
    <row r="45" spans="2:11" ht="18.600000000000001" customHeight="1" x14ac:dyDescent="0.45">
      <c r="B45" s="392" t="s">
        <v>123</v>
      </c>
      <c r="C45" s="393"/>
      <c r="D45" s="170"/>
      <c r="E45" s="272"/>
      <c r="F45" s="273"/>
      <c r="G45" s="274">
        <f>ROUNDDOWN(((G42/$E$42)^(1/G24)-1)*100,2)</f>
        <v>4.0999999999999996</v>
      </c>
      <c r="H45" s="275">
        <f>ROUNDDOWN(((H42/$E$42)^(1/H24)-1)*100,2)</f>
        <v>4.0999999999999996</v>
      </c>
      <c r="I45" s="274">
        <f>ROUNDDOWN(((I42/$E$42)^(1/I24)-1)*100,2)</f>
        <v>4.0999999999999996</v>
      </c>
      <c r="J45" s="274">
        <f>ROUNDDOWN(((J42/$E$42)^(1/J24)-1)*100,2)</f>
        <v>4.0999999999999996</v>
      </c>
      <c r="K45" s="276">
        <f>ROUNDDOWN(((K42/$E$42)^(1/K24)-1)*100,2)</f>
        <v>4.0999999999999996</v>
      </c>
    </row>
    <row r="46" spans="2:11" x14ac:dyDescent="0.45">
      <c r="B46" s="394" t="s">
        <v>61</v>
      </c>
      <c r="C46" s="171" t="s">
        <v>62</v>
      </c>
      <c r="D46" s="172">
        <v>0.02</v>
      </c>
      <c r="E46" s="277"/>
      <c r="F46" s="278"/>
      <c r="G46" s="279">
        <f t="shared" ref="G46:K48" si="0">$E$42*(1+$D46)^G$24</f>
        <v>187572488.68292683</v>
      </c>
      <c r="H46" s="280">
        <f t="shared" si="0"/>
        <v>191323938.45658538</v>
      </c>
      <c r="I46" s="279">
        <f t="shared" si="0"/>
        <v>195150417.22571707</v>
      </c>
      <c r="J46" s="279">
        <f t="shared" si="0"/>
        <v>199053425.57023141</v>
      </c>
      <c r="K46" s="281">
        <f t="shared" si="0"/>
        <v>203034494.08163604</v>
      </c>
    </row>
    <row r="47" spans="2:11" x14ac:dyDescent="0.45">
      <c r="B47" s="394"/>
      <c r="C47" s="173" t="s">
        <v>63</v>
      </c>
      <c r="D47" s="174">
        <v>0.04</v>
      </c>
      <c r="E47" s="282"/>
      <c r="F47" s="283"/>
      <c r="G47" s="280">
        <f t="shared" si="0"/>
        <v>191250380.61788619</v>
      </c>
      <c r="H47" s="280">
        <f t="shared" si="0"/>
        <v>198900395.84260166</v>
      </c>
      <c r="I47" s="280">
        <f t="shared" si="0"/>
        <v>206856411.67630571</v>
      </c>
      <c r="J47" s="280">
        <f t="shared" si="0"/>
        <v>215130668.14335796</v>
      </c>
      <c r="K47" s="284">
        <f t="shared" si="0"/>
        <v>223735894.86909232</v>
      </c>
    </row>
    <row r="48" spans="2:11" ht="13.2" thickBot="1" x14ac:dyDescent="0.5">
      <c r="B48" s="395"/>
      <c r="C48" s="175" t="s">
        <v>64</v>
      </c>
      <c r="D48" s="176">
        <v>0.06</v>
      </c>
      <c r="E48" s="285"/>
      <c r="F48" s="286"/>
      <c r="G48" s="287">
        <f t="shared" si="0"/>
        <v>194928272.55284554</v>
      </c>
      <c r="H48" s="287">
        <f t="shared" si="0"/>
        <v>206623968.90601629</v>
      </c>
      <c r="I48" s="287">
        <f t="shared" si="0"/>
        <v>219021407.04037729</v>
      </c>
      <c r="J48" s="287">
        <f t="shared" si="0"/>
        <v>232162691.46279994</v>
      </c>
      <c r="K48" s="288">
        <f t="shared" si="0"/>
        <v>246092452.95056796</v>
      </c>
    </row>
    <row r="49" spans="2:11" ht="28.5" customHeight="1" x14ac:dyDescent="0.45">
      <c r="B49" s="376" t="s">
        <v>105</v>
      </c>
      <c r="C49" s="377"/>
      <c r="D49" s="160"/>
      <c r="E49" s="289">
        <v>4</v>
      </c>
      <c r="F49" s="290"/>
      <c r="G49" s="291">
        <v>4</v>
      </c>
      <c r="H49" s="291">
        <v>4</v>
      </c>
      <c r="I49" s="291">
        <v>4</v>
      </c>
      <c r="J49" s="291">
        <v>4</v>
      </c>
      <c r="K49" s="292">
        <v>4</v>
      </c>
    </row>
    <row r="50" spans="2:11" ht="28.5" customHeight="1" thickBot="1" x14ac:dyDescent="0.5">
      <c r="B50" s="378" t="s">
        <v>122</v>
      </c>
      <c r="C50" s="379"/>
      <c r="D50" s="177"/>
      <c r="E50" s="293">
        <v>36</v>
      </c>
      <c r="F50" s="294"/>
      <c r="G50" s="295">
        <v>36</v>
      </c>
      <c r="H50" s="295">
        <v>36</v>
      </c>
      <c r="I50" s="295">
        <v>36</v>
      </c>
      <c r="J50" s="295">
        <v>36</v>
      </c>
      <c r="K50" s="296">
        <v>36</v>
      </c>
    </row>
    <row r="51" spans="2:11" ht="27.75" customHeight="1" x14ac:dyDescent="0.45">
      <c r="B51" s="178" t="s">
        <v>125</v>
      </c>
      <c r="C51" s="179" t="s">
        <v>121</v>
      </c>
      <c r="D51" s="180"/>
      <c r="E51" s="254">
        <f>ROUNDDOWN(E44/E50,2)</f>
        <v>4524991.05</v>
      </c>
      <c r="F51" s="297"/>
      <c r="G51" s="298">
        <f>ROUNDDOWN(G44/G50,2)</f>
        <v>4710527.7699999996</v>
      </c>
      <c r="H51" s="299">
        <f>ROUNDDOWN(H44/H50,2)</f>
        <v>4903666.66</v>
      </c>
      <c r="I51" s="298">
        <f>ROUNDDOWN(I44/I50,2)</f>
        <v>5104750</v>
      </c>
      <c r="J51" s="298">
        <f>ROUNDDOWN(J44/J50,2)</f>
        <v>5314055.55</v>
      </c>
      <c r="K51" s="298">
        <f>ROUNDDOWN(K44/K50,2)</f>
        <v>5531972.2199999997</v>
      </c>
    </row>
    <row r="52" spans="2:11" ht="27.75" customHeight="1" thickBot="1" x14ac:dyDescent="0.5">
      <c r="B52" s="380" t="s">
        <v>126</v>
      </c>
      <c r="C52" s="381"/>
      <c r="D52" s="187"/>
      <c r="E52" s="300"/>
      <c r="F52" s="301"/>
      <c r="G52" s="302">
        <f>ROUNDDOWN(((G51/$E$51)^(1/G24)-1)*100,2)</f>
        <v>4.0999999999999996</v>
      </c>
      <c r="H52" s="303">
        <f>ROUNDDOWN(((H51/$E$51)^(1/H24)-1)*100,2)</f>
        <v>4.0999999999999996</v>
      </c>
      <c r="I52" s="302">
        <f>ROUNDDOWN(((I51/$E$51)^(1/I24)-1)*100,2)</f>
        <v>4.0999999999999996</v>
      </c>
      <c r="J52" s="302">
        <f>ROUNDDOWN(((J51/$E$51)^(1/J24)-1)*100,2)</f>
        <v>4.0999999999999996</v>
      </c>
      <c r="K52" s="302">
        <f>ROUNDDOWN(((K51/$E$51)^(1/K24)-1)*100,2)</f>
        <v>4.0999999999999996</v>
      </c>
    </row>
    <row r="53" spans="2:11" x14ac:dyDescent="0.45">
      <c r="G53" s="181"/>
    </row>
    <row r="54" spans="2:11" x14ac:dyDescent="0.45">
      <c r="B54" s="145" t="s">
        <v>130</v>
      </c>
      <c r="G54" s="181"/>
    </row>
    <row r="55" spans="2:11" x14ac:dyDescent="0.45">
      <c r="B55" s="145" t="s">
        <v>120</v>
      </c>
      <c r="G55" s="181"/>
    </row>
    <row r="56" spans="2:11" x14ac:dyDescent="0.45">
      <c r="B56" s="145" t="s">
        <v>119</v>
      </c>
      <c r="G56" s="181"/>
    </row>
    <row r="57" spans="2:11" x14ac:dyDescent="0.45">
      <c r="G57" s="181"/>
    </row>
    <row r="58" spans="2:11" x14ac:dyDescent="0.45">
      <c r="G58" s="181"/>
    </row>
    <row r="59" spans="2:11" x14ac:dyDescent="0.45">
      <c r="B59" s="145" t="s">
        <v>118</v>
      </c>
      <c r="G59" s="181"/>
    </row>
    <row r="60" spans="2:11" x14ac:dyDescent="0.45">
      <c r="B60" s="145" t="s">
        <v>129</v>
      </c>
      <c r="G60" s="181"/>
    </row>
    <row r="61" spans="2:11" x14ac:dyDescent="0.45">
      <c r="B61" s="145" t="s">
        <v>117</v>
      </c>
      <c r="G61" s="181"/>
    </row>
    <row r="62" spans="2:11" x14ac:dyDescent="0.45">
      <c r="G62" s="181"/>
    </row>
    <row r="63" spans="2:11" x14ac:dyDescent="0.45">
      <c r="B63" s="145" t="s">
        <v>106</v>
      </c>
      <c r="G63" s="181"/>
    </row>
    <row r="64" spans="2:11" x14ac:dyDescent="0.45">
      <c r="B64" s="145" t="s">
        <v>107</v>
      </c>
    </row>
    <row r="65" spans="2:2" x14ac:dyDescent="0.45">
      <c r="B65" s="145" t="s">
        <v>108</v>
      </c>
    </row>
    <row r="67" spans="2:2" x14ac:dyDescent="0.45">
      <c r="B67" s="234" t="s">
        <v>149</v>
      </c>
    </row>
    <row r="68" spans="2:2" x14ac:dyDescent="0.45">
      <c r="B68" s="145" t="s">
        <v>116</v>
      </c>
    </row>
    <row r="69" spans="2:2" x14ac:dyDescent="0.45">
      <c r="B69" s="145" t="s">
        <v>115</v>
      </c>
    </row>
    <row r="70" spans="2:2" x14ac:dyDescent="0.45">
      <c r="B70" s="145" t="s">
        <v>114</v>
      </c>
    </row>
    <row r="71" spans="2:2" x14ac:dyDescent="0.45">
      <c r="B71" s="145" t="s">
        <v>113</v>
      </c>
    </row>
    <row r="73" spans="2:2" x14ac:dyDescent="0.45">
      <c r="B73" s="145" t="s">
        <v>112</v>
      </c>
    </row>
    <row r="74" spans="2:2" x14ac:dyDescent="0.45">
      <c r="B74" s="145" t="s">
        <v>146</v>
      </c>
    </row>
    <row r="77" spans="2:2" s="188" customFormat="1" ht="16.2" x14ac:dyDescent="0.45">
      <c r="B77" s="188" t="s">
        <v>127</v>
      </c>
    </row>
  </sheetData>
  <sheetProtection algorithmName="SHA-512" hashValue="/WUnK+ffKlh40ZHFreTHK7qwvAtu58tnMiNX9Q8aNWTMVpznnqVPJ2M3/TwcAwtHkGbfDYJN2UEmK6LRH/b5KA==" saltValue="ibqEqGLqw8/R80907/volg==" spinCount="100000" sheet="1" objects="1" scenarios="1"/>
  <protectedRanges>
    <protectedRange sqref="E31:K31 E33:K33 E35:K36 E43:K44 E49:K50 E28:K29" name="範囲1"/>
  </protectedRanges>
  <mergeCells count="21">
    <mergeCell ref="B39:D39"/>
    <mergeCell ref="B22:D22"/>
    <mergeCell ref="B24:D27"/>
    <mergeCell ref="F24:F27"/>
    <mergeCell ref="B28:C28"/>
    <mergeCell ref="B29:C29"/>
    <mergeCell ref="B30:C30"/>
    <mergeCell ref="B31:C31"/>
    <mergeCell ref="B32:C32"/>
    <mergeCell ref="B33:C33"/>
    <mergeCell ref="B34:C34"/>
    <mergeCell ref="B37:D37"/>
    <mergeCell ref="B49:C49"/>
    <mergeCell ref="B50:C50"/>
    <mergeCell ref="B52:C52"/>
    <mergeCell ref="B40:D40"/>
    <mergeCell ref="B42:D42"/>
    <mergeCell ref="B43:C43"/>
    <mergeCell ref="B44:C44"/>
    <mergeCell ref="B45:C45"/>
    <mergeCell ref="B46:B48"/>
  </mergeCells>
  <phoneticPr fontId="1"/>
  <pageMargins left="0.25" right="0.25" top="0.75" bottom="0.75" header="0.3" footer="0.3"/>
  <pageSetup paperSize="9" scale="58" orientation="portrait" r:id="rId1"/>
  <rowBreaks count="1" manualBreakCount="1">
    <brk id="74"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D14" sqref="D14"/>
    </sheetView>
  </sheetViews>
  <sheetFormatPr defaultColWidth="8.796875" defaultRowHeight="18" x14ac:dyDescent="0.45"/>
  <cols>
    <col min="1" max="2" width="3.796875" customWidth="1"/>
    <col min="3" max="3" width="13.09765625" customWidth="1"/>
    <col min="4" max="4" width="14.09765625" customWidth="1"/>
    <col min="5" max="9" width="12.796875" bestFit="1" customWidth="1"/>
  </cols>
  <sheetData>
    <row r="1" spans="3:9" x14ac:dyDescent="0.45">
      <c r="C1" t="s">
        <v>74</v>
      </c>
    </row>
    <row r="2" spans="3:9" ht="18.600000000000001" thickBot="1" x14ac:dyDescent="0.5"/>
    <row r="3" spans="3:9" ht="33.6" customHeight="1" thickBot="1" x14ac:dyDescent="0.5">
      <c r="C3" s="124"/>
      <c r="D3" s="125" t="s">
        <v>75</v>
      </c>
      <c r="E3" s="125">
        <v>1</v>
      </c>
      <c r="F3" s="125">
        <v>2</v>
      </c>
      <c r="G3" s="125">
        <v>3</v>
      </c>
      <c r="H3" s="125">
        <v>4</v>
      </c>
      <c r="I3" s="126">
        <v>5</v>
      </c>
    </row>
    <row r="4" spans="3:9" hidden="1" x14ac:dyDescent="0.45">
      <c r="C4" t="s">
        <v>76</v>
      </c>
      <c r="E4" s="127">
        <v>0.02</v>
      </c>
      <c r="F4" s="127">
        <f>(1+$E4)^$F3-1</f>
        <v>4.0399999999999991E-2</v>
      </c>
      <c r="G4" s="127">
        <f>(1+$E4)^G3-1</f>
        <v>6.1207999999999929E-2</v>
      </c>
      <c r="H4" s="127">
        <f>(1+$E4)^H3-1</f>
        <v>8.2432159999999977E-2</v>
      </c>
      <c r="I4" s="127">
        <f>(1+$E4)^I3-1</f>
        <v>0.10408080320000002</v>
      </c>
    </row>
    <row r="5" spans="3:9" hidden="1" x14ac:dyDescent="0.45">
      <c r="D5" s="128">
        <v>1000</v>
      </c>
      <c r="E5" s="128">
        <f>$D5*((1+$E4)^E3)</f>
        <v>1020</v>
      </c>
      <c r="F5" s="128">
        <f>$D5*((1+$E4)^F3)</f>
        <v>1040.4000000000001</v>
      </c>
      <c r="G5" s="128">
        <f>$D5*((1+$E4)^G3)</f>
        <v>1061.2079999999999</v>
      </c>
      <c r="H5" s="128">
        <f>$D5*((1+$E4)^H3)</f>
        <v>1082.4321600000001</v>
      </c>
      <c r="I5" s="128">
        <f>$D5*((1+$E4)^I3)</f>
        <v>1104.0808032</v>
      </c>
    </row>
    <row r="6" spans="3:9" hidden="1" x14ac:dyDescent="0.45">
      <c r="E6" s="127">
        <v>0.04</v>
      </c>
      <c r="F6" s="127">
        <f>(1+$E6)^F3-1</f>
        <v>8.1600000000000117E-2</v>
      </c>
      <c r="G6" s="127">
        <f>(1+$E6)^G3-1</f>
        <v>0.12486400000000009</v>
      </c>
      <c r="H6" s="127">
        <f>(1+$E6)^H3-1</f>
        <v>0.16985856000000021</v>
      </c>
      <c r="I6" s="127">
        <f>(1+$E6)^I3-1</f>
        <v>0.21665290240000035</v>
      </c>
    </row>
    <row r="7" spans="3:9" hidden="1" x14ac:dyDescent="0.45">
      <c r="E7" s="127">
        <v>0.05</v>
      </c>
      <c r="F7" s="127">
        <f>(1+$E7)^F3-1</f>
        <v>0.10250000000000004</v>
      </c>
      <c r="G7" s="127">
        <f>(1+$E7)^G3-1</f>
        <v>0.15762500000000013</v>
      </c>
      <c r="H7" s="127">
        <f>(1+$E7)^H3-1</f>
        <v>0.21550625000000001</v>
      </c>
      <c r="I7" s="127">
        <f>(1+$E7)^I3-1</f>
        <v>0.27628156250000013</v>
      </c>
    </row>
    <row r="8" spans="3:9" hidden="1" x14ac:dyDescent="0.45">
      <c r="E8" s="127">
        <v>0.06</v>
      </c>
      <c r="F8" s="127">
        <f>(1+$E8)^F3-1</f>
        <v>0.12360000000000015</v>
      </c>
      <c r="G8" s="127">
        <f>(1+$E8)^G3-1</f>
        <v>0.1910160000000003</v>
      </c>
      <c r="H8" s="127">
        <f>(1+$E8)^H3-1</f>
        <v>0.26247696000000031</v>
      </c>
      <c r="I8" s="127">
        <f>(1+$E8)^I3-1</f>
        <v>0.33822557760000049</v>
      </c>
    </row>
    <row r="9" spans="3:9" hidden="1" x14ac:dyDescent="0.45">
      <c r="E9" s="127">
        <v>7.0000000000000007E-2</v>
      </c>
      <c r="F9" s="127">
        <f>(1+$E9)^F3-1</f>
        <v>0.14490000000000003</v>
      </c>
      <c r="G9" s="127">
        <f>(1+$E9)^G3-1</f>
        <v>0.2250430000000001</v>
      </c>
      <c r="H9" s="127">
        <f>(1+$E9)^H3-1</f>
        <v>0.31079601000000001</v>
      </c>
      <c r="I9" s="127">
        <f>(1+$E9)^I3-1</f>
        <v>0.40255173070000017</v>
      </c>
    </row>
    <row r="10" spans="3:9" hidden="1" x14ac:dyDescent="0.45">
      <c r="E10" s="127">
        <v>0.08</v>
      </c>
      <c r="F10" s="127">
        <f>(1+$E10)^F3-1</f>
        <v>0.1664000000000001</v>
      </c>
      <c r="G10" s="127">
        <f>(1+$E10)^G3-1</f>
        <v>0.25971200000000016</v>
      </c>
      <c r="H10" s="127">
        <f>(1+$E10)^H3-1</f>
        <v>0.3604889600000003</v>
      </c>
      <c r="I10" s="127">
        <f>(1+$E10)^I3-1</f>
        <v>0.46932807680000033</v>
      </c>
    </row>
    <row r="11" spans="3:9" hidden="1" x14ac:dyDescent="0.45">
      <c r="E11" s="127">
        <v>0.09</v>
      </c>
      <c r="F11" s="127">
        <f>(1+$E11)^F3-1</f>
        <v>0.18810000000000016</v>
      </c>
      <c r="G11" s="127">
        <f>(1+$E11)^G3-1</f>
        <v>0.29502900000000021</v>
      </c>
      <c r="H11" s="127">
        <f>(1+$E11)^H3-1</f>
        <v>0.41158161000000026</v>
      </c>
      <c r="I11" s="127">
        <f>(1+$E11)^I3-1</f>
        <v>0.53862395490000048</v>
      </c>
    </row>
    <row r="12" spans="3:9" x14ac:dyDescent="0.45">
      <c r="E12" s="127"/>
      <c r="F12" s="127"/>
      <c r="G12" s="127"/>
      <c r="H12" s="127"/>
      <c r="I12" s="127"/>
    </row>
    <row r="13" spans="3:9" ht="18.600000000000001" thickBot="1" x14ac:dyDescent="0.5">
      <c r="D13" s="129" t="s">
        <v>75</v>
      </c>
      <c r="E13" s="130" t="s">
        <v>77</v>
      </c>
      <c r="F13" s="130" t="s">
        <v>78</v>
      </c>
      <c r="G13" s="130" t="s">
        <v>79</v>
      </c>
      <c r="H13" s="130" t="s">
        <v>80</v>
      </c>
      <c r="I13" s="130" t="s">
        <v>81</v>
      </c>
    </row>
    <row r="14" spans="3:9" ht="24.6" customHeight="1" thickBot="1" x14ac:dyDescent="0.5">
      <c r="C14" s="131" t="s">
        <v>76</v>
      </c>
      <c r="D14" s="132"/>
      <c r="E14" s="143">
        <v>0.02</v>
      </c>
      <c r="F14" s="136">
        <f>(1+$E14)^F3-1</f>
        <v>4.0399999999999991E-2</v>
      </c>
      <c r="G14" s="137">
        <f>(1+$E14)^G3-1</f>
        <v>6.1207999999999929E-2</v>
      </c>
      <c r="H14" s="137">
        <f>(1+$E14)^H3-1</f>
        <v>8.2432159999999977E-2</v>
      </c>
      <c r="I14" s="138">
        <f>(1+$E14)^I3-1</f>
        <v>0.10408080320000002</v>
      </c>
    </row>
    <row r="15" spans="3:9" ht="24.6" customHeight="1" thickBot="1" x14ac:dyDescent="0.5">
      <c r="C15" s="133" t="s">
        <v>82</v>
      </c>
      <c r="D15" s="144">
        <v>4500000</v>
      </c>
      <c r="E15" s="142">
        <f>ROUNDUP($D$15*((1+$E14)^E3),3)</f>
        <v>4590000</v>
      </c>
      <c r="F15" s="139">
        <f>$D$15*((1+$E14)^F3)</f>
        <v>4681800</v>
      </c>
      <c r="G15" s="139">
        <f>$D15*((1+$E14)^G3)</f>
        <v>4775436</v>
      </c>
      <c r="H15" s="139">
        <f>$D15*((1+$E14)^H3)</f>
        <v>4870944.72</v>
      </c>
      <c r="I15" s="140">
        <f>$D15*((1+$E14)^I3)</f>
        <v>4968363.6144000003</v>
      </c>
    </row>
    <row r="16" spans="3:9" ht="24.6" customHeight="1" thickBot="1" x14ac:dyDescent="0.5">
      <c r="C16" s="134" t="s">
        <v>83</v>
      </c>
      <c r="D16" s="135"/>
      <c r="E16" s="141">
        <f>ROUNDDOWN(((E15/$D$15)^(1/E3)-1),5)</f>
        <v>0.02</v>
      </c>
      <c r="F16" s="141">
        <f t="shared" ref="F16:I16" si="0">ROUNDDOWN(((F15/$D$15)^(1/F3)-1),5)</f>
        <v>0.02</v>
      </c>
      <c r="G16" s="141">
        <f t="shared" si="0"/>
        <v>0.02</v>
      </c>
      <c r="H16" s="141">
        <f t="shared" si="0"/>
        <v>0.02</v>
      </c>
      <c r="I16" s="141">
        <f t="shared" si="0"/>
        <v>0.02</v>
      </c>
    </row>
  </sheetData>
  <sheetProtection algorithmName="SHA-512" hashValue="EH/VFzQsU6Z5qFTgUmkK7RqG5a0xHkoTLA5J2kXRWh7Nye/Nbs3hMBr2FxIS5MqZ/tVdxUjxdbtZEYy0RyffhQ==" saltValue="E9lTo6x9U89/8/Pg5FbC4w==" spinCount="100000" sheet="1" objects="1" scenarios="1"/>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elements/1.1/"/>
    <ds:schemaRef ds:uri="http://schemas.microsoft.com/office/2006/metadata/properties"/>
    <ds:schemaRef ds:uri="dace3ba3-f90a-499f-90c2-3e1c2cda49de"/>
    <ds:schemaRef ds:uri="http://purl.org/dc/terms/"/>
    <ds:schemaRef ds:uri="http://schemas.microsoft.com/office/2006/documentManagement/types"/>
    <ds:schemaRef ds:uri="http://schemas.openxmlformats.org/package/2006/metadata/core-properties"/>
    <ds:schemaRef ds:uri="http://www.w3.org/XML/1998/namespace"/>
    <ds:schemaRef ds:uri="2fd1058a-a26e-4bfb-9ed8-f6199fac1b55"/>
    <ds:schemaRef ds:uri="657d6e16-9cd1-4b89-89c3-c194a188f29e"/>
  </ds:schemaRefs>
</ds:datastoreItem>
</file>

<file path=customXml/itemProps2.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3.xml><?xml version="1.0" encoding="utf-8"?>
<ds:datastoreItem xmlns:ds="http://schemas.openxmlformats.org/officeDocument/2006/customXml" ds:itemID="{A19C30E3-867C-4798-9D9D-F16AAC684E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 </vt:lpstr>
      <vt:lpstr>（別紙１）省力化計算シート</vt:lpstr>
      <vt:lpstr>（別紙２）省力化業務プロセス図</vt:lpstr>
      <vt:lpstr>（別紙３）投資回収期間計算シート</vt:lpstr>
      <vt:lpstr>【参考書式】事業計画目標値算出シート（参考） </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 '!Print_Area</vt:lpstr>
      <vt:lpstr>'【参考書式】達成すべき目標値の算出ツール（参考）'!Print_Area</vt:lpstr>
      <vt:lpstr>'【指定様式】事業計画書（その3）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2026-01-08T04:34:04Z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