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ABF7B4A2-3452-413C-8009-C42AF3172058}" xr6:coauthVersionLast="47" xr6:coauthVersionMax="47" xr10:uidLastSave="{00000000-0000-0000-0000-000000000000}"/>
  <workbookProtection workbookAlgorithmName="SHA-512" workbookHashValue="mBY+FZzABBM5w75XGYi+kwWILS/3o3dSXFlHfT7hqsjVxYSSBNNfKGtMLb1TKA2mNoVKw5QdM/3Ipc4oj/Hv4A==" workbookSaltValue="aW9byPuO7OjhGDn7OyNHKg==" workbookSpinCount="100000" lockStructure="1"/>
  <bookViews>
    <workbookView xWindow="9460" yWindow="1950" windowWidth="22150" windowHeight="17570" tabRatio="858" firstSheet="3" activeTab="5" xr2:uid="{35C62ACD-5609-47F9-B565-270EF4B1D598}"/>
  </bookViews>
  <sheets>
    <sheet name="【指定様式】事業計画書（その3）" sheetId="16" r:id="rId1"/>
    <sheet name="（別紙１）省力化計算シート" sheetId="2" r:id="rId2"/>
    <sheet name="（別紙２）省力化業務プロセス図" sheetId="3" r:id="rId3"/>
    <sheet name="（別紙３）投資回収期間計算シート" sheetId="4" r:id="rId4"/>
    <sheet name="【（別紙４）の入力について】" sheetId="17" r:id="rId5"/>
    <sheet name="(別紙4）事業計画目標値算出シート" sheetId="25" r:id="rId6"/>
    <sheet name="【参考書式】達成すべき目標値の算出ツール（参考）" sheetId="9" r:id="rId7"/>
    <sheet name="選択肢" sheetId="22" state="hidden" r:id="rId8"/>
  </sheets>
  <externalReferences>
    <externalReference r:id="rId9"/>
  </externalReferences>
  <definedNames>
    <definedName name="_xlnm.Print_Area" localSheetId="1">'（別紙１）省力化計算シート'!$A$1:$M$41</definedName>
    <definedName name="_xlnm.Print_Area" localSheetId="2">'（別紙２）省力化業務プロセス図'!$A$1:$X$66</definedName>
    <definedName name="_xlnm.Print_Area" localSheetId="3">'（別紙３）投資回収期間計算シート'!$A$1:$N$26</definedName>
    <definedName name="_xlnm.Print_Area" localSheetId="5">'(別紙4）事業計画目標値算出シート'!$A$1:$K$69</definedName>
    <definedName name="_xlnm.Print_Area" localSheetId="4">'【（別紙４）の入力について】'!$A$1:$K$39</definedName>
    <definedName name="_xlnm.Print_Area" localSheetId="6">'【参考書式】達成すべき目標値の算出ツール（参考）'!$A$1:$M$24</definedName>
    <definedName name="_xlnm.Print_Area" localSheetId="0">'【指定様式】事業計画書（その3）'!$A$1:$L$41</definedName>
    <definedName name="サブタイトル">[1]更新履歴!$L$3</definedName>
    <definedName name="タイトル">[1]更新履歴!$D$3</definedName>
    <definedName name="決算期">選択肢!$O$3:$O$18</definedName>
    <definedName name="作成日">[1]更新履歴!$U$2</definedName>
    <definedName name="所属">#REF!</definedName>
    <definedName name="変更決算期">選択肢!$N$4:$N$18</definedName>
    <definedName name="変更前決算期">選択肢!$N$3:$N$18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 i="25" l="1"/>
  <c r="F33" i="25"/>
  <c r="E12" i="25"/>
  <c r="F12" i="25" s="1"/>
  <c r="G12" i="25" s="1"/>
  <c r="H12" i="25" s="1"/>
  <c r="I12" i="25" s="1"/>
  <c r="J12" i="25" s="1"/>
  <c r="K12" i="25" s="1"/>
  <c r="D12" i="25"/>
  <c r="C12" i="25" s="1"/>
  <c r="K35" i="25"/>
  <c r="J35" i="25"/>
  <c r="I35" i="25"/>
  <c r="H35" i="25"/>
  <c r="E35" i="25"/>
  <c r="D35" i="25"/>
  <c r="C35" i="25"/>
  <c r="E9" i="25"/>
  <c r="E37" i="25" s="1"/>
  <c r="K20" i="25"/>
  <c r="J20" i="25"/>
  <c r="I20" i="25"/>
  <c r="H20" i="25"/>
  <c r="G20" i="25"/>
  <c r="F20" i="25"/>
  <c r="K16" i="25"/>
  <c r="K18" i="25" s="1"/>
  <c r="J16" i="25"/>
  <c r="J18" i="25" s="1"/>
  <c r="I16" i="25"/>
  <c r="I18" i="25" s="1"/>
  <c r="H16" i="25"/>
  <c r="H18" i="25" s="1"/>
  <c r="G16" i="25"/>
  <c r="G18" i="25" s="1"/>
  <c r="F16" i="25"/>
  <c r="F18" i="25" s="1"/>
  <c r="F35" i="25" l="1"/>
  <c r="G23" i="25"/>
  <c r="G27" i="25" s="1"/>
  <c r="H23" i="25"/>
  <c r="I23" i="25"/>
  <c r="J23" i="25"/>
  <c r="K23" i="25"/>
  <c r="F23" i="25"/>
  <c r="I27" i="25"/>
  <c r="O4" i="22"/>
  <c r="O5" i="22"/>
  <c r="O6" i="22"/>
  <c r="O7" i="22"/>
  <c r="O8" i="22"/>
  <c r="O9" i="22"/>
  <c r="O10" i="22"/>
  <c r="O11" i="22"/>
  <c r="O12" i="22"/>
  <c r="O13" i="22"/>
  <c r="O14" i="22"/>
  <c r="O15" i="22"/>
  <c r="O16" i="22"/>
  <c r="O17" i="22"/>
  <c r="O18" i="22"/>
  <c r="O3" i="22"/>
  <c r="K40" i="25" l="1"/>
  <c r="J40" i="25"/>
  <c r="I40" i="25"/>
  <c r="H40" i="25"/>
  <c r="G40" i="25"/>
  <c r="I24" i="25"/>
  <c r="J27" i="25"/>
  <c r="J24" i="25"/>
  <c r="H27" i="25"/>
  <c r="H24" i="25"/>
  <c r="K27" i="25"/>
  <c r="K24" i="25"/>
  <c r="G24" i="25"/>
  <c r="I28" i="25"/>
  <c r="J28" i="25"/>
  <c r="F27" i="25"/>
  <c r="I29" i="25" s="1"/>
  <c r="H28" i="25"/>
  <c r="K28" i="25"/>
  <c r="G28" i="25"/>
  <c r="F34" i="25"/>
  <c r="H29" i="25" l="1"/>
  <c r="J29" i="25"/>
  <c r="K29" i="25"/>
  <c r="G29" i="25"/>
  <c r="K37" i="25"/>
  <c r="J37" i="25"/>
  <c r="I37" i="25"/>
  <c r="H37" i="25"/>
  <c r="G37" i="25"/>
  <c r="J39" i="25"/>
  <c r="K39" i="25"/>
  <c r="H39" i="25"/>
  <c r="I39" i="25"/>
  <c r="G39" i="25"/>
  <c r="C6" i="25" l="1"/>
  <c r="E40" i="25" s="1"/>
  <c r="F15" i="9"/>
  <c r="O5" i="4" l="1"/>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A48" i="3" l="1"/>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F6" i="4" s="1"/>
  <c r="C3" i="4" s="1"/>
  <c r="B39" i="16" s="1"/>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M3" i="2" l="1"/>
  <c r="B8" i="16" s="1"/>
  <c r="S50" i="3"/>
  <c r="S3" i="3" l="1"/>
  <c r="S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<sst xmlns="http://schemas.openxmlformats.org/spreadsheetml/2006/main" count="383" uniqueCount="295">
  <si>
    <t>【指定様式】事業計画書（その３）</t>
    <rPh sb="1" eb="3">
      <t>シテイ</t>
    </rPh>
    <rPh sb="3" eb="5">
      <t>ヨウシキ</t>
    </rPh>
    <rPh sb="6" eb="10">
      <t>ジギョウケイカク</t>
    </rPh>
    <rPh sb="10" eb="11">
      <t>ショ</t>
    </rPh>
    <phoneticPr fontId="1"/>
  </si>
  <si>
    <t>事業者名</t>
    <rPh sb="0" eb="3">
      <t>ジギョウシャ</t>
    </rPh>
    <rPh sb="3" eb="4">
      <t>メイ</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</si>
  <si>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</si>
  <si>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【１】省力化指数</t>
    <rPh sb="3" eb="8">
      <t>ショウリョクカシスウ</t>
    </rPh>
    <phoneticPr fontId="1"/>
  </si>
  <si>
    <t>※「（別紙１）省力化計算シート」より算出。</t>
    <rPh sb="10" eb="12">
      <t>ケイサン</t>
    </rPh>
    <phoneticPr fontId="1"/>
  </si>
  <si>
    <t>※「（別紙２）省力化業務プロセス図」も作成し省力化指数の詳細を説明してください。</t>
    <phoneticPr fontId="1"/>
  </si>
  <si>
    <t>【事業計画年数（３～５年）】</t>
    <rPh sb="1" eb="3">
      <t>ジギョウ</t>
    </rPh>
    <rPh sb="3" eb="5">
      <t>ケイカク</t>
    </rPh>
    <rPh sb="5" eb="7">
      <t>ネンスウ</t>
    </rPh>
    <rPh sb="11" eb="12">
      <t>ネン</t>
    </rPh>
    <phoneticPr fontId="1"/>
  </si>
  <si>
    <t xml:space="preserve"> 年</t>
    <rPh sb="1" eb="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</si>
  <si>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</si>
  <si>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</si>
  <si>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　①付加価値額</t>
    <rPh sb="2" eb="7">
      <t>フカカチガク</t>
    </rPh>
    <phoneticPr fontId="1"/>
  </si>
  <si>
    <t>最終年の年平均成長率</t>
    <phoneticPr fontId="1"/>
  </si>
  <si>
    <t>％</t>
    <phoneticPr fontId="1"/>
  </si>
  <si>
    <t>　②労働生産性</t>
    <rPh sb="2" eb="7">
      <t>ロウドウセイサンセイ</t>
    </rPh>
    <phoneticPr fontId="1"/>
  </si>
  <si>
    <t>【３】投資回収期間</t>
    <rPh sb="3" eb="5">
      <t>トウシ</t>
    </rPh>
    <rPh sb="5" eb="7">
      <t>カイシュウ</t>
    </rPh>
    <rPh sb="7" eb="9">
      <t>キカン</t>
    </rPh>
    <phoneticPr fontId="1"/>
  </si>
  <si>
    <t>※「（別紙３）投資回収期間計算シート」より算出（自動反映）。</t>
    <rPh sb="13" eb="15">
      <t>ケイサン</t>
    </rPh>
    <rPh sb="24" eb="28">
      <t>ジドウハンエイ</t>
    </rPh>
    <phoneticPr fontId="1"/>
  </si>
  <si>
    <t>（別紙１）省力化計算シート</t>
    <rPh sb="1" eb="3">
      <t>ベッシ</t>
    </rPh>
    <rPh sb="5" eb="8">
      <t>ショウリョクカ</t>
    </rPh>
    <rPh sb="8" eb="10">
      <t>ケイサン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</si>
  <si>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</si>
  <si>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</si>
  <si>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</si>
  <si>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</si>
  <si>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</si>
  <si>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</si>
  <si>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</si>
  <si>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</si>
  <si>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</si>
  <si>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</si>
  <si>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</si>
  <si>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</si>
  <si>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</si>
  <si>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</si>
  <si>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</si>
  <si>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</si>
  <si>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</si>
  <si>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</si>
  <si>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</si>
  <si>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</si>
  <si>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</si>
  <si>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</si>
  <si>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</si>
  <si>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</si>
  <si>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</si>
  <si>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</si>
  <si>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</si>
  <si>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</si>
  <si>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</si>
  <si>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</si>
  <si>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</si>
  <si>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</si>
  <si>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</si>
  <si>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（別紙３）投資回収期間計算シート</t>
    <rPh sb="1" eb="3">
      <t>ベッシ</t>
    </rPh>
    <rPh sb="5" eb="11">
      <t>トウシカイシュウキカン</t>
    </rPh>
    <rPh sb="11" eb="13">
      <t>ケイサン</t>
    </rPh>
    <phoneticPr fontId="1"/>
  </si>
  <si>
    <t>投資回収期間</t>
    <rPh sb="0" eb="4">
      <t>トウシカイシュウ</t>
    </rPh>
    <rPh sb="4" eb="6">
      <t>キカン</t>
    </rPh>
    <phoneticPr fontId="1"/>
  </si>
  <si>
    <t>年</t>
    <rPh sb="0" eb="1">
      <t>ネン</t>
    </rPh>
    <phoneticPr fontId="1"/>
  </si>
  <si>
    <t>パラメータ（公開時に非表示）</t>
    <rPh sb="6" eb="9">
      <t>コウカイジ</t>
    </rPh>
    <rPh sb="10" eb="13">
      <t>ヒヒョウジ</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</si>
  <si>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</si>
  <si>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</si>
  <si>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</si>
  <si>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</si>
  <si>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増加した付加価値額（円）</t>
    <rPh sb="0" eb="2">
      <t>ゾウカ</t>
    </rPh>
    <rPh sb="4" eb="9">
      <t>フカカチガク</t>
    </rPh>
    <rPh sb="10" eb="11">
      <t>エン</t>
    </rPh>
    <phoneticPr fontId="1"/>
  </si>
  <si>
    <t>/</t>
    <phoneticPr fontId="1"/>
  </si>
  <si>
    <t>（</t>
    <phoneticPr fontId="1"/>
  </si>
  <si>
    <t>×</t>
    <phoneticPr fontId="1"/>
  </si>
  <si>
    <t>＋</t>
    <phoneticPr fontId="1"/>
  </si>
  <si>
    <t>）</t>
    <phoneticPr fontId="1"/>
  </si>
  <si>
    <t>【算定根拠】算定の根拠となる計算式等の説明があれば記載してください。</t>
  </si>
  <si>
    <t>売上高</t>
    <rPh sb="0" eb="3">
      <t>ウリアゲダカ</t>
    </rPh>
    <phoneticPr fontId="1"/>
  </si>
  <si>
    <t>　売上原価</t>
    <rPh sb="1" eb="3">
      <t>ウリアゲ</t>
    </rPh>
    <rPh sb="3" eb="5">
      <t>ゲンカ</t>
    </rPh>
    <phoneticPr fontId="1"/>
  </si>
  <si>
    <t>売上総利益</t>
    <rPh sb="0" eb="5">
      <t>ウリアゲソウリエキ</t>
    </rPh>
    <phoneticPr fontId="1"/>
  </si>
  <si>
    <t>　販売費及び一般管理費</t>
    <rPh sb="1" eb="4">
      <t>ハンバイヒ</t>
    </rPh>
    <rPh sb="4" eb="5">
      <t>オヨ</t>
    </rPh>
    <rPh sb="6" eb="11">
      <t>イッパンカンリヒ</t>
    </rPh>
    <phoneticPr fontId="1"/>
  </si>
  <si>
    <t>① 営業利益</t>
    <rPh sb="2" eb="4">
      <t>エイギョウ</t>
    </rPh>
    <rPh sb="4" eb="6">
      <t>リエキ</t>
    </rPh>
    <phoneticPr fontId="1"/>
  </si>
  <si>
    <t xml:space="preserve">  ③ 減価償却費 </t>
    <rPh sb="4" eb="6">
      <t>ゲンカ</t>
    </rPh>
    <rPh sb="6" eb="9">
      <t>ショウキャクヒ</t>
    </rPh>
    <phoneticPr fontId="1"/>
  </si>
  <si>
    <t>　　（内訳）既存設備の減価償却費</t>
    <rPh sb="3" eb="5">
      <t>ウチワケ</t>
    </rPh>
    <rPh sb="6" eb="8">
      <t>キゾン</t>
    </rPh>
    <rPh sb="8" eb="10">
      <t>セツビ</t>
    </rPh>
    <rPh sb="11" eb="16">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</si>
  <si>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</si>
  <si>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</si>
  <si>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</si>
  <si>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　　　　・一般管理費に含まれる役員給与、従業員給与、賞与及び賞与引当金繰入れ、福利厚生
費、退職金及び退職給与引当金繰入れ</t>
    <phoneticPr fontId="1"/>
  </si>
  <si>
    <t>　　　　次の人は含まれません。</t>
    <rPh sb="4" eb="5">
      <t>ツギ</t>
    </rPh>
    <rPh sb="6" eb="7">
      <t>ヒト</t>
    </rPh>
    <rPh sb="8" eb="9">
      <t>フク</t>
    </rPh>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</si>
  <si>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</si>
  <si>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</si>
  <si>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</si>
  <si>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</si>
  <si>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</si>
  <si>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</si>
  <si>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</si>
  <si>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</si>
  <si>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</si>
  <si>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</si>
  <si>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　</t>
    <phoneticPr fontId="1"/>
  </si>
  <si>
    <t>　　　　中途採用や退職等で全月分の給与等の支給を受けていない従業員については、全月分の給与等の支給を受けていない事業年度に限り、算出の対象から除く必要があります。</t>
    <phoneticPr fontId="1"/>
  </si>
  <si>
    <t>　　　　算定対象となる給与等は、給料、賃金、賞与、各種手当（残業手当、休日出勤手当、職務手当、地域手当、家族（扶養）手当、住宅手当）等、給与所得として課税対象となる経費を指します。</t>
    <rPh sb="4" eb="6">
      <t>サンテイ</t>
    </rPh>
    <rPh sb="6" eb="8">
      <t>タイショウ</t>
    </rPh>
    <rPh sb="11" eb="13">
      <t>キュウヨ</t>
    </rPh>
    <rPh sb="13" eb="14">
      <t>トウ</t>
    </rPh>
    <rPh sb="16" eb="18">
      <t>キュウリョウ</t>
    </rPh>
    <rPh sb="19" eb="21">
      <t>チンギン</t>
    </rPh>
    <rPh sb="22" eb="24">
      <t>ショウヨ</t>
    </rPh>
    <rPh sb="25" eb="27">
      <t>カクシュ</t>
    </rPh>
    <rPh sb="27" eb="29">
      <t>テアテ</t>
    </rPh>
    <rPh sb="30" eb="32">
      <t>ザンギョウ</t>
    </rPh>
    <rPh sb="32" eb="34">
      <t>テアテ</t>
    </rPh>
    <rPh sb="35" eb="37">
      <t>キュウジツ</t>
    </rPh>
    <rPh sb="37" eb="39">
      <t>シュッキン</t>
    </rPh>
    <rPh sb="39" eb="41">
      <t>テアテ</t>
    </rPh>
    <rPh sb="42" eb="44">
      <t>ショクム</t>
    </rPh>
    <rPh sb="44" eb="46">
      <t>テアテ</t>
    </rPh>
    <rPh sb="47" eb="49">
      <t>チイキ</t>
    </rPh>
    <rPh sb="49" eb="51">
      <t>テアテ</t>
    </rPh>
    <rPh sb="52" eb="54">
      <t>カゾク</t>
    </rPh>
    <rPh sb="55" eb="57">
      <t>フヨウ</t>
    </rPh>
    <rPh sb="58" eb="60">
      <t>テアテ</t>
    </rPh>
    <rPh sb="61" eb="63">
      <t>ジュウタク</t>
    </rPh>
    <rPh sb="63" eb="65">
      <t>テアテ</t>
    </rPh>
    <rPh sb="66" eb="67">
      <t>トウ</t>
    </rPh>
    <rPh sb="68" eb="70">
      <t>キュウヨ</t>
    </rPh>
    <rPh sb="70" eb="72">
      <t>ショトク</t>
    </rPh>
    <rPh sb="75" eb="77">
      <t>カゼイ</t>
    </rPh>
    <rPh sb="77" eb="79">
      <t>タイショウ</t>
    </rPh>
    <rPh sb="82" eb="84">
      <t>ケイヒ</t>
    </rPh>
    <rPh sb="85" eb="86">
      <t>サ</t>
    </rPh>
    <phoneticPr fontId="1"/>
  </si>
  <si>
    <t>　　　　福利厚生費、法定福利費や退職金は除きます。</t>
    <rPh sb="4" eb="6">
      <t>フクリ</t>
    </rPh>
    <rPh sb="6" eb="9">
      <t>コウセイヒ</t>
    </rPh>
    <rPh sb="10" eb="12">
      <t>ホウテイ</t>
    </rPh>
    <rPh sb="12" eb="14">
      <t>フクリ</t>
    </rPh>
    <rPh sb="14" eb="15">
      <t>ヒ</t>
    </rPh>
    <rPh sb="16" eb="19">
      <t>タイショクキン</t>
    </rPh>
    <rPh sb="20" eb="21">
      <t>ノゾ</t>
    </rPh>
    <phoneticPr fontId="1"/>
  </si>
  <si>
    <t xml:space="preserve">　　　　当該事業年度において、産前・産後休業、育児休業、介護休業など事業者の福利厚生等により時短勤務を行っている従業員は、算定対象から除くことができます。 </t>
    <phoneticPr fontId="1"/>
  </si>
  <si>
    <t>⑤労働者数のうち役員数（人）</t>
    <rPh sb="1" eb="5">
      <t>ロウドウシャスウ</t>
    </rPh>
    <rPh sb="8" eb="10">
      <t>ヤクイン</t>
    </rPh>
    <rPh sb="10" eb="11">
      <t>スウ</t>
    </rPh>
    <phoneticPr fontId="1"/>
  </si>
  <si>
    <t>労働生産性(＝１人あたり付加価値額)（④÷(⑤＋⑥)）</t>
    <rPh sb="0" eb="5">
      <t>ロウドウセイサンセイ</t>
    </rPh>
    <rPh sb="8" eb="9">
      <t>ニン</t>
    </rPh>
    <rPh sb="12" eb="17">
      <t>フカカチガク</t>
    </rPh>
    <phoneticPr fontId="1"/>
  </si>
  <si>
    <t>（注４）対象となる従業員は、基準年度及びその算出対象となる各事業年度において、全月分の給与等の支給を受けた従業員とします。（注２より少ない場合があります）</t>
    <rPh sb="1" eb="2">
      <t>チュウ</t>
    </rPh>
    <rPh sb="62" eb="63">
      <t>チュウ</t>
    </rPh>
    <rPh sb="66" eb="67">
      <t>スク</t>
    </rPh>
    <rPh sb="69" eb="71">
      <t>バアイ</t>
    </rPh>
    <phoneticPr fontId="1"/>
  </si>
  <si>
    <t>従業員1人当たり給与支給総額の目標値</t>
    <rPh sb="0" eb="3">
      <t>ジュウギョウイン</t>
    </rPh>
    <rPh sb="3" eb="6">
      <t>ヒトリア</t>
    </rPh>
    <rPh sb="8" eb="14">
      <t>キュウヨシキュウソウガク</t>
    </rPh>
    <rPh sb="15" eb="17">
      <t>モクヒョウ</t>
    </rPh>
    <rPh sb="17" eb="18">
      <t>アタイ</t>
    </rPh>
    <phoneticPr fontId="1"/>
  </si>
  <si>
    <t>　③1人当たり給与支給総額</t>
    <rPh sb="2" eb="4">
      <t>ヒトリ</t>
    </rPh>
    <rPh sb="4" eb="5">
      <t>ア</t>
    </rPh>
    <rPh sb="7" eb="13">
      <t>キュウヨシキュウソウガク</t>
    </rPh>
    <phoneticPr fontId="1"/>
  </si>
  <si>
    <t>記載数値：「省力化指数」「付加価値額」「労働生産性」「1人当たり給与支給総額」「投資回収期間」</t>
    <rPh sb="0" eb="2">
      <t>キサイ</t>
    </rPh>
    <rPh sb="2" eb="4">
      <t>スウチ</t>
    </rPh>
    <rPh sb="20" eb="25">
      <t>ロウドウセイサンセイ</t>
    </rPh>
    <rPh sb="28" eb="29">
      <t>ヒト</t>
    </rPh>
    <rPh sb="29" eb="30">
      <t>ア</t>
    </rPh>
    <phoneticPr fontId="1"/>
  </si>
  <si>
    <t>　　　　なお、応募申請時に従業員数が 0名の場合、本補助金には応募できません 。</t>
    <phoneticPr fontId="1"/>
  </si>
  <si>
    <t>　　　　なお、基準年度及び算出対象となる各事業年度において、「対象となる従業員」が0名の場合、本事業には応募できません。</t>
    <phoneticPr fontId="1"/>
  </si>
  <si>
    <t>（注２）常勤従業員数には、パート、アルバイト、契約社員、非正規社員、出向者等も含まれます。</t>
    <rPh sb="1" eb="2">
      <t>チュウ</t>
    </rPh>
    <rPh sb="4" eb="9">
      <t>ジョウキンジュウギョウイン</t>
    </rPh>
    <rPh sb="9" eb="10">
      <t>スウ</t>
    </rPh>
    <phoneticPr fontId="1"/>
  </si>
  <si>
    <t>入力項目</t>
    <rPh sb="0" eb="2">
      <t>ニュウリョク</t>
    </rPh>
    <rPh sb="2" eb="4">
      <t>コウモク</t>
    </rPh>
    <phoneticPr fontId="1"/>
  </si>
  <si>
    <t>１年目計画</t>
    <rPh sb="1" eb="3">
      <t>ネンメ</t>
    </rPh>
    <rPh sb="3" eb="5">
      <t>ケイカク</t>
    </rPh>
    <phoneticPr fontId="1"/>
  </si>
  <si>
    <t>２年目計画</t>
    <rPh sb="1" eb="3">
      <t>ネンメ</t>
    </rPh>
    <rPh sb="3" eb="5">
      <t>ケイカク</t>
    </rPh>
    <phoneticPr fontId="1"/>
  </si>
  <si>
    <t>３年目計画</t>
    <rPh sb="1" eb="3">
      <t>ネンメ</t>
    </rPh>
    <rPh sb="3" eb="5">
      <t>ケイカク</t>
    </rPh>
    <phoneticPr fontId="1"/>
  </si>
  <si>
    <t>４年目計画</t>
    <rPh sb="1" eb="3">
      <t>ネンメ</t>
    </rPh>
    <rPh sb="3" eb="5">
      <t>ケイカク</t>
    </rPh>
    <phoneticPr fontId="1"/>
  </si>
  <si>
    <t>５年目計画</t>
    <rPh sb="1" eb="3">
      <t>ネンメ</t>
    </rPh>
    <rPh sb="3" eb="5">
      <t>ケイカク</t>
    </rPh>
    <phoneticPr fontId="1"/>
  </si>
  <si>
    <t>応募申請の直近から基準年度までの経過年数</t>
    <rPh sb="0" eb="4">
      <t>オウボシンセイ</t>
    </rPh>
    <rPh sb="5" eb="7">
      <t>チョッキン</t>
    </rPh>
    <rPh sb="9" eb="11">
      <t>キジュン</t>
    </rPh>
    <rPh sb="11" eb="13">
      <t>ネンド</t>
    </rPh>
    <rPh sb="16" eb="18">
      <t>ケイカ</t>
    </rPh>
    <rPh sb="18" eb="20">
      <t>ネンスウ</t>
    </rPh>
    <phoneticPr fontId="1"/>
  </si>
  <si>
    <t>1月</t>
    <rPh sb="1" eb="2">
      <t>ガツ</t>
    </rPh>
    <phoneticPr fontId="1"/>
  </si>
  <si>
    <t>2月</t>
  </si>
  <si>
    <t>3月</t>
  </si>
  <si>
    <t>4月</t>
  </si>
  <si>
    <t>5月</t>
  </si>
  <si>
    <t>6月</t>
  </si>
  <si>
    <t>7月</t>
  </si>
  <si>
    <t>8月</t>
  </si>
  <si>
    <t>9月</t>
  </si>
  <si>
    <t>10月</t>
  </si>
  <si>
    <t>11月</t>
  </si>
  <si>
    <t>12月</t>
  </si>
  <si>
    <t>足下の賃上げ　計画目標</t>
    <rPh sb="0" eb="2">
      <t>アシモト</t>
    </rPh>
    <rPh sb="3" eb="5">
      <t>チンア</t>
    </rPh>
    <rPh sb="7" eb="9">
      <t>ケイカク</t>
    </rPh>
    <rPh sb="9" eb="11">
      <t>モクヒョウ</t>
    </rPh>
    <phoneticPr fontId="1"/>
  </si>
  <si>
    <t>１人当たり給与支給総額　（⑦÷⑧）</t>
    <rPh sb="2" eb="3">
      <t>ア</t>
    </rPh>
    <phoneticPr fontId="1"/>
  </si>
  <si>
    <t>本補助金で導入する設備の減価償却費</t>
    <rPh sb="0" eb="1">
      <t>ホン</t>
    </rPh>
    <rPh sb="1" eb="4">
      <t>ホジョキン</t>
    </rPh>
    <rPh sb="5" eb="7">
      <t>ドウニュウ</t>
    </rPh>
    <rPh sb="9" eb="11">
      <t>セツビ</t>
    </rPh>
    <rPh sb="12" eb="17">
      <t>ゲンカショウキャクヒ</t>
    </rPh>
    <phoneticPr fontId="1"/>
  </si>
  <si>
    <t>労働生産性の目標値 （年平均成長率４％ずつ上げる場合）</t>
    <rPh sb="0" eb="5">
      <t>ロウドウセイサンセイ</t>
    </rPh>
    <rPh sb="6" eb="9">
      <t>モクヒョウチ</t>
    </rPh>
    <rPh sb="11" eb="14">
      <t>ネンヘイキン</t>
    </rPh>
    <rPh sb="14" eb="17">
      <t>セイチョウリツ</t>
    </rPh>
    <rPh sb="21" eb="22">
      <t>ア</t>
    </rPh>
    <rPh sb="24" eb="26">
      <t>バアイ</t>
    </rPh>
    <phoneticPr fontId="1"/>
  </si>
  <si>
    <t>【特例なし】年平均成長率(3.5%）を達成するための目標値</t>
    <rPh sb="1" eb="3">
      <t>トクレイ</t>
    </rPh>
    <rPh sb="6" eb="9">
      <t>ネンヘイキン</t>
    </rPh>
    <rPh sb="9" eb="12">
      <t>セイチョウリツ</t>
    </rPh>
    <rPh sb="19" eb="21">
      <t>タッセイ</t>
    </rPh>
    <rPh sb="26" eb="29">
      <t>モクヒョウチ</t>
    </rPh>
    <phoneticPr fontId="1"/>
  </si>
  <si>
    <t>【特例あり】年平均成長率(6.0%）を達成するための目標値</t>
    <rPh sb="1" eb="3">
      <t>トクレイ</t>
    </rPh>
    <rPh sb="6" eb="9">
      <t>ネンヘイキン</t>
    </rPh>
    <rPh sb="9" eb="12">
      <t>セイチョウリツ</t>
    </rPh>
    <rPh sb="19" eb="21">
      <t>タッセイ</t>
    </rPh>
    <rPh sb="26" eb="29">
      <t>モクヒョウチ</t>
    </rPh>
    <phoneticPr fontId="1"/>
  </si>
  <si>
    <t>自動計算・自動表示</t>
    <rPh sb="0" eb="4">
      <t>ジドウケイサン</t>
    </rPh>
    <rPh sb="5" eb="9">
      <t>ジドウヒョウジ</t>
    </rPh>
    <phoneticPr fontId="1"/>
  </si>
  <si>
    <t>達成するための目標値</t>
    <rPh sb="0" eb="2">
      <t>タッセイ</t>
    </rPh>
    <rPh sb="7" eb="10">
      <t>モクヒョウチ</t>
    </rPh>
    <phoneticPr fontId="1"/>
  </si>
  <si>
    <t>策定された目標値（％）</t>
    <rPh sb="0" eb="2">
      <t>サクテイ</t>
    </rPh>
    <rPh sb="5" eb="7">
      <t>モクヒョウ</t>
    </rPh>
    <rPh sb="7" eb="8">
      <t>チ</t>
    </rPh>
    <phoneticPr fontId="1"/>
  </si>
  <si>
    <t>「価格転嫁検討ツール」</t>
    <phoneticPr fontId="1"/>
  </si>
  <si>
    <t>「儲かる経営キヅク君」</t>
    <phoneticPr fontId="1"/>
  </si>
  <si>
    <t>「経営自己診断システム」</t>
    <phoneticPr fontId="1"/>
  </si>
  <si>
    <t>　シートの利用方法</t>
    <rPh sb="5" eb="7">
      <t>リヨウ</t>
    </rPh>
    <rPh sb="7" eb="9">
      <t>ホウホウ</t>
    </rPh>
    <phoneticPr fontId="1"/>
  </si>
  <si>
    <t>　■注意点</t>
    <phoneticPr fontId="1"/>
  </si>
  <si>
    <t>　〇事業計画期間（基準年度～事業計画期間）の計画値</t>
    <rPh sb="2" eb="6">
      <t>ジギョウケイカク</t>
    </rPh>
    <rPh sb="6" eb="8">
      <t>キカン</t>
    </rPh>
    <rPh sb="9" eb="13">
      <t>キジュンネンド</t>
    </rPh>
    <rPh sb="14" eb="18">
      <t>ジギョウケイカク</t>
    </rPh>
    <rPh sb="18" eb="20">
      <t>キカン</t>
    </rPh>
    <rPh sb="22" eb="25">
      <t>ケイカクチ</t>
    </rPh>
    <phoneticPr fontId="1"/>
  </si>
  <si>
    <t>　・申請システムへの入力はこの表の入力値を転記していただきます。ただし、入力値(営業利益が大幅にマイナスの場合など)によっては、申請システムの計算値と異なる可能性があります。</t>
    <rPh sb="2" eb="4">
      <t>シンセイ</t>
    </rPh>
    <rPh sb="10" eb="12">
      <t>ニュウリョク</t>
    </rPh>
    <rPh sb="15" eb="16">
      <t>ヒョウ</t>
    </rPh>
    <rPh sb="17" eb="19">
      <t>ニュウリョク</t>
    </rPh>
    <rPh sb="19" eb="20">
      <t>チ</t>
    </rPh>
    <rPh sb="21" eb="23">
      <t>テンキ</t>
    </rPh>
    <phoneticPr fontId="1"/>
  </si>
  <si>
    <t>　〇１人当たり給与支給総額の足下の賃上げ計画値</t>
    <rPh sb="3" eb="4">
      <t>ヒト</t>
    </rPh>
    <rPh sb="4" eb="5">
      <t>ア</t>
    </rPh>
    <rPh sb="7" eb="9">
      <t>キュウヨ</t>
    </rPh>
    <rPh sb="9" eb="13">
      <t>シキュウソウガク</t>
    </rPh>
    <rPh sb="14" eb="16">
      <t>アシモト</t>
    </rPh>
    <rPh sb="17" eb="19">
      <t>チンア</t>
    </rPh>
    <rPh sb="20" eb="23">
      <t>ケイカクチ</t>
    </rPh>
    <phoneticPr fontId="1"/>
  </si>
  <si>
    <t>　・申請システムへの入力はありません。こちらのシートに入力された計画値を基に審査を行いますのでよくご確認ください。計画が策定されていない場合や、目標を下回る計画の場合審査で不利となります。</t>
    <rPh sb="2" eb="4">
      <t>シンセイ</t>
    </rPh>
    <rPh sb="10" eb="12">
      <t>ニュウリョク</t>
    </rPh>
    <rPh sb="27" eb="29">
      <t>ニュウリョク</t>
    </rPh>
    <rPh sb="32" eb="35">
      <t>ケイカクチ</t>
    </rPh>
    <rPh sb="36" eb="37">
      <t>モト</t>
    </rPh>
    <rPh sb="38" eb="40">
      <t>シンサ</t>
    </rPh>
    <rPh sb="41" eb="42">
      <t>オコナ</t>
    </rPh>
    <rPh sb="50" eb="52">
      <t>カクニン</t>
    </rPh>
    <rPh sb="57" eb="59">
      <t>ケイカク</t>
    </rPh>
    <rPh sb="60" eb="62">
      <t>サクテイ</t>
    </rPh>
    <rPh sb="68" eb="70">
      <t>バアイ</t>
    </rPh>
    <rPh sb="72" eb="74">
      <t>モクヒョウ</t>
    </rPh>
    <rPh sb="75" eb="77">
      <t>シタマワ</t>
    </rPh>
    <rPh sb="78" eb="80">
      <t>ケイカク</t>
    </rPh>
    <rPh sb="81" eb="83">
      <t>バアイ</t>
    </rPh>
    <rPh sb="83" eb="85">
      <t>シンサ</t>
    </rPh>
    <rPh sb="86" eb="88">
      <t>フリ</t>
    </rPh>
    <phoneticPr fontId="1"/>
  </si>
  <si>
    <t>　事業年度はいずれも事業者自身における決算年度になります。</t>
    <rPh sb="1" eb="5">
      <t>ジギョウネンド</t>
    </rPh>
    <rPh sb="10" eb="13">
      <t>ジギョウシャ</t>
    </rPh>
    <rPh sb="13" eb="15">
      <t>ジシン</t>
    </rPh>
    <rPh sb="19" eb="21">
      <t>ケッサン</t>
    </rPh>
    <rPh sb="21" eb="23">
      <t>ネンド</t>
    </rPh>
    <phoneticPr fontId="1"/>
  </si>
  <si>
    <t>　※申請にあたっての要件等は、公募要領にてご確認ください。</t>
    <phoneticPr fontId="1"/>
  </si>
  <si>
    <t>決算月</t>
    <rPh sb="0" eb="3">
      <t>ケッサンツキ</t>
    </rPh>
    <phoneticPr fontId="1"/>
  </si>
  <si>
    <t>　補助事業を完了する予定年月を選択してください。</t>
    <rPh sb="1" eb="3">
      <t>ホジョ</t>
    </rPh>
    <rPh sb="3" eb="5">
      <t>ジギョウ</t>
    </rPh>
    <rPh sb="6" eb="8">
      <t>カンリョウ</t>
    </rPh>
    <rPh sb="10" eb="12">
      <t>ヨテイ</t>
    </rPh>
    <rPh sb="12" eb="13">
      <t>ネン</t>
    </rPh>
    <rPh sb="13" eb="14">
      <t>ツキ</t>
    </rPh>
    <rPh sb="15" eb="17">
      <t>センタク</t>
    </rPh>
    <phoneticPr fontId="1"/>
  </si>
  <si>
    <t>応募申請の
直近の決算期（注５）</t>
    <rPh sb="0" eb="4">
      <t>オウボシンセイ</t>
    </rPh>
    <rPh sb="9" eb="12">
      <t>ケッサンキ</t>
    </rPh>
    <rPh sb="13" eb="14">
      <t>チュウ</t>
    </rPh>
    <phoneticPr fontId="1"/>
  </si>
  <si>
    <t>決算月</t>
    <rPh sb="0" eb="3">
      <t>ケッサンツキ</t>
    </rPh>
    <phoneticPr fontId="1"/>
  </si>
  <si>
    <t>補助事業完了年月</t>
    <rPh sb="0" eb="4">
      <t>ホジョジギョウ</t>
    </rPh>
    <rPh sb="4" eb="6">
      <t>カンリョウ</t>
    </rPh>
    <rPh sb="6" eb="8">
      <t>ネンゲツ</t>
    </rPh>
    <phoneticPr fontId="1"/>
  </si>
  <si>
    <t>C列4行目</t>
    <rPh sb="1" eb="2">
      <t>レツ</t>
    </rPh>
    <rPh sb="3" eb="5">
      <t>ギョウメ</t>
    </rPh>
    <phoneticPr fontId="1"/>
  </si>
  <si>
    <t>１．　決算月をプルダウンから選択してください。</t>
    <rPh sb="3" eb="6">
      <t>ケッサンツキ</t>
    </rPh>
    <rPh sb="14" eb="16">
      <t>センタク</t>
    </rPh>
    <phoneticPr fontId="1"/>
  </si>
  <si>
    <t>　　　　基準年度及び1年目以降の決算期が自動表示されます。</t>
    <rPh sb="4" eb="8">
      <t>キジュンネンド</t>
    </rPh>
    <rPh sb="8" eb="9">
      <t>オヨ</t>
    </rPh>
    <rPh sb="11" eb="15">
      <t>ネンメイコウ</t>
    </rPh>
    <rPh sb="16" eb="19">
      <t>ケッサンキ</t>
    </rPh>
    <rPh sb="20" eb="22">
      <t>ジドウ</t>
    </rPh>
    <rPh sb="22" eb="24">
      <t>ヒョウジ</t>
    </rPh>
    <phoneticPr fontId="1"/>
  </si>
  <si>
    <t>C列5行目</t>
    <rPh sb="1" eb="2">
      <t>レツ</t>
    </rPh>
    <rPh sb="3" eb="5">
      <t>ギョウメ</t>
    </rPh>
    <phoneticPr fontId="1"/>
  </si>
  <si>
    <t>応募申請の決算期</t>
    <rPh sb="0" eb="4">
      <t>オウボシンセイ</t>
    </rPh>
    <rPh sb="5" eb="8">
      <t>ケッサンキ</t>
    </rPh>
    <phoneticPr fontId="1"/>
  </si>
  <si>
    <t>2026年10月期</t>
    <rPh sb="4" eb="5">
      <t>ネン</t>
    </rPh>
    <rPh sb="7" eb="8">
      <t>ガツ</t>
    </rPh>
    <rPh sb="8" eb="9">
      <t>キ</t>
    </rPh>
    <phoneticPr fontId="1"/>
  </si>
  <si>
    <t>2026年11月期</t>
    <rPh sb="4" eb="5">
      <t>ネン</t>
    </rPh>
    <rPh sb="7" eb="8">
      <t>ガツ</t>
    </rPh>
    <rPh sb="8" eb="9">
      <t>キ</t>
    </rPh>
    <phoneticPr fontId="1"/>
  </si>
  <si>
    <t>2026年12月期</t>
    <rPh sb="4" eb="5">
      <t>ネン</t>
    </rPh>
    <rPh sb="7" eb="8">
      <t>ガツ</t>
    </rPh>
    <rPh sb="8" eb="9">
      <t>キ</t>
    </rPh>
    <phoneticPr fontId="1"/>
  </si>
  <si>
    <t>2027年1月期</t>
    <rPh sb="4" eb="5">
      <t>ネン</t>
    </rPh>
    <rPh sb="6" eb="8">
      <t>ガツキ</t>
    </rPh>
    <phoneticPr fontId="1"/>
  </si>
  <si>
    <t>2027年2月期</t>
    <rPh sb="4" eb="5">
      <t>ネン</t>
    </rPh>
    <rPh sb="6" eb="8">
      <t>ガツキ</t>
    </rPh>
    <phoneticPr fontId="1"/>
  </si>
  <si>
    <t>2027年3月期</t>
    <rPh sb="4" eb="5">
      <t>ネン</t>
    </rPh>
    <rPh sb="6" eb="8">
      <t>ガツキ</t>
    </rPh>
    <phoneticPr fontId="1"/>
  </si>
  <si>
    <t>2027年4月期</t>
    <rPh sb="4" eb="5">
      <t>ネン</t>
    </rPh>
    <rPh sb="6" eb="8">
      <t>ガツキ</t>
    </rPh>
    <phoneticPr fontId="1"/>
  </si>
  <si>
    <t>2027年5月期</t>
    <rPh sb="4" eb="5">
      <t>ネン</t>
    </rPh>
    <rPh sb="6" eb="8">
      <t>ガツキ</t>
    </rPh>
    <phoneticPr fontId="1"/>
  </si>
  <si>
    <t>2027年6月期</t>
    <rPh sb="4" eb="5">
      <t>ネン</t>
    </rPh>
    <rPh sb="6" eb="8">
      <t>ガツキ</t>
    </rPh>
    <phoneticPr fontId="1"/>
  </si>
  <si>
    <t>2027年7月期</t>
    <rPh sb="4" eb="5">
      <t>ネン</t>
    </rPh>
    <rPh sb="6" eb="8">
      <t>ガツキ</t>
    </rPh>
    <phoneticPr fontId="1"/>
  </si>
  <si>
    <t>2027年8月期</t>
    <rPh sb="4" eb="5">
      <t>ネン</t>
    </rPh>
    <rPh sb="6" eb="8">
      <t>ガツキ</t>
    </rPh>
    <phoneticPr fontId="1"/>
  </si>
  <si>
    <t>2027年9月期</t>
    <rPh sb="4" eb="5">
      <t>ネン</t>
    </rPh>
    <rPh sb="6" eb="8">
      <t>ガツキ</t>
    </rPh>
    <phoneticPr fontId="1"/>
  </si>
  <si>
    <t>年平均成長率(3.0%)を達成するための目標値</t>
    <phoneticPr fontId="1"/>
  </si>
  <si>
    <t>（注５）直近決算期の数値が確定していない場合、前々期の決算期の数値を前期の数値に読み替えて用いてください。前期決算として(%)が算出されます。</t>
    <rPh sb="1" eb="2">
      <t>チュウ</t>
    </rPh>
    <rPh sb="4" eb="9">
      <t>チョッキンケッサンキ</t>
    </rPh>
    <rPh sb="10" eb="12">
      <t>スウチ</t>
    </rPh>
    <rPh sb="13" eb="15">
      <t>カクテイ</t>
    </rPh>
    <rPh sb="20" eb="22">
      <t>バアイ</t>
    </rPh>
    <rPh sb="23" eb="26">
      <t>ゼンゼンキ</t>
    </rPh>
    <rPh sb="27" eb="30">
      <t>ケッサンキ</t>
    </rPh>
    <rPh sb="31" eb="33">
      <t>スウチ</t>
    </rPh>
    <rPh sb="34" eb="36">
      <t>ゼンキ</t>
    </rPh>
    <rPh sb="37" eb="39">
      <t>スウチ</t>
    </rPh>
    <rPh sb="40" eb="41">
      <t>ヨ</t>
    </rPh>
    <rPh sb="42" eb="43">
      <t>カ</t>
    </rPh>
    <rPh sb="45" eb="46">
      <t>モチ</t>
    </rPh>
    <rPh sb="53" eb="55">
      <t>ゼンキ</t>
    </rPh>
    <rPh sb="55" eb="57">
      <t>ケッサン</t>
    </rPh>
    <rPh sb="64" eb="66">
      <t>サンシュツ</t>
    </rPh>
    <phoneticPr fontId="1"/>
  </si>
  <si>
    <t>　　　　直近決算期が１２か月に満たない場合、１年分に換算した数値を用いてください。なお、一度も決算を迎えていない場合は申請の対象とはなりません。</t>
    <phoneticPr fontId="1"/>
  </si>
  <si>
    <t>未選択</t>
    <rPh sb="0" eb="3">
      <t>ミセンタク</t>
    </rPh>
    <phoneticPr fontId="1"/>
  </si>
  <si>
    <t>直近決算期</t>
    <rPh sb="0" eb="2">
      <t>チョッキン</t>
    </rPh>
    <rPh sb="2" eb="5">
      <t>ケッサンキ</t>
    </rPh>
    <phoneticPr fontId="1"/>
  </si>
  <si>
    <t>2025年10月期</t>
    <rPh sb="4" eb="5">
      <t>ネン</t>
    </rPh>
    <rPh sb="7" eb="8">
      <t>ガツ</t>
    </rPh>
    <rPh sb="8" eb="9">
      <t>キ</t>
    </rPh>
    <phoneticPr fontId="1"/>
  </si>
  <si>
    <t>2025年11月期</t>
    <rPh sb="4" eb="5">
      <t>ネン</t>
    </rPh>
    <rPh sb="7" eb="8">
      <t>ガツ</t>
    </rPh>
    <rPh sb="8" eb="9">
      <t>キ</t>
    </rPh>
    <phoneticPr fontId="1"/>
  </si>
  <si>
    <t>2025年12月期</t>
    <rPh sb="4" eb="5">
      <t>ネン</t>
    </rPh>
    <rPh sb="7" eb="8">
      <t>ガツ</t>
    </rPh>
    <rPh sb="8" eb="9">
      <t>キ</t>
    </rPh>
    <phoneticPr fontId="1"/>
  </si>
  <si>
    <t>2026年1月期</t>
    <rPh sb="4" eb="5">
      <t>ネン</t>
    </rPh>
    <rPh sb="6" eb="8">
      <t>ガツキ</t>
    </rPh>
    <phoneticPr fontId="1"/>
  </si>
  <si>
    <t>2026年2月期</t>
    <rPh sb="4" eb="5">
      <t>ネン</t>
    </rPh>
    <rPh sb="6" eb="8">
      <t>ガツキ</t>
    </rPh>
    <phoneticPr fontId="1"/>
  </si>
  <si>
    <t>2026年3月期</t>
    <rPh sb="4" eb="5">
      <t>ネン</t>
    </rPh>
    <rPh sb="6" eb="8">
      <t>ガツキ</t>
    </rPh>
    <phoneticPr fontId="1"/>
  </si>
  <si>
    <t>2026年4月期</t>
    <rPh sb="4" eb="5">
      <t>ネン</t>
    </rPh>
    <rPh sb="6" eb="8">
      <t>ガツキ</t>
    </rPh>
    <phoneticPr fontId="1"/>
  </si>
  <si>
    <t>2026年5月期</t>
    <rPh sb="4" eb="5">
      <t>ネン</t>
    </rPh>
    <rPh sb="6" eb="8">
      <t>ガツキ</t>
    </rPh>
    <phoneticPr fontId="1"/>
  </si>
  <si>
    <t>2026年6月期</t>
    <rPh sb="4" eb="5">
      <t>ネン</t>
    </rPh>
    <rPh sb="6" eb="8">
      <t>ガツキ</t>
    </rPh>
    <phoneticPr fontId="1"/>
  </si>
  <si>
    <t>2026年7月期</t>
    <rPh sb="4" eb="5">
      <t>ネン</t>
    </rPh>
    <rPh sb="6" eb="8">
      <t>ガツキ</t>
    </rPh>
    <phoneticPr fontId="1"/>
  </si>
  <si>
    <t>2026年8月期</t>
    <rPh sb="4" eb="5">
      <t>ネン</t>
    </rPh>
    <rPh sb="6" eb="8">
      <t>ガツキ</t>
    </rPh>
    <phoneticPr fontId="1"/>
  </si>
  <si>
    <t>2026年9月期</t>
    <rPh sb="4" eb="5">
      <t>ネン</t>
    </rPh>
    <rPh sb="6" eb="8">
      <t>ガツキ</t>
    </rPh>
    <phoneticPr fontId="1"/>
  </si>
  <si>
    <t>2025年8月期</t>
    <rPh sb="4" eb="5">
      <t>ネン</t>
    </rPh>
    <rPh sb="6" eb="7">
      <t>ガツ</t>
    </rPh>
    <rPh sb="7" eb="8">
      <t>キ</t>
    </rPh>
    <phoneticPr fontId="1"/>
  </si>
  <si>
    <t>2025年9月期</t>
    <rPh sb="4" eb="5">
      <t>ネン</t>
    </rPh>
    <rPh sb="6" eb="7">
      <t>ガツ</t>
    </rPh>
    <rPh sb="7" eb="8">
      <t>キ</t>
    </rPh>
    <phoneticPr fontId="1"/>
  </si>
  <si>
    <t>2025年7月期</t>
    <rPh sb="4" eb="5">
      <t>ネン</t>
    </rPh>
    <rPh sb="6" eb="7">
      <t>ガツ</t>
    </rPh>
    <rPh sb="7" eb="8">
      <t>キ</t>
    </rPh>
    <phoneticPr fontId="1"/>
  </si>
  <si>
    <t>2028年1月期</t>
    <rPh sb="4" eb="5">
      <t>ネン</t>
    </rPh>
    <rPh sb="6" eb="8">
      <t>ガツキ</t>
    </rPh>
    <phoneticPr fontId="1"/>
  </si>
  <si>
    <t>2028年2月期</t>
    <rPh sb="4" eb="5">
      <t>ネン</t>
    </rPh>
    <rPh sb="6" eb="8">
      <t>ガツキ</t>
    </rPh>
    <phoneticPr fontId="1"/>
  </si>
  <si>
    <t>2028年3月期</t>
    <rPh sb="4" eb="5">
      <t>ネン</t>
    </rPh>
    <rPh sb="6" eb="8">
      <t>ガツキ</t>
    </rPh>
    <phoneticPr fontId="1"/>
  </si>
  <si>
    <t>2028年4月期</t>
    <rPh sb="4" eb="5">
      <t>ネン</t>
    </rPh>
    <rPh sb="6" eb="8">
      <t>ガツキ</t>
    </rPh>
    <phoneticPr fontId="1"/>
  </si>
  <si>
    <t>2028年5月期</t>
    <rPh sb="4" eb="5">
      <t>ネン</t>
    </rPh>
    <rPh sb="6" eb="8">
      <t>ガツキ</t>
    </rPh>
    <phoneticPr fontId="1"/>
  </si>
  <si>
    <t>2028年6月期</t>
    <rPh sb="4" eb="5">
      <t>ネン</t>
    </rPh>
    <rPh sb="6" eb="8">
      <t>ガツキ</t>
    </rPh>
    <phoneticPr fontId="1"/>
  </si>
  <si>
    <t>2028年7月期</t>
    <rPh sb="4" eb="5">
      <t>ネン</t>
    </rPh>
    <rPh sb="6" eb="8">
      <t>ガツキ</t>
    </rPh>
    <phoneticPr fontId="1"/>
  </si>
  <si>
    <t>2028年8月期</t>
    <rPh sb="4" eb="5">
      <t>ネン</t>
    </rPh>
    <rPh sb="6" eb="8">
      <t>ガツキ</t>
    </rPh>
    <phoneticPr fontId="1"/>
  </si>
  <si>
    <t>2028年9月期</t>
    <rPh sb="4" eb="5">
      <t>ネン</t>
    </rPh>
    <rPh sb="6" eb="8">
      <t>ガツキ</t>
    </rPh>
    <phoneticPr fontId="1"/>
  </si>
  <si>
    <t>2027年5月期</t>
    <rPh sb="4" eb="5">
      <t>ネン</t>
    </rPh>
    <rPh sb="6" eb="8">
      <t>ガツキ</t>
    </rPh>
    <phoneticPr fontId="1"/>
  </si>
  <si>
    <t>2027年6月期</t>
    <rPh sb="4" eb="5">
      <t>ネン</t>
    </rPh>
    <rPh sb="6" eb="8">
      <t>ガツキ</t>
    </rPh>
    <phoneticPr fontId="1"/>
  </si>
  <si>
    <t>2027年7月期</t>
    <rPh sb="4" eb="5">
      <t>ネン</t>
    </rPh>
    <rPh sb="6" eb="8">
      <t>ガツキ</t>
    </rPh>
    <phoneticPr fontId="1"/>
  </si>
  <si>
    <t>2027年8月期</t>
    <rPh sb="4" eb="5">
      <t>ネン</t>
    </rPh>
    <rPh sb="6" eb="8">
      <t>ガツキ</t>
    </rPh>
    <phoneticPr fontId="1"/>
  </si>
  <si>
    <t>2027年9月期</t>
    <rPh sb="4" eb="5">
      <t>ネン</t>
    </rPh>
    <rPh sb="6" eb="8">
      <t>ガツキ</t>
    </rPh>
    <phoneticPr fontId="1"/>
  </si>
  <si>
    <t>2027年10月期</t>
    <rPh sb="4" eb="5">
      <t>ネン</t>
    </rPh>
    <rPh sb="7" eb="9">
      <t>ガツキ</t>
    </rPh>
    <phoneticPr fontId="1"/>
  </si>
  <si>
    <t>2027年11月期</t>
    <rPh sb="4" eb="5">
      <t>ネン</t>
    </rPh>
    <rPh sb="7" eb="9">
      <t>ガツキ</t>
    </rPh>
    <phoneticPr fontId="1"/>
  </si>
  <si>
    <t>2027年12月期</t>
    <rPh sb="4" eb="5">
      <t>ネン</t>
    </rPh>
    <rPh sb="7" eb="9">
      <t>ガツキ</t>
    </rPh>
    <phoneticPr fontId="1"/>
  </si>
  <si>
    <t>2028年10月期</t>
    <rPh sb="4" eb="5">
      <t>ネン</t>
    </rPh>
    <rPh sb="7" eb="9">
      <t>ガツキ</t>
    </rPh>
    <phoneticPr fontId="1"/>
  </si>
  <si>
    <t>2028年11月期</t>
    <rPh sb="4" eb="5">
      <t>ネン</t>
    </rPh>
    <rPh sb="7" eb="9">
      <t>ガツキ</t>
    </rPh>
    <phoneticPr fontId="1"/>
  </si>
  <si>
    <t>2028年12月期</t>
    <rPh sb="4" eb="5">
      <t>ネン</t>
    </rPh>
    <rPh sb="7" eb="9">
      <t>ガツキ</t>
    </rPh>
    <phoneticPr fontId="1"/>
  </si>
  <si>
    <t>2029年1月期</t>
    <rPh sb="4" eb="5">
      <t>ネン</t>
    </rPh>
    <rPh sb="6" eb="8">
      <t>ガツキ</t>
    </rPh>
    <phoneticPr fontId="1"/>
  </si>
  <si>
    <t>2029年2月期</t>
    <rPh sb="4" eb="5">
      <t>ネン</t>
    </rPh>
    <rPh sb="6" eb="8">
      <t>ガツキ</t>
    </rPh>
    <phoneticPr fontId="1"/>
  </si>
  <si>
    <t>2029年3月期</t>
    <rPh sb="4" eb="5">
      <t>ネン</t>
    </rPh>
    <rPh sb="6" eb="8">
      <t>ガツキ</t>
    </rPh>
    <phoneticPr fontId="1"/>
  </si>
  <si>
    <t>2029年4月期</t>
    <rPh sb="4" eb="5">
      <t>ネン</t>
    </rPh>
    <rPh sb="6" eb="8">
      <t>ガツキ</t>
    </rPh>
    <phoneticPr fontId="1"/>
  </si>
  <si>
    <t>2029年5月期</t>
    <rPh sb="4" eb="5">
      <t>ネン</t>
    </rPh>
    <rPh sb="6" eb="8">
      <t>ガツキ</t>
    </rPh>
    <phoneticPr fontId="1"/>
  </si>
  <si>
    <t>2029年6月期</t>
    <rPh sb="4" eb="5">
      <t>ネン</t>
    </rPh>
    <rPh sb="6" eb="8">
      <t>ガツキ</t>
    </rPh>
    <phoneticPr fontId="1"/>
  </si>
  <si>
    <t>2029年7月期</t>
    <rPh sb="4" eb="5">
      <t>ネン</t>
    </rPh>
    <rPh sb="6" eb="8">
      <t>ガツキ</t>
    </rPh>
    <phoneticPr fontId="1"/>
  </si>
  <si>
    <t>2029年8月期</t>
    <rPh sb="4" eb="5">
      <t>ネン</t>
    </rPh>
    <rPh sb="6" eb="8">
      <t>ガツキ</t>
    </rPh>
    <phoneticPr fontId="1"/>
  </si>
  <si>
    <t>未選択</t>
    <rPh sb="0" eb="3">
      <t>ミセンタク</t>
    </rPh>
    <phoneticPr fontId="1"/>
  </si>
  <si>
    <t>変更なし</t>
    <rPh sb="0" eb="2">
      <t>ヘンコウ</t>
    </rPh>
    <phoneticPr fontId="1"/>
  </si>
  <si>
    <t>変更あり</t>
    <rPh sb="0" eb="2">
      <t>ヘンコウ</t>
    </rPh>
    <phoneticPr fontId="1"/>
  </si>
  <si>
    <t>D列12行目</t>
    <rPh sb="1" eb="2">
      <t>レツ</t>
    </rPh>
    <rPh sb="4" eb="6">
      <t>ギョウメ</t>
    </rPh>
    <phoneticPr fontId="1"/>
  </si>
  <si>
    <t>E列12行目～K列12行目</t>
    <rPh sb="1" eb="2">
      <t>レツ</t>
    </rPh>
    <rPh sb="4" eb="6">
      <t>ギョウメ</t>
    </rPh>
    <rPh sb="8" eb="9">
      <t>レツ</t>
    </rPh>
    <rPh sb="11" eb="13">
      <t>ギョウメ</t>
    </rPh>
    <phoneticPr fontId="1"/>
  </si>
  <si>
    <t>F列14行目～K列29行目</t>
    <rPh sb="1" eb="2">
      <t>レツ</t>
    </rPh>
    <rPh sb="4" eb="6">
      <t>ギョウメ</t>
    </rPh>
    <rPh sb="8" eb="9">
      <t>レツ</t>
    </rPh>
    <rPh sb="11" eb="13">
      <t>ギョウメ</t>
    </rPh>
    <phoneticPr fontId="1"/>
  </si>
  <si>
    <t>C列32行目～E列39行目</t>
    <rPh sb="1" eb="2">
      <t>レツ</t>
    </rPh>
    <rPh sb="4" eb="6">
      <t>ギョウメ</t>
    </rPh>
    <rPh sb="8" eb="9">
      <t>レツ</t>
    </rPh>
    <rPh sb="11" eb="13">
      <t>ギョウメ</t>
    </rPh>
    <phoneticPr fontId="1"/>
  </si>
  <si>
    <t>F列32行目～K列39行目</t>
    <rPh sb="1" eb="2">
      <t>レツ</t>
    </rPh>
    <rPh sb="4" eb="6">
      <t>ギョウメ</t>
    </rPh>
    <rPh sb="8" eb="9">
      <t>レツ</t>
    </rPh>
    <rPh sb="11" eb="13">
      <t>ギョウメ</t>
    </rPh>
    <phoneticPr fontId="1"/>
  </si>
  <si>
    <t>　労働生産性、1人当たり給与支給総額の年平均成長率算出のためのシートです。全事業者提出が必要になりますので、入力のうえ応募申請時にご提出ください。</t>
    <rPh sb="1" eb="6">
      <t>ロウドウセイサンセイ</t>
    </rPh>
    <rPh sb="8" eb="9">
      <t>ヒト</t>
    </rPh>
    <rPh sb="9" eb="10">
      <t>ア</t>
    </rPh>
    <rPh sb="12" eb="18">
      <t>キュウヨシキュウソウガク</t>
    </rPh>
    <rPh sb="19" eb="22">
      <t>ネンヘイキン</t>
    </rPh>
    <rPh sb="22" eb="25">
      <t>セイチョウリツ</t>
    </rPh>
    <rPh sb="25" eb="27">
      <t>サンシュツ</t>
    </rPh>
    <rPh sb="37" eb="41">
      <t>ゼンジギョウシャ</t>
    </rPh>
    <rPh sb="41" eb="43">
      <t>テイシュツ</t>
    </rPh>
    <rPh sb="44" eb="46">
      <t>ヒツヨウ</t>
    </rPh>
    <rPh sb="54" eb="56">
      <t>ニュウリョク</t>
    </rPh>
    <rPh sb="59" eb="63">
      <t>オウボシンセイ</t>
    </rPh>
    <rPh sb="63" eb="64">
      <t>ジ</t>
    </rPh>
    <rPh sb="66" eb="68">
      <t>テイシュツ</t>
    </rPh>
    <phoneticPr fontId="1"/>
  </si>
  <si>
    <t>　　システムへの入力値を正しいものとして審査しますので、申請システムにて数値をよくご確認ください。</t>
    <rPh sb="12" eb="13">
      <t>タダ</t>
    </rPh>
    <phoneticPr fontId="1"/>
  </si>
  <si>
    <r>
      <t>（別紙４）事業計画目標値算出シート</t>
    </r>
    <r>
      <rPr>
        <b/>
        <sz val="18"/>
        <color rgb="FFFF0000"/>
        <rFont val="BIZ UDPゴシック"/>
        <family val="3"/>
        <charset val="128"/>
      </rPr>
      <t>　全事業者提出必須</t>
    </r>
    <rPh sb="1" eb="3">
      <t>ベッシ</t>
    </rPh>
    <rPh sb="5" eb="9">
      <t>ジギョウケイカク</t>
    </rPh>
    <rPh sb="9" eb="12">
      <t>モクヒョウチ</t>
    </rPh>
    <rPh sb="12" eb="14">
      <t>サンシュツ</t>
    </rPh>
    <rPh sb="18" eb="22">
      <t>ゼンジギョウシャ</t>
    </rPh>
    <rPh sb="22" eb="24">
      <t>テイシュツ</t>
    </rPh>
    <rPh sb="24" eb="26">
      <t>ヒッス</t>
    </rPh>
    <phoneticPr fontId="1"/>
  </si>
  <si>
    <t>（別紙４）の入力について</t>
    <rPh sb="1" eb="3">
      <t>ベッシ</t>
    </rPh>
    <rPh sb="6" eb="8">
      <t>ニュウリョク</t>
    </rPh>
    <phoneticPr fontId="1"/>
  </si>
  <si>
    <t>本シートの利用については【（別紙４）の入力について】シートにてご確認ください。</t>
    <rPh sb="0" eb="1">
      <t>ホン</t>
    </rPh>
    <rPh sb="5" eb="7">
      <t>リヨウ</t>
    </rPh>
    <rPh sb="14" eb="16">
      <t>ベッシ</t>
    </rPh>
    <rPh sb="19" eb="21">
      <t>ニュウリョク</t>
    </rPh>
    <rPh sb="32" eb="34">
      <t>カクニン</t>
    </rPh>
    <phoneticPr fontId="1"/>
  </si>
  <si>
    <t>（別紙４）事業計画目標値算出シートについて</t>
    <rPh sb="1" eb="3">
      <t>ベッシ</t>
    </rPh>
    <rPh sb="5" eb="9">
      <t>ジギョウケイカク</t>
    </rPh>
    <rPh sb="9" eb="12">
      <t>モクヒョウチ</t>
    </rPh>
    <rPh sb="12" eb="14">
      <t>サンシュツ</t>
    </rPh>
    <phoneticPr fontId="1"/>
  </si>
  <si>
    <t>　自社の決算月を選択してください。</t>
    <rPh sb="1" eb="3">
      <t>ジシャ</t>
    </rPh>
    <rPh sb="4" eb="7">
      <t>ケッサンツキ</t>
    </rPh>
    <rPh sb="8" eb="10">
      <t>センタク</t>
    </rPh>
    <phoneticPr fontId="1"/>
  </si>
  <si>
    <t>補助事業完了予定年月</t>
    <rPh sb="0" eb="4">
      <t>ホジョジギョウ</t>
    </rPh>
    <rPh sb="4" eb="6">
      <t>カンリョウ</t>
    </rPh>
    <rPh sb="6" eb="8">
      <t>ヨテイ</t>
    </rPh>
    <rPh sb="8" eb="9">
      <t>ネン</t>
    </rPh>
    <rPh sb="9" eb="10">
      <t>ツキ</t>
    </rPh>
    <phoneticPr fontId="1"/>
  </si>
  <si>
    <r>
      <t xml:space="preserve">  ② 人件費</t>
    </r>
    <r>
      <rPr>
        <sz val="14"/>
        <color theme="1"/>
        <rFont val="BIZ UDPゴシック"/>
        <family val="3"/>
        <charset val="128"/>
      </rPr>
      <t xml:space="preserve"> </t>
    </r>
    <r>
      <rPr>
        <b/>
        <sz val="14"/>
        <color theme="1"/>
        <rFont val="BIZ UDPゴシック"/>
        <family val="3"/>
        <charset val="128"/>
      </rPr>
      <t>　  （注1）</t>
    </r>
    <rPh sb="4" eb="7">
      <t>ジンケンヒ</t>
    </rPh>
    <rPh sb="12" eb="13">
      <t>チュウ</t>
    </rPh>
    <phoneticPr fontId="1"/>
  </si>
  <si>
    <t>⑥労働者数のうち常勤従業員数（人）　（注2）</t>
    <rPh sb="1" eb="4">
      <t>ロウドウシャ</t>
    </rPh>
    <rPh sb="4" eb="5">
      <t>スウ</t>
    </rPh>
    <rPh sb="8" eb="10">
      <t>ジョウキン</t>
    </rPh>
    <rPh sb="10" eb="14">
      <t>ジュウギョウインスウ</t>
    </rPh>
    <rPh sb="15" eb="16">
      <t>ニン</t>
    </rPh>
    <rPh sb="19" eb="20">
      <t>チュウ</t>
    </rPh>
    <phoneticPr fontId="1"/>
  </si>
  <si>
    <t>労働生産性の年平均成長率（％）（注3）</t>
    <rPh sb="16" eb="17">
      <t>チュウ</t>
    </rPh>
    <phoneticPr fontId="1"/>
  </si>
  <si>
    <t>1人当たり給与支給総額の年平均成長率（％）（注3）</t>
    <rPh sb="1" eb="2">
      <t>ヒト</t>
    </rPh>
    <rPh sb="2" eb="3">
      <t>ア</t>
    </rPh>
    <rPh sb="5" eb="11">
      <t>キュウヨシキュウソウガク</t>
    </rPh>
    <rPh sb="12" eb="18">
      <t>ネンヘイキンセイチョウリツ</t>
    </rPh>
    <rPh sb="22" eb="23">
      <t>チュウ</t>
    </rPh>
    <phoneticPr fontId="1"/>
  </si>
  <si>
    <t>⑧全月分の給与等の支給を受けた従業員数（人）（注4）</t>
    <rPh sb="18" eb="19">
      <t>スウ</t>
    </rPh>
    <rPh sb="20" eb="21">
      <t>ニン</t>
    </rPh>
    <rPh sb="23" eb="24">
      <t>チュウ</t>
    </rPh>
    <phoneticPr fontId="1"/>
  </si>
  <si>
    <t>⑦全月分の給与等の支給を受けた従業員の給与支給総額
（注4）</t>
    <rPh sb="19" eb="21">
      <t>キュウヨ</t>
    </rPh>
    <rPh sb="21" eb="23">
      <t>シキュウ</t>
    </rPh>
    <rPh sb="23" eb="25">
      <t>ソウガク</t>
    </rPh>
    <rPh sb="27" eb="28">
      <t>チュウ</t>
    </rPh>
    <phoneticPr fontId="1"/>
  </si>
  <si>
    <r>
      <t>　　　　【特例なし】日本銀行が定める「物価安定の目標」2.0％＋1.5％の値（＝</t>
    </r>
    <r>
      <rPr>
        <b/>
        <sz val="16"/>
        <color theme="1" tint="0.14999847407452621"/>
        <rFont val="BIZ UDゴシック"/>
        <family val="3"/>
        <charset val="128"/>
      </rPr>
      <t>3.5％</t>
    </r>
    <r>
      <rPr>
        <sz val="16"/>
        <color theme="1" tint="0.14999847407452621"/>
        <rFont val="BIZ UDゴシック"/>
        <family val="3"/>
        <charset val="128"/>
      </rPr>
      <t>）以上の自身でたてた最終年度の計画値）</t>
    </r>
    <rPh sb="5" eb="7">
      <t>トクレイ</t>
    </rPh>
    <rPh sb="10" eb="12">
      <t>ニホン</t>
    </rPh>
    <rPh sb="12" eb="14">
      <t>ギンコウ</t>
    </rPh>
    <rPh sb="15" eb="16">
      <t>サダ</t>
    </rPh>
    <rPh sb="19" eb="21">
      <t>ブッカ</t>
    </rPh>
    <rPh sb="21" eb="23">
      <t>アンテイ</t>
    </rPh>
    <rPh sb="24" eb="26">
      <t>モクヒョウ</t>
    </rPh>
    <rPh sb="37" eb="38">
      <t>アタイ</t>
    </rPh>
    <rPh sb="45" eb="47">
      <t>イジョウ</t>
    </rPh>
    <rPh sb="48" eb="50">
      <t>ジシン</t>
    </rPh>
    <rPh sb="54" eb="58">
      <t>サイシュウネンド</t>
    </rPh>
    <rPh sb="59" eb="62">
      <t>ケイカクチ</t>
    </rPh>
    <phoneticPr fontId="1"/>
  </si>
  <si>
    <r>
      <t>　　　　【大幅な賃上げ特例】日本銀行が定める「物価安定の目標」2.0％＋1.5％の値（3.5％）＋2.5％（＝合計</t>
    </r>
    <r>
      <rPr>
        <b/>
        <sz val="16"/>
        <color theme="1" tint="0.14999847407452621"/>
        <rFont val="BIZ UDゴシック"/>
        <family val="3"/>
        <charset val="128"/>
      </rPr>
      <t>6.0％</t>
    </r>
    <r>
      <rPr>
        <sz val="16"/>
        <color theme="1" tint="0.14999847407452621"/>
        <rFont val="BIZ UDゴシック"/>
        <family val="3"/>
        <charset val="128"/>
      </rPr>
      <t>）以上の自身でたてた最終年度の計画値）</t>
    </r>
    <rPh sb="5" eb="7">
      <t>オオハバ</t>
    </rPh>
    <rPh sb="8" eb="10">
      <t>チンア</t>
    </rPh>
    <rPh sb="11" eb="13">
      <t>トクレイ</t>
    </rPh>
    <rPh sb="14" eb="16">
      <t>ニホン</t>
    </rPh>
    <rPh sb="16" eb="18">
      <t>ギンコウ</t>
    </rPh>
    <rPh sb="19" eb="20">
      <t>サダ</t>
    </rPh>
    <rPh sb="23" eb="25">
      <t>ブッカ</t>
    </rPh>
    <rPh sb="25" eb="27">
      <t>アンテイ</t>
    </rPh>
    <rPh sb="28" eb="30">
      <t>モクヒョウ</t>
    </rPh>
    <rPh sb="41" eb="42">
      <t>アタイ</t>
    </rPh>
    <rPh sb="55" eb="57">
      <t>ゴウケイ</t>
    </rPh>
    <rPh sb="62" eb="64">
      <t>イジョウ</t>
    </rPh>
    <rPh sb="65" eb="67">
      <t>ジシン</t>
    </rPh>
    <rPh sb="71" eb="75">
      <t>サイシュウネンド</t>
    </rPh>
    <rPh sb="76" eb="79">
      <t>ケイカクチ</t>
    </rPh>
    <phoneticPr fontId="1"/>
  </si>
  <si>
    <t>　　　　【足下の賃上げ】基準年度にて3.0%以上の値</t>
    <rPh sb="5" eb="7">
      <t>アシモト</t>
    </rPh>
    <rPh sb="8" eb="10">
      <t>チンア</t>
    </rPh>
    <rPh sb="12" eb="16">
      <t>キジュンネンド</t>
    </rPh>
    <rPh sb="22" eb="24">
      <t>イジョウ</t>
    </rPh>
    <rPh sb="25" eb="26">
      <t>アタイ</t>
    </rPh>
    <phoneticPr fontId="1"/>
  </si>
  <si>
    <t>（注３）事業計画上の目標値となり、これを超える事業に取り組む必要があります。</t>
    <rPh sb="1" eb="2">
      <t>チュウ</t>
    </rPh>
    <rPh sb="4" eb="9">
      <t>ジギョウケイカクジョウ</t>
    </rPh>
    <rPh sb="10" eb="13">
      <t>モクヒョウチ</t>
    </rPh>
    <rPh sb="20" eb="21">
      <t>コ</t>
    </rPh>
    <rPh sb="23" eb="25">
      <t>ジギョウ</t>
    </rPh>
    <rPh sb="26" eb="27">
      <t>ト</t>
    </rPh>
    <rPh sb="28" eb="29">
      <t>ク</t>
    </rPh>
    <rPh sb="30" eb="32">
      <t>ヒツヨウ</t>
    </rPh>
    <phoneticPr fontId="1"/>
  </si>
  <si>
    <t>　　　　応募申請の直近決算期、応募申請締切（10月）を含む決算期が自動表示されます。</t>
    <rPh sb="4" eb="6">
      <t>オウボ</t>
    </rPh>
    <rPh sb="6" eb="8">
      <t>シンセイ</t>
    </rPh>
    <rPh sb="9" eb="11">
      <t>チョッキン</t>
    </rPh>
    <rPh sb="11" eb="13">
      <t>ケッサン</t>
    </rPh>
    <rPh sb="13" eb="14">
      <t>キ</t>
    </rPh>
    <rPh sb="15" eb="17">
      <t>オウボ</t>
    </rPh>
    <rPh sb="17" eb="19">
      <t>シンセイ</t>
    </rPh>
    <rPh sb="19" eb="21">
      <t>シメキリ</t>
    </rPh>
    <rPh sb="24" eb="25">
      <t>ガツ</t>
    </rPh>
    <rPh sb="27" eb="28">
      <t>フク</t>
    </rPh>
    <rPh sb="29" eb="31">
      <t>ケッサン</t>
    </rPh>
    <rPh sb="31" eb="32">
      <t>キ</t>
    </rPh>
    <rPh sb="33" eb="35">
      <t>ジドウ</t>
    </rPh>
    <rPh sb="35" eb="37">
      <t>ヒョウジ</t>
    </rPh>
    <phoneticPr fontId="1"/>
  </si>
  <si>
    <t>２．　補助事業の完了予定年月をプルダウンから選択してください。事業計画に沿った補助事業完了予定日にてご判断ください。</t>
    <rPh sb="3" eb="7">
      <t>ホジョジギョウ</t>
    </rPh>
    <rPh sb="8" eb="10">
      <t>カンリョウ</t>
    </rPh>
    <rPh sb="10" eb="12">
      <t>ヨテイ</t>
    </rPh>
    <rPh sb="12" eb="14">
      <t>ネンゲツ</t>
    </rPh>
    <rPh sb="22" eb="24">
      <t>センタク</t>
    </rPh>
    <rPh sb="31" eb="35">
      <t>ジギョウケイカク</t>
    </rPh>
    <rPh sb="36" eb="37">
      <t>ソ</t>
    </rPh>
    <rPh sb="39" eb="43">
      <t>ホジョジギョウ</t>
    </rPh>
    <rPh sb="43" eb="48">
      <t>カンリョウヨテイヒ</t>
    </rPh>
    <rPh sb="51" eb="53">
      <t>ハンダン</t>
    </rPh>
    <phoneticPr fontId="1"/>
  </si>
  <si>
    <t>３．　労働生産性の基準年度～５年目までの計画を策定してください。</t>
    <phoneticPr fontId="1"/>
  </si>
  <si>
    <t>４．　1人当たり給与支給総額の直近の事業年度～基準年度までの足下の賃上げ計画を策定してください。</t>
    <phoneticPr fontId="1"/>
  </si>
  <si>
    <t>　入力項目です。</t>
    <rPh sb="1" eb="3">
      <t>ニュウリョク</t>
    </rPh>
    <rPh sb="3" eb="5">
      <t>コウモク</t>
    </rPh>
    <phoneticPr fontId="1"/>
  </si>
  <si>
    <t>　入力値から自動で計算、表示しています。</t>
    <rPh sb="1" eb="4">
      <t>ニュウリョクチ</t>
    </rPh>
    <rPh sb="6" eb="8">
      <t>ジドウ</t>
    </rPh>
    <rPh sb="9" eb="11">
      <t>ケイサン</t>
    </rPh>
    <rPh sb="12" eb="14">
      <t>ヒョウジ</t>
    </rPh>
    <phoneticPr fontId="1"/>
  </si>
  <si>
    <t>　目標を達成するための数値を参考として表示しています。</t>
    <rPh sb="1" eb="3">
      <t>モクヒョウ</t>
    </rPh>
    <rPh sb="4" eb="6">
      <t>タッセイ</t>
    </rPh>
    <rPh sb="11" eb="13">
      <t>スウチ</t>
    </rPh>
    <rPh sb="14" eb="16">
      <t>サンコウ</t>
    </rPh>
    <rPh sb="19" eb="21">
      <t>ヒョウジ</t>
    </rPh>
    <phoneticPr fontId="1"/>
  </si>
  <si>
    <t>　入力された値から策定された目標値です。</t>
    <rPh sb="1" eb="3">
      <t>ニュウリョク</t>
    </rPh>
    <rPh sb="6" eb="7">
      <t>アタイ</t>
    </rPh>
    <rPh sb="9" eb="11">
      <t>サクテイ</t>
    </rPh>
    <rPh sb="14" eb="17">
      <t>モクヒョウチ</t>
    </rPh>
    <phoneticPr fontId="1"/>
  </si>
  <si>
    <t>事業計画の策定にあたり、以下の機構ツールをぜひご活用ください。</t>
    <rPh sb="0" eb="2">
      <t>ジギョウ</t>
    </rPh>
    <rPh sb="2" eb="4">
      <t>ケイカク</t>
    </rPh>
    <rPh sb="5" eb="7">
      <t>サクテイ</t>
    </rPh>
    <rPh sb="12" eb="14">
      <t>イカ</t>
    </rPh>
    <rPh sb="15" eb="17">
      <t>キコウ</t>
    </rPh>
    <rPh sb="24" eb="26">
      <t>カツヨウ</t>
    </rPh>
    <phoneticPr fontId="1"/>
  </si>
  <si>
    <r>
      <t>応募申請締切日</t>
    </r>
    <r>
      <rPr>
        <b/>
        <sz val="12"/>
        <color theme="0"/>
        <rFont val="BIZ UDPゴシック"/>
        <family val="3"/>
        <charset val="128"/>
      </rPr>
      <t>（10月）</t>
    </r>
    <r>
      <rPr>
        <b/>
        <sz val="16"/>
        <color theme="0"/>
        <rFont val="BIZ UDPゴシック"/>
        <family val="3"/>
        <charset val="128"/>
      </rPr>
      <t xml:space="preserve">
を含む決算期</t>
    </r>
    <rPh sb="0" eb="2">
      <t>オウボ</t>
    </rPh>
    <rPh sb="2" eb="4">
      <t>シンセイ</t>
    </rPh>
    <rPh sb="4" eb="6">
      <t>シメキリ</t>
    </rPh>
    <rPh sb="6" eb="7">
      <t>ヒ</t>
    </rPh>
    <rPh sb="10" eb="11">
      <t>ガツ</t>
    </rPh>
    <rPh sb="14" eb="15">
      <t>フク</t>
    </rPh>
    <rPh sb="16" eb="18">
      <t>ケッサン</t>
    </rPh>
    <rPh sb="18" eb="19">
      <t>キ</t>
    </rPh>
    <phoneticPr fontId="1"/>
  </si>
  <si>
    <t>基準年度
（補助事業の完了日を含む決算期）</t>
    <rPh sb="0" eb="4">
      <t>キジュンネンド</t>
    </rPh>
    <rPh sb="17" eb="19">
      <t>ケッサン</t>
    </rPh>
    <rPh sb="19" eb="20">
      <t>キ</t>
    </rPh>
    <phoneticPr fontId="1"/>
  </si>
  <si>
    <t>事業計画期間の計画目標</t>
    <rPh sb="0" eb="2">
      <t>ジギョウ</t>
    </rPh>
    <rPh sb="2" eb="4">
      <t>ケイカク</t>
    </rPh>
    <rPh sb="4" eb="6">
      <t>キカン</t>
    </rPh>
    <rPh sb="7" eb="9">
      <t>ケイカク</t>
    </rPh>
    <rPh sb="9" eb="11">
      <t>モクヒョウ</t>
    </rPh>
    <phoneticPr fontId="1"/>
  </si>
  <si>
    <t>労働生産性の年平均成長率算定シート</t>
    <rPh sb="6" eb="12">
      <t>ネンヘイキンセイチョウリツ</t>
    </rPh>
    <phoneticPr fontId="1"/>
  </si>
  <si>
    <t>１人当たり給与支給総額の年平均成長率算定シート</t>
    <rPh sb="1" eb="2">
      <t>ニン</t>
    </rPh>
    <rPh sb="2" eb="3">
      <t>ア</t>
    </rPh>
    <rPh sb="5" eb="11">
      <t>キュウヨシキュウソウガク</t>
    </rPh>
    <rPh sb="12" eb="15">
      <t>ネンヘイキン</t>
    </rPh>
    <rPh sb="15" eb="18">
      <t>セイチョウリツ</t>
    </rPh>
    <rPh sb="18" eb="20">
      <t>サンテイ</t>
    </rPh>
    <phoneticPr fontId="1"/>
  </si>
  <si>
    <t>凡例　（別紙4）の入力セルについて</t>
    <rPh sb="0" eb="2">
      <t>ハンレイ</t>
    </rPh>
    <rPh sb="4" eb="6">
      <t>ベッシ</t>
    </rPh>
    <rPh sb="9" eb="11">
      <t>ニュウリョク</t>
    </rPh>
    <phoneticPr fontId="1"/>
  </si>
  <si>
    <t>　　　　・労働生産性の年平均成長率：毎年4.0％以上の値</t>
    <rPh sb="5" eb="10">
      <t>ロウドウセイサンセイ</t>
    </rPh>
    <rPh sb="11" eb="17">
      <t>ネンヘイキンセイチョウリツ</t>
    </rPh>
    <rPh sb="18" eb="20">
      <t>マイトシ</t>
    </rPh>
    <rPh sb="23" eb="26">
      <t>パーセントイジョウ</t>
    </rPh>
    <rPh sb="27" eb="28">
      <t>アタイ</t>
    </rPh>
    <phoneticPr fontId="1"/>
  </si>
  <si>
    <t>　　　　・１人当たり給与支給総額の年平均成長率</t>
    <rPh sb="6" eb="7">
      <t>ニン</t>
    </rPh>
    <rPh sb="7" eb="8">
      <t>ア</t>
    </rPh>
    <rPh sb="10" eb="12">
      <t>キュウヨ</t>
    </rPh>
    <rPh sb="12" eb="14">
      <t>シキュウ</t>
    </rPh>
    <rPh sb="14" eb="16">
      <t>ソウガク</t>
    </rPh>
    <rPh sb="17" eb="23">
      <t>ネンヘイキンセイチョウリツ</t>
    </rPh>
    <phoneticPr fontId="1"/>
  </si>
  <si>
    <t>　　　　日々雇い入れられる者、2か月以内の期間を定めて使用される者、季節的業務に4か月以内の期間を定めて使用される者、試用期間中の者</t>
    <rPh sb="59" eb="61">
      <t>シヨウ</t>
    </rPh>
    <phoneticPr fontId="1"/>
  </si>
  <si>
    <t>　　　　・売上原価に含まれる労務費（福利厚生費、退職金等を含んだもの）</t>
    <phoneticPr fontId="1"/>
  </si>
  <si>
    <t>５．　４で策定した基準年度の数値を基に、1人当たり給与支給総額の事業計画期間1年目～5年目の計画を策定してください。</t>
    <rPh sb="36" eb="38">
      <t>キカン</t>
    </rPh>
    <rPh sb="46" eb="48">
      <t>ケイカク</t>
    </rPh>
    <phoneticPr fontId="1"/>
  </si>
  <si>
    <t>（別紙4）事業計画目標値算出シートの該当箇所</t>
    <rPh sb="1" eb="3">
      <t>ベッシ</t>
    </rPh>
    <rPh sb="5" eb="7">
      <t>ジギョウ</t>
    </rPh>
    <rPh sb="7" eb="9">
      <t>ケイカク</t>
    </rPh>
    <rPh sb="9" eb="12">
      <t>モクヒョウチ</t>
    </rPh>
    <rPh sb="12" eb="14">
      <t>サンシュツ</t>
    </rPh>
    <rPh sb="18" eb="20">
      <t>ガイトウ</t>
    </rPh>
    <rPh sb="20" eb="22">
      <t>カショ</t>
    </rPh>
    <phoneticPr fontId="1"/>
  </si>
  <si>
    <t>↑（足下の賃上げ）基準年度における1人当たり給与支給総額年平均成長率の目標値</t>
    <rPh sb="2" eb="4">
      <t>アシモト</t>
    </rPh>
    <rPh sb="5" eb="7">
      <t>チンア</t>
    </rPh>
    <rPh sb="9" eb="13">
      <t>キジュンネンド</t>
    </rPh>
    <rPh sb="18" eb="19">
      <t>ヒト</t>
    </rPh>
    <rPh sb="19" eb="20">
      <t>ア</t>
    </rPh>
    <rPh sb="22" eb="28">
      <t>キュウヨシキュウソウガク</t>
    </rPh>
    <rPh sb="28" eb="31">
      <t>ネンヘイキン</t>
    </rPh>
    <rPh sb="31" eb="34">
      <t>セイチョウリツ</t>
    </rPh>
    <rPh sb="35" eb="37">
      <t>モクヒョウ</t>
    </rPh>
    <rPh sb="37" eb="38">
      <t>チ</t>
    </rPh>
    <phoneticPr fontId="1"/>
  </si>
  <si>
    <t>空パウチの搬入</t>
  </si>
  <si>
    <t>内容は変化しない作業</t>
  </si>
  <si>
    <t>段ボールの開梱・束の取り出し</t>
  </si>
  <si>
    <t>空段ボールの片付け</t>
  </si>
  <si>
    <t>パウチのほぐし</t>
  </si>
  <si>
    <t>新たに追加される作業</t>
  </si>
  <si>
    <t>踏み台の昇降・マガジン残量確認</t>
  </si>
  <si>
    <t>マガジンへの束の手投入</t>
  </si>
  <si>
    <t>製袋機の運転・監視</t>
  </si>
  <si>
    <t>充填（充填室）</t>
  </si>
  <si>
    <t>包装・箱詰め</t>
  </si>
  <si>
    <t>袋同士のくっつきによる2枚取りを防ぐため手でほぐす。投入の合間（約5分）も継続</t>
  </si>
  <si>
    <t>投入のたびに踏み台を昇り降りし、マガジンの残量を確認する（供給3分のうち0.6分）</t>
  </si>
  <si>
    <t>オペレーター1名が製袋機（スパウト熱圧着）の運転・監視を行う</t>
  </si>
  <si>
    <t>充填室1名。調合液の殺菌、充填、容器ごとの殺菌（本事業で作業は変わらない）</t>
  </si>
  <si>
    <t>2階包装室2〜3名（平均2.5名）。包装・箱詰めののち1階へ下ろす（作業は変わらない）</t>
  </si>
  <si>
    <t>運転・監視は変わらない。マガジンへの供給はロボットが自動で行い、供給待ちや欠員カバーがなくなる</t>
  </si>
  <si>
    <t>作業は変わらない。パウチ供給が途切れず、投入担当の確保に左右されない安定稼働になる</t>
  </si>
  <si>
    <t>作業は変わらない。安定稼働により受注の取りこぼしを防ぐ余力が生まれる</t>
  </si>
  <si>
    <t>投入担当が資材保管室から数箱ずつ運び、踏み台の脇に置く。1日約43箱を5〜6回</t>
    <phoneticPr fontId="1"/>
  </si>
  <si>
    <t>段ボールを開けて束（1束50袋）を取り出す。1日約43箱、1箱1分</t>
    <phoneticPr fontId="1"/>
  </si>
  <si>
    <t>空になった段ボールを折りたたんで片付ける。1箱0.5分</t>
    <phoneticPr fontId="1"/>
  </si>
  <si>
    <t>詰め担当が資材保管室から数箱ずつ運ぶ。回数・時間は変わらない</t>
    <phoneticPr fontId="1"/>
  </si>
  <si>
    <t>品種切替時のパウチ切替</t>
  </si>
  <si>
    <t>専用パレットへの詰め</t>
  </si>
  <si>
    <t>パレットの装填・入替</t>
  </si>
  <si>
    <t>専用パレットの型替え</t>
  </si>
  <si>
    <t>踏み台に立ちマガジンへ束を手投入（約2.4分×約131回）。5分で空になり繰り返すため離れられない</t>
  </si>
  <si>
    <t>2品種の日に、残ったパウチの回収と次品種の段ボール・束の準備を行う（1回約15分、月平均）</t>
  </si>
  <si>
    <t>専用パレット（1,200袋）へ開梱・ほぐし・片付け込みで約2分／枚。125枚と84枚の日の月平均</t>
  </si>
  <si>
    <t>約2.5〜3時間に1回（1日4〜6回）、パレットを装填し空パレットを取り出す（約3分／回）。遅番はオペレーターが兼務</t>
  </si>
  <si>
    <t>パウチ形状が変わる品種切替時に、機内25枚のガイド幅を替える（約1.1分／枚≒28分）。月平均</t>
  </si>
  <si>
    <t>株式会社トンボ飲料</t>
  </si>
  <si>
    <t>・投資総額101,200,000円＝株式会社フジシールの見積による補助対象経費92,000,000円（税抜）×1.1（消費税10％）。
・削減工数13.3時間／日＝別紙１の削減時間1,030分−導入後に発生する時間231分＝799分（÷60）。
・年間稼働日数245日＝本事業を行うGライン（製袋室）の年間稼働日数。
・人件費単価2,773円／時＝従業員・役員の時給平均額（2026年3月期の人件費1,021,940,577円÷総労働時間368,480時間（188名×245日×8時間））。
・増加した付加価値額297,960,717円＝3年目1,891,288,147円−基準年度1,593,327,430円（別紙４）。
・労働時間削減額9,047,144円／年＝799/60×245×2,773。
→投資回収期間＝101,200,000÷（9,047,144＋297,960,717）≒0.33年。
・増加した付加価値額を1年あたり（297,960,717÷3＝99,320,239円）とした場合も、101,200,000÷（9,047,144＋99,320,239）≒0.93年で、1年未満で回収できる。
・Gライン部門のみで見た場合：1年目に受注する断った案件の約半分（約2億円）に、全社の付加価値率13.66％（2026年3月期：1,525,628,095円÷11,168,904,537円）を当てはめると付加価値額は年約2,732万円となり、101,200,000÷（9,047,144＋27,320,000）≒2.78年で、耐用年数（10年）の範囲内で回収できる。</t>
  </si>
  <si>
    <t>付加価値額（営業利益＋人件費＋減価償却費）は、基準年度（2028年3月期）1,593,327,430円→1年目1,692,179,517円→2年目1,791,169,755円→3年目（2031年3月期）1,891,288,147円（基準年度比＋297,960,717円、年平均成長率5.88％）と推移する。
（1）売上高：本装置は製袋機の能力を上げないが、供給待ちによる停止（1日約30分）の解消と土曜稼働（月2日）で年約470万袋の余地が生まれる。生産能力の不足で断った案件（年800万袋×50円）の約半分（約2億円）を受注し、価格転嫁（＋1.5％）と既存顧客の増量を加えて1年目は前年比＋4.0％（＋460百万円）とする。2年目は日勤へ戻った社員による提案型ODMの獲得、3年目はその定着で各＋4.0％とし、売上高は11,506百万円→12,943百万円となる。年＋4.0％は清涼飲料の生産者販売金額の伸び（2025年＋5.3％）を下回る保守的な水準である。
（2）売上原価率：ODM売上比率を約10％→3年目約14.5％に高め（年＋0.30pt）、価格転嫁（＋0.05pt）と労務費の抑制（1年目＋0.07pt）で賃上げによる労務費率の上昇を吸収し、保守的に年0.25pt改善して、90.50％→89.75％とする。その他販管費は売上高比4.77％を維持し、営業利益は214百万円→330百万円となる。
（3）人件費：1人当たり年3.5％の賃上げと年3〜4名の新卒採用により、1,080百万円→1,252百万円とする（役員報酬は据え置き）。
（4）減価償却費：既存分298,864,468円に本設備（92,000,000円・定額法10年）の9,200,000円／年を加え、308,064,468円とする。
目標値として策定する4・5年目は、ODM比率の上昇が定着して原価率を年0.30pt改善し、付加価値額は2,008,310,651円→2,127,257,599円（年平均成長率5.95％）とする。</t>
    <phoneticPr fontId="1"/>
  </si>
  <si>
    <t>労働生産性＝付加価値額÷（役員7名＋常勤従業員数）。省力化で創出する799分／日（約3,262時間／年）は人員削減に充てず、多能工化・品質管理・提案型ODMへ再配分する。
新卒採用（年3〜4名）を続けるため、常勤従業員数は基準年度181名→1年目184名→2年目188名→3年目191名（労働者数188名→198名）と増えるが、付加価値額の伸び（年平均5.88％）が人員の伸びを上回る。
労働生産性は基準年度8,475,145円→1年目8,859,578円（＋4.53％）→2年目9,185,485円（年平均4.10％）→3年目9,551,960円（年平均4.06％）と推移し、毎年、必須要件（年平均成長率4.0％以上）を満たす。目標値として策定する4・5年目も、年平均4.07％・4.13％と4.0％以上を維持する。</t>
    <phoneticPr fontId="1"/>
  </si>
  <si>
    <t>1人当たり給与支給総額＝全月分の給与等の支給を受けた従業員の給与支給総額（給料・賞与・課税対象の手当。法定福利費・退職金は除く）÷同従業員数。直近の2026年3月期は4,319,298円（717,003,483円÷166名）である。
2026年4月に人件費総額ベースで約5％の賃上げを実施済みであるが、1人当たりの平均は新卒・中途の入替で伸びが小さくなるため、計画では保守的に、足下は年3％を上回る水準（年平均成長率3.02％）で基準年度4,584,175円（829,735,675円÷181名）とする。
基準年度以降は既存従業員を年約4％引き上げ（新卒入社による平均の引下げ約−0.5pt）、1年目4,745,570円（184名）→2年目4,912,647円（188名）→3年目5,085,606円（191名、給与支給総額971,350,746円）となり、年平均成長率3.52％で必須要件（3.5％以上）を満たす。目標値として策定する4・5年目も同じ水準を続け、5年目は5,450,006円（年平均3.52％）とする。
原資は安定稼働とODM比率向上による収益の拡大と労務費の抑制であり、給与支給総額の増加（基準年度比141,615,071円）を織り込んでも、営業利益は116,319,131円増加する。役員報酬は据え置き、従業員へ厚く配分する。賃上げ目標は従業員へ表明し、確実に実行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</si>
</sst>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76" formatCode="&quot;¥&quot;#,##0_);\(&quot;¥&quot;#,##0\)"/>
    <numFmt numFmtId="177" formatCode="&quot;¥&quot;#,##0.00_);\(&quot;¥&quot;#,##0.00\)"/>
    <numFmt numFmtId="178" formatCode="&quot;¥&quot;#,##0_);[Red]\(&quot;¥&quot;#,##0\)"/>
    <numFmt numFmtId="179" formatCode="_(&quot;¥&quot;* #,##0_);_(&quot;¥&quot;* \(#,##0\);_(&quot;¥&quot;* &quot;-&quot;_);_(@_)"/>
    <numFmt numFmtId="180" formatCode="0.0000_ "/>
    <numFmt numFmtId="181" formatCode="0.0_ "/>
    <numFmt numFmtId="182" formatCode="0.00_ "/>
    <numFmt numFmtId="183" formatCode="#,##0.0_ "/>
    <numFmt numFmtId="184" formatCode="#,##0_ "/>
    <numFmt numFmtId="185" formatCode="#,##0.00_ "/>
    <numFmt numFmtId="186" formatCode="0_ ;[Red]\-0\ "/>
    <numFmt numFmtId="187" formatCode="0.000%"/>
    <numFmt numFmtId="188" formatCode="#,##0.0"/>
    <numFmt numFmtId="189" formatCode="0&quot;人&quot;"/>
    <numFmt numFmtId="190" formatCode="0.00_);[Red]\(0.00\)"/>
    <numFmt numFmtId="191" formatCode="[$¥-411]#,##0_);[Red]\([$¥-411]#,##0\)"/>
    <numFmt numFmtId="192" formatCode="yyyy&quot;年&quot;m&quot;月&quot;;@"/>
    <numFmt numFmtId="193" formatCode="yyyy&quot;年&quot;m&quot;月&quot;;&quot;期&quot;"/>
    <numFmt numFmtId="194" formatCode="yyyy&quot;年&quot;m&quot;月&quot;&quot;期&quot;"/>
    <numFmt numFmtId="195" formatCode="0&quot;年&quot;"/>
  </numFmts>
  <fonts count="103"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sz val="11"/>
      <color theme="1"/>
      <name val="BIZ UDゴシック"/>
      <family val="3"/>
      <charset val="128"/>
    </font>
    <font>
      <b/>
      <sz val="12"/>
      <color theme="1"/>
      <name val="BIZ UDゴシック"/>
      <family val="3"/>
      <charset val="128"/>
    </font>
    <font>
      <sz val="12"/>
      <color theme="1"/>
      <name val="BIZ UDゴシック"/>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sz val="11"/>
      <color theme="1"/>
      <name val="游ゴシック"/>
      <family val="2"/>
      <scheme val="minor"/>
    </font>
    <font>
      <sz val="9"/>
      <color rgb="FF000000"/>
      <name val="Meiryo UI"/>
      <family val="3"/>
      <charset val="128"/>
    </font>
    <font>
      <u/>
      <sz val="11"/>
      <color theme="10"/>
      <name val="游ゴシック"/>
      <family val="2"/>
      <charset val="128"/>
      <scheme val="minor"/>
    </font>
    <font>
      <b/>
      <sz val="14"/>
      <color rgb="FFFF0000"/>
      <name val="BIZ UDゴシック"/>
      <family val="3"/>
      <charset val="128"/>
    </font>
    <font>
      <b/>
      <sz val="14"/>
      <color theme="0"/>
      <name val="BIZ UDゴシック"/>
      <family val="3"/>
      <charset val="128"/>
    </font>
    <font>
      <sz val="14"/>
      <color rgb="FFFF0000"/>
      <name val="BIZ UDゴシック"/>
      <family val="3"/>
      <charset val="128"/>
    </font>
    <font>
      <sz val="14"/>
      <color theme="1"/>
      <name val="BIZ UDゴシック"/>
      <family val="3"/>
      <charset val="128"/>
    </font>
    <font>
      <sz val="16"/>
      <color theme="1"/>
      <name val="BIZ UDゴシック"/>
      <family val="3"/>
      <charset val="128"/>
    </font>
    <font>
      <sz val="14"/>
      <color theme="1"/>
      <name val="BIZ UDゴシック"/>
      <family val="3"/>
    </font>
    <font>
      <b/>
      <sz val="16"/>
      <color theme="1"/>
      <name val="BIZ UDゴシック"/>
      <family val="3"/>
      <charset val="128"/>
    </font>
    <font>
      <sz val="14"/>
      <name val="BIZ UDゴシック"/>
      <family val="3"/>
    </font>
    <font>
      <b/>
      <sz val="16"/>
      <color theme="0"/>
      <name val="BIZ UDゴシック"/>
      <family val="3"/>
      <charset val="128"/>
    </font>
    <font>
      <sz val="14"/>
      <color theme="0"/>
      <name val="BIZ UDゴシック"/>
      <family val="3"/>
      <charset val="128"/>
    </font>
    <font>
      <sz val="14"/>
      <color theme="1"/>
      <name val="BIZ UDPゴシック"/>
      <family val="3"/>
      <charset val="128"/>
    </font>
    <font>
      <u/>
      <sz val="14"/>
      <color theme="10"/>
      <name val="BIZ UDPゴシック"/>
      <family val="3"/>
      <charset val="128"/>
    </font>
    <font>
      <b/>
      <sz val="16"/>
      <color theme="0"/>
      <name val="BIZ UDゴシック"/>
      <family val="3"/>
    </font>
    <font>
      <b/>
      <sz val="16"/>
      <name val="BIZ UDゴシック"/>
      <family val="3"/>
      <charset val="128"/>
    </font>
    <font>
      <u/>
      <sz val="16"/>
      <color theme="10"/>
      <name val="BIZ UDPゴシック"/>
      <family val="3"/>
      <charset val="128"/>
    </font>
    <font>
      <b/>
      <sz val="16"/>
      <color theme="1"/>
      <name val="BIZ UDPゴシック"/>
      <family val="3"/>
      <charset val="128"/>
    </font>
    <font>
      <sz val="16"/>
      <color theme="1"/>
      <name val="BIZ UDPゴシック"/>
      <family val="3"/>
      <charset val="128"/>
    </font>
    <font>
      <b/>
      <sz val="16"/>
      <color theme="0"/>
      <name val="BIZ UDPゴシック"/>
      <family val="3"/>
      <charset val="128"/>
    </font>
    <font>
      <b/>
      <sz val="16"/>
      <color theme="8" tint="-0.249977111117893"/>
      <name val="BIZ UDPゴシック"/>
      <family val="3"/>
      <charset val="128"/>
    </font>
    <font>
      <sz val="11"/>
      <name val="BIZ UDPゴシック"/>
      <family val="3"/>
      <charset val="128"/>
    </font>
    <font>
      <b/>
      <sz val="14"/>
      <color theme="1"/>
      <name val="BIZ UDPゴシック"/>
      <family val="3"/>
      <charset val="128"/>
    </font>
    <font>
      <b/>
      <sz val="14"/>
      <color theme="8" tint="-0.249977111117893"/>
      <name val="BIZ UDPゴシック"/>
      <family val="3"/>
      <charset val="128"/>
    </font>
    <font>
      <sz val="14"/>
      <name val="BIZ UDPゴシック"/>
      <family val="3"/>
      <charset val="128"/>
    </font>
    <font>
      <sz val="14"/>
      <color theme="8" tint="-0.249977111117893"/>
      <name val="BIZ UDPゴシック"/>
      <family val="3"/>
      <charset val="128"/>
    </font>
    <font>
      <b/>
      <sz val="12"/>
      <name val="BIZ UDPゴシック"/>
      <family val="3"/>
      <charset val="128"/>
    </font>
    <font>
      <b/>
      <sz val="14"/>
      <color rgb="FFFF0000"/>
      <name val="BIZ UDPゴシック"/>
      <family val="3"/>
      <charset val="128"/>
    </font>
    <font>
      <sz val="12"/>
      <name val="BIZ UDPゴシック"/>
      <family val="3"/>
      <charset val="128"/>
    </font>
    <font>
      <sz val="14"/>
      <color rgb="FF00B0F0"/>
      <name val="BIZ UDPゴシック"/>
      <family val="3"/>
      <charset val="128"/>
    </font>
    <font>
      <sz val="12"/>
      <color rgb="FFFF0000"/>
      <name val="BIZ UDPゴシック"/>
      <family val="3"/>
      <charset val="128"/>
    </font>
    <font>
      <u/>
      <sz val="12"/>
      <color theme="10"/>
      <name val="BIZ UDPゴシック"/>
      <family val="3"/>
      <charset val="128"/>
    </font>
    <font>
      <sz val="14"/>
      <color rgb="FF0070C0"/>
      <name val="BIZ UDPゴシック"/>
      <family val="3"/>
      <charset val="128"/>
    </font>
    <font>
      <b/>
      <sz val="14"/>
      <name val="BIZ UDPゴシック"/>
      <family val="3"/>
      <charset val="128"/>
    </font>
    <font>
      <b/>
      <sz val="18"/>
      <color theme="1"/>
      <name val="BIZ UDPゴシック"/>
      <family val="3"/>
      <charset val="128"/>
    </font>
    <font>
      <b/>
      <sz val="18"/>
      <color rgb="FFFF0000"/>
      <name val="BIZ UDPゴシック"/>
      <family val="3"/>
      <charset val="128"/>
    </font>
    <font>
      <sz val="14"/>
      <color theme="1"/>
      <name val="BIZ UDPゴシック"/>
      <family val="3"/>
    </font>
    <font>
      <sz val="18"/>
      <color theme="1"/>
      <name val="BIZ UDゴシック"/>
      <family val="3"/>
      <charset val="128"/>
    </font>
    <font>
      <sz val="12"/>
      <color theme="1"/>
      <name val="Noto Sans JP"/>
      <family val="3"/>
      <charset val="128"/>
    </font>
    <font>
      <sz val="14"/>
      <name val="BIZ UDゴシック"/>
      <family val="3"/>
      <charset val="128"/>
    </font>
    <font>
      <b/>
      <sz val="14"/>
      <color theme="1"/>
      <name val="BIZ UDゴシック"/>
      <family val="3"/>
    </font>
    <font>
      <b/>
      <sz val="14"/>
      <color theme="8" tint="-0.499984740745262"/>
      <name val="BIZ UDゴシック"/>
      <family val="3"/>
      <charset val="128"/>
    </font>
    <font>
      <b/>
      <sz val="14"/>
      <color rgb="FF00B0F0"/>
      <name val="BIZ UDゴシック"/>
      <family val="3"/>
      <charset val="128"/>
    </font>
    <font>
      <sz val="16"/>
      <name val="BIZ UDPゴシック"/>
      <family val="3"/>
      <charset val="128"/>
    </font>
    <font>
      <b/>
      <sz val="18"/>
      <color theme="0"/>
      <name val="BIZ UDPゴシック"/>
      <family val="3"/>
      <charset val="128"/>
    </font>
    <font>
      <b/>
      <sz val="15"/>
      <color rgb="FFFF0000"/>
      <name val="BIZ UDPゴシック"/>
      <family val="3"/>
      <charset val="128"/>
    </font>
    <font>
      <sz val="16"/>
      <color theme="1"/>
      <name val="BIZ UDゴシック"/>
      <family val="3"/>
    </font>
    <font>
      <sz val="16"/>
      <color theme="1" tint="0.14999847407452621"/>
      <name val="BIZ UDゴシック"/>
      <family val="3"/>
      <charset val="128"/>
    </font>
    <font>
      <b/>
      <sz val="16"/>
      <color theme="1" tint="0.14999847407452621"/>
      <name val="BIZ UDゴシック"/>
      <family val="3"/>
      <charset val="128"/>
    </font>
    <font>
      <sz val="16"/>
      <color rgb="FFFF0000"/>
      <name val="BIZ UDゴシック"/>
      <family val="3"/>
      <charset val="128"/>
    </font>
    <font>
      <sz val="11"/>
      <color theme="0"/>
      <name val="BIZ UDPゴシック"/>
      <family val="3"/>
      <charset val="128"/>
    </font>
    <font>
      <sz val="14"/>
      <color theme="0"/>
      <name val="BIZ UDPゴシック"/>
      <family val="3"/>
      <charset val="128"/>
    </font>
    <font>
      <sz val="16"/>
      <color theme="0"/>
      <name val="BIZ UDPゴシック"/>
      <family val="3"/>
      <charset val="128"/>
    </font>
    <font>
      <u/>
      <sz val="18"/>
      <color theme="10"/>
      <name val="BIZ UDPゴシック"/>
      <family val="3"/>
      <charset val="128"/>
    </font>
    <font>
      <b/>
      <sz val="12"/>
      <color theme="0"/>
      <name val="BIZ UDPゴシック"/>
      <family val="3"/>
      <charset val="128"/>
    </font>
    <font>
      <sz val="16"/>
      <color rgb="FFFF0000"/>
      <name val="BIZ UDPゴシック"/>
      <family val="3"/>
      <charset val="128"/>
    </font>
  </fonts>
  <fills count="20">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2"/>
        <bgColor indexed="64"/>
      </patternFill>
    </fill>
    <fill>
      <patternFill patternType="solid">
        <fgColor theme="3" tint="0.39997558519241921"/>
        <bgColor indexed="64"/>
      </patternFill>
    </fill>
    <fill>
      <patternFill patternType="solid">
        <fgColor rgb="FFECF2F8"/>
        <bgColor indexed="64"/>
      </patternFill>
    </fill>
    <fill>
      <patternFill patternType="solid">
        <fgColor theme="8" tint="-0.499984740745262"/>
        <bgColor indexed="64"/>
      </patternFill>
    </fill>
    <fill>
      <patternFill patternType="solid">
        <fgColor rgb="FFFFFF65"/>
        <bgColor indexed="64"/>
      </patternFill>
    </fill>
  </fills>
  <borders count="124">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theme="1"/>
      </left>
      <right style="thin">
        <color theme="1"/>
      </right>
      <top style="thin">
        <color theme="1"/>
      </top>
      <bottom style="thin">
        <color theme="1"/>
      </bottom>
      <diagonal/>
    </border>
    <border>
      <left style="thick">
        <color rgb="FFFF0000"/>
      </left>
      <right style="thick">
        <color rgb="FFFF0000"/>
      </right>
      <top style="thick">
        <color rgb="FFFF0000"/>
      </top>
      <bottom style="thick">
        <color rgb="FFFF0000"/>
      </bottom>
      <diagonal/>
    </border>
    <border diagonalUp="1">
      <left/>
      <right/>
      <top style="thin">
        <color indexed="64"/>
      </top>
      <bottom style="medium">
        <color indexed="64"/>
      </bottom>
      <diagonal style="thin">
        <color indexed="64"/>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style="medium">
        <color indexed="64"/>
      </left>
      <right style="medium">
        <color rgb="FFECF2F8"/>
      </right>
      <top style="medium">
        <color indexed="64"/>
      </top>
      <bottom style="medium">
        <color rgb="FFECF2F8"/>
      </bottom>
      <diagonal/>
    </border>
    <border>
      <left style="medium">
        <color rgb="FFECF2F8"/>
      </left>
      <right style="medium">
        <color rgb="FFECF2F8"/>
      </right>
      <top style="medium">
        <color indexed="64"/>
      </top>
      <bottom style="medium">
        <color rgb="FFECF2F8"/>
      </bottom>
      <diagonal/>
    </border>
    <border>
      <left style="medium">
        <color rgb="FFECF2F8"/>
      </left>
      <right style="medium">
        <color indexed="64"/>
      </right>
      <top style="medium">
        <color indexed="64"/>
      </top>
      <bottom style="medium">
        <color rgb="FFECF2F8"/>
      </bottom>
      <diagonal/>
    </border>
    <border>
      <left style="medium">
        <color indexed="64"/>
      </left>
      <right style="medium">
        <color rgb="FFECF2F8"/>
      </right>
      <top style="medium">
        <color rgb="FFECF2F8"/>
      </top>
      <bottom/>
      <diagonal/>
    </border>
    <border>
      <left style="medium">
        <color rgb="FFECF2F8"/>
      </left>
      <right style="medium">
        <color rgb="FFECF2F8"/>
      </right>
      <top style="medium">
        <color rgb="FFECF2F8"/>
      </top>
      <bottom/>
      <diagonal/>
    </border>
    <border>
      <left style="medium">
        <color rgb="FFECF2F8"/>
      </left>
      <right style="medium">
        <color rgb="FFECF2F8"/>
      </right>
      <top style="medium">
        <color rgb="FFECF2F8"/>
      </top>
      <bottom style="medium">
        <color rgb="FFECF2F8"/>
      </bottom>
      <diagonal/>
    </border>
    <border>
      <left style="medium">
        <color rgb="FFECF2F8"/>
      </left>
      <right style="medium">
        <color indexed="64"/>
      </right>
      <top style="medium">
        <color rgb="FFECF2F8"/>
      </top>
      <bottom style="medium">
        <color rgb="FFECF2F8"/>
      </bottom>
      <diagonal/>
    </border>
    <border>
      <left style="medium">
        <color indexed="64"/>
      </left>
      <right style="thin">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thin">
        <color indexed="64"/>
      </diagonal>
    </border>
    <border>
      <left style="thin">
        <color indexed="64"/>
      </left>
      <right style="medium">
        <color indexed="64"/>
      </right>
      <top style="thin">
        <color indexed="64"/>
      </top>
      <bottom/>
      <diagonal/>
    </border>
    <border diagonalUp="1">
      <left style="medium">
        <color indexed="64"/>
      </left>
      <right style="thin">
        <color indexed="64"/>
      </right>
      <top style="thin">
        <color indexed="64"/>
      </top>
      <bottom style="medium">
        <color indexed="64"/>
      </bottom>
      <diagonal style="thin">
        <color indexed="64"/>
      </diagonal>
    </border>
    <border>
      <left style="thin">
        <color indexed="64"/>
      </left>
      <right style="thin">
        <color indexed="64"/>
      </right>
      <top/>
      <bottom/>
      <diagonal/>
    </border>
    <border>
      <left style="medium">
        <color indexed="64"/>
      </left>
      <right style="thin">
        <color indexed="64"/>
      </right>
      <top/>
      <bottom style="thin">
        <color indexed="64"/>
      </bottom>
      <diagonal/>
    </border>
    <border diagonalUp="1">
      <left style="medium">
        <color indexed="64"/>
      </left>
      <right style="thin">
        <color indexed="64"/>
      </right>
      <top/>
      <bottom style="thin">
        <color indexed="64"/>
      </bottom>
      <diagonal style="thin">
        <color indexed="64"/>
      </diagonal>
    </border>
    <border diagonalUp="1">
      <left style="thin">
        <color indexed="64"/>
      </left>
      <right style="thin">
        <color indexed="64"/>
      </right>
      <top/>
      <bottom style="thin">
        <color indexed="64"/>
      </bottom>
      <diagonal style="thin">
        <color indexed="64"/>
      </diagonal>
    </border>
    <border diagonalUp="1">
      <left style="thin">
        <color indexed="64"/>
      </left>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thin">
        <color indexed="64"/>
      </right>
      <top style="medium">
        <color theme="1" tint="0.499984740745262"/>
      </top>
      <bottom style="medium">
        <color theme="1" tint="0.499984740745262"/>
      </bottom>
      <diagonal/>
    </border>
    <border>
      <left style="thin">
        <color indexed="64"/>
      </left>
      <right style="thin">
        <color indexed="64"/>
      </right>
      <top style="medium">
        <color theme="1" tint="0.499984740745262"/>
      </top>
      <bottom style="medium">
        <color theme="1" tint="0.499984740745262"/>
      </bottom>
      <diagonal/>
    </border>
    <border>
      <left style="thin">
        <color indexed="64"/>
      </left>
      <right style="medium">
        <color indexed="64"/>
      </right>
      <top style="medium">
        <color theme="1" tint="0.499984740745262"/>
      </top>
      <bottom style="medium">
        <color theme="1" tint="0.499984740745262"/>
      </bottom>
      <diagonal/>
    </border>
    <border>
      <left style="medium">
        <color theme="1" tint="0.499984740745262"/>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diagonalUp="1">
      <left style="thin">
        <color indexed="64"/>
      </left>
      <right/>
      <top style="thin">
        <color indexed="64"/>
      </top>
      <bottom style="thin">
        <color indexed="64"/>
      </bottom>
      <diagonal style="thin">
        <color indexed="64"/>
      </diagonal>
    </border>
    <border diagonalUp="1">
      <left style="thin">
        <color indexed="64"/>
      </left>
      <right/>
      <top/>
      <bottom style="thin">
        <color indexed="64"/>
      </bottom>
      <diagonal style="thin">
        <color indexed="64"/>
      </diagonal>
    </border>
    <border>
      <left/>
      <right style="thin">
        <color indexed="64"/>
      </right>
      <top style="medium">
        <color theme="1" tint="0.499984740745262"/>
      </top>
      <bottom style="thin">
        <color indexed="64"/>
      </bottom>
      <diagonal/>
    </border>
    <border>
      <left/>
      <right style="thin">
        <color indexed="64"/>
      </right>
      <top style="thin">
        <color indexed="64"/>
      </top>
      <bottom style="thin">
        <color indexed="64"/>
      </bottom>
      <diagonal/>
    </border>
    <border>
      <left style="medium">
        <color theme="1"/>
      </left>
      <right style="thin">
        <color theme="1"/>
      </right>
      <top style="medium">
        <color theme="1" tint="0.499984740745262"/>
      </top>
      <bottom style="thin">
        <color indexed="64"/>
      </bottom>
      <diagonal/>
    </border>
    <border>
      <left style="medium">
        <color theme="1"/>
      </left>
      <right style="thin">
        <color theme="1"/>
      </right>
      <top style="thin">
        <color indexed="64"/>
      </top>
      <bottom style="thin">
        <color indexed="64"/>
      </bottom>
      <diagonal/>
    </border>
    <border diagonalUp="1">
      <left style="medium">
        <color theme="1"/>
      </left>
      <right style="thin">
        <color theme="1"/>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style="medium">
        <color theme="1"/>
      </left>
      <right/>
      <top style="thin">
        <color indexed="64"/>
      </top>
      <bottom style="medium">
        <color indexed="64"/>
      </bottom>
      <diagonal style="thin">
        <color indexed="64"/>
      </diagonal>
    </border>
    <border diagonalUp="1">
      <left style="medium">
        <color theme="1"/>
      </left>
      <right/>
      <top style="thin">
        <color indexed="64"/>
      </top>
      <bottom style="thin">
        <color indexed="64"/>
      </bottom>
      <diagonal style="thin">
        <color indexed="64"/>
      </diagonal>
    </border>
    <border>
      <left style="medium">
        <color theme="1"/>
      </left>
      <right style="thin">
        <color theme="1"/>
      </right>
      <top/>
      <bottom style="thin">
        <color indexed="64"/>
      </bottom>
      <diagonal/>
    </border>
    <border>
      <left/>
      <right/>
      <top style="thick">
        <color rgb="FFFF0000"/>
      </top>
      <bottom/>
      <diagonal/>
    </border>
  </borders>
  <cellStyleXfs count="10">
    <xf numFmtId="0" fontId="0" fillId="0" borderId="0">
      <alignment vertical="center"/>
    </xf>
    <xf numFmtId="178"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46" fillId="0" borderId="0"/>
    <xf numFmtId="0" fontId="29" fillId="0" borderId="0">
      <alignment vertical="center"/>
    </xf>
    <xf numFmtId="0" fontId="29" fillId="0" borderId="0">
      <alignment vertical="center"/>
    </xf>
    <xf numFmtId="0" fontId="46" fillId="0" borderId="0"/>
    <xf numFmtId="0" fontId="29" fillId="0" borderId="0">
      <alignment vertical="center"/>
    </xf>
    <xf numFmtId="178" fontId="29" fillId="0" borderId="0" applyFont="0" applyFill="0" applyBorder="0" applyAlignment="0" applyProtection="0">
      <alignment vertical="center"/>
    </xf>
    <xf numFmtId="0" fontId="48" fillId="0" borderId="0" applyNumberFormat="0" applyFill="0" applyBorder="0" applyAlignment="0" applyProtection="0">
      <alignment vertical="center"/>
    </xf>
  </cellStyleXfs>
  <cellXfs count="461">
    <xf numFmtId="0" fontId="0" fillId="0" borderId="0" xfId="0">
      <alignment vertical="center"/>
    </xf>
    <xf numFmtId="0" fontId="2" fillId="2" borderId="0" xfId="0" applyFont="1" applyFill="1">
      <alignment vertical="center"/>
    </xf>
    <xf numFmtId="180" fontId="0" fillId="0" borderId="0" xfId="0" applyNumberFormat="1">
      <alignment vertical="center"/>
    </xf>
    <xf numFmtId="0" fontId="0" fillId="0" borderId="0" xfId="0" applyAlignment="1">
      <alignment horizontal="right" vertical="center"/>
    </xf>
    <xf numFmtId="181" fontId="3" fillId="3" borderId="1" xfId="0" applyNumberFormat="1" applyFont="1" applyFill="1" applyBorder="1">
      <alignment vertical="center"/>
    </xf>
    <xf numFmtId="181" fontId="3" fillId="0" borderId="0" xfId="0" applyNumberFormat="1" applyFont="1">
      <alignment vertical="center"/>
    </xf>
    <xf numFmtId="181" fontId="3" fillId="4" borderId="1" xfId="0" applyNumberFormat="1" applyFont="1" applyFill="1" applyBorder="1">
      <alignment vertical="center"/>
    </xf>
    <xf numFmtId="0" fontId="4" fillId="0" borderId="0" xfId="0" applyFont="1" applyAlignment="1">
      <alignment horizontal="right" vertical="center"/>
    </xf>
    <xf numFmtId="182"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2" fontId="10" fillId="0" borderId="0" xfId="0" applyNumberFormat="1" applyFont="1">
      <alignment vertical="center"/>
    </xf>
    <xf numFmtId="0" fontId="12" fillId="0" borderId="0" xfId="0" applyFont="1" applyAlignment="1">
      <alignment horizontal="right" vertical="center"/>
    </xf>
    <xf numFmtId="181"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2"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81"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3"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81" fontId="13" fillId="0" borderId="0" xfId="0" applyNumberFormat="1" applyFont="1" applyAlignment="1">
      <alignment horizontal="right" vertical="center" wrapText="1"/>
    </xf>
    <xf numFmtId="181" fontId="10" fillId="0" borderId="3" xfId="0" applyNumberFormat="1" applyFont="1" applyBorder="1">
      <alignment vertical="center"/>
    </xf>
    <xf numFmtId="185"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80" fontId="0" fillId="9" borderId="0" xfId="0" applyNumberFormat="1" applyFill="1">
      <alignment vertical="center"/>
    </xf>
    <xf numFmtId="0" fontId="4" fillId="9" borderId="0" xfId="0" applyFont="1" applyFill="1" applyAlignment="1">
      <alignment horizontal="left" vertical="center"/>
    </xf>
    <xf numFmtId="182" fontId="4" fillId="9" borderId="2" xfId="0" applyNumberFormat="1" applyFont="1" applyFill="1" applyBorder="1">
      <alignment vertical="center"/>
    </xf>
    <xf numFmtId="181"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2" fontId="4" fillId="9" borderId="0" xfId="0" applyNumberFormat="1" applyFont="1" applyFill="1">
      <alignment vertical="center"/>
    </xf>
    <xf numFmtId="0" fontId="3" fillId="9" borderId="0" xfId="0" applyFont="1" applyFill="1" applyAlignment="1">
      <alignment horizontal="right" vertical="center"/>
    </xf>
    <xf numFmtId="184"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81" fontId="3" fillId="9" borderId="3" xfId="0" applyNumberFormat="1" applyFont="1" applyFill="1" applyBorder="1">
      <alignment vertical="center"/>
    </xf>
    <xf numFmtId="184"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63" xfId="0" applyFont="1" applyBorder="1" applyAlignment="1">
      <alignment horizontal="center" vertical="center"/>
    </xf>
    <xf numFmtId="0" fontId="31" fillId="0" borderId="64" xfId="0" applyFont="1" applyBorder="1" applyAlignment="1">
      <alignment horizontal="center" vertical="center"/>
    </xf>
    <xf numFmtId="187" fontId="0" fillId="0" borderId="0" xfId="0" applyNumberFormat="1">
      <alignment vertical="center"/>
    </xf>
    <xf numFmtId="188" fontId="0" fillId="0" borderId="0" xfId="0" applyNumberFormat="1">
      <alignment vertical="center"/>
    </xf>
    <xf numFmtId="0" fontId="0" fillId="0" borderId="0" xfId="0" applyAlignment="1">
      <alignment horizontal="center" vertical="center"/>
    </xf>
    <xf numFmtId="187"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69" xfId="0" applyBorder="1">
      <alignment vertical="center"/>
    </xf>
    <xf numFmtId="187" fontId="0" fillId="0" borderId="65" xfId="0" applyNumberFormat="1" applyBorder="1">
      <alignment vertical="center"/>
    </xf>
    <xf numFmtId="187" fontId="0" fillId="0" borderId="66" xfId="0" applyNumberFormat="1" applyBorder="1">
      <alignment vertical="center"/>
    </xf>
    <xf numFmtId="187" fontId="0" fillId="0" borderId="67" xfId="0" applyNumberFormat="1" applyBorder="1">
      <alignment vertical="center"/>
    </xf>
    <xf numFmtId="179" fontId="15" fillId="0" borderId="63" xfId="0" applyNumberFormat="1" applyFont="1" applyBorder="1">
      <alignment vertical="center"/>
    </xf>
    <xf numFmtId="179" fontId="15" fillId="0" borderId="64" xfId="0" applyNumberFormat="1" applyFont="1" applyBorder="1">
      <alignment vertical="center"/>
    </xf>
    <xf numFmtId="10" fontId="0" fillId="0" borderId="70" xfId="0" applyNumberFormat="1" applyBorder="1">
      <alignment vertical="center"/>
    </xf>
    <xf numFmtId="179" fontId="0" fillId="0" borderId="68" xfId="0" applyNumberFormat="1" applyBorder="1">
      <alignment vertical="center"/>
    </xf>
    <xf numFmtId="10" fontId="0" fillId="12" borderId="35" xfId="0" applyNumberFormat="1" applyFill="1" applyBorder="1" applyProtection="1">
      <alignment vertical="center"/>
      <protection locked="0"/>
    </xf>
    <xf numFmtId="179" fontId="0" fillId="12" borderId="52" xfId="0" applyNumberFormat="1" applyFill="1" applyBorder="1" applyProtection="1">
      <alignment vertical="center"/>
      <protection locked="0"/>
    </xf>
    <xf numFmtId="0" fontId="33" fillId="0" borderId="0" xfId="0" applyFont="1">
      <alignment vertical="center"/>
    </xf>
    <xf numFmtId="0" fontId="0" fillId="11" borderId="0" xfId="0" applyFill="1">
      <alignment vertical="center"/>
    </xf>
    <xf numFmtId="0" fontId="12" fillId="9" borderId="0" xfId="0" applyFont="1" applyFill="1" applyProtection="1">
      <alignment vertical="center"/>
      <protection locked="0"/>
    </xf>
    <xf numFmtId="0" fontId="36" fillId="0" borderId="0" xfId="0" applyFont="1" applyAlignment="1">
      <alignment vertical="top"/>
    </xf>
    <xf numFmtId="0" fontId="0" fillId="0" borderId="0" xfId="0" applyAlignment="1">
      <alignment vertical="top"/>
    </xf>
    <xf numFmtId="0" fontId="36" fillId="0" borderId="39" xfId="0" applyFont="1" applyBorder="1" applyAlignment="1">
      <alignment vertical="top"/>
    </xf>
    <xf numFmtId="0" fontId="37" fillId="0" borderId="39" xfId="0" applyFont="1" applyBorder="1" applyAlignment="1">
      <alignment vertical="top"/>
    </xf>
    <xf numFmtId="0" fontId="38" fillId="12" borderId="0" xfId="0" applyFont="1" applyFill="1">
      <alignment vertical="center"/>
    </xf>
    <xf numFmtId="0" fontId="39" fillId="12" borderId="0" xfId="0" applyFont="1" applyFill="1">
      <alignment vertical="center"/>
    </xf>
    <xf numFmtId="0" fontId="38" fillId="0" borderId="0" xfId="0" applyFont="1">
      <alignment vertical="center"/>
    </xf>
    <xf numFmtId="0" fontId="39" fillId="0" borderId="0" xfId="0" applyFont="1">
      <alignment vertical="center"/>
    </xf>
    <xf numFmtId="182" fontId="40" fillId="0" borderId="55" xfId="0" applyNumberFormat="1" applyFont="1" applyBorder="1" applyAlignment="1">
      <alignment horizontal="center" vertical="center"/>
    </xf>
    <xf numFmtId="0" fontId="41" fillId="0" borderId="0" xfId="0" applyFont="1">
      <alignment vertical="center"/>
    </xf>
    <xf numFmtId="0" fontId="43" fillId="0" borderId="0" xfId="0" applyFont="1" applyAlignment="1">
      <alignment horizontal="left" vertical="center"/>
    </xf>
    <xf numFmtId="185" fontId="28" fillId="0" borderId="0" xfId="0" applyNumberFormat="1" applyFont="1" applyAlignment="1">
      <alignment horizontal="center" vertical="center"/>
    </xf>
    <xf numFmtId="0" fontId="41" fillId="0" borderId="0" xfId="0" applyFont="1" applyAlignment="1">
      <alignment horizontal="right" vertical="center"/>
    </xf>
    <xf numFmtId="0" fontId="41" fillId="0" borderId="0" xfId="0" applyFont="1" applyAlignment="1">
      <alignment horizontal="center" vertical="center"/>
    </xf>
    <xf numFmtId="0" fontId="45" fillId="0" borderId="0" xfId="0" applyFont="1" applyAlignment="1">
      <alignment vertical="center" wrapText="1"/>
    </xf>
    <xf numFmtId="185" fontId="45" fillId="0" borderId="0" xfId="0" applyNumberFormat="1" applyFont="1" applyAlignment="1">
      <alignment horizontal="left" vertical="center"/>
    </xf>
    <xf numFmtId="185" fontId="40" fillId="0" borderId="0" xfId="0" applyNumberFormat="1" applyFont="1" applyAlignment="1">
      <alignment horizontal="center" vertical="center"/>
    </xf>
    <xf numFmtId="0" fontId="35" fillId="0" borderId="0" xfId="0" applyFont="1">
      <alignment vertical="center"/>
    </xf>
    <xf numFmtId="190" fontId="44" fillId="0" borderId="50" xfId="0" applyNumberFormat="1" applyFont="1" applyBorder="1" applyProtection="1">
      <alignment vertical="center"/>
      <protection locked="0"/>
    </xf>
    <xf numFmtId="0" fontId="10" fillId="0" borderId="0" xfId="0" applyFont="1" applyAlignment="1">
      <alignment horizontal="left" vertical="center"/>
    </xf>
    <xf numFmtId="0" fontId="52" fillId="0" borderId="0" xfId="0" applyFont="1">
      <alignment vertical="center"/>
    </xf>
    <xf numFmtId="0" fontId="34" fillId="9" borderId="0" xfId="0" applyFont="1" applyFill="1">
      <alignment vertical="center"/>
    </xf>
    <xf numFmtId="0" fontId="33" fillId="9" borderId="0" xfId="0" applyFont="1" applyFill="1">
      <alignment vertical="center"/>
    </xf>
    <xf numFmtId="0" fontId="32" fillId="9" borderId="0" xfId="0" applyFont="1" applyFill="1">
      <alignment vertical="center"/>
    </xf>
    <xf numFmtId="0" fontId="54" fillId="0" borderId="0" xfId="0" applyFont="1">
      <alignment vertical="center"/>
    </xf>
    <xf numFmtId="0" fontId="51" fillId="0" borderId="0" xfId="0" applyFont="1">
      <alignment vertical="center"/>
    </xf>
    <xf numFmtId="0" fontId="52" fillId="9" borderId="0" xfId="0" applyFont="1" applyFill="1" applyAlignment="1">
      <alignment horizontal="left" vertical="center"/>
    </xf>
    <xf numFmtId="0" fontId="54" fillId="0" borderId="0" xfId="0" applyFont="1" applyAlignment="1">
      <alignment horizontal="centerContinuous" vertical="center"/>
    </xf>
    <xf numFmtId="0" fontId="55" fillId="0" borderId="0" xfId="0" applyFont="1">
      <alignment vertical="center"/>
    </xf>
    <xf numFmtId="0" fontId="35" fillId="9" borderId="0" xfId="0" applyFont="1" applyFill="1">
      <alignment vertical="center"/>
    </xf>
    <xf numFmtId="0" fontId="32" fillId="9" borderId="0" xfId="0" applyFont="1" applyFill="1" applyAlignment="1">
      <alignment horizontal="left" vertical="center"/>
    </xf>
    <xf numFmtId="0" fontId="54" fillId="9" borderId="0" xfId="0" applyFont="1" applyFill="1">
      <alignment vertical="center"/>
    </xf>
    <xf numFmtId="0" fontId="55" fillId="9" borderId="0" xfId="0" applyFont="1" applyFill="1">
      <alignment vertical="center"/>
    </xf>
    <xf numFmtId="0" fontId="53" fillId="0" borderId="0" xfId="0" applyFont="1" applyAlignment="1">
      <alignment horizontal="left" vertical="center"/>
    </xf>
    <xf numFmtId="0" fontId="34" fillId="9" borderId="0" xfId="0" applyFont="1" applyFill="1" applyAlignment="1">
      <alignment horizontal="left" vertical="center"/>
    </xf>
    <xf numFmtId="0" fontId="50" fillId="14" borderId="77" xfId="0" applyFont="1" applyFill="1" applyBorder="1" applyAlignment="1">
      <alignment horizontal="left" vertical="center"/>
    </xf>
    <xf numFmtId="0" fontId="58" fillId="14" borderId="77" xfId="0" applyFont="1" applyFill="1" applyBorder="1">
      <alignment vertical="center"/>
    </xf>
    <xf numFmtId="0" fontId="58" fillId="14" borderId="78" xfId="0" applyFont="1" applyFill="1" applyBorder="1">
      <alignment vertical="center"/>
    </xf>
    <xf numFmtId="0" fontId="54" fillId="9" borderId="80" xfId="0" applyFont="1" applyFill="1" applyBorder="1">
      <alignment vertical="center"/>
    </xf>
    <xf numFmtId="0" fontId="32" fillId="9" borderId="79" xfId="0" applyFont="1" applyFill="1" applyBorder="1">
      <alignment vertical="center"/>
    </xf>
    <xf numFmtId="0" fontId="32" fillId="9" borderId="82" xfId="0" applyFont="1" applyFill="1" applyBorder="1" applyAlignment="1">
      <alignment horizontal="left" vertical="center"/>
    </xf>
    <xf numFmtId="0" fontId="54" fillId="9" borderId="82" xfId="0" applyFont="1" applyFill="1" applyBorder="1">
      <alignment vertical="center"/>
    </xf>
    <xf numFmtId="0" fontId="54" fillId="9" borderId="83" xfId="0" applyFont="1" applyFill="1" applyBorder="1">
      <alignment vertical="center"/>
    </xf>
    <xf numFmtId="0" fontId="52" fillId="9" borderId="79" xfId="0" applyFont="1" applyFill="1" applyBorder="1">
      <alignment vertical="center"/>
    </xf>
    <xf numFmtId="0" fontId="61" fillId="14" borderId="76" xfId="0" applyFont="1" applyFill="1" applyBorder="1">
      <alignment vertical="center"/>
    </xf>
    <xf numFmtId="0" fontId="52" fillId="9" borderId="0" xfId="0" applyFont="1" applyFill="1">
      <alignment vertical="center"/>
    </xf>
    <xf numFmtId="0" fontId="60" fillId="9" borderId="0" xfId="9" applyFont="1" applyFill="1" applyBorder="1" applyAlignment="1">
      <alignment horizontal="center" vertical="center"/>
    </xf>
    <xf numFmtId="0" fontId="60" fillId="9" borderId="0" xfId="9" applyFont="1" applyFill="1" applyBorder="1">
      <alignment vertical="center"/>
    </xf>
    <xf numFmtId="0" fontId="59" fillId="9" borderId="0" xfId="0" applyFont="1" applyFill="1">
      <alignment vertical="center"/>
    </xf>
    <xf numFmtId="0" fontId="57" fillId="14" borderId="76" xfId="0" applyFont="1" applyFill="1" applyBorder="1">
      <alignment vertical="center"/>
    </xf>
    <xf numFmtId="0" fontId="53" fillId="14" borderId="77" xfId="0" applyFont="1" applyFill="1" applyBorder="1" applyAlignment="1">
      <alignment horizontal="left" vertical="center"/>
    </xf>
    <xf numFmtId="0" fontId="54" fillId="14" borderId="77" xfId="0" applyFont="1" applyFill="1" applyBorder="1" applyAlignment="1">
      <alignment horizontal="centerContinuous" vertical="center"/>
    </xf>
    <xf numFmtId="0" fontId="54" fillId="14" borderId="77" xfId="0" applyFont="1" applyFill="1" applyBorder="1">
      <alignment vertical="center"/>
    </xf>
    <xf numFmtId="0" fontId="54" fillId="14" borderId="78" xfId="0" applyFont="1" applyFill="1" applyBorder="1">
      <alignment vertical="center"/>
    </xf>
    <xf numFmtId="0" fontId="60" fillId="9" borderId="79" xfId="9" applyFont="1" applyFill="1" applyBorder="1" applyAlignment="1">
      <alignment horizontal="right" vertical="center"/>
    </xf>
    <xf numFmtId="0" fontId="33" fillId="9" borderId="80" xfId="0" applyFont="1" applyFill="1" applyBorder="1">
      <alignment vertical="center"/>
    </xf>
    <xf numFmtId="0" fontId="32" fillId="9" borderId="81" xfId="0" applyFont="1" applyFill="1" applyBorder="1">
      <alignment vertical="center"/>
    </xf>
    <xf numFmtId="0" fontId="32" fillId="17" borderId="79" xfId="0" applyFont="1" applyFill="1" applyBorder="1">
      <alignment vertical="center"/>
    </xf>
    <xf numFmtId="0" fontId="54" fillId="17" borderId="80" xfId="0" applyFont="1" applyFill="1" applyBorder="1">
      <alignment vertical="center"/>
    </xf>
    <xf numFmtId="0" fontId="52" fillId="17" borderId="79" xfId="0" applyFont="1" applyFill="1" applyBorder="1">
      <alignment vertical="center"/>
    </xf>
    <xf numFmtId="0" fontId="32" fillId="17" borderId="81" xfId="0" applyFont="1" applyFill="1" applyBorder="1">
      <alignment vertical="center"/>
    </xf>
    <xf numFmtId="0" fontId="52" fillId="17" borderId="82" xfId="0" applyFont="1" applyFill="1" applyBorder="1" applyAlignment="1">
      <alignment horizontal="left" vertical="center"/>
    </xf>
    <xf numFmtId="0" fontId="54" fillId="17" borderId="82" xfId="0" applyFont="1" applyFill="1" applyBorder="1">
      <alignment vertical="center"/>
    </xf>
    <xf numFmtId="0" fontId="54" fillId="17" borderId="83" xfId="0" applyFont="1" applyFill="1" applyBorder="1">
      <alignment vertical="center"/>
    </xf>
    <xf numFmtId="0" fontId="52" fillId="17" borderId="0" xfId="0" applyFont="1" applyFill="1" applyAlignment="1">
      <alignment horizontal="left" vertical="center"/>
    </xf>
    <xf numFmtId="0" fontId="54" fillId="17" borderId="0" xfId="0" applyFont="1" applyFill="1">
      <alignment vertical="center"/>
    </xf>
    <xf numFmtId="0" fontId="85" fillId="0" borderId="0" xfId="0" applyFont="1">
      <alignment vertical="center"/>
    </xf>
    <xf numFmtId="0" fontId="85" fillId="0" borderId="0" xfId="0" applyFont="1" applyAlignment="1">
      <alignment horizontal="center" vertical="center"/>
    </xf>
    <xf numFmtId="55" fontId="85" fillId="0" borderId="0" xfId="0" applyNumberFormat="1" applyFont="1">
      <alignment vertical="center"/>
    </xf>
    <xf numFmtId="55" fontId="85" fillId="0" borderId="0" xfId="0" applyNumberFormat="1" applyFont="1" applyAlignment="1">
      <alignment horizontal="center" vertical="center"/>
    </xf>
    <xf numFmtId="176" fontId="70" fillId="0" borderId="3" xfId="1" applyNumberFormat="1" applyFont="1" applyFill="1" applyBorder="1" applyAlignment="1" applyProtection="1">
      <alignment horizontal="right" vertical="center" shrinkToFit="1"/>
      <protection locked="0"/>
    </xf>
    <xf numFmtId="176" fontId="70" fillId="0" borderId="13" xfId="1" applyNumberFormat="1" applyFont="1" applyFill="1" applyBorder="1" applyAlignment="1" applyProtection="1">
      <alignment horizontal="right" vertical="center" shrinkToFit="1"/>
      <protection locked="0"/>
    </xf>
    <xf numFmtId="176" fontId="71" fillId="15" borderId="3" xfId="1" applyNumberFormat="1" applyFont="1" applyFill="1" applyBorder="1" applyAlignment="1" applyProtection="1">
      <alignment horizontal="right" vertical="center" shrinkToFit="1"/>
    </xf>
    <xf numFmtId="176" fontId="71" fillId="15" borderId="13" xfId="1" applyNumberFormat="1" applyFont="1" applyFill="1" applyBorder="1" applyAlignment="1" applyProtection="1">
      <alignment horizontal="right" vertical="center" shrinkToFit="1"/>
    </xf>
    <xf numFmtId="177" fontId="59" fillId="15" borderId="3" xfId="2" applyNumberFormat="1" applyFont="1" applyFill="1" applyBorder="1" applyAlignment="1" applyProtection="1">
      <alignment horizontal="right" vertical="center" shrinkToFit="1"/>
    </xf>
    <xf numFmtId="177" fontId="59" fillId="15" borderId="13" xfId="2" applyNumberFormat="1" applyFont="1" applyFill="1" applyBorder="1" applyAlignment="1" applyProtection="1">
      <alignment horizontal="right" vertical="center" shrinkToFit="1"/>
    </xf>
    <xf numFmtId="177" fontId="76" fillId="15" borderId="47" xfId="2" applyNumberFormat="1" applyFont="1" applyFill="1" applyBorder="1" applyAlignment="1" applyProtection="1">
      <alignment horizontal="right" vertical="center" shrinkToFit="1"/>
    </xf>
    <xf numFmtId="177" fontId="76" fillId="15" borderId="93" xfId="2" applyNumberFormat="1" applyFont="1" applyFill="1" applyBorder="1" applyAlignment="1" applyProtection="1">
      <alignment horizontal="right" vertical="center" shrinkToFit="1"/>
    </xf>
    <xf numFmtId="0" fontId="56" fillId="9" borderId="0" xfId="0" applyFont="1" applyFill="1">
      <alignment vertical="center"/>
    </xf>
    <xf numFmtId="0" fontId="86" fillId="17" borderId="0" xfId="0" applyFont="1" applyFill="1">
      <alignment vertical="center"/>
    </xf>
    <xf numFmtId="0" fontId="86" fillId="9" borderId="0" xfId="0" applyFont="1" applyFill="1">
      <alignment vertical="center"/>
    </xf>
    <xf numFmtId="0" fontId="86" fillId="17" borderId="82" xfId="0" applyFont="1" applyFill="1" applyBorder="1">
      <alignment vertical="center"/>
    </xf>
    <xf numFmtId="0" fontId="87" fillId="9" borderId="0" xfId="0" applyFont="1" applyFill="1" applyAlignment="1">
      <alignment horizontal="left" vertical="center"/>
    </xf>
    <xf numFmtId="0" fontId="88" fillId="9" borderId="3" xfId="0" applyFont="1" applyFill="1" applyBorder="1" applyAlignment="1">
      <alignment horizontal="left" vertical="center"/>
    </xf>
    <xf numFmtId="0" fontId="88" fillId="9" borderId="0" xfId="0" applyFont="1" applyFill="1" applyAlignment="1">
      <alignment horizontal="left" vertical="center"/>
    </xf>
    <xf numFmtId="0" fontId="32" fillId="15" borderId="73" xfId="0" applyFont="1" applyFill="1" applyBorder="1" applyAlignment="1">
      <alignment horizontal="left" vertical="center"/>
    </xf>
    <xf numFmtId="0" fontId="89" fillId="15" borderId="73" xfId="0" applyFont="1" applyFill="1" applyBorder="1" applyAlignment="1">
      <alignment horizontal="left" vertical="center"/>
    </xf>
    <xf numFmtId="0" fontId="49" fillId="9" borderId="74" xfId="0" applyFont="1" applyFill="1" applyBorder="1" applyAlignment="1">
      <alignment horizontal="left" vertical="center"/>
    </xf>
    <xf numFmtId="0" fontId="62" fillId="9" borderId="76" xfId="0" applyFont="1" applyFill="1" applyBorder="1">
      <alignment vertical="center"/>
    </xf>
    <xf numFmtId="0" fontId="53" fillId="9" borderId="77" xfId="0" applyFont="1" applyFill="1" applyBorder="1" applyAlignment="1">
      <alignment horizontal="left" vertical="center"/>
    </xf>
    <xf numFmtId="0" fontId="54" fillId="9" borderId="77" xfId="0" applyFont="1" applyFill="1" applyBorder="1" applyAlignment="1">
      <alignment horizontal="centerContinuous" vertical="center"/>
    </xf>
    <xf numFmtId="0" fontId="54" fillId="9" borderId="77" xfId="0" applyFont="1" applyFill="1" applyBorder="1">
      <alignment vertical="center"/>
    </xf>
    <xf numFmtId="0" fontId="54" fillId="9" borderId="78" xfId="0" applyFont="1" applyFill="1" applyBorder="1">
      <alignment vertical="center"/>
    </xf>
    <xf numFmtId="0" fontId="54" fillId="0" borderId="80" xfId="0" applyFont="1" applyBorder="1">
      <alignment vertical="center"/>
    </xf>
    <xf numFmtId="0" fontId="52" fillId="0" borderId="79" xfId="0" applyFont="1" applyBorder="1">
      <alignment vertical="center"/>
    </xf>
    <xf numFmtId="0" fontId="53" fillId="9" borderId="0" xfId="0" applyFont="1" applyFill="1" applyAlignment="1">
      <alignment horizontal="left" vertical="center"/>
    </xf>
    <xf numFmtId="0" fontId="54" fillId="9" borderId="0" xfId="0" applyFont="1" applyFill="1" applyAlignment="1">
      <alignment horizontal="centerContinuous" vertical="center"/>
    </xf>
    <xf numFmtId="10" fontId="33" fillId="9" borderId="0" xfId="0" applyNumberFormat="1" applyFont="1" applyFill="1">
      <alignment vertical="center"/>
    </xf>
    <xf numFmtId="0" fontId="49" fillId="9" borderId="79" xfId="0" applyFont="1" applyFill="1" applyBorder="1">
      <alignment vertical="center"/>
    </xf>
    <xf numFmtId="176" fontId="70" fillId="0" borderId="48" xfId="1" applyNumberFormat="1" applyFont="1" applyFill="1" applyBorder="1" applyAlignment="1" applyProtection="1">
      <alignment horizontal="right" vertical="center" shrinkToFit="1"/>
      <protection locked="0"/>
    </xf>
    <xf numFmtId="176" fontId="70" fillId="0" borderId="104" xfId="1" applyNumberFormat="1" applyFont="1" applyFill="1" applyBorder="1" applyAlignment="1" applyProtection="1">
      <alignment horizontal="right" vertical="center" shrinkToFit="1"/>
      <protection locked="0"/>
    </xf>
    <xf numFmtId="176" fontId="70" fillId="0" borderId="114" xfId="1" applyNumberFormat="1" applyFont="1" applyFill="1" applyBorder="1" applyAlignment="1" applyProtection="1">
      <alignment horizontal="right" vertical="center" shrinkToFit="1"/>
      <protection locked="0"/>
    </xf>
    <xf numFmtId="176" fontId="70" fillId="0" borderId="115" xfId="1" applyNumberFormat="1" applyFont="1" applyFill="1" applyBorder="1" applyAlignment="1" applyProtection="1">
      <alignment horizontal="right" vertical="center" shrinkToFit="1"/>
      <protection locked="0"/>
    </xf>
    <xf numFmtId="176" fontId="71" fillId="15" borderId="115" xfId="1" applyNumberFormat="1" applyFont="1" applyFill="1" applyBorder="1" applyAlignment="1" applyProtection="1">
      <alignment horizontal="right" vertical="center" shrinkToFit="1"/>
    </xf>
    <xf numFmtId="177" fontId="59" fillId="15" borderId="115" xfId="2" applyNumberFormat="1" applyFont="1" applyFill="1" applyBorder="1" applyAlignment="1" applyProtection="1">
      <alignment horizontal="right" vertical="center" shrinkToFit="1"/>
    </xf>
    <xf numFmtId="177" fontId="76" fillId="15" borderId="44" xfId="2" applyNumberFormat="1" applyFont="1" applyFill="1" applyBorder="1" applyAlignment="1" applyProtection="1">
      <alignment horizontal="right" vertical="center" wrapText="1"/>
    </xf>
    <xf numFmtId="176" fontId="70" fillId="0" borderId="116" xfId="1" applyNumberFormat="1" applyFont="1" applyFill="1" applyBorder="1" applyAlignment="1" applyProtection="1">
      <alignment horizontal="right" vertical="center" shrinkToFit="1"/>
      <protection locked="0"/>
    </xf>
    <xf numFmtId="176" fontId="70" fillId="0" borderId="117" xfId="1" applyNumberFormat="1" applyFont="1" applyFill="1" applyBorder="1" applyAlignment="1" applyProtection="1">
      <alignment horizontal="right" vertical="center" shrinkToFit="1"/>
      <protection locked="0"/>
    </xf>
    <xf numFmtId="176" fontId="71" fillId="15" borderId="117" xfId="1" applyNumberFormat="1" applyFont="1" applyFill="1" applyBorder="1" applyAlignment="1" applyProtection="1">
      <alignment horizontal="right" vertical="center" shrinkToFit="1"/>
    </xf>
    <xf numFmtId="176" fontId="59" fillId="15" borderId="117" xfId="1" applyNumberFormat="1" applyFont="1" applyFill="1" applyBorder="1" applyAlignment="1" applyProtection="1">
      <alignment horizontal="right" vertical="center" shrinkToFit="1"/>
    </xf>
    <xf numFmtId="177" fontId="59" fillId="15" borderId="117" xfId="2" applyNumberFormat="1" applyFont="1" applyFill="1" applyBorder="1" applyAlignment="1" applyProtection="1">
      <alignment horizontal="right" vertical="center" shrinkToFit="1"/>
    </xf>
    <xf numFmtId="0" fontId="81" fillId="0" borderId="0" xfId="0" applyFont="1">
      <alignment vertical="center"/>
    </xf>
    <xf numFmtId="0" fontId="65" fillId="0" borderId="0" xfId="0" applyFont="1" applyAlignment="1">
      <alignment horizontal="left" vertical="center"/>
    </xf>
    <xf numFmtId="0" fontId="100" fillId="9" borderId="0" xfId="9" applyFont="1" applyFill="1" applyProtection="1">
      <alignment vertical="center"/>
    </xf>
    <xf numFmtId="0" fontId="59" fillId="0" borderId="0" xfId="0" applyFont="1" applyAlignment="1">
      <alignment horizontal="centerContinuous" vertical="center"/>
    </xf>
    <xf numFmtId="0" fontId="59" fillId="0" borderId="0" xfId="0" applyFont="1">
      <alignment vertical="center"/>
    </xf>
    <xf numFmtId="0" fontId="39" fillId="9" borderId="0" xfId="0" applyFont="1" applyFill="1">
      <alignment vertical="center"/>
    </xf>
    <xf numFmtId="0" fontId="64" fillId="9" borderId="0" xfId="0" applyFont="1" applyFill="1" applyAlignment="1">
      <alignment horizontal="left" vertical="center"/>
    </xf>
    <xf numFmtId="0" fontId="63" fillId="9" borderId="0" xfId="9" applyFont="1" applyFill="1" applyProtection="1">
      <alignment vertical="center"/>
    </xf>
    <xf numFmtId="0" fontId="66" fillId="18" borderId="3" xfId="0" applyFont="1" applyFill="1" applyBorder="1" applyAlignment="1">
      <alignment horizontal="left" vertical="center"/>
    </xf>
    <xf numFmtId="0" fontId="90" fillId="9" borderId="0" xfId="0" applyFont="1" applyFill="1">
      <alignment vertical="center"/>
    </xf>
    <xf numFmtId="0" fontId="65" fillId="9" borderId="0" xfId="0" applyFont="1" applyFill="1" applyAlignment="1">
      <alignment horizontal="left" vertical="center"/>
    </xf>
    <xf numFmtId="0" fontId="66" fillId="18" borderId="53" xfId="0" applyFont="1" applyFill="1" applyBorder="1" applyAlignment="1">
      <alignment horizontal="left" vertical="center" wrapText="1"/>
    </xf>
    <xf numFmtId="195" fontId="65" fillId="15" borderId="3" xfId="0" applyNumberFormat="1" applyFont="1" applyFill="1" applyBorder="1" applyAlignment="1">
      <alignment horizontal="center" vertical="center"/>
    </xf>
    <xf numFmtId="0" fontId="97" fillId="0" borderId="0" xfId="0" applyFont="1">
      <alignment vertical="center"/>
    </xf>
    <xf numFmtId="0" fontId="98" fillId="0" borderId="0" xfId="0" applyFont="1">
      <alignment vertical="center"/>
    </xf>
    <xf numFmtId="0" fontId="84" fillId="0" borderId="0" xfId="0" applyFont="1" applyAlignment="1">
      <alignment horizontal="left" vertical="center"/>
    </xf>
    <xf numFmtId="0" fontId="66" fillId="0" borderId="0" xfId="0" applyFont="1" applyAlignment="1">
      <alignment horizontal="center" vertical="center"/>
    </xf>
    <xf numFmtId="0" fontId="102" fillId="0" borderId="0" xfId="0" applyFont="1">
      <alignment vertical="center"/>
    </xf>
    <xf numFmtId="0" fontId="99" fillId="9" borderId="0" xfId="0" applyFont="1" applyFill="1" applyAlignment="1">
      <alignment horizontal="center" vertical="center"/>
    </xf>
    <xf numFmtId="0" fontId="68" fillId="0" borderId="0" xfId="0" applyFont="1">
      <alignment vertical="center"/>
    </xf>
    <xf numFmtId="0" fontId="41" fillId="9" borderId="56" xfId="0" applyFont="1" applyFill="1" applyBorder="1">
      <alignment vertical="center"/>
    </xf>
    <xf numFmtId="0" fontId="91" fillId="16" borderId="84" xfId="0" applyFont="1" applyFill="1" applyBorder="1" applyAlignment="1">
      <alignment horizontal="centerContinuous" vertical="center"/>
    </xf>
    <xf numFmtId="0" fontId="91" fillId="16" borderId="85" xfId="0" applyFont="1" applyFill="1" applyBorder="1" applyAlignment="1">
      <alignment horizontal="centerContinuous" vertical="center"/>
    </xf>
    <xf numFmtId="0" fontId="66" fillId="2" borderId="85" xfId="0" applyFont="1" applyFill="1" applyBorder="1" applyAlignment="1">
      <alignment horizontal="centerContinuous" vertical="center"/>
    </xf>
    <xf numFmtId="0" fontId="91" fillId="2" borderId="85" xfId="0" applyFont="1" applyFill="1" applyBorder="1" applyAlignment="1">
      <alignment horizontal="centerContinuous" vertical="center"/>
    </xf>
    <xf numFmtId="0" fontId="91" fillId="2" borderId="86" xfId="0" applyFont="1" applyFill="1" applyBorder="1" applyAlignment="1">
      <alignment horizontal="centerContinuous" vertical="center"/>
    </xf>
    <xf numFmtId="0" fontId="41" fillId="9" borderId="0" xfId="0" applyFont="1" applyFill="1">
      <alignment vertical="center"/>
    </xf>
    <xf numFmtId="0" fontId="66" fillId="16" borderId="87" xfId="0" applyFont="1" applyFill="1" applyBorder="1" applyAlignment="1">
      <alignment horizontal="center" vertical="center" wrapText="1"/>
    </xf>
    <xf numFmtId="0" fontId="66" fillId="16" borderId="88" xfId="0" applyFont="1" applyFill="1" applyBorder="1" applyAlignment="1">
      <alignment horizontal="center" vertical="center" wrapText="1"/>
    </xf>
    <xf numFmtId="0" fontId="66" fillId="16" borderId="88" xfId="0" applyFont="1" applyFill="1" applyBorder="1" applyAlignment="1">
      <alignment horizontal="centerContinuous" vertical="center" wrapText="1"/>
    </xf>
    <xf numFmtId="0" fontId="66" fillId="2" borderId="89" xfId="0" applyFont="1" applyFill="1" applyBorder="1" applyAlignment="1">
      <alignment horizontal="centerContinuous" vertical="center" wrapText="1"/>
    </xf>
    <xf numFmtId="0" fontId="66" fillId="2" borderId="89" xfId="0" applyFont="1" applyFill="1" applyBorder="1" applyAlignment="1">
      <alignment horizontal="center" vertical="center" wrapText="1"/>
    </xf>
    <xf numFmtId="0" fontId="66" fillId="2" borderId="90" xfId="0" applyFont="1" applyFill="1" applyBorder="1" applyAlignment="1">
      <alignment horizontal="center" vertical="center" wrapText="1"/>
    </xf>
    <xf numFmtId="194" fontId="64" fillId="15" borderId="102" xfId="0" applyNumberFormat="1" applyFont="1" applyFill="1" applyBorder="1" applyAlignment="1">
      <alignment horizontal="center" vertical="center" wrapText="1"/>
    </xf>
    <xf numFmtId="194" fontId="64" fillId="15" borderId="95" xfId="0" applyNumberFormat="1" applyFont="1" applyFill="1" applyBorder="1" applyAlignment="1">
      <alignment horizontal="center" vertical="center"/>
    </xf>
    <xf numFmtId="194" fontId="64" fillId="15" borderId="95" xfId="0" applyNumberFormat="1" applyFont="1" applyFill="1" applyBorder="1" applyAlignment="1">
      <alignment horizontal="center" vertical="center" wrapText="1"/>
    </xf>
    <xf numFmtId="194" fontId="64" fillId="15" borderId="103" xfId="0" applyNumberFormat="1" applyFont="1" applyFill="1" applyBorder="1" applyAlignment="1">
      <alignment horizontal="center" vertical="center" wrapText="1"/>
    </xf>
    <xf numFmtId="193" fontId="41" fillId="0" borderId="0" xfId="0" applyNumberFormat="1" applyFont="1">
      <alignment vertical="center"/>
    </xf>
    <xf numFmtId="0" fontId="81" fillId="4" borderId="110" xfId="0" applyFont="1" applyFill="1" applyBorder="1" applyAlignment="1">
      <alignment horizontal="centerContinuous" vertical="center"/>
    </xf>
    <xf numFmtId="194" fontId="69" fillId="4" borderId="106" xfId="0" applyNumberFormat="1" applyFont="1" applyFill="1" applyBorder="1" applyAlignment="1">
      <alignment horizontal="centerContinuous" vertical="center"/>
    </xf>
    <xf numFmtId="194" fontId="69" fillId="4" borderId="111" xfId="0" applyNumberFormat="1" applyFont="1" applyFill="1" applyBorder="1" applyAlignment="1">
      <alignment horizontal="centerContinuous" vertical="center"/>
    </xf>
    <xf numFmtId="193" fontId="41" fillId="9" borderId="0" xfId="0" applyNumberFormat="1" applyFont="1" applyFill="1">
      <alignment vertical="center"/>
    </xf>
    <xf numFmtId="0" fontId="69" fillId="4" borderId="62" xfId="0" applyFont="1" applyFill="1" applyBorder="1" applyAlignment="1">
      <alignment horizontal="left" vertical="center" wrapText="1"/>
    </xf>
    <xf numFmtId="186" fontId="59" fillId="13" borderId="97" xfId="2" applyNumberFormat="1" applyFont="1" applyFill="1" applyBorder="1" applyAlignment="1" applyProtection="1">
      <alignment horizontal="justify" vertical="center" shrinkToFit="1"/>
    </xf>
    <xf numFmtId="186" fontId="59" fillId="13" borderId="98" xfId="2" applyNumberFormat="1" applyFont="1" applyFill="1" applyBorder="1" applyAlignment="1" applyProtection="1">
      <alignment horizontal="justify" vertical="center" shrinkToFit="1"/>
    </xf>
    <xf numFmtId="186" fontId="59" fillId="13" borderId="113" xfId="2" applyNumberFormat="1" applyFont="1" applyFill="1" applyBorder="1" applyAlignment="1" applyProtection="1">
      <alignment horizontal="justify" vertical="center" shrinkToFit="1"/>
    </xf>
    <xf numFmtId="0" fontId="69" fillId="4" borderId="61" xfId="0" applyFont="1" applyFill="1" applyBorder="1" applyAlignment="1">
      <alignment horizontal="left" vertical="center" wrapText="1"/>
    </xf>
    <xf numFmtId="186" fontId="59" fillId="13" borderId="92" xfId="2" applyNumberFormat="1" applyFont="1" applyFill="1" applyBorder="1" applyAlignment="1" applyProtection="1">
      <alignment horizontal="justify" vertical="center" shrinkToFit="1"/>
    </xf>
    <xf numFmtId="186" fontId="59" fillId="13" borderId="100" xfId="2" applyNumberFormat="1" applyFont="1" applyFill="1" applyBorder="1" applyAlignment="1" applyProtection="1">
      <alignment horizontal="justify" vertical="center" shrinkToFit="1"/>
    </xf>
    <xf numFmtId="186" fontId="59" fillId="13" borderId="112" xfId="2" applyNumberFormat="1" applyFont="1" applyFill="1" applyBorder="1" applyAlignment="1" applyProtection="1">
      <alignment horizontal="justify" vertical="center" shrinkToFit="1"/>
    </xf>
    <xf numFmtId="0" fontId="69" fillId="4" borderId="61" xfId="0" applyFont="1" applyFill="1" applyBorder="1" applyAlignment="1">
      <alignment horizontal="right" vertical="center"/>
    </xf>
    <xf numFmtId="186" fontId="72" fillId="13" borderId="118" xfId="2" applyNumberFormat="1" applyFont="1" applyFill="1" applyBorder="1" applyAlignment="1" applyProtection="1">
      <alignment horizontal="justify" vertical="center" shrinkToFit="1"/>
    </xf>
    <xf numFmtId="178" fontId="59" fillId="15" borderId="44" xfId="0" applyNumberFormat="1" applyFont="1" applyFill="1" applyBorder="1" applyAlignment="1">
      <alignment horizontal="right" vertical="center" shrinkToFit="1"/>
    </xf>
    <xf numFmtId="178" fontId="59" fillId="15" borderId="47" xfId="0" applyNumberFormat="1" applyFont="1" applyFill="1" applyBorder="1" applyAlignment="1">
      <alignment horizontal="right" vertical="center" shrinkToFit="1"/>
    </xf>
    <xf numFmtId="178" fontId="59" fillId="15" borderId="93" xfId="0" applyNumberFormat="1" applyFont="1" applyFill="1" applyBorder="1" applyAlignment="1">
      <alignment horizontal="right" vertical="center" shrinkToFit="1"/>
    </xf>
    <xf numFmtId="0" fontId="80" fillId="4" borderId="61" xfId="0" applyFont="1" applyFill="1" applyBorder="1" applyAlignment="1">
      <alignment horizontal="left" vertical="center"/>
    </xf>
    <xf numFmtId="186" fontId="59" fillId="13" borderId="121" xfId="2" applyNumberFormat="1" applyFont="1" applyFill="1" applyBorder="1" applyAlignment="1" applyProtection="1">
      <alignment horizontal="justify" vertical="center" shrinkToFit="1"/>
    </xf>
    <xf numFmtId="2" fontId="74" fillId="15" borderId="74" xfId="0" applyNumberFormat="1" applyFont="1" applyFill="1" applyBorder="1" applyAlignment="1">
      <alignment horizontal="right" vertical="center" shrinkToFit="1"/>
    </xf>
    <xf numFmtId="0" fontId="75" fillId="0" borderId="0" xfId="0" applyFont="1">
      <alignment vertical="center"/>
    </xf>
    <xf numFmtId="0" fontId="80" fillId="4" borderId="61" xfId="0" applyFont="1" applyFill="1" applyBorder="1" applyAlignment="1">
      <alignment horizontal="left" vertical="center" wrapText="1"/>
    </xf>
    <xf numFmtId="177" fontId="59" fillId="13" borderId="118" xfId="2" applyNumberFormat="1" applyFont="1" applyFill="1" applyBorder="1" applyAlignment="1" applyProtection="1">
      <alignment horizontal="justify" vertical="center" shrinkToFit="1"/>
    </xf>
    <xf numFmtId="0" fontId="80" fillId="4" borderId="71" xfId="0" applyFont="1" applyFill="1" applyBorder="1" applyAlignment="1">
      <alignment horizontal="left" vertical="center"/>
    </xf>
    <xf numFmtId="186" fontId="59" fillId="13" borderId="94" xfId="2" applyNumberFormat="1" applyFont="1" applyFill="1" applyBorder="1" applyAlignment="1" applyProtection="1">
      <alignment horizontal="justify" vertical="center" shrinkToFit="1"/>
    </xf>
    <xf numFmtId="186" fontId="59" fillId="13" borderId="101" xfId="2" applyNumberFormat="1" applyFont="1" applyFill="1" applyBorder="1" applyAlignment="1" applyProtection="1">
      <alignment horizontal="justify" vertical="center" shrinkToFit="1"/>
    </xf>
    <xf numFmtId="186" fontId="59" fillId="13" borderId="99" xfId="2" applyNumberFormat="1" applyFont="1" applyFill="1" applyBorder="1" applyAlignment="1" applyProtection="1">
      <alignment horizontal="justify" vertical="center" shrinkToFit="1"/>
    </xf>
    <xf numFmtId="186" fontId="59" fillId="13" borderId="120" xfId="2" applyNumberFormat="1" applyFont="1" applyFill="1" applyBorder="1" applyAlignment="1" applyProtection="1">
      <alignment horizontal="justify" vertical="center" shrinkToFit="1"/>
    </xf>
    <xf numFmtId="0" fontId="77" fillId="0" borderId="0" xfId="0" applyFont="1">
      <alignment vertical="center"/>
    </xf>
    <xf numFmtId="0" fontId="80" fillId="9" borderId="0" xfId="0" applyFont="1" applyFill="1" applyAlignment="1">
      <alignment horizontal="left" vertical="center"/>
    </xf>
    <xf numFmtId="186" fontId="59" fillId="9" borderId="0" xfId="2" applyNumberFormat="1" applyFont="1" applyFill="1" applyBorder="1" applyAlignment="1" applyProtection="1">
      <alignment horizontal="justify" vertical="center" shrinkToFit="1"/>
    </xf>
    <xf numFmtId="186" fontId="59" fillId="9" borderId="45" xfId="2" applyNumberFormat="1" applyFont="1" applyFill="1" applyBorder="1" applyAlignment="1" applyProtection="1">
      <alignment horizontal="justify" vertical="center" shrinkToFit="1"/>
    </xf>
    <xf numFmtId="2" fontId="74" fillId="9" borderId="95" xfId="0" applyNumberFormat="1" applyFont="1" applyFill="1" applyBorder="1" applyAlignment="1">
      <alignment horizontal="right" vertical="center" shrinkToFit="1"/>
    </xf>
    <xf numFmtId="2" fontId="74" fillId="9" borderId="34" xfId="0" applyNumberFormat="1" applyFont="1" applyFill="1" applyBorder="1" applyAlignment="1">
      <alignment horizontal="right" vertical="center" shrinkToFit="1"/>
    </xf>
    <xf numFmtId="0" fontId="77" fillId="9" borderId="0" xfId="0" applyFont="1" applyFill="1">
      <alignment vertical="center"/>
    </xf>
    <xf numFmtId="2" fontId="74" fillId="9" borderId="0" xfId="0" applyNumberFormat="1" applyFont="1" applyFill="1" applyAlignment="1">
      <alignment horizontal="right" vertical="center" shrinkToFit="1"/>
    </xf>
    <xf numFmtId="0" fontId="64" fillId="12" borderId="105" xfId="0" applyFont="1" applyFill="1" applyBorder="1" applyAlignment="1">
      <alignment horizontal="centerContinuous" vertical="center"/>
    </xf>
    <xf numFmtId="0" fontId="65" fillId="12" borderId="106" xfId="0" applyFont="1" applyFill="1" applyBorder="1" applyAlignment="1">
      <alignment horizontal="centerContinuous" vertical="center"/>
    </xf>
    <xf numFmtId="0" fontId="65" fillId="12" borderId="107" xfId="0" applyFont="1" applyFill="1" applyBorder="1" applyAlignment="1">
      <alignment horizontal="centerContinuous" vertical="center"/>
    </xf>
    <xf numFmtId="10" fontId="65" fillId="12" borderId="108" xfId="0" applyNumberFormat="1" applyFont="1" applyFill="1" applyBorder="1" applyAlignment="1">
      <alignment horizontal="centerContinuous" vertical="center"/>
    </xf>
    <xf numFmtId="0" fontId="65" fillId="12" borderId="108" xfId="0" applyFont="1" applyFill="1" applyBorder="1" applyAlignment="1">
      <alignment horizontal="centerContinuous" vertical="center"/>
    </xf>
    <xf numFmtId="0" fontId="65" fillId="12" borderId="109" xfId="0" applyFont="1" applyFill="1" applyBorder="1" applyAlignment="1">
      <alignment horizontal="centerContinuous" vertical="center"/>
    </xf>
    <xf numFmtId="0" fontId="69" fillId="12" borderId="62" xfId="0" applyFont="1" applyFill="1" applyBorder="1" applyAlignment="1">
      <alignment horizontal="left" vertical="center" wrapText="1"/>
    </xf>
    <xf numFmtId="178" fontId="59" fillId="15" borderId="122" xfId="1" applyFont="1" applyFill="1" applyBorder="1" applyAlignment="1" applyProtection="1">
      <alignment horizontal="right" vertical="center" shrinkToFit="1"/>
    </xf>
    <xf numFmtId="0" fontId="69" fillId="12" borderId="61" xfId="0" applyFont="1" applyFill="1" applyBorder="1" applyAlignment="1">
      <alignment horizontal="left" vertical="center" wrapText="1"/>
    </xf>
    <xf numFmtId="189" fontId="59" fillId="15" borderId="117" xfId="0" applyNumberFormat="1" applyFont="1" applyFill="1" applyBorder="1" applyAlignment="1">
      <alignment horizontal="right" vertical="center" shrinkToFit="1"/>
    </xf>
    <xf numFmtId="0" fontId="78" fillId="0" borderId="0" xfId="9" applyFont="1" applyProtection="1">
      <alignment vertical="center"/>
    </xf>
    <xf numFmtId="178" fontId="59" fillId="15" borderId="91" xfId="0" applyNumberFormat="1" applyFont="1" applyFill="1" applyBorder="1" applyAlignment="1">
      <alignment horizontal="right" vertical="center" shrinkToFit="1"/>
    </xf>
    <xf numFmtId="178" fontId="59" fillId="15" borderId="3" xfId="0" applyNumberFormat="1" applyFont="1" applyFill="1" applyBorder="1" applyAlignment="1">
      <alignment horizontal="right" vertical="center" shrinkToFit="1"/>
    </xf>
    <xf numFmtId="178" fontId="59" fillId="15" borderId="10" xfId="0" applyNumberFormat="1" applyFont="1" applyFill="1" applyBorder="1" applyAlignment="1">
      <alignment horizontal="right" vertical="center" shrinkToFit="1"/>
    </xf>
    <xf numFmtId="178" fontId="59" fillId="15" borderId="115" xfId="0" applyNumberFormat="1" applyFont="1" applyFill="1" applyBorder="1" applyAlignment="1">
      <alignment horizontal="right" vertical="center" shrinkToFit="1"/>
    </xf>
    <xf numFmtId="178" fontId="59" fillId="15" borderId="13" xfId="0" applyNumberFormat="1" applyFont="1" applyFill="1" applyBorder="1" applyAlignment="1">
      <alignment horizontal="right" vertical="center" shrinkToFit="1"/>
    </xf>
    <xf numFmtId="178" fontId="75" fillId="15" borderId="10" xfId="0" applyNumberFormat="1" applyFont="1" applyFill="1" applyBorder="1" applyAlignment="1">
      <alignment horizontal="centerContinuous" vertical="center" wrapText="1" shrinkToFit="1"/>
    </xf>
    <xf numFmtId="186" fontId="59" fillId="13" borderId="118" xfId="2" applyNumberFormat="1" applyFont="1" applyFill="1" applyBorder="1" applyAlignment="1" applyProtection="1">
      <alignment horizontal="justify" vertical="center" shrinkToFit="1"/>
    </xf>
    <xf numFmtId="178" fontId="71" fillId="15" borderId="115" xfId="0" applyNumberFormat="1" applyFont="1" applyFill="1" applyBorder="1" applyAlignment="1">
      <alignment horizontal="centerContinuous" vertical="center" shrinkToFit="1"/>
    </xf>
    <xf numFmtId="178" fontId="76" fillId="15" borderId="3" xfId="0" applyNumberFormat="1" applyFont="1" applyFill="1" applyBorder="1" applyAlignment="1">
      <alignment horizontal="centerContinuous" vertical="center" shrinkToFit="1"/>
    </xf>
    <xf numFmtId="178" fontId="76" fillId="15" borderId="13" xfId="0" applyNumberFormat="1" applyFont="1" applyFill="1" applyBorder="1" applyAlignment="1">
      <alignment horizontal="centerContinuous" vertical="center" shrinkToFit="1"/>
    </xf>
    <xf numFmtId="191" fontId="76" fillId="15" borderId="10" xfId="2" applyNumberFormat="1" applyFont="1" applyFill="1" applyBorder="1" applyAlignment="1" applyProtection="1">
      <alignment horizontal="right" vertical="center" shrinkToFit="1"/>
    </xf>
    <xf numFmtId="191" fontId="76" fillId="15" borderId="115" xfId="2" applyNumberFormat="1" applyFont="1" applyFill="1" applyBorder="1" applyAlignment="1" applyProtection="1">
      <alignment horizontal="right" vertical="center" shrinkToFit="1"/>
    </xf>
    <xf numFmtId="191" fontId="76" fillId="15" borderId="3" xfId="2" applyNumberFormat="1" applyFont="1" applyFill="1" applyBorder="1" applyAlignment="1" applyProtection="1">
      <alignment horizontal="right" vertical="center" shrinkToFit="1"/>
    </xf>
    <xf numFmtId="191" fontId="76" fillId="15" borderId="13" xfId="2" applyNumberFormat="1" applyFont="1" applyFill="1" applyBorder="1" applyAlignment="1" applyProtection="1">
      <alignment horizontal="right" vertical="center" shrinkToFit="1"/>
    </xf>
    <xf numFmtId="191" fontId="41" fillId="0" borderId="0" xfId="0" applyNumberFormat="1" applyFont="1">
      <alignment vertical="center"/>
    </xf>
    <xf numFmtId="186" fontId="59" fillId="13" borderId="119" xfId="2" applyNumberFormat="1" applyFont="1" applyFill="1" applyBorder="1" applyAlignment="1" applyProtection="1">
      <alignment horizontal="justify" vertical="center" shrinkToFit="1"/>
    </xf>
    <xf numFmtId="191" fontId="76" fillId="15" borderId="44" xfId="2" applyNumberFormat="1" applyFont="1" applyFill="1" applyBorder="1" applyAlignment="1" applyProtection="1">
      <alignment horizontal="right" vertical="center" shrinkToFit="1"/>
    </xf>
    <xf numFmtId="191" fontId="76" fillId="15" borderId="47" xfId="2" applyNumberFormat="1" applyFont="1" applyFill="1" applyBorder="1" applyAlignment="1" applyProtection="1">
      <alignment horizontal="right" vertical="center" shrinkToFit="1"/>
    </xf>
    <xf numFmtId="191" fontId="76" fillId="15" borderId="93" xfId="2" applyNumberFormat="1" applyFont="1" applyFill="1" applyBorder="1" applyAlignment="1" applyProtection="1">
      <alignment horizontal="right" vertical="center" shrinkToFit="1"/>
    </xf>
    <xf numFmtId="0" fontId="80" fillId="12" borderId="71" xfId="0" applyFont="1" applyFill="1" applyBorder="1" applyAlignment="1">
      <alignment horizontal="left" vertical="center" wrapText="1"/>
    </xf>
    <xf numFmtId="0" fontId="79" fillId="13" borderId="94" xfId="0" applyFont="1" applyFill="1" applyBorder="1" applyAlignment="1">
      <alignment horizontal="justify" vertical="center" shrinkToFit="1"/>
    </xf>
    <xf numFmtId="0" fontId="79" fillId="13" borderId="99" xfId="0" applyFont="1" applyFill="1" applyBorder="1" applyAlignment="1">
      <alignment horizontal="justify" vertical="center" shrinkToFit="1"/>
    </xf>
    <xf numFmtId="0" fontId="79" fillId="13" borderId="75" xfId="0" applyFont="1" applyFill="1" applyBorder="1" applyAlignment="1">
      <alignment horizontal="justify" vertical="center" shrinkToFit="1"/>
    </xf>
    <xf numFmtId="0" fontId="73" fillId="9" borderId="0" xfId="0" applyFont="1" applyFill="1" applyAlignment="1">
      <alignment horizontal="left" vertical="center" wrapText="1"/>
    </xf>
    <xf numFmtId="0" fontId="79" fillId="9" borderId="0" xfId="0" applyFont="1" applyFill="1" applyAlignment="1">
      <alignment horizontal="justify" vertical="center" shrinkToFit="1"/>
    </xf>
    <xf numFmtId="2" fontId="74" fillId="19" borderId="123" xfId="0" applyNumberFormat="1" applyFont="1" applyFill="1" applyBorder="1" applyAlignment="1">
      <alignment vertical="center" wrapText="1" shrinkToFit="1"/>
    </xf>
    <xf numFmtId="2" fontId="92" fillId="9" borderId="0" xfId="0" applyNumberFormat="1" applyFont="1" applyFill="1" applyAlignment="1">
      <alignment vertical="center" shrinkToFit="1"/>
    </xf>
    <xf numFmtId="2" fontId="74" fillId="9" borderId="0" xfId="0" applyNumberFormat="1" applyFont="1" applyFill="1" applyAlignment="1">
      <alignment vertical="center" wrapText="1" shrinkToFit="1"/>
    </xf>
    <xf numFmtId="191" fontId="41" fillId="9" borderId="0" xfId="0" applyNumberFormat="1" applyFont="1" applyFill="1">
      <alignment vertical="center"/>
    </xf>
    <xf numFmtId="0" fontId="93" fillId="0" borderId="0" xfId="0" applyFont="1">
      <alignment vertical="center"/>
    </xf>
    <xf numFmtId="0" fontId="53" fillId="0" borderId="0" xfId="0" applyFont="1">
      <alignment vertical="center"/>
    </xf>
    <xf numFmtId="10" fontId="53" fillId="0" borderId="0" xfId="0" applyNumberFormat="1" applyFont="1">
      <alignment vertical="center"/>
    </xf>
    <xf numFmtId="0" fontId="94" fillId="0" borderId="0" xfId="0" applyFont="1">
      <alignment vertical="center"/>
    </xf>
    <xf numFmtId="0" fontId="94" fillId="0" borderId="0" xfId="0" applyFont="1" applyAlignment="1">
      <alignment horizontal="left" vertical="center"/>
    </xf>
    <xf numFmtId="0" fontId="96" fillId="0" borderId="0" xfId="0" applyFont="1">
      <alignment vertical="center"/>
    </xf>
    <xf numFmtId="189" fontId="70" fillId="0" borderId="117" xfId="0" applyNumberFormat="1" applyFont="1" applyBorder="1" applyAlignment="1" applyProtection="1">
      <alignment horizontal="right" vertical="center" shrinkToFit="1"/>
      <protection locked="0"/>
    </xf>
    <xf numFmtId="189" fontId="70" fillId="0" borderId="46" xfId="0" applyNumberFormat="1" applyFont="1" applyBorder="1" applyAlignment="1" applyProtection="1">
      <alignment horizontal="right" vertical="center" shrinkToFit="1"/>
      <protection locked="0"/>
    </xf>
    <xf numFmtId="189" fontId="70" fillId="0" borderId="48" xfId="0" applyNumberFormat="1" applyFont="1" applyBorder="1" applyAlignment="1" applyProtection="1">
      <alignment horizontal="right" vertical="center" shrinkToFit="1"/>
      <protection locked="0"/>
    </xf>
    <xf numFmtId="189" fontId="70" fillId="0" borderId="104" xfId="0" applyNumberFormat="1" applyFont="1" applyBorder="1" applyAlignment="1" applyProtection="1">
      <alignment horizontal="right" vertical="center" shrinkToFit="1"/>
      <protection locked="0"/>
    </xf>
    <xf numFmtId="189" fontId="70" fillId="0" borderId="115" xfId="0" applyNumberFormat="1" applyFont="1" applyBorder="1" applyAlignment="1" applyProtection="1">
      <alignment horizontal="right" vertical="center" shrinkToFit="1"/>
      <protection locked="0"/>
    </xf>
    <xf numFmtId="189" fontId="70" fillId="0" borderId="3" xfId="0" applyNumberFormat="1" applyFont="1" applyBorder="1" applyAlignment="1" applyProtection="1">
      <alignment horizontal="right" vertical="center" shrinkToFit="1"/>
      <protection locked="0"/>
    </xf>
    <xf numFmtId="189" fontId="70" fillId="0" borderId="13" xfId="0" applyNumberFormat="1" applyFont="1" applyBorder="1" applyAlignment="1" applyProtection="1">
      <alignment horizontal="right" vertical="center" shrinkToFit="1"/>
      <protection locked="0"/>
    </xf>
    <xf numFmtId="178" fontId="70" fillId="0" borderId="96" xfId="1" applyFont="1" applyFill="1" applyBorder="1" applyAlignment="1" applyProtection="1">
      <alignment horizontal="right" vertical="center" shrinkToFit="1"/>
      <protection locked="0"/>
    </xf>
    <xf numFmtId="178" fontId="70" fillId="0" borderId="48" xfId="1" applyFont="1" applyFill="1" applyBorder="1" applyAlignment="1" applyProtection="1">
      <alignment horizontal="right" vertical="center" shrinkToFit="1"/>
      <protection locked="0"/>
    </xf>
    <xf numFmtId="178" fontId="70" fillId="0" borderId="38" xfId="1" applyFont="1" applyFill="1" applyBorder="1" applyAlignment="1" applyProtection="1">
      <alignment horizontal="right" vertical="center" shrinkToFit="1"/>
      <protection locked="0"/>
    </xf>
    <xf numFmtId="189" fontId="70" fillId="0" borderId="91" xfId="0" applyNumberFormat="1" applyFont="1" applyBorder="1" applyAlignment="1" applyProtection="1">
      <alignment horizontal="right" vertical="center" shrinkToFit="1"/>
      <protection locked="0"/>
    </xf>
    <xf numFmtId="189" fontId="70" fillId="0" borderId="10" xfId="0" applyNumberFormat="1" applyFont="1" applyBorder="1" applyAlignment="1" applyProtection="1">
      <alignment horizontal="right" vertical="center" shrinkToFit="1"/>
      <protection locked="0"/>
    </xf>
    <xf numFmtId="178" fontId="70" fillId="0" borderId="46" xfId="1" applyFont="1" applyFill="1" applyBorder="1" applyAlignment="1" applyProtection="1">
      <alignment horizontal="right" vertical="center" shrinkToFit="1"/>
      <protection locked="0"/>
    </xf>
    <xf numFmtId="178" fontId="70" fillId="0" borderId="104" xfId="1" applyFont="1" applyFill="1" applyBorder="1" applyAlignment="1" applyProtection="1">
      <alignment horizontal="right" vertical="center" shrinkToFit="1"/>
      <protection locked="0"/>
    </xf>
    <xf numFmtId="0" fontId="67" fillId="0" borderId="3" xfId="0" applyFont="1" applyBorder="1" applyAlignment="1" applyProtection="1">
      <alignment horizontal="center" vertical="center"/>
      <protection locked="0"/>
    </xf>
    <xf numFmtId="192" fontId="67" fillId="9" borderId="3" xfId="0" applyNumberFormat="1" applyFont="1" applyFill="1" applyBorder="1" applyAlignment="1" applyProtection="1">
      <alignment horizontal="center" vertical="center"/>
      <protection locked="0"/>
    </xf>
    <xf numFmtId="185" fontId="28" fillId="0" borderId="51" xfId="0" applyNumberFormat="1" applyFont="1" applyBorder="1" applyAlignment="1">
      <alignment horizontal="center" vertical="center"/>
    </xf>
    <xf numFmtId="185" fontId="4" fillId="0" borderId="52" xfId="0" applyNumberFormat="1" applyFont="1" applyBorder="1" applyAlignment="1">
      <alignment horizontal="center" vertical="center"/>
    </xf>
    <xf numFmtId="0" fontId="44" fillId="0" borderId="53" xfId="0" applyFont="1" applyBorder="1" applyAlignment="1" applyProtection="1">
      <alignment horizontal="left" vertical="top" wrapText="1"/>
      <protection locked="0"/>
    </xf>
    <xf numFmtId="0" fontId="41" fillId="0" borderId="49" xfId="0" applyFont="1" applyBorder="1" applyAlignment="1" applyProtection="1">
      <alignment horizontal="left" vertical="top" wrapText="1"/>
      <protection locked="0"/>
    </xf>
    <xf numFmtId="0" fontId="41" fillId="0" borderId="54" xfId="0" applyFont="1" applyBorder="1" applyAlignment="1" applyProtection="1">
      <alignment horizontal="left" vertical="top" wrapText="1"/>
      <protection locked="0"/>
    </xf>
    <xf numFmtId="0" fontId="41" fillId="0" borderId="55" xfId="0" applyFont="1" applyBorder="1" applyAlignment="1" applyProtection="1">
      <alignment horizontal="left" vertical="top" wrapText="1"/>
      <protection locked="0"/>
    </xf>
    <xf numFmtId="0" fontId="41" fillId="0" borderId="0" xfId="0" applyFont="1" applyAlignment="1" applyProtection="1">
      <alignment horizontal="left" vertical="top" wrapText="1"/>
      <protection locked="0"/>
    </xf>
    <xf numFmtId="0" fontId="41" fillId="0" borderId="56" xfId="0" applyFont="1" applyBorder="1" applyAlignment="1" applyProtection="1">
      <alignment horizontal="left" vertical="top" wrapText="1"/>
      <protection locked="0"/>
    </xf>
    <xf numFmtId="0" fontId="41" fillId="0" borderId="57" xfId="0" applyFont="1" applyBorder="1" applyAlignment="1" applyProtection="1">
      <alignment horizontal="left" vertical="top" wrapText="1"/>
      <protection locked="0"/>
    </xf>
    <xf numFmtId="0" fontId="41" fillId="0" borderId="58" xfId="0" applyFont="1" applyBorder="1" applyAlignment="1" applyProtection="1">
      <alignment horizontal="left" vertical="top" wrapText="1"/>
      <protection locked="0"/>
    </xf>
    <xf numFmtId="0" fontId="41" fillId="0" borderId="59" xfId="0" applyFont="1" applyBorder="1" applyAlignment="1" applyProtection="1">
      <alignment horizontal="left" vertical="top" wrapText="1"/>
      <protection locked="0"/>
    </xf>
    <xf numFmtId="0" fontId="40" fillId="0" borderId="0" xfId="0" applyFont="1" applyAlignment="1">
      <alignment horizontal="left" vertical="center"/>
    </xf>
    <xf numFmtId="0" fontId="38" fillId="0" borderId="0" xfId="0" applyFont="1">
      <alignment vertical="center"/>
    </xf>
    <xf numFmtId="0" fontId="39" fillId="0" borderId="0" xfId="0" applyFont="1">
      <alignment vertical="center"/>
    </xf>
    <xf numFmtId="182" fontId="4" fillId="0" borderId="51" xfId="0" applyNumberFormat="1" applyFont="1" applyBorder="1" applyAlignment="1" applyProtection="1">
      <alignment horizontal="center" vertical="center"/>
      <protection locked="0"/>
    </xf>
    <xf numFmtId="182" fontId="4" fillId="0" borderId="60" xfId="0" applyNumberFormat="1" applyFont="1" applyBorder="1" applyAlignment="1" applyProtection="1">
      <alignment horizontal="center" vertical="center"/>
      <protection locked="0"/>
    </xf>
    <xf numFmtId="182" fontId="4" fillId="0" borderId="52" xfId="0" applyNumberFormat="1" applyFont="1" applyBorder="1" applyAlignment="1" applyProtection="1">
      <alignment horizontal="center" vertical="center"/>
      <protection locked="0"/>
    </xf>
    <xf numFmtId="0" fontId="39" fillId="0" borderId="0" xfId="0" applyFont="1" applyAlignment="1">
      <alignment horizontal="center" vertical="center"/>
    </xf>
    <xf numFmtId="0" fontId="38" fillId="0" borderId="58" xfId="0" applyFont="1" applyBorder="1">
      <alignment vertical="center"/>
    </xf>
    <xf numFmtId="0" fontId="39" fillId="0" borderId="58" xfId="0" applyFont="1" applyBorder="1">
      <alignment vertical="center"/>
    </xf>
    <xf numFmtId="182" fontId="4" fillId="0" borderId="51" xfId="0" applyNumberFormat="1" applyFont="1" applyBorder="1" applyAlignment="1">
      <alignment horizontal="center" vertical="center"/>
    </xf>
    <xf numFmtId="182" fontId="4" fillId="0" borderId="52" xfId="0" applyNumberFormat="1" applyFont="1" applyBorder="1" applyAlignment="1">
      <alignment horizontal="center" vertical="center"/>
    </xf>
    <xf numFmtId="0" fontId="42" fillId="0" borderId="51" xfId="0" applyFont="1" applyBorder="1" applyAlignment="1" applyProtection="1">
      <alignment horizontal="center" vertical="center"/>
      <protection locked="0"/>
    </xf>
    <xf numFmtId="0" fontId="42" fillId="0" borderId="52" xfId="0" applyFont="1" applyBorder="1" applyAlignment="1" applyProtection="1">
      <alignment horizontal="center" vertical="center"/>
      <protection locked="0"/>
    </xf>
    <xf numFmtId="0" fontId="41"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2" fontId="92" fillId="9" borderId="0" xfId="0" applyNumberFormat="1" applyFont="1" applyFill="1" applyAlignment="1">
      <alignment horizontal="left" vertical="center" shrinkToFit="1"/>
    </xf>
    <xf numFmtId="0" fontId="41" fillId="0" borderId="56" xfId="0" applyFont="1" applyBorder="1" applyAlignment="1">
      <alignment horizontal="center" vertical="center"/>
    </xf>
    <xf numFmtId="0" fontId="80" fillId="12" borderId="72" xfId="0" applyFont="1" applyFill="1" applyBorder="1" applyAlignment="1">
      <alignment horizontal="left" vertical="center" wrapText="1"/>
    </xf>
    <xf numFmtId="0" fontId="80" fillId="12" borderId="55" xfId="0" applyFont="1" applyFill="1" applyBorder="1" applyAlignment="1">
      <alignment horizontal="left" vertical="center" wrapText="1"/>
    </xf>
    <xf numFmtId="0" fontId="80" fillId="12" borderId="62" xfId="0" applyFont="1" applyFill="1" applyBorder="1" applyAlignment="1">
      <alignment horizontal="left" vertical="center" wrapText="1"/>
    </xf>
    <xf numFmtId="186" fontId="59" fillId="13" borderId="92" xfId="2" applyNumberFormat="1" applyFont="1" applyFill="1" applyBorder="1" applyAlignment="1" applyProtection="1">
      <alignment horizontal="center" vertical="center" shrinkToFit="1"/>
    </xf>
    <xf numFmtId="186" fontId="83" fillId="13" borderId="100" xfId="2" applyNumberFormat="1" applyFont="1" applyFill="1" applyBorder="1" applyAlignment="1" applyProtection="1">
      <alignment horizontal="center" vertical="center" shrinkToFit="1"/>
    </xf>
  </cellXfs>
  <cellStyles count="10">
    <cellStyle name="ハイパーリンク" xfId="9" builtinId="8"/>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F65"/>
      <color rgb="FFFBBEBB"/>
      <color rgb="FFECF2F8"/>
      <color rgb="FF5283BE"/>
      <color rgb="FF4376B3"/>
      <color rgb="FFDDE9F7"/>
      <color rgb="FFD3E9FB"/>
      <color rgb="FFE5F8FB"/>
      <color rgb="FFFBEBF9"/>
      <color rgb="FFFBEE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95</xdr:row>
      <xdr:rowOff>203560</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69850</xdr:colOff>
          <xdr:row>2</xdr:row>
          <xdr:rowOff>260350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542925</xdr:colOff>
      <xdr:row>14</xdr:row>
      <xdr:rowOff>104775</xdr:rowOff>
    </xdr:from>
    <xdr:to>
      <xdr:col>12</xdr:col>
      <xdr:colOff>409575</xdr:colOff>
      <xdr:row>19</xdr:row>
      <xdr:rowOff>166688</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091488" y="1771650"/>
          <a:ext cx="1902618" cy="1359694"/>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1</a:t>
          </a:r>
          <a:r>
            <a:rPr kumimoji="1" lang="ja-JP" altLang="en-US" sz="1100">
              <a:solidFill>
                <a:sysClr val="windowText" lastClr="000000"/>
              </a:solidFill>
              <a:effectLst/>
              <a:latin typeface="+mn-lt"/>
              <a:ea typeface="+mn-ea"/>
              <a:cs typeface="+mn-cs"/>
            </a:rPr>
            <a:t>人</a:t>
          </a:r>
          <a:r>
            <a:rPr kumimoji="1" lang="ja-JP" altLang="ja-JP" sz="1100">
              <a:solidFill>
                <a:sysClr val="windowText" lastClr="000000"/>
              </a:solidFill>
              <a:effectLst/>
              <a:latin typeface="+mn-lt"/>
              <a:ea typeface="+mn-ea"/>
              <a:cs typeface="+mn-cs"/>
            </a:rPr>
            <a:t>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825500</xdr:colOff>
      <xdr:row>20</xdr:row>
      <xdr:rowOff>107156</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95313" y="2468880"/>
          <a:ext cx="2897187" cy="829151"/>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hyperlink" Target="https://kakakutenka.smrj.go.jp/moukaru/index.html" TargetMode="External"/><Relationship Id="rId2" Type="http://schemas.openxmlformats.org/officeDocument/2006/relationships/hyperlink" Target="https://kakakutenka.smrj.go.jp/kakakukentou/index.html" TargetMode="External"/><Relationship Id="rId1" Type="http://schemas.openxmlformats.org/officeDocument/2006/relationships/hyperlink" Target="https://k-sindan.smrj.go.jp/"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D893-C8A8-4A2B-A000-803BED7A0081}">
  <sheetPr>
    <tabColor rgb="FF92D050"/>
  </sheetPr>
  <dimension ref="A1:S41"/>
  <sheetViews>
    <sheetView showGridLines="0" view="pageBreakPreview" topLeftCell="A28" zoomScaleNormal="85" zoomScaleSheetLayoutView="100" workbookViewId="0">
      <selection activeCell="F46" sqref="F46"/>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152" t="s">
        <v>0</v>
      </c>
      <c r="B1" s="153"/>
      <c r="C1" s="153"/>
      <c r="D1" s="153"/>
      <c r="E1" s="153"/>
      <c r="F1" s="153"/>
      <c r="G1" s="153"/>
      <c r="H1" s="153"/>
      <c r="I1" s="153"/>
      <c r="J1" s="153"/>
      <c r="K1" s="153"/>
      <c r="L1" s="153"/>
    </row>
    <row r="2" spans="1:12" ht="18.5" thickBot="1" x14ac:dyDescent="0.6">
      <c r="A2" s="154"/>
      <c r="B2" s="407" t="s">
        <v>1</v>
      </c>
      <c r="C2" s="408"/>
      <c r="D2" s="155"/>
      <c r="E2" s="155"/>
      <c r="F2" s="155"/>
      <c r="G2" s="155"/>
      <c r="H2" s="155"/>
      <c r="I2" s="155"/>
      <c r="J2" s="155"/>
      <c r="K2" s="155"/>
      <c r="L2" s="155"/>
    </row>
    <row r="3" spans="1:12" ht="20.5" thickBot="1" x14ac:dyDescent="0.6">
      <c r="A3" s="154"/>
      <c r="B3" s="409" t="s">
        <v>290</v>
      </c>
      <c r="C3" s="410"/>
      <c r="D3" s="410"/>
      <c r="E3" s="410"/>
      <c r="F3" s="411"/>
      <c r="G3" s="155"/>
      <c r="H3" s="155"/>
      <c r="I3" s="155"/>
      <c r="J3" s="155"/>
      <c r="K3" s="155"/>
      <c r="L3" s="155"/>
    </row>
    <row r="4" spans="1:12" x14ac:dyDescent="0.55000000000000004">
      <c r="B4" s="154" t="s">
        <v>2</v>
      </c>
      <c r="C4" s="155"/>
      <c r="D4" s="155"/>
      <c r="E4" s="155"/>
      <c r="F4" s="155"/>
      <c r="G4" s="155"/>
      <c r="H4" s="155"/>
      <c r="I4" s="155"/>
      <c r="J4" s="155"/>
      <c r="K4" s="155"/>
      <c r="L4" s="155"/>
    </row>
    <row r="5" spans="1:12" x14ac:dyDescent="0.55000000000000004">
      <c r="A5" s="412" t="s">
        <v>97</v>
      </c>
      <c r="B5" s="412"/>
      <c r="C5" s="412"/>
      <c r="D5" s="412"/>
      <c r="E5" s="412"/>
      <c r="F5" s="412"/>
      <c r="G5" s="412"/>
      <c r="H5" s="412"/>
      <c r="I5" s="412"/>
      <c r="J5" s="412"/>
      <c r="K5" s="412"/>
      <c r="L5" s="412"/>
    </row>
    <row r="6" spans="1:12" ht="18.75" customHeight="1" x14ac:dyDescent="0.55000000000000004">
      <c r="A6" s="412"/>
      <c r="B6" s="412"/>
      <c r="C6" s="412"/>
      <c r="D6" s="412"/>
      <c r="E6" s="412"/>
      <c r="F6" s="412"/>
      <c r="G6" s="412"/>
      <c r="H6" s="412"/>
      <c r="I6" s="412"/>
      <c r="J6" s="412"/>
      <c r="K6" s="412"/>
      <c r="L6" s="412"/>
    </row>
    <row r="7" spans="1:12" ht="18.5" thickBot="1" x14ac:dyDescent="0.6">
      <c r="A7" s="155"/>
      <c r="B7" s="413" t="s">
        <v>3</v>
      </c>
      <c r="C7" s="414"/>
      <c r="D7" s="154"/>
      <c r="E7" s="155"/>
      <c r="F7" s="155"/>
      <c r="G7" s="155"/>
      <c r="H7" s="155"/>
      <c r="I7" s="155"/>
      <c r="J7" s="155"/>
      <c r="K7" s="155"/>
      <c r="L7" s="155"/>
    </row>
    <row r="8" spans="1:12" ht="26.25" customHeight="1" thickBot="1" x14ac:dyDescent="0.6">
      <c r="A8" s="155"/>
      <c r="B8" s="415">
        <f>'（別紙１）省力化計算シート'!M3</f>
        <v>0.77572815533980588</v>
      </c>
      <c r="C8" s="416"/>
      <c r="D8" s="156"/>
      <c r="E8" s="155"/>
      <c r="F8" s="155"/>
      <c r="G8" s="155"/>
      <c r="H8" s="155"/>
      <c r="I8" s="155"/>
      <c r="J8" s="155"/>
      <c r="K8" s="155"/>
      <c r="L8" s="155"/>
    </row>
    <row r="9" spans="1:12" x14ac:dyDescent="0.55000000000000004">
      <c r="A9" s="155"/>
      <c r="B9" s="155" t="s">
        <v>4</v>
      </c>
      <c r="C9" s="155"/>
      <c r="D9" s="155"/>
      <c r="E9" s="155"/>
      <c r="F9" s="155"/>
      <c r="G9" s="155"/>
      <c r="H9" s="155"/>
      <c r="I9" s="155"/>
      <c r="J9" s="155"/>
      <c r="K9" s="155"/>
      <c r="L9" s="155"/>
    </row>
    <row r="10" spans="1:12" x14ac:dyDescent="0.55000000000000004">
      <c r="A10" s="155"/>
      <c r="B10" s="155" t="s">
        <v>5</v>
      </c>
      <c r="C10" s="155"/>
      <c r="D10" s="155"/>
      <c r="E10" s="155"/>
      <c r="F10" s="155"/>
      <c r="G10" s="155"/>
      <c r="H10" s="155"/>
      <c r="I10" s="155"/>
      <c r="J10" s="155"/>
      <c r="K10" s="155"/>
      <c r="L10" s="155"/>
    </row>
    <row r="11" spans="1:12" x14ac:dyDescent="0.55000000000000004">
      <c r="A11" s="155"/>
      <c r="B11" s="155"/>
      <c r="C11" s="155"/>
      <c r="D11" s="155"/>
      <c r="E11" s="155"/>
      <c r="F11" s="155"/>
      <c r="G11" s="155"/>
      <c r="H11" s="155"/>
      <c r="I11" s="155"/>
      <c r="J11" s="155"/>
      <c r="K11" s="155"/>
      <c r="L11" s="155"/>
    </row>
    <row r="13" spans="1:12" ht="18.5" thickBot="1" x14ac:dyDescent="0.6">
      <c r="B13" s="157" t="s">
        <v>6</v>
      </c>
      <c r="C13" s="157"/>
      <c r="D13" s="157"/>
      <c r="E13" s="157"/>
      <c r="F13" s="157"/>
      <c r="G13" s="157"/>
      <c r="H13" s="157"/>
      <c r="I13" s="157"/>
      <c r="J13" s="157"/>
    </row>
    <row r="14" spans="1:12" ht="20.5" thickBot="1" x14ac:dyDescent="0.6">
      <c r="B14" s="417">
        <v>3</v>
      </c>
      <c r="C14" s="418"/>
      <c r="D14" s="158" t="s">
        <v>7</v>
      </c>
      <c r="E14" s="157"/>
      <c r="F14" s="157"/>
      <c r="G14" s="157"/>
      <c r="H14" s="157"/>
      <c r="I14" s="157"/>
      <c r="J14" s="157"/>
    </row>
    <row r="15" spans="1:12" ht="20" x14ac:dyDescent="0.55000000000000004">
      <c r="B15" s="159"/>
      <c r="C15" s="105"/>
      <c r="D15" s="158"/>
      <c r="E15" s="157"/>
      <c r="F15" s="157"/>
      <c r="G15" s="157"/>
    </row>
    <row r="16" spans="1:12" x14ac:dyDescent="0.55000000000000004">
      <c r="B16" s="157" t="s">
        <v>8</v>
      </c>
      <c r="C16" s="157"/>
      <c r="D16" s="157"/>
      <c r="E16" s="157"/>
      <c r="F16" s="157"/>
      <c r="G16" s="157"/>
      <c r="H16" s="157"/>
      <c r="I16" s="157"/>
      <c r="J16" s="157"/>
    </row>
    <row r="17" spans="2:10" x14ac:dyDescent="0.55000000000000004">
      <c r="B17" s="157" t="s">
        <v>9</v>
      </c>
      <c r="C17" s="157"/>
      <c r="D17" s="157"/>
      <c r="E17" s="157"/>
      <c r="F17" s="157"/>
      <c r="G17" s="157"/>
      <c r="H17" s="157"/>
      <c r="I17" s="157"/>
      <c r="J17" s="157"/>
    </row>
    <row r="18" spans="2:10" ht="18.5" thickBot="1" x14ac:dyDescent="0.6">
      <c r="B18" s="157"/>
      <c r="C18" s="157"/>
      <c r="D18" s="157"/>
      <c r="E18" s="157"/>
      <c r="F18" s="157"/>
      <c r="G18" s="157"/>
      <c r="H18" s="157"/>
      <c r="I18" s="157"/>
      <c r="J18" s="157"/>
    </row>
    <row r="19" spans="2:10" ht="18.5" thickBot="1" x14ac:dyDescent="0.6">
      <c r="B19" s="406" t="s">
        <v>10</v>
      </c>
      <c r="C19" s="406"/>
      <c r="D19" s="406"/>
      <c r="F19" s="157"/>
      <c r="H19" s="160" t="s">
        <v>11</v>
      </c>
      <c r="I19" s="166">
        <v>5.88</v>
      </c>
      <c r="J19" s="157" t="s">
        <v>12</v>
      </c>
    </row>
    <row r="20" spans="2:10" ht="69" customHeight="1" x14ac:dyDescent="0.55000000000000004">
      <c r="B20" s="397" t="s">
        <v>292</v>
      </c>
      <c r="C20" s="398"/>
      <c r="D20" s="398"/>
      <c r="E20" s="398"/>
      <c r="F20" s="398"/>
      <c r="G20" s="398"/>
      <c r="H20" s="398"/>
      <c r="I20" s="398"/>
      <c r="J20" s="399"/>
    </row>
    <row r="21" spans="2:10" ht="69" customHeight="1" x14ac:dyDescent="0.55000000000000004">
      <c r="B21" s="400"/>
      <c r="C21" s="401"/>
      <c r="D21" s="401"/>
      <c r="E21" s="401"/>
      <c r="F21" s="401"/>
      <c r="G21" s="401"/>
      <c r="H21" s="401"/>
      <c r="I21" s="401"/>
      <c r="J21" s="402"/>
    </row>
    <row r="22" spans="2:10" ht="69" customHeight="1" x14ac:dyDescent="0.55000000000000004">
      <c r="B22" s="400"/>
      <c r="C22" s="401"/>
      <c r="D22" s="401"/>
      <c r="E22" s="401"/>
      <c r="F22" s="401"/>
      <c r="G22" s="401"/>
      <c r="H22" s="401"/>
      <c r="I22" s="401"/>
      <c r="J22" s="402"/>
    </row>
    <row r="23" spans="2:10" ht="69" customHeight="1" thickBot="1" x14ac:dyDescent="0.6">
      <c r="B23" s="403"/>
      <c r="C23" s="404"/>
      <c r="D23" s="404"/>
      <c r="E23" s="404"/>
      <c r="F23" s="404"/>
      <c r="G23" s="404"/>
      <c r="H23" s="404"/>
      <c r="I23" s="404"/>
      <c r="J23" s="405"/>
    </row>
    <row r="24" spans="2:10" ht="18.5" thickBot="1" x14ac:dyDescent="0.6">
      <c r="B24" s="419"/>
      <c r="C24" s="419"/>
      <c r="D24" s="419"/>
      <c r="E24" s="157"/>
      <c r="F24" s="157"/>
      <c r="G24" s="157"/>
      <c r="H24" s="157"/>
      <c r="I24" s="157"/>
      <c r="J24" s="157"/>
    </row>
    <row r="25" spans="2:10" ht="18.5" thickBot="1" x14ac:dyDescent="0.6">
      <c r="B25" s="406" t="s">
        <v>13</v>
      </c>
      <c r="C25" s="406"/>
      <c r="D25" s="406"/>
      <c r="E25" s="157"/>
      <c r="F25" s="157"/>
      <c r="G25" s="157"/>
      <c r="H25" s="160" t="s">
        <v>11</v>
      </c>
      <c r="I25" s="166">
        <v>4.0599999999999996</v>
      </c>
      <c r="J25" s="157" t="s">
        <v>12</v>
      </c>
    </row>
    <row r="26" spans="2:10" ht="34" customHeight="1" x14ac:dyDescent="0.55000000000000004">
      <c r="B26" s="397" t="s">
        <v>293</v>
      </c>
      <c r="C26" s="398"/>
      <c r="D26" s="398"/>
      <c r="E26" s="398"/>
      <c r="F26" s="398"/>
      <c r="G26" s="398"/>
      <c r="H26" s="398"/>
      <c r="I26" s="398"/>
      <c r="J26" s="399"/>
    </row>
    <row r="27" spans="2:10" ht="34" customHeight="1" x14ac:dyDescent="0.55000000000000004">
      <c r="B27" s="400"/>
      <c r="C27" s="401"/>
      <c r="D27" s="401"/>
      <c r="E27" s="401"/>
      <c r="F27" s="401"/>
      <c r="G27" s="401"/>
      <c r="H27" s="401"/>
      <c r="I27" s="401"/>
      <c r="J27" s="402"/>
    </row>
    <row r="28" spans="2:10" ht="34" customHeight="1" x14ac:dyDescent="0.55000000000000004">
      <c r="B28" s="400"/>
      <c r="C28" s="401"/>
      <c r="D28" s="401"/>
      <c r="E28" s="401"/>
      <c r="F28" s="401"/>
      <c r="G28" s="401"/>
      <c r="H28" s="401"/>
      <c r="I28" s="401"/>
      <c r="J28" s="402"/>
    </row>
    <row r="29" spans="2:10" ht="34" customHeight="1" thickBot="1" x14ac:dyDescent="0.6">
      <c r="B29" s="403"/>
      <c r="C29" s="404"/>
      <c r="D29" s="404"/>
      <c r="E29" s="404"/>
      <c r="F29" s="404"/>
      <c r="G29" s="404"/>
      <c r="H29" s="404"/>
      <c r="I29" s="404"/>
      <c r="J29" s="405"/>
    </row>
    <row r="30" spans="2:10" x14ac:dyDescent="0.55000000000000004">
      <c r="B30" s="161"/>
      <c r="C30" s="161"/>
      <c r="D30" s="161"/>
      <c r="E30" s="161"/>
      <c r="F30" s="161"/>
      <c r="G30" s="161"/>
      <c r="H30" s="161"/>
      <c r="I30" s="161"/>
      <c r="J30" s="161"/>
    </row>
    <row r="31" spans="2:10" ht="18.5" thickBot="1" x14ac:dyDescent="0.6">
      <c r="B31" s="161"/>
      <c r="C31" s="161"/>
      <c r="D31" s="161"/>
      <c r="E31" s="161"/>
      <c r="F31" s="161"/>
      <c r="G31" s="161"/>
      <c r="H31" s="161"/>
      <c r="I31" s="161"/>
      <c r="J31" s="161"/>
    </row>
    <row r="32" spans="2:10" ht="18.5" thickBot="1" x14ac:dyDescent="0.6">
      <c r="B32" s="406" t="s">
        <v>96</v>
      </c>
      <c r="C32" s="406"/>
      <c r="D32" s="406"/>
      <c r="E32" s="157"/>
      <c r="F32" s="157"/>
      <c r="G32" s="157"/>
      <c r="H32" s="160" t="s">
        <v>11</v>
      </c>
      <c r="I32" s="166">
        <v>3.52</v>
      </c>
      <c r="J32" s="157" t="s">
        <v>12</v>
      </c>
    </row>
    <row r="33" spans="2:19" ht="51.5" customHeight="1" x14ac:dyDescent="0.55000000000000004">
      <c r="B33" s="397" t="s">
        <v>294</v>
      </c>
      <c r="C33" s="398"/>
      <c r="D33" s="398"/>
      <c r="E33" s="398"/>
      <c r="F33" s="398"/>
      <c r="G33" s="398"/>
      <c r="H33" s="398"/>
      <c r="I33" s="398"/>
      <c r="J33" s="399"/>
      <c r="S33" s="167"/>
    </row>
    <row r="34" spans="2:19" ht="51.5" customHeight="1" x14ac:dyDescent="0.55000000000000004">
      <c r="B34" s="400"/>
      <c r="C34" s="401"/>
      <c r="D34" s="401"/>
      <c r="E34" s="401"/>
      <c r="F34" s="401"/>
      <c r="G34" s="401"/>
      <c r="H34" s="401"/>
      <c r="I34" s="401"/>
      <c r="J34" s="402"/>
    </row>
    <row r="35" spans="2:19" ht="51.5" customHeight="1" x14ac:dyDescent="0.55000000000000004">
      <c r="B35" s="400"/>
      <c r="C35" s="401"/>
      <c r="D35" s="401"/>
      <c r="E35" s="401"/>
      <c r="F35" s="401"/>
      <c r="G35" s="401"/>
      <c r="H35" s="401"/>
      <c r="I35" s="401"/>
      <c r="J35" s="402"/>
    </row>
    <row r="36" spans="2:19" ht="51.5" customHeight="1" thickBot="1" x14ac:dyDescent="0.6">
      <c r="B36" s="403"/>
      <c r="C36" s="404"/>
      <c r="D36" s="404"/>
      <c r="E36" s="404"/>
      <c r="F36" s="404"/>
      <c r="G36" s="404"/>
      <c r="H36" s="404"/>
      <c r="I36" s="404"/>
      <c r="J36" s="405"/>
    </row>
    <row r="37" spans="2:19" x14ac:dyDescent="0.55000000000000004">
      <c r="B37" s="157"/>
      <c r="C37" s="157"/>
      <c r="D37" s="157"/>
      <c r="E37" s="157"/>
      <c r="F37" s="157"/>
      <c r="G37" s="157"/>
      <c r="H37" s="157"/>
      <c r="I37" s="157"/>
      <c r="J37" s="157"/>
    </row>
    <row r="38" spans="2:19" ht="18.5" thickBot="1" x14ac:dyDescent="0.6">
      <c r="B38" s="406" t="s">
        <v>14</v>
      </c>
      <c r="C38" s="406"/>
      <c r="D38" s="406"/>
      <c r="E38" s="157"/>
      <c r="F38" s="157"/>
      <c r="G38" s="157"/>
      <c r="H38" s="157"/>
      <c r="I38" s="157"/>
      <c r="J38" s="157"/>
    </row>
    <row r="39" spans="2:19" ht="26.25" customHeight="1" thickBot="1" x14ac:dyDescent="0.6">
      <c r="B39" s="395">
        <f>'（別紙３）投資回収期間計算シート'!C3</f>
        <v>0.32963325371446173</v>
      </c>
      <c r="C39" s="396"/>
      <c r="D39" s="158" t="s">
        <v>7</v>
      </c>
      <c r="E39" s="162"/>
      <c r="F39" s="157"/>
      <c r="G39" s="157"/>
      <c r="H39" s="157"/>
      <c r="I39" s="157"/>
      <c r="J39" s="157"/>
    </row>
    <row r="40" spans="2:19" ht="18" customHeight="1" x14ac:dyDescent="0.55000000000000004">
      <c r="B40" s="163" t="s">
        <v>15</v>
      </c>
      <c r="C40" s="164"/>
      <c r="D40" s="158"/>
      <c r="E40" s="162"/>
      <c r="F40" s="157"/>
      <c r="G40" s="157"/>
      <c r="H40" s="157"/>
      <c r="I40" s="157"/>
      <c r="J40" s="157"/>
    </row>
    <row r="41" spans="2:19" x14ac:dyDescent="0.55000000000000004">
      <c r="B41" s="157"/>
      <c r="C41" s="157"/>
      <c r="D41" s="157"/>
      <c r="E41" s="157"/>
      <c r="F41" s="157"/>
      <c r="G41" s="157"/>
      <c r="H41" s="157"/>
      <c r="I41" s="157"/>
      <c r="J41" s="157"/>
    </row>
  </sheetData>
  <sheetProtection algorithmName="SHA-512" hashValue="Sp3ihu6fGpStRQaERT2fEdO46SMb4UOjqlGFE1liheipksPU5J/olwae69XAilEEIAfZyMw4X/RXNfxXR2suiA==" saltValue="r6pK9t+MJkVhkKFrTv+q4A==" spinCount="100000" sheet="1" objects="1" scenarios="1"/>
  <mergeCells count="15">
    <mergeCell ref="B25:D25"/>
    <mergeCell ref="B2:C2"/>
    <mergeCell ref="B3:F3"/>
    <mergeCell ref="A5:L6"/>
    <mergeCell ref="B7:C7"/>
    <mergeCell ref="B8:C8"/>
    <mergeCell ref="B14:C14"/>
    <mergeCell ref="B19:D19"/>
    <mergeCell ref="B20:J23"/>
    <mergeCell ref="B24:D24"/>
    <mergeCell ref="B39:C39"/>
    <mergeCell ref="B26:J29"/>
    <mergeCell ref="B32:D32"/>
    <mergeCell ref="B33:J36"/>
    <mergeCell ref="B38:D38"/>
  </mergeCells>
  <phoneticPr fontId="1"/>
  <pageMargins left="0.7" right="0.7" top="0.75" bottom="0.75" header="0.3" footer="0.3"/>
  <pageSetup paperSize="9" scale="69" orientation="portrait" r:id="rId1"/>
  <rowBreaks count="1" manualBreakCount="1">
    <brk id="3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zoomScale="80" zoomScaleNormal="80" workbookViewId="0">
      <selection activeCell="L10" sqref="L10"/>
    </sheetView>
  </sheetViews>
  <sheetFormatPr defaultRowHeight="18" x14ac:dyDescent="0.55000000000000004"/>
  <cols>
    <col min="1" max="1" width="1.08203125" customWidth="1"/>
    <col min="2" max="2" width="3.58203125" customWidth="1"/>
    <col min="3" max="3" width="23.08203125" customWidth="1"/>
    <col min="4" max="4" width="19.5" customWidth="1"/>
    <col min="5" max="5" width="15.08203125" hidden="1" customWidth="1"/>
    <col min="6" max="6" width="16.58203125" hidden="1" customWidth="1"/>
    <col min="7" max="7" width="9.5" customWidth="1"/>
    <col min="8" max="8" width="3.58203125" customWidth="1"/>
    <col min="9" max="9" width="23.08203125" customWidth="1"/>
    <col min="10" max="10" width="13.08203125" bestFit="1" customWidth="1"/>
    <col min="11" max="12" width="17.83203125" customWidth="1"/>
    <col min="13" max="13" width="11" customWidth="1"/>
    <col min="14" max="14" width="16.58203125" hidden="1" customWidth="1"/>
    <col min="15" max="15" width="3" hidden="1" customWidth="1"/>
    <col min="16" max="16" width="20.08203125" hidden="1" customWidth="1"/>
  </cols>
  <sheetData>
    <row r="1" spans="1:16" x14ac:dyDescent="0.55000000000000004">
      <c r="A1" s="106"/>
      <c r="B1" s="1" t="s">
        <v>16</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3" t="s">
        <v>17</v>
      </c>
      <c r="D3" s="4">
        <f>(SUMIF(C11:C40,"&lt;&gt;",D11:D40)-SUMIF(E11:E40,"&lt;&gt;-",D11:D40)-SUMIF(F11:F40,"&lt;0"))/60</f>
        <v>17.166666666666668</v>
      </c>
      <c r="E3" s="5"/>
      <c r="F3" s="5"/>
      <c r="G3" t="s">
        <v>18</v>
      </c>
      <c r="H3" s="3"/>
      <c r="I3" s="103" t="s">
        <v>19</v>
      </c>
      <c r="J3" s="6">
        <f>(SUMIF(I11:I40,"&lt;&gt;",J11:J40)-SUMIF(N11:N40,"&lt;&gt;-",J11:J40)+SUMIF(N11:N40,"&gt;0"))/60</f>
        <v>3.85</v>
      </c>
      <c r="K3" t="s">
        <v>18</v>
      </c>
      <c r="L3" s="7" t="s">
        <v>20</v>
      </c>
      <c r="M3" s="8">
        <f>IF(D3=0,0,IF((D3-J3)/D3&lt;0,0,(D3-J3)/D3))</f>
        <v>0.77572815533980588</v>
      </c>
      <c r="N3" s="9"/>
      <c r="O3" s="9"/>
    </row>
    <row r="4" spans="1:16" ht="6.75" customHeight="1" x14ac:dyDescent="0.55000000000000004"/>
    <row r="5" spans="1:16" x14ac:dyDescent="0.55000000000000004">
      <c r="B5" s="10" t="s">
        <v>21</v>
      </c>
      <c r="C5" s="11"/>
      <c r="D5" s="11"/>
      <c r="G5" s="12"/>
      <c r="H5" s="13" t="s">
        <v>22</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23</v>
      </c>
      <c r="D7" s="104">
        <f>SUMIF(C11:C40,"&lt;&gt;",D11:D40)/60</f>
        <v>96.25</v>
      </c>
      <c r="E7" s="20"/>
      <c r="F7" s="20"/>
      <c r="G7" s="15" t="s">
        <v>18</v>
      </c>
      <c r="I7" s="21" t="s">
        <v>24</v>
      </c>
      <c r="J7" s="104">
        <f>SUMIF(I11:I40,"&lt;&gt;",J11:J40)/60</f>
        <v>82.933333333333337</v>
      </c>
      <c r="K7" t="s">
        <v>18</v>
      </c>
      <c r="L7" s="20"/>
    </row>
    <row r="8" spans="1:16" ht="7.5" customHeight="1" x14ac:dyDescent="0.55000000000000004">
      <c r="B8" s="18"/>
      <c r="C8" s="21"/>
      <c r="D8" s="22"/>
      <c r="E8" s="20"/>
      <c r="F8" s="20"/>
      <c r="G8" s="15"/>
      <c r="I8" s="21"/>
      <c r="J8" s="22"/>
      <c r="L8" s="20"/>
    </row>
    <row r="9" spans="1:16" ht="45.65" customHeight="1" x14ac:dyDescent="0.55000000000000004">
      <c r="C9" s="15"/>
      <c r="D9" s="148"/>
      <c r="E9" s="149"/>
      <c r="F9" s="149"/>
      <c r="G9" s="149"/>
      <c r="H9" s="149"/>
      <c r="I9" s="149"/>
      <c r="J9" s="150"/>
      <c r="K9" s="151"/>
      <c r="L9" s="151"/>
    </row>
    <row r="10" spans="1:16" ht="34.4" customHeight="1" thickBot="1" x14ac:dyDescent="0.6">
      <c r="B10" s="23" t="s">
        <v>25</v>
      </c>
      <c r="C10" s="24" t="s">
        <v>26</v>
      </c>
      <c r="D10" s="25" t="s">
        <v>27</v>
      </c>
      <c r="E10" s="68" t="s">
        <v>28</v>
      </c>
      <c r="F10" s="69" t="s">
        <v>29</v>
      </c>
      <c r="H10" s="26" t="s">
        <v>25</v>
      </c>
      <c r="I10" s="27" t="s">
        <v>30</v>
      </c>
      <c r="J10" s="28" t="s">
        <v>27</v>
      </c>
      <c r="K10" s="29" t="s">
        <v>31</v>
      </c>
      <c r="L10" s="30" t="s">
        <v>32</v>
      </c>
      <c r="N10" s="66" t="s">
        <v>33</v>
      </c>
      <c r="P10" s="66" t="s">
        <v>34</v>
      </c>
    </row>
    <row r="11" spans="1:16" x14ac:dyDescent="0.55000000000000004">
      <c r="B11" s="31">
        <v>1</v>
      </c>
      <c r="C11" s="32" t="s">
        <v>258</v>
      </c>
      <c r="D11" s="33">
        <v>20</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258</v>
      </c>
      <c r="J11" s="38">
        <v>20</v>
      </c>
      <c r="K11" s="39" t="s">
        <v>259</v>
      </c>
      <c r="L11" s="40">
        <v>1</v>
      </c>
      <c r="N11" s="72" cm="1">
        <f t="array" ref="N11">IF(AND(I11&lt;&gt;"",J11&gt;0,K11="内容は変化しない作業",L11&gt;0,INDEX(C$11:C$40,L11)&lt;&gt;"",INDEX(D$11:D$40,L11)&lt;&gt;""),J11-INDEX(D$11:D$40,L11),"-")</f>
        <v>0</v>
      </c>
      <c r="O11" s="3"/>
      <c r="P11" s="73" t="s">
        <v>35</v>
      </c>
    </row>
    <row r="12" spans="1:16" x14ac:dyDescent="0.55000000000000004">
      <c r="B12" s="41">
        <v>2</v>
      </c>
      <c r="C12" s="42" t="s">
        <v>260</v>
      </c>
      <c r="D12" s="43">
        <v>43</v>
      </c>
      <c r="E12" s="34" t="str">
        <f t="shared" si="0"/>
        <v>-</v>
      </c>
      <c r="F12" s="67" t="str" cm="1">
        <f t="array" ref="F12">IF(E12="-","-",IF(AND(C12&lt;&gt;"",D12&gt;0,INDEX(K$11:K$40,E12)="内容は変化しない作業",AND(E12&lt;&gt;"-",E12&lt;&gt;""),INDEX(I$11:I$40,E12)&lt;&gt;"",INDEX(J$11:J$40,E12)&lt;&gt;""),INDEX(J$11:J$40,E12)-D12,"-"))</f>
        <v>-</v>
      </c>
      <c r="H12" s="44">
        <v>2</v>
      </c>
      <c r="I12" s="45" t="s">
        <v>282</v>
      </c>
      <c r="J12" s="46">
        <v>209</v>
      </c>
      <c r="K12" s="47" t="s">
        <v>263</v>
      </c>
      <c r="L12" s="48"/>
      <c r="N12" s="72" t="str" cm="1">
        <f t="array" ref="N12">IF(AND(I12&lt;&gt;"",J12&gt;0,K12="内容は変化しない作業",L12&gt;0,INDEX(C$11:C$40,L12)&lt;&gt;"",INDEX(D$11:D$40,L12)&lt;&gt;""),J12-INDEX(D$11:D$40,L12),"-")</f>
        <v>-</v>
      </c>
      <c r="O12" s="3"/>
      <c r="P12" s="73" t="s">
        <v>36</v>
      </c>
    </row>
    <row r="13" spans="1:16" x14ac:dyDescent="0.55000000000000004">
      <c r="B13" s="31">
        <v>3</v>
      </c>
      <c r="C13" s="42" t="s">
        <v>261</v>
      </c>
      <c r="D13" s="43">
        <v>22</v>
      </c>
      <c r="E13" s="34" t="str">
        <f t="shared" si="0"/>
        <v>-</v>
      </c>
      <c r="F13" s="67" t="str" cm="1">
        <f t="array" ref="F13">IF(E13="-","-",IF(AND(C13&lt;&gt;"",D13&gt;0,INDEX(K$11:K$40,E13)="内容は変化しない作業",AND(E13&lt;&gt;"-",E13&lt;&gt;""),INDEX(I$11:I$40,E13)&lt;&gt;"",INDEX(J$11:J$40,E13)&lt;&gt;""),INDEX(J$11:J$40,E13)-D13,"-"))</f>
        <v>-</v>
      </c>
      <c r="H13" s="49">
        <v>3</v>
      </c>
      <c r="I13" s="50" t="s">
        <v>283</v>
      </c>
      <c r="J13" s="51">
        <v>15</v>
      </c>
      <c r="K13" s="52" t="s">
        <v>263</v>
      </c>
      <c r="L13" s="53"/>
      <c r="N13" s="72" t="str" cm="1">
        <f t="array" ref="N13">IF(AND(I13&lt;&gt;"",J13&gt;0,K13="内容は変化しない作業",L13&gt;0,INDEX(C$11:C$40,L13)&lt;&gt;"",INDEX(D$11:D$40,L13)&lt;&gt;""),J13-INDEX(D$11:D$40,L13),"-")</f>
        <v>-</v>
      </c>
      <c r="O13" s="3"/>
      <c r="P13" s="73"/>
    </row>
    <row r="14" spans="1:16" x14ac:dyDescent="0.55000000000000004">
      <c r="B14" s="31">
        <v>4</v>
      </c>
      <c r="C14" s="42" t="s">
        <v>262</v>
      </c>
      <c r="D14" s="43">
        <v>563</v>
      </c>
      <c r="E14" s="34" t="str">
        <f t="shared" si="0"/>
        <v>-</v>
      </c>
      <c r="F14" s="67" t="str" cm="1">
        <f t="array" ref="F14">IF(E14="-","-",IF(AND(C14&lt;&gt;"",D14&gt;0,INDEX(K$11:K$40,E14)="内容は変化しない作業",AND(E14&lt;&gt;"-",E14&lt;&gt;""),INDEX(I$11:I$40,E14)&lt;&gt;"",INDEX(J$11:J$40,E14)&lt;&gt;""),INDEX(J$11:J$40,E14)-D14,"-"))</f>
        <v>-</v>
      </c>
      <c r="H14" s="49">
        <v>4</v>
      </c>
      <c r="I14" s="50" t="s">
        <v>284</v>
      </c>
      <c r="J14" s="51">
        <v>7</v>
      </c>
      <c r="K14" s="52" t="s">
        <v>263</v>
      </c>
      <c r="L14" s="48"/>
      <c r="N14" s="72" t="str" cm="1">
        <f t="array" ref="N14">IF(AND(I14&lt;&gt;"",J14&gt;0,K14="内容は変化しない作業",L14&gt;0,INDEX(C$11:C$40,L14)&lt;&gt;"",INDEX(D$11:D$40,L14)&lt;&gt;""),J14-INDEX(D$11:D$40,L14),"-")</f>
        <v>-</v>
      </c>
      <c r="O14" s="3"/>
    </row>
    <row r="15" spans="1:16" x14ac:dyDescent="0.55000000000000004">
      <c r="B15" s="31">
        <v>5</v>
      </c>
      <c r="C15" s="42" t="s">
        <v>264</v>
      </c>
      <c r="D15" s="43">
        <v>79</v>
      </c>
      <c r="E15" s="34" t="str">
        <f t="shared" si="0"/>
        <v>-</v>
      </c>
      <c r="F15" s="67" t="str" cm="1">
        <f t="array" ref="F15">IF(E15="-","-",IF(AND(C15&lt;&gt;"",D15&gt;0,INDEX(K$11:K$40,E15)="内容は変化しない作業",AND(E15&lt;&gt;"-",E15&lt;&gt;""),INDEX(I$11:I$40,E15)&lt;&gt;"",INDEX(J$11:J$40,E15)&lt;&gt;""),INDEX(J$11:J$40,E15)-D15,"-"))</f>
        <v>-</v>
      </c>
      <c r="H15" s="44">
        <v>5</v>
      </c>
      <c r="I15" s="45" t="s">
        <v>266</v>
      </c>
      <c r="J15" s="46">
        <v>1050</v>
      </c>
      <c r="K15" s="52" t="s">
        <v>259</v>
      </c>
      <c r="L15" s="48">
        <v>8</v>
      </c>
      <c r="N15" s="72" cm="1">
        <f t="array" ref="N15">IF(AND(I15&lt;&gt;"",J15&gt;0,K15="内容は変化しない作業",L15&gt;0,INDEX(C$11:C$40,L15)&lt;&gt;"",INDEX(D$11:D$40,L15)&lt;&gt;""),J15-INDEX(D$11:D$40,L15),"-")</f>
        <v>0</v>
      </c>
      <c r="O15" s="3"/>
    </row>
    <row r="16" spans="1:16" x14ac:dyDescent="0.55000000000000004">
      <c r="B16" s="44">
        <v>6</v>
      </c>
      <c r="C16" s="54" t="s">
        <v>265</v>
      </c>
      <c r="D16" s="55">
        <v>315</v>
      </c>
      <c r="E16" s="34" t="str">
        <f t="shared" si="0"/>
        <v>-</v>
      </c>
      <c r="F16" s="67" t="str" cm="1">
        <f t="array" ref="F16">IF(E16="-","-",IF(AND(C16&lt;&gt;"",D16&gt;0,INDEX(K$11:K$40,E16)="内容は変化しない作業",AND(E16&lt;&gt;"-",E16&lt;&gt;""),INDEX(I$11:I$40,E16)&lt;&gt;"",INDEX(J$11:J$40,E16)&lt;&gt;""),INDEX(J$11:J$40,E16)-D16,"-"))</f>
        <v>-</v>
      </c>
      <c r="H16" s="49">
        <v>6</v>
      </c>
      <c r="I16" s="50" t="s">
        <v>267</v>
      </c>
      <c r="J16" s="51">
        <v>1050</v>
      </c>
      <c r="K16" s="52" t="s">
        <v>259</v>
      </c>
      <c r="L16" s="48">
        <v>9</v>
      </c>
      <c r="N16" s="72" cm="1">
        <f t="array" ref="N16">IF(AND(I16&lt;&gt;"",J16&gt;0,K16="内容は変化しない作業",L16&gt;0,INDEX(C$11:C$40,L16)&lt;&gt;"",INDEX(D$11:D$40,L16)&lt;&gt;""),J16-INDEX(D$11:D$40,L16),"-")</f>
        <v>0</v>
      </c>
      <c r="O16" s="3"/>
    </row>
    <row r="17" spans="2:15" x14ac:dyDescent="0.55000000000000004">
      <c r="B17" s="31">
        <v>7</v>
      </c>
      <c r="C17" s="42" t="s">
        <v>281</v>
      </c>
      <c r="D17" s="43">
        <v>8</v>
      </c>
      <c r="E17" s="34" t="str">
        <f t="shared" si="0"/>
        <v>-</v>
      </c>
      <c r="F17" s="67" t="str" cm="1">
        <f t="array" ref="F17">IF(E17="-","-",IF(AND(C17&lt;&gt;"",D17&gt;0,INDEX(K$11:K$40,E17)="内容は変化しない作業",AND(E17&lt;&gt;"-",E17&lt;&gt;""),INDEX(I$11:I$40,E17)&lt;&gt;"",INDEX(J$11:J$40,E17)&lt;&gt;""),INDEX(J$11:J$40,E17)-D17,"-"))</f>
        <v>-</v>
      </c>
      <c r="H17" s="49">
        <v>7</v>
      </c>
      <c r="I17" s="50" t="s">
        <v>268</v>
      </c>
      <c r="J17" s="51">
        <v>2625</v>
      </c>
      <c r="K17" s="52" t="s">
        <v>259</v>
      </c>
      <c r="L17" s="48">
        <v>10</v>
      </c>
      <c r="N17" s="72" cm="1">
        <f t="array" ref="N17">IF(AND(I17&lt;&gt;"",J17&gt;0,K17="内容は変化しない作業",L17&gt;0,INDEX(C$11:C$40,L17)&lt;&gt;"",INDEX(D$11:D$40,L17)&lt;&gt;""),J17-INDEX(D$11:D$40,L17),"-")</f>
        <v>0</v>
      </c>
      <c r="O17" s="3"/>
    </row>
    <row r="18" spans="2:15" x14ac:dyDescent="0.55000000000000004">
      <c r="B18" s="31">
        <v>8</v>
      </c>
      <c r="C18" s="42" t="s">
        <v>266</v>
      </c>
      <c r="D18" s="43">
        <v>1050</v>
      </c>
      <c r="E18" s="34">
        <f t="shared" si="0"/>
        <v>5</v>
      </c>
      <c r="F18" s="67" cm="1">
        <f t="array" ref="F18">IF(E18="-","-",IF(AND(C18&lt;&gt;"",D18&gt;0,INDEX(K$11:K$40,E18)="内容は変化しない作業",AND(E18&lt;&gt;"-",E18&lt;&gt;""),INDEX(I$11:I$40,E18)&lt;&gt;"",INDEX(J$11:J$40,E18)&lt;&gt;""),INDEX(J$11:J$40,E18)-D18,"-"))</f>
        <v>0</v>
      </c>
      <c r="H18" s="49">
        <v>8</v>
      </c>
      <c r="I18" s="50"/>
      <c r="J18" s="51"/>
      <c r="K18" s="52"/>
      <c r="L18" s="48"/>
      <c r="N18" s="72" t="str" cm="1">
        <f t="array" ref="N18">IF(AND(I18&lt;&gt;"",J18&gt;0,K18="内容は変化しない作業",L18&gt;0,INDEX(C$11:C$40,L18)&lt;&gt;"",INDEX(D$11:D$40,L18)&lt;&gt;""),J18-INDEX(D$11:D$40,L18),"-")</f>
        <v>-</v>
      </c>
      <c r="O18" s="3"/>
    </row>
    <row r="19" spans="2:15" x14ac:dyDescent="0.55000000000000004">
      <c r="B19" s="31">
        <v>9</v>
      </c>
      <c r="C19" s="42" t="s">
        <v>267</v>
      </c>
      <c r="D19" s="43">
        <v>1050</v>
      </c>
      <c r="E19" s="34">
        <f t="shared" si="0"/>
        <v>6</v>
      </c>
      <c r="F19" s="67" cm="1">
        <f t="array" ref="F19">IF(E19="-","-",IF(AND(C19&lt;&gt;"",D19&gt;0,INDEX(K$11:K$40,E19)="内容は変化しない作業",AND(E19&lt;&gt;"-",E19&lt;&gt;""),INDEX(I$11:I$40,E19)&lt;&gt;"",INDEX(J$11:J$40,E19)&lt;&gt;""),INDEX(J$11:J$40,E19)-D19,"-"))</f>
        <v>0</v>
      </c>
      <c r="H19" s="49">
        <v>9</v>
      </c>
      <c r="I19" s="50"/>
      <c r="J19" s="51"/>
      <c r="K19" s="52"/>
      <c r="L19" s="48"/>
      <c r="N19" s="72" t="str" cm="1">
        <f t="array" ref="N19">IF(AND(I19&lt;&gt;"",J19&gt;0,K19="内容は変化しない作業",L19&gt;0,INDEX(C$11:C$40,L19)&lt;&gt;"",INDEX(D$11:D$40,L19)&lt;&gt;""),J19-INDEX(D$11:D$40,L19),"-")</f>
        <v>-</v>
      </c>
      <c r="O19" s="3"/>
    </row>
    <row r="20" spans="2:15" x14ac:dyDescent="0.55000000000000004">
      <c r="B20" s="31">
        <v>10</v>
      </c>
      <c r="C20" s="42" t="s">
        <v>268</v>
      </c>
      <c r="D20" s="43">
        <v>2625</v>
      </c>
      <c r="E20" s="34">
        <f t="shared" si="0"/>
        <v>7</v>
      </c>
      <c r="F20" s="67" cm="1">
        <f t="array" ref="F20">IF(E20="-","-",IF(AND(C20&lt;&gt;"",D20&gt;0,INDEX(K$11:K$40,E20)="内容は変化しない作業",AND(E20&lt;&gt;"-",E20&lt;&gt;""),INDEX(I$11:I$40,E20)&lt;&gt;"",INDEX(J$11:J$40,E20)&lt;&gt;""),INDEX(J$11:J$40,E20)-D20,"-"))</f>
        <v>0</v>
      </c>
      <c r="H20" s="49">
        <v>10</v>
      </c>
      <c r="I20" s="50"/>
      <c r="J20" s="51"/>
      <c r="K20" s="52"/>
      <c r="L20" s="48"/>
      <c r="N20" s="72" t="str" cm="1">
        <f t="array" ref="N20">IF(AND(I20&lt;&gt;"",J20&gt;0,K20="内容は変化しない作業",L20&gt;0,INDEX(C$11:C$40,L20)&lt;&gt;"",INDEX(D$11:D$40,L20)&lt;&gt;""),J20-INDEX(D$11:D$40,L20),"-")</f>
        <v>-</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c r="J21" s="51"/>
      <c r="K21" s="52"/>
      <c r="L21" s="48"/>
      <c r="N21" s="72" t="str" cm="1">
        <f t="array" ref="N21">IF(AND(I21&lt;&gt;"",J21&gt;0,K21="内容は変化しない作業",L21&gt;0,INDEX(C$11:C$40,L21)&lt;&gt;"",INDEX(D$11:D$40,L21)&lt;&gt;""),J21-INDEX(D$11:D$40,L21),"-")</f>
        <v>-</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c r="J22" s="51"/>
      <c r="K22" s="52"/>
      <c r="L22" s="48"/>
      <c r="N22" s="72" t="str" cm="1">
        <f t="array" ref="N22">IF(AND(I22&lt;&gt;"",J22&gt;0,K22="内容は変化しない作業",L22&gt;0,INDEX(C$11:C$40,L22)&lt;&gt;"",INDEX(D$11:D$40,L22)&lt;&gt;""),J22-INDEX(D$11:D$40,L22),"-")</f>
        <v>-</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c r="D24" s="57"/>
      <c r="E24" s="34" t="str">
        <f t="shared" si="0"/>
        <v>-</v>
      </c>
      <c r="F24" s="67" t="str" cm="1">
        <f t="array" ref="F24">IF(E24="-","-",IF(AND(C24&lt;&gt;"",D24&gt;0,INDEX(K$11:K$40,E24)="内容は変化しない作業",AND(E24&lt;&gt;"-",E24&lt;&gt;""),INDEX(I$11:I$40,E24)&lt;&gt;"",INDEX(J$11:J$40,E24)&lt;&gt;""),INDEX(J$11:J$40,E24)-D24,"-"))</f>
        <v>-</v>
      </c>
      <c r="H24" s="49">
        <v>14</v>
      </c>
      <c r="I24" s="50"/>
      <c r="J24" s="51"/>
      <c r="K24" s="52"/>
      <c r="L24" s="48"/>
      <c r="N24" s="72" t="str" cm="1">
        <f t="array" ref="N24">IF(AND(I24&lt;&gt;"",J24&gt;0,K24="内容は変化しない作業",L24&gt;0,INDEX(C$11:C$40,L24)&lt;&gt;"",INDEX(D$11:D$40,L24)&lt;&gt;""),J24-INDEX(D$11:D$40,L24),"-")</f>
        <v>-</v>
      </c>
      <c r="O24" s="3"/>
    </row>
    <row r="25" spans="2:15" x14ac:dyDescent="0.55000000000000004">
      <c r="B25" s="49">
        <v>15</v>
      </c>
      <c r="C25" s="56"/>
      <c r="D25" s="57"/>
      <c r="E25" s="34" t="str">
        <f t="shared" si="0"/>
        <v>-</v>
      </c>
      <c r="F25" s="67" t="str" cm="1">
        <f t="array" ref="F25">IF(E25="-","-",IF(AND(C25&lt;&gt;"",D25&gt;0,INDEX(K$11:K$40,E25)="内容は変化しない作業",AND(E25&lt;&gt;"-",E25&lt;&gt;""),INDEX(I$11:I$40,E25)&lt;&gt;"",INDEX(J$11:J$40,E25)&lt;&gt;""),INDEX(J$11:J$40,E25)-D25,"-"))</f>
        <v>-</v>
      </c>
      <c r="H25" s="49">
        <v>15</v>
      </c>
      <c r="I25" s="50"/>
      <c r="J25" s="51"/>
      <c r="K25" s="52"/>
      <c r="L25" s="48"/>
      <c r="N25" s="72" t="str" cm="1">
        <f t="array" ref="N25">IF(AND(I25&lt;&gt;"",J25&gt;0,K25="内容は変化しない作業",L25&gt;0,INDEX(C$11:C$40,L25)&lt;&gt;"",INDEX(D$11:D$40,L25)&lt;&gt;""),J25-INDEX(D$11:D$40,L25),"-")</f>
        <v>-</v>
      </c>
      <c r="O25" s="3"/>
    </row>
    <row r="26" spans="2:15" x14ac:dyDescent="0.55000000000000004">
      <c r="B26" s="49">
        <v>16</v>
      </c>
      <c r="C26" s="56"/>
      <c r="D26" s="57"/>
      <c r="E26" s="34" t="str">
        <f t="shared" si="0"/>
        <v>-</v>
      </c>
      <c r="F26" s="67" t="str" cm="1">
        <f t="array" ref="F26">IF(E26="-","-",IF(AND(C26&lt;&gt;"",D26&gt;0,INDEX(K$11:K$40,E26)="内容は変化しない作業",AND(E26&lt;&gt;"-",E26&lt;&gt;""),INDEX(I$11:I$40,E26)&lt;&gt;"",INDEX(J$11:J$40,E26)&lt;&gt;""),INDEX(J$11:J$40,E26)-D26,"-"))</f>
        <v>-</v>
      </c>
      <c r="H26" s="49">
        <v>16</v>
      </c>
      <c r="I26" s="50"/>
      <c r="J26" s="51"/>
      <c r="K26" s="52"/>
      <c r="L26" s="48"/>
      <c r="N26" s="72" t="str" cm="1">
        <f t="array" ref="N26">IF(AND(I26&lt;&gt;"",J26&gt;0,K26="内容は変化しない作業",L26&gt;0,INDEX(C$11:C$40,L26)&lt;&gt;"",INDEX(D$11:D$40,L26)&lt;&gt;""),J26-INDEX(D$11:D$40,L26),"-")</f>
        <v>-</v>
      </c>
      <c r="O26" s="3"/>
    </row>
    <row r="27" spans="2:15" x14ac:dyDescent="0.55000000000000004">
      <c r="B27" s="49">
        <v>17</v>
      </c>
      <c r="C27" s="56"/>
      <c r="D27" s="57"/>
      <c r="E27" s="34" t="str">
        <f t="shared" si="0"/>
        <v>-</v>
      </c>
      <c r="F27" s="67" t="str" cm="1">
        <f t="array" ref="F27">IF(E27="-","-",IF(AND(C27&lt;&gt;"",D27&gt;0,INDEX(K$11:K$40,E27)="内容は変化しない作業",AND(E27&lt;&gt;"-",E27&lt;&gt;""),INDEX(I$11:I$40,E27)&lt;&gt;"",INDEX(J$11:J$40,E27)&lt;&gt;""),INDEX(J$11:J$40,E27)-D27,"-"))</f>
        <v>-</v>
      </c>
      <c r="H27" s="49">
        <v>17</v>
      </c>
      <c r="I27" s="50"/>
      <c r="J27" s="51"/>
      <c r="K27" s="52"/>
      <c r="L27" s="48"/>
      <c r="N27" s="72" t="str" cm="1">
        <f t="array" ref="N27">IF(AND(I27&lt;&gt;"",J27&gt;0,K27="内容は変化しない作業",L27&gt;0,INDEX(C$11:C$40,L27)&lt;&gt;"",INDEX(D$11:D$40,L27)&lt;&gt;""),J27-INDEX(D$11:D$40,L27),"-")</f>
        <v>-</v>
      </c>
      <c r="O27" s="3"/>
    </row>
    <row r="28" spans="2:15" x14ac:dyDescent="0.55000000000000004">
      <c r="B28" s="49">
        <v>18</v>
      </c>
      <c r="C28" s="56"/>
      <c r="D28" s="57"/>
      <c r="E28" s="34" t="str">
        <f t="shared" si="0"/>
        <v>-</v>
      </c>
      <c r="F28" s="67" t="str" cm="1">
        <f t="array" ref="F28">IF(E28="-","-",IF(AND(C28&lt;&gt;"",D28&gt;0,INDEX(K$11:K$40,E28)="内容は変化しない作業",AND(E28&lt;&gt;"-",E28&lt;&gt;""),INDEX(I$11:I$40,E28)&lt;&gt;"",INDEX(J$11:J$40,E28)&lt;&gt;""),INDEX(J$11:J$40,E28)-D28,"-"))</f>
        <v>-</v>
      </c>
      <c r="H28" s="49">
        <v>18</v>
      </c>
      <c r="I28" s="50"/>
      <c r="J28" s="51"/>
      <c r="K28" s="52"/>
      <c r="L28" s="48"/>
      <c r="N28" s="72" t="str" cm="1">
        <f t="array" ref="N28">IF(AND(I28&lt;&gt;"",J28&gt;0,K28="内容は変化しない作業",L28&gt;0,INDEX(C$11:C$40,L28)&lt;&gt;"",INDEX(D$11:D$40,L28)&lt;&gt;""),J28-INDEX(D$11:D$40,L28),"-")</f>
        <v>-</v>
      </c>
      <c r="O28" s="3"/>
    </row>
    <row r="29" spans="2:15" x14ac:dyDescent="0.55000000000000004">
      <c r="B29" s="49">
        <v>19</v>
      </c>
      <c r="C29" s="56"/>
      <c r="D29" s="57"/>
      <c r="E29" s="34" t="str">
        <f t="shared" si="0"/>
        <v>-</v>
      </c>
      <c r="F29" s="67" t="str" cm="1">
        <f t="array" ref="F29">IF(E29="-","-",IF(AND(C29&lt;&gt;"",D29&gt;0,INDEX(K$11:K$40,E29)="内容は変化しない作業",AND(E29&lt;&gt;"-",E29&lt;&gt;""),INDEX(I$11:I$40,E29)&lt;&gt;"",INDEX(J$11:J$40,E29)&lt;&gt;""),INDEX(J$11:J$40,E29)-D29,"-"))</f>
        <v>-</v>
      </c>
      <c r="H29" s="49">
        <v>19</v>
      </c>
      <c r="I29" s="50"/>
      <c r="J29" s="51"/>
      <c r="K29" s="52"/>
      <c r="L29" s="48"/>
      <c r="N29" s="72" t="str" cm="1">
        <f t="array" ref="N29">IF(AND(I29&lt;&gt;"",J29&gt;0,K29="内容は変化しない作業",L29&gt;0,INDEX(C$11:C$40,L29)&lt;&gt;"",INDEX(D$11:D$40,L29)&lt;&gt;""),J29-INDEX(D$11:D$40,L29),"-")</f>
        <v>-</v>
      </c>
      <c r="O29" s="3"/>
    </row>
    <row r="30" spans="2:15" x14ac:dyDescent="0.55000000000000004">
      <c r="B30" s="49">
        <v>20</v>
      </c>
      <c r="C30" s="56"/>
      <c r="D30" s="57"/>
      <c r="E30" s="34" t="str">
        <f t="shared" si="0"/>
        <v>-</v>
      </c>
      <c r="F30" s="67" t="str" cm="1">
        <f t="array" ref="F30">IF(E30="-","-",IF(AND(C30&lt;&gt;"",D30&gt;0,INDEX(K$11:K$40,E30)="内容は変化しない作業",AND(E30&lt;&gt;"-",E30&lt;&gt;""),INDEX(I$11:I$40,E30)&lt;&gt;"",INDEX(J$11:J$40,E30)&lt;&gt;""),INDEX(J$11:J$40,E30)-D30,"-"))</f>
        <v>-</v>
      </c>
      <c r="H30" s="49">
        <v>20</v>
      </c>
      <c r="I30" s="50"/>
      <c r="J30" s="51"/>
      <c r="K30" s="52"/>
      <c r="L30" s="48"/>
      <c r="N30" s="72" t="str" cm="1">
        <f t="array" ref="N30">IF(AND(I30&lt;&gt;"",J30&gt;0,K30="内容は変化しない作業",L30&gt;0,INDEX(C$11:C$40,L30)&lt;&gt;"",INDEX(D$11:D$40,L30)&lt;&gt;""),J30-INDEX(D$11:D$40,L30),"-")</f>
        <v>-</v>
      </c>
      <c r="O30" s="3"/>
    </row>
    <row r="31" spans="2:15" x14ac:dyDescent="0.55000000000000004">
      <c r="B31" s="49">
        <v>21</v>
      </c>
      <c r="C31" s="56"/>
      <c r="D31" s="57"/>
      <c r="E31" s="34" t="str">
        <f t="shared" si="0"/>
        <v>-</v>
      </c>
      <c r="F31" s="67" t="str" cm="1">
        <f t="array" ref="F31">IF(E31="-","-",IF(AND(C31&lt;&gt;"",D31&gt;0,INDEX(K$11:K$40,E31)="内容は変化しない作業",AND(E31&lt;&gt;"-",E31&lt;&gt;""),INDEX(I$11:I$40,E31)&lt;&gt;"",INDEX(J$11:J$40,E31)&lt;&gt;""),INDEX(J$11:J$40,E31)-D31,"-"))</f>
        <v>-</v>
      </c>
      <c r="H31" s="49">
        <v>21</v>
      </c>
      <c r="I31" s="50"/>
      <c r="J31" s="51"/>
      <c r="K31" s="52"/>
      <c r="L31" s="48"/>
      <c r="N31" s="72" t="str" cm="1">
        <f t="array" ref="N31">IF(AND(I31&lt;&gt;"",J31&gt;0,K31="内容は変化しない作業",L31&gt;0,INDEX(C$11:C$40,L31)&lt;&gt;"",INDEX(D$11:D$40,L31)&lt;&gt;""),J31-INDEX(D$11:D$40,L31),"-")</f>
        <v>-</v>
      </c>
      <c r="O31" s="3"/>
    </row>
    <row r="32" spans="2:15" x14ac:dyDescent="0.55000000000000004">
      <c r="B32" s="49">
        <v>22</v>
      </c>
      <c r="C32" s="56"/>
      <c r="D32" s="57"/>
      <c r="E32" s="34" t="str">
        <f t="shared" si="0"/>
        <v>-</v>
      </c>
      <c r="F32" s="67" t="str" cm="1">
        <f t="array" ref="F32">IF(E32="-","-",IF(AND(C32&lt;&gt;"",D32&gt;0,INDEX(K$11:K$40,E32)="内容は変化しない作業",AND(E32&lt;&gt;"-",E32&lt;&gt;""),INDEX(I$11:I$40,E32)&lt;&gt;"",INDEX(J$11:J$40,E32)&lt;&gt;""),INDEX(J$11:J$40,E32)-D32,"-"))</f>
        <v>-</v>
      </c>
      <c r="H32" s="49">
        <v>22</v>
      </c>
      <c r="I32" s="50"/>
      <c r="J32" s="51"/>
      <c r="K32" s="52"/>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c r="J33" s="51"/>
      <c r="K33" s="52"/>
      <c r="L33" s="48"/>
      <c r="N33" s="72" t="str" cm="1">
        <f t="array" ref="N33">IF(AND(I33&lt;&gt;"",J33&gt;0,K33="内容は変化しない作業",L33&gt;0,INDEX(C$11:C$40,L33)&lt;&gt;"",INDEX(D$11:D$40,L33)&lt;&gt;""),J33-INDEX(D$11:D$40,L33),"-")</f>
        <v>-</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c r="J34" s="51"/>
      <c r="K34" s="52"/>
      <c r="L34" s="48"/>
      <c r="N34" s="72" t="str" cm="1">
        <f t="array" ref="N34">IF(AND(I34&lt;&gt;"",J34&gt;0,K34="内容は変化しない作業",L34&gt;0,INDEX(C$11:C$40,L34)&lt;&gt;"",INDEX(D$11:D$40,L34)&lt;&gt;""),J34-INDEX(D$11:D$40,L34),"-")</f>
        <v>-</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K4C+H8hUeVCMQG1TIzD2ESJ5e3CvvdNhrbP09kx4j+c3RVnAMWGuvpEH1i+6/qTl2MLOE4QX1hFy2Bx5mDI83A==" saltValue="7IeCXvnuRK62NgDUCp1kwQ=="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80" zoomScaleNormal="80" workbookViewId="0">
      <selection activeCell="K8" sqref="K8"/>
    </sheetView>
  </sheetViews>
  <sheetFormatPr defaultRowHeight="18" outlineLevelRow="1" x14ac:dyDescent="0.55000000000000004"/>
  <cols>
    <col min="1" max="1" width="1.58203125" customWidth="1"/>
    <col min="2" max="2" width="1.08203125" customWidth="1"/>
    <col min="3" max="3" width="18.58203125" customWidth="1"/>
    <col min="4" max="4" width="1.08203125" customWidth="1"/>
    <col min="5" max="5" width="2.5" customWidth="1"/>
    <col min="6" max="6" width="1.08203125" customWidth="1"/>
    <col min="7" max="7" width="18.58203125" customWidth="1"/>
    <col min="8" max="8" width="1.08203125" customWidth="1"/>
    <col min="9" max="9" width="2.5" customWidth="1"/>
    <col min="10" max="10" width="1.08203125" customWidth="1"/>
    <col min="11" max="11" width="18.58203125" customWidth="1"/>
    <col min="12" max="12" width="1.08203125" customWidth="1"/>
    <col min="13" max="13" width="2.5" customWidth="1"/>
    <col min="14" max="14" width="1.08203125" customWidth="1"/>
    <col min="15" max="15" width="18.58203125" customWidth="1"/>
    <col min="16" max="16" width="1.08203125" customWidth="1"/>
    <col min="17" max="17" width="2.5" customWidth="1"/>
    <col min="18" max="18" width="1.08203125" customWidth="1"/>
    <col min="19" max="19" width="18.58203125" customWidth="1"/>
    <col min="20" max="20" width="1.08203125" customWidth="1"/>
    <col min="21" max="21" width="2.5" customWidth="1"/>
    <col min="22" max="22" width="2.08203125" customWidth="1"/>
    <col min="23" max="23" width="4.58203125" customWidth="1"/>
    <col min="24" max="24" width="13.5" style="97" customWidth="1"/>
  </cols>
  <sheetData>
    <row r="1" spans="1:24" ht="24" customHeight="1" x14ac:dyDescent="0.55000000000000004">
      <c r="A1" s="106"/>
      <c r="B1" s="1" t="s">
        <v>37</v>
      </c>
      <c r="C1" s="1"/>
      <c r="D1" s="1"/>
      <c r="E1" s="1"/>
      <c r="F1" s="1"/>
      <c r="G1" s="1"/>
      <c r="H1" s="1"/>
      <c r="I1" s="1"/>
      <c r="J1" s="1"/>
      <c r="K1" s="1"/>
      <c r="L1" s="1"/>
      <c r="M1" s="1"/>
      <c r="N1" s="106"/>
      <c r="O1" s="106"/>
      <c r="P1" s="106"/>
      <c r="Q1" s="106"/>
      <c r="R1" s="106"/>
      <c r="S1" s="106"/>
      <c r="T1" s="106"/>
      <c r="U1" s="106"/>
      <c r="V1" s="106"/>
      <c r="W1" s="106"/>
      <c r="X1" s="106"/>
    </row>
    <row r="2" spans="1:24" ht="14.15" customHeight="1" thickBot="1" x14ac:dyDescent="0.6"/>
    <row r="3" spans="1:24" ht="18" customHeight="1" thickBot="1" x14ac:dyDescent="0.6">
      <c r="O3" s="433" t="s">
        <v>38</v>
      </c>
      <c r="P3" s="433"/>
      <c r="Q3" s="433"/>
      <c r="R3" s="434"/>
      <c r="S3" s="8">
        <f>'（別紙１）省力化計算シート'!M3</f>
        <v>0.77572815533980588</v>
      </c>
    </row>
    <row r="4" spans="1:24" ht="6" customHeight="1" x14ac:dyDescent="0.55000000000000004">
      <c r="S4" s="64"/>
    </row>
    <row r="5" spans="1:24" x14ac:dyDescent="0.55000000000000004">
      <c r="B5" s="11"/>
      <c r="C5" s="10" t="s">
        <v>39</v>
      </c>
      <c r="D5" s="11"/>
      <c r="E5" s="11"/>
      <c r="F5" s="11"/>
      <c r="G5" s="10"/>
      <c r="H5" s="11"/>
      <c r="I5" s="11"/>
      <c r="J5" s="11"/>
      <c r="K5" s="10"/>
      <c r="L5" s="11"/>
      <c r="M5" s="11"/>
      <c r="N5" s="11"/>
      <c r="O5" s="435" t="s">
        <v>40</v>
      </c>
      <c r="P5" s="436"/>
      <c r="Q5" s="436"/>
      <c r="R5" s="74"/>
      <c r="S5" s="75">
        <f>'（別紙１）省力化計算シート'!D3</f>
        <v>17.166666666666668</v>
      </c>
      <c r="T5" s="437" t="s">
        <v>18</v>
      </c>
      <c r="U5" s="438"/>
      <c r="V5" s="76"/>
      <c r="W5" s="76"/>
    </row>
    <row r="6" spans="1:24" ht="7.5" customHeight="1" x14ac:dyDescent="0.55000000000000004">
      <c r="C6" s="77"/>
      <c r="G6" s="77"/>
      <c r="K6" s="77"/>
      <c r="O6" s="77"/>
      <c r="S6" s="77"/>
    </row>
    <row r="7" spans="1:24" ht="7.5" customHeight="1" thickBot="1" x14ac:dyDescent="0.6">
      <c r="B7" s="78"/>
      <c r="C7" s="79"/>
      <c r="D7" s="79"/>
      <c r="E7" s="79"/>
      <c r="F7" s="79"/>
      <c r="G7" s="79"/>
      <c r="H7" s="79"/>
      <c r="I7" s="79"/>
      <c r="J7" s="79"/>
      <c r="K7" s="79"/>
      <c r="L7" s="79"/>
      <c r="M7" s="79"/>
      <c r="N7" s="79"/>
      <c r="O7" s="79"/>
      <c r="P7" s="79"/>
      <c r="Q7" s="79"/>
      <c r="R7" s="79"/>
      <c r="S7" s="79"/>
      <c r="T7" s="79"/>
      <c r="U7" s="80"/>
    </row>
    <row r="8" spans="1:24" ht="18" customHeight="1" x14ac:dyDescent="0.55000000000000004">
      <c r="B8" s="81"/>
      <c r="C8" s="82" t="str">
        <f>'（別紙１）省力化計算シート'!C11</f>
        <v>空パウチの搬入</v>
      </c>
      <c r="E8" s="422" t="s">
        <v>41</v>
      </c>
      <c r="G8" s="82" t="str">
        <f>'（別紙１）省力化計算シート'!C12</f>
        <v>段ボールの開梱・束の取り出し</v>
      </c>
      <c r="I8" s="422" t="s">
        <v>41</v>
      </c>
      <c r="K8" s="82" t="str">
        <f>'（別紙１）省力化計算シート'!C13</f>
        <v>空段ボールの片付け</v>
      </c>
      <c r="M8" s="422" t="s">
        <v>41</v>
      </c>
      <c r="O8" s="82" t="str">
        <f>'（別紙１）省力化計算シート'!C14</f>
        <v>パウチのほぐし</v>
      </c>
      <c r="Q8" s="422" t="s">
        <v>41</v>
      </c>
      <c r="S8" s="82" t="str">
        <f>'（別紙１）省力化計算シート'!C15</f>
        <v>踏み台の昇降・マガジン残量確認</v>
      </c>
      <c r="U8" s="426" t="s">
        <v>41</v>
      </c>
      <c r="X8" s="439" t="s">
        <v>42</v>
      </c>
    </row>
    <row r="9" spans="1:24" ht="18" customHeight="1" thickBot="1" x14ac:dyDescent="0.6">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20分</v>
      </c>
      <c r="E9" s="422"/>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43分</v>
      </c>
      <c r="I9" s="422"/>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22分</v>
      </c>
      <c r="M9" s="422"/>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563分</v>
      </c>
      <c r="Q9" s="422"/>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79分</v>
      </c>
      <c r="U9" s="426"/>
      <c r="X9" s="440"/>
    </row>
    <row r="10" spans="1:24" ht="30" customHeight="1" x14ac:dyDescent="0.55000000000000004">
      <c r="B10" s="81"/>
      <c r="C10" s="425" t="s">
        <v>277</v>
      </c>
      <c r="G10" s="425" t="s">
        <v>278</v>
      </c>
      <c r="K10" s="425" t="s">
        <v>279</v>
      </c>
      <c r="O10" s="425" t="s">
        <v>269</v>
      </c>
      <c r="S10" s="425" t="s">
        <v>270</v>
      </c>
      <c r="U10" s="84"/>
      <c r="X10" s="98"/>
    </row>
    <row r="11" spans="1:24" ht="30" customHeight="1" x14ac:dyDescent="0.55000000000000004">
      <c r="B11" s="81"/>
      <c r="C11" s="425"/>
      <c r="G11" s="425"/>
      <c r="K11" s="425"/>
      <c r="O11" s="425"/>
      <c r="S11" s="425"/>
      <c r="U11" s="84"/>
      <c r="X11" s="99" t="s">
        <v>43</v>
      </c>
    </row>
    <row r="12" spans="1:24" ht="7.5" customHeight="1" x14ac:dyDescent="0.550000000000000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55000000000000004">
      <c r="X13" s="100"/>
    </row>
    <row r="14" spans="1:24" ht="7.5" customHeight="1" thickBot="1" x14ac:dyDescent="0.6">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55000000000000004">
      <c r="B15" s="88"/>
      <c r="C15" s="82" t="str">
        <f>'（別紙１）省力化計算シート'!C16</f>
        <v>マガジンへの束の手投入</v>
      </c>
      <c r="E15" s="422" t="s">
        <v>41</v>
      </c>
      <c r="G15" s="82" t="str">
        <f>'（別紙１）省力化計算シート'!C17</f>
        <v>品種切替時のパウチ切替</v>
      </c>
      <c r="I15" s="422" t="s">
        <v>41</v>
      </c>
      <c r="K15" s="82" t="str">
        <f>'（別紙１）省力化計算シート'!C18</f>
        <v>製袋機の運転・監視</v>
      </c>
      <c r="M15" s="422" t="s">
        <v>41</v>
      </c>
      <c r="O15" s="82" t="str">
        <f>'（別紙１）省力化計算シート'!C19</f>
        <v>充填（充填室）</v>
      </c>
      <c r="Q15" s="422" t="s">
        <v>41</v>
      </c>
      <c r="S15" s="82" t="str">
        <f>'（別紙１）省力化計算シート'!C20</f>
        <v>包装・箱詰め</v>
      </c>
      <c r="U15" s="426" t="s">
        <v>41</v>
      </c>
      <c r="X15" s="429" t="s">
        <v>44</v>
      </c>
    </row>
    <row r="16" spans="1:24" ht="18" customHeight="1" thickBot="1" x14ac:dyDescent="0.6">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315分</v>
      </c>
      <c r="E16" s="422"/>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8分</v>
      </c>
      <c r="I16" s="422"/>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1050分</v>
      </c>
      <c r="M16" s="422"/>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1050分</v>
      </c>
      <c r="Q16" s="422"/>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2625分</v>
      </c>
      <c r="U16" s="426"/>
      <c r="X16" s="430"/>
    </row>
    <row r="17" spans="2:24" ht="30" customHeight="1" x14ac:dyDescent="0.55000000000000004">
      <c r="B17" s="88"/>
      <c r="C17" s="425" t="s">
        <v>285</v>
      </c>
      <c r="G17" s="425" t="s">
        <v>286</v>
      </c>
      <c r="K17" s="425" t="s">
        <v>271</v>
      </c>
      <c r="O17" s="425" t="s">
        <v>272</v>
      </c>
      <c r="S17" s="425" t="s">
        <v>273</v>
      </c>
      <c r="U17" s="84"/>
      <c r="X17" s="441" t="s">
        <v>45</v>
      </c>
    </row>
    <row r="18" spans="2:24" ht="30" customHeight="1" x14ac:dyDescent="0.55000000000000004">
      <c r="B18" s="88"/>
      <c r="C18" s="425"/>
      <c r="G18" s="425"/>
      <c r="K18" s="425"/>
      <c r="O18" s="425"/>
      <c r="S18" s="425"/>
      <c r="U18" s="84"/>
      <c r="X18" s="442"/>
    </row>
    <row r="19" spans="2:24" ht="7.5" customHeight="1" x14ac:dyDescent="0.55000000000000004">
      <c r="B19" s="89"/>
      <c r="C19" s="65"/>
      <c r="D19" s="65"/>
      <c r="E19" s="65"/>
      <c r="F19" s="65"/>
      <c r="G19" s="65"/>
      <c r="H19" s="65"/>
      <c r="I19" s="65"/>
      <c r="J19" s="65"/>
      <c r="K19" s="65"/>
      <c r="L19" s="65"/>
      <c r="M19" s="65"/>
      <c r="N19" s="65"/>
      <c r="O19" s="65"/>
      <c r="P19" s="65"/>
      <c r="Q19" s="65"/>
      <c r="R19" s="65"/>
      <c r="S19" s="65"/>
      <c r="T19" s="65"/>
      <c r="U19" s="86"/>
    </row>
    <row r="20" spans="2:24" ht="7.5" customHeight="1" x14ac:dyDescent="0.55000000000000004"/>
    <row r="21" spans="2:24" ht="7.5" customHeight="1" thickBot="1" x14ac:dyDescent="0.6">
      <c r="B21" s="87"/>
      <c r="C21" s="79"/>
      <c r="D21" s="79"/>
      <c r="E21" s="79"/>
      <c r="F21" s="79"/>
      <c r="G21" s="79"/>
      <c r="H21" s="79"/>
      <c r="I21" s="79"/>
      <c r="J21" s="79"/>
      <c r="K21" s="79"/>
      <c r="L21" s="79"/>
      <c r="M21" s="79"/>
      <c r="N21" s="79"/>
      <c r="O21" s="79"/>
      <c r="P21" s="79"/>
      <c r="Q21" s="79"/>
      <c r="R21" s="79"/>
      <c r="S21" s="79"/>
      <c r="T21" s="79"/>
      <c r="U21" s="80"/>
    </row>
    <row r="22" spans="2:24" ht="18" customHeight="1" x14ac:dyDescent="0.55000000000000004">
      <c r="B22" s="88"/>
      <c r="C22" s="82">
        <f>'（別紙１）省力化計算シート'!C21</f>
        <v>0</v>
      </c>
      <c r="E22" s="422" t="s">
        <v>41</v>
      </c>
      <c r="G22" s="82">
        <f>'（別紙１）省力化計算シート'!C22</f>
        <v>0</v>
      </c>
      <c r="I22" s="422" t="s">
        <v>41</v>
      </c>
      <c r="K22" s="82">
        <f>'（別紙１）省力化計算シート'!C23</f>
        <v>0</v>
      </c>
      <c r="M22" s="422" t="s">
        <v>41</v>
      </c>
      <c r="O22" s="82">
        <f>'（別紙１）省力化計算シート'!C24</f>
        <v>0</v>
      </c>
      <c r="Q22" s="422" t="s">
        <v>41</v>
      </c>
      <c r="S22" s="82">
        <f>'（別紙１）省力化計算シート'!C25</f>
        <v>0</v>
      </c>
      <c r="U22" s="426" t="s">
        <v>41</v>
      </c>
    </row>
    <row r="23" spans="2:24" ht="18" customHeight="1" thickBot="1" x14ac:dyDescent="0.6">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422"/>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422"/>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422"/>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
      </c>
      <c r="Q23" s="422"/>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
      </c>
      <c r="U23" s="426"/>
    </row>
    <row r="24" spans="2:24" ht="15" customHeight="1" x14ac:dyDescent="0.55000000000000004">
      <c r="B24" s="88"/>
      <c r="C24" s="425"/>
      <c r="G24" s="425"/>
      <c r="K24" s="425"/>
      <c r="O24" s="425"/>
      <c r="S24" s="425"/>
      <c r="U24" s="84"/>
    </row>
    <row r="25" spans="2:24" ht="15" customHeight="1" x14ac:dyDescent="0.55000000000000004">
      <c r="B25" s="88"/>
      <c r="C25" s="425"/>
      <c r="G25" s="425"/>
      <c r="K25" s="425"/>
      <c r="O25" s="425"/>
      <c r="S25" s="425"/>
      <c r="U25" s="84"/>
    </row>
    <row r="26" spans="2:24" ht="7.5" customHeight="1" x14ac:dyDescent="0.55000000000000004">
      <c r="B26" s="89"/>
      <c r="C26" s="65"/>
      <c r="D26" s="65"/>
      <c r="E26" s="65"/>
      <c r="F26" s="65"/>
      <c r="G26" s="65"/>
      <c r="H26" s="65"/>
      <c r="I26" s="65"/>
      <c r="J26" s="65"/>
      <c r="K26" s="65"/>
      <c r="L26" s="65"/>
      <c r="M26" s="65"/>
      <c r="N26" s="65"/>
      <c r="O26" s="65"/>
      <c r="P26" s="65"/>
      <c r="Q26" s="65"/>
      <c r="R26" s="65"/>
      <c r="S26" s="65"/>
      <c r="T26" s="65"/>
      <c r="U26" s="86"/>
    </row>
    <row r="27" spans="2:24" ht="7.5" customHeight="1" x14ac:dyDescent="0.55000000000000004"/>
    <row r="28" spans="2:24" ht="7.5" hidden="1" customHeight="1" outlineLevel="1" thickBot="1" x14ac:dyDescent="0.6">
      <c r="B28" s="87"/>
      <c r="C28" s="79"/>
      <c r="D28" s="79"/>
      <c r="E28" s="79"/>
      <c r="F28" s="79"/>
      <c r="G28" s="79"/>
      <c r="H28" s="79"/>
      <c r="I28" s="79"/>
      <c r="J28" s="79"/>
      <c r="K28" s="79"/>
      <c r="L28" s="79"/>
      <c r="M28" s="79"/>
      <c r="N28" s="79"/>
      <c r="O28" s="79"/>
      <c r="P28" s="79"/>
      <c r="Q28" s="79"/>
      <c r="R28" s="79"/>
      <c r="S28" s="79"/>
      <c r="T28" s="79"/>
      <c r="U28" s="80"/>
    </row>
    <row r="29" spans="2:24" ht="18.75" hidden="1" customHeight="1" outlineLevel="1" x14ac:dyDescent="0.55000000000000004">
      <c r="B29" s="88"/>
      <c r="C29" s="82">
        <f>'（別紙１）省力化計算シート'!C26</f>
        <v>0</v>
      </c>
      <c r="E29" s="422" t="s">
        <v>41</v>
      </c>
      <c r="G29" s="82">
        <f>'（別紙１）省力化計算シート'!C27</f>
        <v>0</v>
      </c>
      <c r="I29" s="422" t="s">
        <v>41</v>
      </c>
      <c r="K29" s="82">
        <f>'（別紙１）省力化計算シート'!C28</f>
        <v>0</v>
      </c>
      <c r="M29" s="422" t="s">
        <v>41</v>
      </c>
      <c r="O29" s="82">
        <f>'（別紙１）省力化計算シート'!C29</f>
        <v>0</v>
      </c>
      <c r="Q29" s="422" t="s">
        <v>41</v>
      </c>
      <c r="S29" s="82">
        <f>'（別紙１）省力化計算シート'!C30</f>
        <v>0</v>
      </c>
      <c r="U29" s="426" t="s">
        <v>41</v>
      </c>
    </row>
    <row r="30" spans="2:24" ht="18.75" hidden="1" customHeight="1" outlineLevel="1" thickBot="1" x14ac:dyDescent="0.6">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
      </c>
      <c r="E30" s="422"/>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
      </c>
      <c r="I30" s="422"/>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
      </c>
      <c r="M30" s="422"/>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
      </c>
      <c r="Q30" s="422"/>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
      </c>
      <c r="U30" s="426"/>
    </row>
    <row r="31" spans="2:24" ht="15" hidden="1" customHeight="1" outlineLevel="1" x14ac:dyDescent="0.55000000000000004">
      <c r="B31" s="88"/>
      <c r="C31" s="425"/>
      <c r="G31" s="425"/>
      <c r="K31" s="425"/>
      <c r="O31" s="425"/>
      <c r="S31" s="425"/>
      <c r="U31" s="84"/>
    </row>
    <row r="32" spans="2:24" ht="15" hidden="1" customHeight="1" outlineLevel="1" x14ac:dyDescent="0.55000000000000004">
      <c r="B32" s="88"/>
      <c r="C32" s="425"/>
      <c r="G32" s="425"/>
      <c r="K32" s="425"/>
      <c r="O32" s="425"/>
      <c r="S32" s="425"/>
      <c r="U32" s="84"/>
    </row>
    <row r="33" spans="1:21" ht="7.5" hidden="1" customHeight="1" outlineLevel="1" x14ac:dyDescent="0.55000000000000004">
      <c r="B33" s="89"/>
      <c r="C33" s="65"/>
      <c r="D33" s="65"/>
      <c r="E33" s="65"/>
      <c r="F33" s="65"/>
      <c r="G33" s="65"/>
      <c r="H33" s="65"/>
      <c r="I33" s="65"/>
      <c r="J33" s="65"/>
      <c r="K33" s="65"/>
      <c r="L33" s="65"/>
      <c r="M33" s="65"/>
      <c r="N33" s="65"/>
      <c r="O33" s="65"/>
      <c r="P33" s="65"/>
      <c r="Q33" s="65"/>
      <c r="R33" s="65"/>
      <c r="S33" s="65"/>
      <c r="T33" s="65"/>
      <c r="U33" s="86"/>
    </row>
    <row r="34" spans="1:21" ht="7.5" hidden="1" customHeight="1" outlineLevel="1" x14ac:dyDescent="0.55000000000000004"/>
    <row r="35" spans="1:21" ht="7.5" hidden="1" customHeight="1" outlineLevel="1" thickBot="1" x14ac:dyDescent="0.6">
      <c r="B35" s="87"/>
      <c r="C35" s="79"/>
      <c r="D35" s="79"/>
      <c r="E35" s="79"/>
      <c r="F35" s="79"/>
      <c r="G35" s="79"/>
      <c r="H35" s="79"/>
      <c r="I35" s="79"/>
      <c r="J35" s="79"/>
      <c r="K35" s="79"/>
      <c r="L35" s="79"/>
      <c r="M35" s="79"/>
      <c r="N35" s="79"/>
      <c r="O35" s="79"/>
      <c r="P35" s="79"/>
      <c r="Q35" s="79"/>
      <c r="R35" s="79"/>
      <c r="S35" s="79"/>
      <c r="T35" s="79"/>
      <c r="U35" s="80"/>
    </row>
    <row r="36" spans="1:21" ht="18.75" hidden="1" customHeight="1" outlineLevel="1" x14ac:dyDescent="0.55000000000000004">
      <c r="B36" s="88"/>
      <c r="C36" s="82">
        <f>'（別紙１）省力化計算シート'!C31</f>
        <v>0</v>
      </c>
      <c r="E36" s="422" t="s">
        <v>41</v>
      </c>
      <c r="G36" s="82">
        <f>'（別紙１）省力化計算シート'!C32</f>
        <v>0</v>
      </c>
      <c r="I36" s="422" t="s">
        <v>41</v>
      </c>
      <c r="K36" s="82">
        <f>'（別紙１）省力化計算シート'!C33</f>
        <v>0</v>
      </c>
      <c r="M36" s="422" t="s">
        <v>41</v>
      </c>
      <c r="O36" s="82">
        <f>'（別紙１）省力化計算シート'!C34</f>
        <v>0</v>
      </c>
      <c r="Q36" s="422" t="s">
        <v>41</v>
      </c>
      <c r="S36" s="82">
        <f>'（別紙１）省力化計算シート'!C35</f>
        <v>0</v>
      </c>
      <c r="U36" s="426" t="s">
        <v>41</v>
      </c>
    </row>
    <row r="37" spans="1:21" ht="18.75" hidden="1" customHeight="1" outlineLevel="1" thickBot="1" x14ac:dyDescent="0.6">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
      </c>
      <c r="E37" s="422"/>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
      </c>
      <c r="I37" s="422"/>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422"/>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422"/>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426"/>
    </row>
    <row r="38" spans="1:21" ht="15" hidden="1" customHeight="1" outlineLevel="1" x14ac:dyDescent="0.55000000000000004">
      <c r="B38" s="88"/>
      <c r="C38" s="425"/>
      <c r="G38" s="425"/>
      <c r="K38" s="425"/>
      <c r="O38" s="425"/>
      <c r="S38" s="425"/>
      <c r="U38" s="84"/>
    </row>
    <row r="39" spans="1:21" ht="15" hidden="1" customHeight="1" outlineLevel="1" x14ac:dyDescent="0.55000000000000004">
      <c r="B39" s="88"/>
      <c r="C39" s="425"/>
      <c r="G39" s="425"/>
      <c r="K39" s="425"/>
      <c r="O39" s="425"/>
      <c r="S39" s="425"/>
      <c r="U39" s="84"/>
    </row>
    <row r="40" spans="1:21" ht="7.5" hidden="1" customHeight="1" outlineLevel="1" x14ac:dyDescent="0.55000000000000004">
      <c r="B40" s="89"/>
      <c r="C40" s="65"/>
      <c r="D40" s="65"/>
      <c r="E40" s="65"/>
      <c r="F40" s="65"/>
      <c r="G40" s="65"/>
      <c r="H40" s="65"/>
      <c r="I40" s="65"/>
      <c r="J40" s="65"/>
      <c r="K40" s="65"/>
      <c r="L40" s="65"/>
      <c r="M40" s="65"/>
      <c r="N40" s="65"/>
      <c r="O40" s="65"/>
      <c r="P40" s="65"/>
      <c r="Q40" s="65"/>
      <c r="R40" s="65"/>
      <c r="S40" s="65"/>
      <c r="T40" s="65"/>
      <c r="U40" s="86"/>
    </row>
    <row r="41" spans="1:21" ht="7.5" hidden="1" customHeight="1" outlineLevel="1" x14ac:dyDescent="0.55000000000000004"/>
    <row r="42" spans="1:21" ht="7.5" hidden="1" customHeight="1" outlineLevel="1" thickBot="1" x14ac:dyDescent="0.6">
      <c r="B42" s="87"/>
      <c r="C42" s="79"/>
      <c r="D42" s="79"/>
      <c r="E42" s="79"/>
      <c r="F42" s="79"/>
      <c r="G42" s="79"/>
      <c r="H42" s="79"/>
      <c r="I42" s="79"/>
      <c r="J42" s="79"/>
      <c r="K42" s="79"/>
      <c r="L42" s="79"/>
      <c r="M42" s="79"/>
      <c r="N42" s="79"/>
      <c r="O42" s="79"/>
      <c r="P42" s="79"/>
      <c r="Q42" s="79"/>
      <c r="R42" s="79"/>
      <c r="S42" s="79"/>
      <c r="T42" s="79"/>
      <c r="U42" s="90"/>
    </row>
    <row r="43" spans="1:21" ht="18.75" hidden="1" customHeight="1" outlineLevel="1" x14ac:dyDescent="0.55000000000000004">
      <c r="B43" s="88"/>
      <c r="C43" s="82">
        <f>'（別紙１）省力化計算シート'!C36</f>
        <v>0</v>
      </c>
      <c r="E43" s="422" t="s">
        <v>41</v>
      </c>
      <c r="G43" s="82">
        <f>'（別紙１）省力化計算シート'!C37</f>
        <v>0</v>
      </c>
      <c r="I43" s="422" t="s">
        <v>41</v>
      </c>
      <c r="K43" s="82">
        <f>'（別紙１）省力化計算シート'!C38</f>
        <v>0</v>
      </c>
      <c r="M43" s="422" t="s">
        <v>41</v>
      </c>
      <c r="O43" s="82">
        <f>'（別紙１）省力化計算シート'!C39</f>
        <v>0</v>
      </c>
      <c r="Q43" s="422" t="s">
        <v>41</v>
      </c>
      <c r="S43" s="82">
        <f>'（別紙１）省力化計算シート'!C40</f>
        <v>0</v>
      </c>
      <c r="U43" s="423"/>
    </row>
    <row r="44" spans="1:21" ht="18.75" hidden="1" customHeight="1" outlineLevel="1" thickBot="1" x14ac:dyDescent="0.6">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422"/>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422"/>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422"/>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422"/>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423"/>
    </row>
    <row r="45" spans="1:21" ht="15" hidden="1" customHeight="1" outlineLevel="1" x14ac:dyDescent="0.55000000000000004">
      <c r="B45" s="88"/>
      <c r="C45" s="425"/>
      <c r="G45" s="425"/>
      <c r="K45" s="425"/>
      <c r="O45" s="425"/>
      <c r="S45" s="425"/>
      <c r="U45" s="91"/>
    </row>
    <row r="46" spans="1:21" ht="15" hidden="1" customHeight="1" outlineLevel="1" x14ac:dyDescent="0.55000000000000004">
      <c r="B46" s="88"/>
      <c r="C46" s="425"/>
      <c r="G46" s="425"/>
      <c r="K46" s="425"/>
      <c r="O46" s="425"/>
      <c r="S46" s="425"/>
      <c r="U46" s="91"/>
    </row>
    <row r="47" spans="1:21" ht="7.5" hidden="1" customHeight="1" outlineLevel="1" x14ac:dyDescent="0.55000000000000004">
      <c r="B47" s="89"/>
      <c r="C47" s="65"/>
      <c r="D47" s="65"/>
      <c r="E47" s="65"/>
      <c r="F47" s="65"/>
      <c r="G47" s="65"/>
      <c r="H47" s="65"/>
      <c r="I47" s="65"/>
      <c r="J47" s="65"/>
      <c r="K47" s="65"/>
      <c r="L47" s="65"/>
      <c r="M47" s="65"/>
      <c r="N47" s="65"/>
      <c r="O47" s="65"/>
      <c r="P47" s="65"/>
      <c r="Q47" s="65"/>
      <c r="R47" s="65"/>
      <c r="S47" s="65"/>
      <c r="T47" s="65"/>
      <c r="U47" s="92"/>
    </row>
    <row r="48" spans="1:21" ht="17.5" customHeight="1" collapsed="1" x14ac:dyDescent="0.55000000000000004">
      <c r="A48" s="420" t="str">
        <f>IF(COUNTA('（別紙１）省力化計算シート'!C26:C40)&lt;&gt;0,"← 非表示エリアに記載があります。[＋]をクリックして表示してください。[-]の場合は、すべて表示されています。","")</f>
        <v/>
      </c>
      <c r="B48" s="421"/>
      <c r="C48" s="421"/>
      <c r="D48" s="421"/>
      <c r="E48" s="421"/>
      <c r="F48" s="421"/>
      <c r="G48" s="421"/>
      <c r="H48" s="421"/>
      <c r="I48" s="421"/>
      <c r="J48" s="421"/>
      <c r="K48" s="421"/>
      <c r="L48" s="421"/>
      <c r="M48" s="421"/>
      <c r="N48" s="421"/>
      <c r="O48" s="421"/>
      <c r="P48" s="421"/>
      <c r="Q48" s="421"/>
      <c r="R48" s="421"/>
      <c r="S48" s="421"/>
      <c r="T48" s="421"/>
      <c r="U48" s="421"/>
    </row>
    <row r="49" spans="1:24" ht="5.5" customHeight="1" x14ac:dyDescent="0.55000000000000004">
      <c r="A49" s="93"/>
    </row>
    <row r="50" spans="1:24" x14ac:dyDescent="0.55000000000000004">
      <c r="B50" s="14"/>
      <c r="C50" s="13" t="s">
        <v>46</v>
      </c>
      <c r="D50" s="14"/>
      <c r="E50" s="14"/>
      <c r="F50" s="14"/>
      <c r="G50" s="14"/>
      <c r="H50" s="14"/>
      <c r="I50" s="14"/>
      <c r="J50" s="14"/>
      <c r="K50" s="94"/>
      <c r="L50" s="14"/>
      <c r="M50" s="14"/>
      <c r="N50" s="14"/>
      <c r="O50" s="443" t="s">
        <v>47</v>
      </c>
      <c r="P50" s="436"/>
      <c r="Q50" s="436"/>
      <c r="R50" s="95"/>
      <c r="S50" s="96">
        <f>'（別紙１）省力化計算シート'!J3</f>
        <v>3.85</v>
      </c>
      <c r="T50" s="444" t="s">
        <v>18</v>
      </c>
      <c r="U50" s="438"/>
      <c r="V50" s="76"/>
      <c r="W50" s="76"/>
    </row>
    <row r="51" spans="1:24" ht="7.5" customHeight="1" x14ac:dyDescent="0.55000000000000004">
      <c r="C51" s="77"/>
      <c r="G51" s="77"/>
      <c r="K51" s="77"/>
      <c r="O51" s="77"/>
      <c r="S51" s="77"/>
    </row>
    <row r="52" spans="1:24" ht="7.5" customHeight="1" thickBot="1" x14ac:dyDescent="0.6">
      <c r="B52" s="78"/>
      <c r="C52" s="79"/>
      <c r="D52" s="79"/>
      <c r="E52" s="79"/>
      <c r="F52" s="79"/>
      <c r="G52" s="79"/>
      <c r="H52" s="79"/>
      <c r="I52" s="79"/>
      <c r="J52" s="79"/>
      <c r="K52" s="79"/>
      <c r="L52" s="79"/>
      <c r="M52" s="79"/>
      <c r="N52" s="79"/>
      <c r="O52" s="79"/>
      <c r="P52" s="79"/>
      <c r="Q52" s="79"/>
      <c r="R52" s="79"/>
      <c r="S52" s="79"/>
      <c r="T52" s="79"/>
      <c r="U52" s="80"/>
    </row>
    <row r="53" spans="1:24" ht="18" customHeight="1" x14ac:dyDescent="0.55000000000000004">
      <c r="B53" s="81"/>
      <c r="C53" s="82" t="str">
        <f>'（別紙１）省力化計算シート'!I11</f>
        <v>空パウチの搬入</v>
      </c>
      <c r="E53" s="422" t="s">
        <v>41</v>
      </c>
      <c r="G53" s="82" t="str">
        <f>'（別紙１）省力化計算シート'!I12</f>
        <v>専用パレットへの詰め</v>
      </c>
      <c r="I53" s="422" t="s">
        <v>41</v>
      </c>
      <c r="K53" s="82" t="str">
        <f>'（別紙１）省力化計算シート'!I13</f>
        <v>パレットの装填・入替</v>
      </c>
      <c r="M53" s="422" t="s">
        <v>41</v>
      </c>
      <c r="O53" s="82" t="str">
        <f>'（別紙１）省力化計算シート'!I14</f>
        <v>専用パレットの型替え</v>
      </c>
      <c r="Q53" s="422" t="s">
        <v>41</v>
      </c>
      <c r="S53" s="82" t="str">
        <f>'（別紙１）省力化計算シート'!I15</f>
        <v>製袋機の運転・監視</v>
      </c>
      <c r="U53" s="426" t="s">
        <v>48</v>
      </c>
      <c r="X53" s="427" t="s">
        <v>35</v>
      </c>
    </row>
    <row r="54" spans="1:24" ht="18" customHeight="1" thickBot="1" x14ac:dyDescent="0.6">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20分</v>
      </c>
      <c r="E54" s="422"/>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209分</v>
      </c>
      <c r="I54" s="422"/>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15分</v>
      </c>
      <c r="M54" s="422"/>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7分</v>
      </c>
      <c r="Q54" s="422"/>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1050分</v>
      </c>
      <c r="U54" s="426"/>
      <c r="X54" s="428"/>
    </row>
    <row r="55" spans="1:24" ht="30" customHeight="1" x14ac:dyDescent="0.55000000000000004">
      <c r="B55" s="81"/>
      <c r="C55" s="425" t="s">
        <v>280</v>
      </c>
      <c r="G55" s="425" t="s">
        <v>287</v>
      </c>
      <c r="K55" s="425" t="s">
        <v>288</v>
      </c>
      <c r="O55" s="425" t="s">
        <v>289</v>
      </c>
      <c r="S55" s="425" t="s">
        <v>274</v>
      </c>
      <c r="U55" s="84"/>
      <c r="X55" s="98"/>
    </row>
    <row r="56" spans="1:24" ht="30" customHeight="1" x14ac:dyDescent="0.55000000000000004">
      <c r="B56" s="81"/>
      <c r="C56" s="425"/>
      <c r="G56" s="425"/>
      <c r="K56" s="425"/>
      <c r="O56" s="425"/>
      <c r="S56" s="425"/>
      <c r="U56" s="84"/>
      <c r="X56" s="101" t="s">
        <v>49</v>
      </c>
    </row>
    <row r="57" spans="1:24" ht="7.5" customHeight="1" x14ac:dyDescent="0.550000000000000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55000000000000004">
      <c r="X58" s="100"/>
    </row>
    <row r="59" spans="1:24" ht="7.5" customHeight="1" thickBot="1" x14ac:dyDescent="0.6">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55000000000000004">
      <c r="B60" s="88"/>
      <c r="C60" s="82" t="str">
        <f>'（別紙１）省力化計算シート'!I16</f>
        <v>充填（充填室）</v>
      </c>
      <c r="E60" s="422" t="s">
        <v>41</v>
      </c>
      <c r="G60" s="82" t="str">
        <f>'（別紙１）省力化計算シート'!I17</f>
        <v>包装・箱詰め</v>
      </c>
      <c r="I60" s="422" t="s">
        <v>41</v>
      </c>
      <c r="K60" s="82">
        <f>'（別紙１）省力化計算シート'!I18</f>
        <v>0</v>
      </c>
      <c r="M60" s="422" t="s">
        <v>41</v>
      </c>
      <c r="O60" s="82">
        <f>'（別紙１）省力化計算シート'!I19</f>
        <v>0</v>
      </c>
      <c r="Q60" s="422" t="s">
        <v>41</v>
      </c>
      <c r="S60" s="82">
        <f>'（別紙１）省力化計算シート'!I20</f>
        <v>0</v>
      </c>
      <c r="U60" s="426" t="s">
        <v>48</v>
      </c>
      <c r="X60" s="429" t="s">
        <v>44</v>
      </c>
    </row>
    <row r="61" spans="1:24" ht="18" customHeight="1" thickBot="1" x14ac:dyDescent="0.6">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1050分</v>
      </c>
      <c r="E61" s="422"/>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2625分</v>
      </c>
      <c r="I61" s="422"/>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
      </c>
      <c r="M61" s="422"/>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
      </c>
      <c r="Q61" s="422"/>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
      </c>
      <c r="U61" s="426"/>
      <c r="X61" s="430"/>
    </row>
    <row r="62" spans="1:24" ht="30" customHeight="1" x14ac:dyDescent="0.55000000000000004">
      <c r="B62" s="88"/>
      <c r="C62" s="425" t="s">
        <v>275</v>
      </c>
      <c r="G62" s="425" t="s">
        <v>276</v>
      </c>
      <c r="K62" s="425"/>
      <c r="O62" s="425"/>
      <c r="S62" s="425"/>
      <c r="U62" s="84"/>
      <c r="X62" s="431" t="s">
        <v>45</v>
      </c>
    </row>
    <row r="63" spans="1:24" ht="30" customHeight="1" x14ac:dyDescent="0.55000000000000004">
      <c r="B63" s="88"/>
      <c r="C63" s="425"/>
      <c r="G63" s="425"/>
      <c r="K63" s="425"/>
      <c r="O63" s="425"/>
      <c r="S63" s="425"/>
      <c r="U63" s="84"/>
      <c r="X63" s="432"/>
    </row>
    <row r="64" spans="1:24" ht="7.5" customHeight="1" x14ac:dyDescent="0.550000000000000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55000000000000004">
      <c r="X65" s="102"/>
    </row>
    <row r="66" spans="2:24" ht="7.5" customHeight="1" thickBot="1" x14ac:dyDescent="0.6">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55000000000000004">
      <c r="B67" s="88"/>
      <c r="C67" s="82">
        <f>'（別紙１）省力化計算シート'!I21</f>
        <v>0</v>
      </c>
      <c r="E67" s="422" t="s">
        <v>41</v>
      </c>
      <c r="G67" s="82">
        <f>'（別紙１）省力化計算シート'!I22</f>
        <v>0</v>
      </c>
      <c r="I67" s="422" t="s">
        <v>41</v>
      </c>
      <c r="K67" s="82">
        <f>'（別紙１）省力化計算シート'!I23</f>
        <v>0</v>
      </c>
      <c r="M67" s="422" t="s">
        <v>41</v>
      </c>
      <c r="O67" s="82">
        <f>'（別紙１）省力化計算シート'!I24</f>
        <v>0</v>
      </c>
      <c r="Q67" s="422" t="s">
        <v>41</v>
      </c>
      <c r="S67" s="82">
        <f>'（別紙１）省力化計算シート'!I25</f>
        <v>0</v>
      </c>
      <c r="U67" s="426" t="s">
        <v>48</v>
      </c>
      <c r="X67" s="102"/>
    </row>
    <row r="68" spans="2:24" ht="18" customHeight="1" thickBot="1" x14ac:dyDescent="0.6">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
      </c>
      <c r="E68" s="422"/>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
      </c>
      <c r="I68" s="422"/>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422"/>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
      </c>
      <c r="Q68" s="422"/>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
      </c>
      <c r="U68" s="426"/>
      <c r="X68" s="102"/>
    </row>
    <row r="69" spans="2:24" ht="15" customHeight="1" x14ac:dyDescent="0.55000000000000004">
      <c r="B69" s="88"/>
      <c r="C69" s="425"/>
      <c r="G69" s="425"/>
      <c r="K69" s="425"/>
      <c r="O69" s="425"/>
      <c r="S69" s="425"/>
      <c r="U69" s="84"/>
      <c r="X69" s="102"/>
    </row>
    <row r="70" spans="2:24" ht="15" customHeight="1" x14ac:dyDescent="0.55000000000000004">
      <c r="B70" s="88"/>
      <c r="C70" s="425"/>
      <c r="G70" s="425"/>
      <c r="K70" s="425"/>
      <c r="O70" s="425"/>
      <c r="S70" s="425"/>
      <c r="U70" s="84"/>
      <c r="X70" s="102"/>
    </row>
    <row r="71" spans="2:24" ht="7.5" customHeight="1" x14ac:dyDescent="0.550000000000000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55000000000000004">
      <c r="X72" s="102"/>
    </row>
    <row r="73" spans="2:24" ht="7.5" hidden="1" customHeight="1" outlineLevel="1" thickBot="1" x14ac:dyDescent="0.6">
      <c r="B73" s="87"/>
      <c r="C73" s="79"/>
      <c r="D73" s="79"/>
      <c r="E73" s="79"/>
      <c r="F73" s="79"/>
      <c r="G73" s="79"/>
      <c r="H73" s="79"/>
      <c r="I73" s="79"/>
      <c r="J73" s="79"/>
      <c r="K73" s="79"/>
      <c r="L73" s="79"/>
      <c r="M73" s="79"/>
      <c r="N73" s="79"/>
      <c r="O73" s="79"/>
      <c r="P73" s="79"/>
      <c r="Q73" s="79"/>
      <c r="R73" s="79"/>
      <c r="S73" s="79"/>
      <c r="T73" s="79"/>
      <c r="U73" s="80"/>
      <c r="X73" s="102"/>
    </row>
    <row r="74" spans="2:24" ht="18.75" hidden="1" customHeight="1" outlineLevel="1" x14ac:dyDescent="0.55000000000000004">
      <c r="B74" s="88"/>
      <c r="C74" s="82">
        <f>'（別紙１）省力化計算シート'!I26</f>
        <v>0</v>
      </c>
      <c r="E74" s="422" t="s">
        <v>41</v>
      </c>
      <c r="G74" s="82">
        <f>'（別紙１）省力化計算シート'!I27</f>
        <v>0</v>
      </c>
      <c r="I74" s="422" t="s">
        <v>41</v>
      </c>
      <c r="K74" s="82">
        <f>'（別紙１）省力化計算シート'!I28</f>
        <v>0</v>
      </c>
      <c r="M74" s="422" t="s">
        <v>41</v>
      </c>
      <c r="O74" s="82">
        <f>'（別紙１）省力化計算シート'!I29</f>
        <v>0</v>
      </c>
      <c r="Q74" s="422" t="s">
        <v>41</v>
      </c>
      <c r="S74" s="82">
        <f>'（別紙１）省力化計算シート'!I30</f>
        <v>0</v>
      </c>
      <c r="U74" s="426" t="s">
        <v>48</v>
      </c>
      <c r="X74" s="102"/>
    </row>
    <row r="75" spans="2:24" ht="18.75" hidden="1" customHeight="1" outlineLevel="1" thickBot="1" x14ac:dyDescent="0.6">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
      </c>
      <c r="E75" s="422"/>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
      </c>
      <c r="I75" s="422"/>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
      </c>
      <c r="M75" s="422"/>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
      </c>
      <c r="Q75" s="422"/>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
      </c>
      <c r="U75" s="426"/>
      <c r="X75" s="102"/>
    </row>
    <row r="76" spans="2:24" ht="15" hidden="1" customHeight="1" outlineLevel="1" x14ac:dyDescent="0.55000000000000004">
      <c r="B76" s="88"/>
      <c r="C76" s="424"/>
      <c r="G76" s="424"/>
      <c r="K76" s="424"/>
      <c r="O76" s="424"/>
      <c r="S76" s="424"/>
      <c r="U76" s="84"/>
      <c r="X76" s="102"/>
    </row>
    <row r="77" spans="2:24" ht="15" hidden="1" customHeight="1" outlineLevel="1" x14ac:dyDescent="0.55000000000000004">
      <c r="B77" s="88"/>
      <c r="C77" s="425"/>
      <c r="G77" s="425"/>
      <c r="K77" s="425"/>
      <c r="O77" s="425"/>
      <c r="S77" s="425"/>
      <c r="U77" s="84"/>
      <c r="X77" s="102"/>
    </row>
    <row r="78" spans="2:24" ht="7.5" hidden="1" customHeight="1" outlineLevel="1" x14ac:dyDescent="0.55000000000000004">
      <c r="B78" s="89"/>
      <c r="C78" s="65"/>
      <c r="D78" s="65"/>
      <c r="E78" s="65"/>
      <c r="F78" s="65"/>
      <c r="G78" s="65"/>
      <c r="H78" s="65"/>
      <c r="I78" s="65"/>
      <c r="J78" s="65"/>
      <c r="K78" s="65"/>
      <c r="L78" s="65"/>
      <c r="M78" s="65"/>
      <c r="N78" s="65"/>
      <c r="O78" s="65"/>
      <c r="P78" s="65"/>
      <c r="Q78" s="65"/>
      <c r="R78" s="65"/>
      <c r="S78" s="65"/>
      <c r="T78" s="65"/>
      <c r="U78" s="86"/>
      <c r="X78" s="102"/>
    </row>
    <row r="79" spans="2:24" ht="7.5" hidden="1" customHeight="1" outlineLevel="1" x14ac:dyDescent="0.55000000000000004">
      <c r="X79" s="102"/>
    </row>
    <row r="80" spans="2:24" ht="7.5" hidden="1" customHeight="1" outlineLevel="1" thickBot="1" x14ac:dyDescent="0.6">
      <c r="B80" s="87"/>
      <c r="C80" s="79"/>
      <c r="D80" s="79"/>
      <c r="E80" s="79"/>
      <c r="F80" s="79"/>
      <c r="G80" s="79"/>
      <c r="H80" s="79"/>
      <c r="I80" s="79"/>
      <c r="J80" s="79"/>
      <c r="K80" s="79"/>
      <c r="L80" s="79"/>
      <c r="M80" s="79"/>
      <c r="N80" s="79"/>
      <c r="O80" s="79"/>
      <c r="P80" s="79"/>
      <c r="Q80" s="79"/>
      <c r="R80" s="79"/>
      <c r="S80" s="79"/>
      <c r="T80" s="79"/>
      <c r="U80" s="80"/>
      <c r="X80" s="102"/>
    </row>
    <row r="81" spans="1:24" ht="18.75" hidden="1" customHeight="1" outlineLevel="1" x14ac:dyDescent="0.55000000000000004">
      <c r="B81" s="88"/>
      <c r="C81" s="82">
        <f>'（別紙１）省力化計算シート'!I31</f>
        <v>0</v>
      </c>
      <c r="E81" s="422" t="s">
        <v>41</v>
      </c>
      <c r="G81" s="82">
        <f>'（別紙１）省力化計算シート'!I32</f>
        <v>0</v>
      </c>
      <c r="I81" s="422" t="s">
        <v>41</v>
      </c>
      <c r="K81" s="82">
        <f>'（別紙１）省力化計算シート'!I33</f>
        <v>0</v>
      </c>
      <c r="M81" s="422" t="s">
        <v>41</v>
      </c>
      <c r="O81" s="82">
        <f>'（別紙１）省力化計算シート'!I34</f>
        <v>0</v>
      </c>
      <c r="Q81" s="422" t="s">
        <v>41</v>
      </c>
      <c r="S81" s="82">
        <f>'（別紙１）省力化計算シート'!I35</f>
        <v>0</v>
      </c>
      <c r="U81" s="426" t="s">
        <v>48</v>
      </c>
      <c r="X81" s="102"/>
    </row>
    <row r="82" spans="1:24" ht="18.75" hidden="1" customHeight="1" outlineLevel="1" thickBot="1" x14ac:dyDescent="0.6">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
      </c>
      <c r="E82" s="422"/>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
      </c>
      <c r="I82" s="422"/>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
      </c>
      <c r="M82" s="422"/>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
      </c>
      <c r="Q82" s="422"/>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426"/>
      <c r="X82" s="102"/>
    </row>
    <row r="83" spans="1:24" ht="15" hidden="1" customHeight="1" outlineLevel="1" x14ac:dyDescent="0.55000000000000004">
      <c r="B83" s="88"/>
      <c r="C83" s="425"/>
      <c r="G83" s="425"/>
      <c r="K83" s="425"/>
      <c r="O83" s="425"/>
      <c r="S83" s="425"/>
      <c r="U83" s="84"/>
      <c r="X83" s="102"/>
    </row>
    <row r="84" spans="1:24" ht="15" hidden="1" customHeight="1" outlineLevel="1" x14ac:dyDescent="0.55000000000000004">
      <c r="B84" s="88"/>
      <c r="C84" s="425"/>
      <c r="G84" s="425"/>
      <c r="K84" s="425"/>
      <c r="O84" s="425"/>
      <c r="S84" s="425"/>
      <c r="U84" s="84"/>
      <c r="X84" s="102"/>
    </row>
    <row r="85" spans="1:24" ht="7.5" hidden="1" customHeight="1" outlineLevel="1" x14ac:dyDescent="0.55000000000000004">
      <c r="B85" s="89"/>
      <c r="C85" s="65"/>
      <c r="D85" s="65"/>
      <c r="E85" s="65"/>
      <c r="F85" s="65"/>
      <c r="G85" s="65"/>
      <c r="H85" s="65"/>
      <c r="I85" s="65"/>
      <c r="J85" s="65"/>
      <c r="K85" s="65"/>
      <c r="L85" s="65"/>
      <c r="M85" s="65"/>
      <c r="N85" s="65"/>
      <c r="O85" s="65"/>
      <c r="P85" s="65"/>
      <c r="Q85" s="65"/>
      <c r="R85" s="65"/>
      <c r="S85" s="65"/>
      <c r="T85" s="65"/>
      <c r="U85" s="86"/>
      <c r="X85" s="102"/>
    </row>
    <row r="86" spans="1:24" ht="7.5" hidden="1" customHeight="1" outlineLevel="1" x14ac:dyDescent="0.55000000000000004">
      <c r="X86" s="102"/>
    </row>
    <row r="87" spans="1:24" ht="7.5" hidden="1" customHeight="1" outlineLevel="1" thickBot="1" x14ac:dyDescent="0.6">
      <c r="B87" s="87"/>
      <c r="C87" s="79"/>
      <c r="D87" s="79"/>
      <c r="E87" s="79"/>
      <c r="F87" s="79"/>
      <c r="G87" s="79"/>
      <c r="H87" s="79"/>
      <c r="I87" s="79"/>
      <c r="J87" s="79"/>
      <c r="K87" s="79"/>
      <c r="L87" s="79"/>
      <c r="M87" s="79"/>
      <c r="N87" s="79"/>
      <c r="O87" s="79"/>
      <c r="P87" s="79"/>
      <c r="Q87" s="79"/>
      <c r="R87" s="79"/>
      <c r="S87" s="79"/>
      <c r="T87" s="79"/>
      <c r="U87" s="90"/>
      <c r="X87" s="102"/>
    </row>
    <row r="88" spans="1:24" ht="18.75" hidden="1" customHeight="1" outlineLevel="1" x14ac:dyDescent="0.55000000000000004">
      <c r="B88" s="88"/>
      <c r="C88" s="82">
        <f>'（別紙１）省力化計算シート'!I36</f>
        <v>0</v>
      </c>
      <c r="E88" s="422" t="s">
        <v>41</v>
      </c>
      <c r="G88" s="82">
        <f>'（別紙１）省力化計算シート'!I37</f>
        <v>0</v>
      </c>
      <c r="I88" s="422" t="s">
        <v>41</v>
      </c>
      <c r="K88" s="82">
        <f>'（別紙１）省力化計算シート'!I38</f>
        <v>0</v>
      </c>
      <c r="M88" s="422" t="s">
        <v>41</v>
      </c>
      <c r="O88" s="82">
        <f>'（別紙１）省力化計算シート'!I39</f>
        <v>0</v>
      </c>
      <c r="Q88" s="422" t="s">
        <v>41</v>
      </c>
      <c r="S88" s="82">
        <f>'（別紙１）省力化計算シート'!I40</f>
        <v>0</v>
      </c>
      <c r="U88" s="423"/>
      <c r="X88" s="102"/>
    </row>
    <row r="89" spans="1:24" ht="18.75" hidden="1" customHeight="1" outlineLevel="1" thickBot="1" x14ac:dyDescent="0.6">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422"/>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422"/>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422"/>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422"/>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423"/>
      <c r="X89" s="102"/>
    </row>
    <row r="90" spans="1:24" ht="15" hidden="1" customHeight="1" outlineLevel="1" x14ac:dyDescent="0.55000000000000004">
      <c r="B90" s="88"/>
      <c r="C90" s="424"/>
      <c r="G90" s="424"/>
      <c r="K90" s="424"/>
      <c r="O90" s="424"/>
      <c r="S90" s="424"/>
      <c r="U90" s="91"/>
      <c r="X90" s="102"/>
    </row>
    <row r="91" spans="1:24" ht="15" hidden="1" customHeight="1" outlineLevel="1" x14ac:dyDescent="0.55000000000000004">
      <c r="B91" s="88"/>
      <c r="C91" s="425"/>
      <c r="G91" s="425"/>
      <c r="K91" s="425"/>
      <c r="O91" s="425"/>
      <c r="S91" s="425"/>
      <c r="U91" s="91"/>
      <c r="X91" s="102"/>
    </row>
    <row r="92" spans="1:24" ht="7.5" hidden="1" customHeight="1" outlineLevel="1" x14ac:dyDescent="0.55000000000000004">
      <c r="B92" s="89"/>
      <c r="C92" s="65"/>
      <c r="D92" s="65"/>
      <c r="E92" s="65"/>
      <c r="F92" s="65"/>
      <c r="G92" s="65"/>
      <c r="H92" s="65"/>
      <c r="I92" s="65"/>
      <c r="J92" s="65"/>
      <c r="K92" s="65"/>
      <c r="L92" s="65"/>
      <c r="M92" s="65"/>
      <c r="N92" s="65"/>
      <c r="O92" s="65"/>
      <c r="P92" s="65"/>
      <c r="Q92" s="65"/>
      <c r="R92" s="65"/>
      <c r="S92" s="65"/>
      <c r="T92" s="65"/>
      <c r="U92" s="92"/>
      <c r="X92" s="102"/>
    </row>
    <row r="93" spans="1:24" ht="17.5" customHeight="1" collapsed="1" x14ac:dyDescent="0.55000000000000004">
      <c r="A93" s="420" t="str">
        <f>IF(COUNTA('（別紙１）省力化計算シート'!I26:I40)&lt;&gt;0,"← 非表示エリアに記載があります。[＋]をクリックして表示してください。[-]の場合は、すべて表示されています。","")</f>
        <v/>
      </c>
      <c r="B93" s="421"/>
      <c r="C93" s="421"/>
      <c r="D93" s="421"/>
      <c r="E93" s="421"/>
      <c r="F93" s="421"/>
      <c r="G93" s="421"/>
      <c r="H93" s="421"/>
      <c r="I93" s="421"/>
      <c r="J93" s="421"/>
      <c r="K93" s="421"/>
      <c r="L93" s="421"/>
      <c r="M93" s="421"/>
      <c r="N93" s="421"/>
      <c r="O93" s="421"/>
      <c r="P93" s="421"/>
      <c r="Q93" s="421"/>
      <c r="R93" s="421"/>
      <c r="S93" s="421"/>
      <c r="T93" s="421"/>
      <c r="U93" s="421"/>
      <c r="X93" s="102"/>
    </row>
  </sheetData>
  <sheetProtection algorithmName="SHA-512" hashValue="w9OVEkGQwpvzfSl4cKPuLsI/b7gKkL+ysLIvOhKnRYkIxhKKRjoLqrDaJYi8YCj1mhg0U0rYVBI4HMgMsHIdMg==" saltValue="OGNUlXaQXSWcQSO0VJ20zQ=="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4" bottom="0.4" header="0.3" footer="0.3"/>
  <pageSetup paperSize="9" scale="72"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80" zoomScaleNormal="80" zoomScaleSheetLayoutView="85" workbookViewId="0"/>
  </sheetViews>
  <sheetFormatPr defaultColWidth="8.58203125" defaultRowHeight="18" x14ac:dyDescent="0.55000000000000004"/>
  <cols>
    <col min="1" max="1" width="2.58203125" style="107" customWidth="1"/>
    <col min="2" max="2" width="15.08203125" style="107" customWidth="1"/>
    <col min="3" max="3" width="13.08203125" style="107" customWidth="1"/>
    <col min="4" max="4" width="3.58203125" style="107" customWidth="1"/>
    <col min="5" max="5" width="3.58203125" style="107" bestFit="1" customWidth="1"/>
    <col min="6" max="6" width="12.5" style="107" customWidth="1"/>
    <col min="7" max="7" width="5" style="107" customWidth="1"/>
    <col min="8" max="8" width="16.08203125" style="107" customWidth="1"/>
    <col min="9" max="9" width="3.58203125" style="107" bestFit="1" customWidth="1"/>
    <col min="10" max="10" width="16.08203125" style="107" customWidth="1"/>
    <col min="11" max="11" width="3.58203125" style="107" customWidth="1"/>
    <col min="12" max="12" width="16.08203125" style="107" customWidth="1"/>
    <col min="13" max="13" width="12.33203125" style="107" customWidth="1"/>
    <col min="14" max="14" width="11.83203125" style="107" customWidth="1"/>
    <col min="15" max="15" width="8.58203125" style="107" hidden="1" customWidth="1"/>
    <col min="16" max="16384" width="8.58203125" style="107"/>
  </cols>
  <sheetData>
    <row r="1" spans="1:15" x14ac:dyDescent="0.55000000000000004">
      <c r="A1" s="106"/>
      <c r="B1" s="1" t="s">
        <v>50</v>
      </c>
      <c r="C1" s="1"/>
      <c r="D1" s="1"/>
      <c r="E1" s="1"/>
      <c r="F1" s="1"/>
      <c r="G1" s="1"/>
      <c r="H1" s="1"/>
      <c r="I1" s="1"/>
      <c r="J1" s="1"/>
      <c r="K1" s="1"/>
      <c r="L1" s="1"/>
      <c r="M1" s="1"/>
    </row>
    <row r="2" spans="1:15" ht="7.5" customHeight="1" thickBot="1" x14ac:dyDescent="0.6">
      <c r="D2" s="108"/>
      <c r="H2" s="108"/>
    </row>
    <row r="3" spans="1:15" ht="20.5" thickBot="1" x14ac:dyDescent="0.6">
      <c r="B3" s="109" t="s">
        <v>51</v>
      </c>
      <c r="C3" s="110">
        <f>IF(AND(O4=FALSE,OR(C6="",H6="",J6="",L6="")),"",IF(AND(O4=TRUE,OR(C6="",L6="")),"",IF(C6/(F6*H6*J6+L6)&lt;=0,"",C6/(F6*H6*J6+L6))))</f>
        <v>0.32963325371446173</v>
      </c>
      <c r="D3" s="111" t="s">
        <v>52</v>
      </c>
      <c r="E3" s="112"/>
      <c r="F3" s="113"/>
      <c r="G3" s="111"/>
      <c r="H3" s="111"/>
      <c r="J3" s="114"/>
      <c r="K3" s="115"/>
      <c r="L3" s="115"/>
      <c r="M3" s="115"/>
      <c r="N3" s="112"/>
      <c r="O3" s="107" t="s">
        <v>53</v>
      </c>
    </row>
    <row r="4" spans="1:15" x14ac:dyDescent="0.55000000000000004">
      <c r="F4" s="146"/>
      <c r="G4" s="146"/>
      <c r="H4" s="146"/>
      <c r="I4" s="146"/>
      <c r="J4" s="146"/>
      <c r="O4" s="147" t="b">
        <v>0</v>
      </c>
    </row>
    <row r="5" spans="1:15" ht="18.5" thickBot="1" x14ac:dyDescent="0.6">
      <c r="C5" s="112" t="s">
        <v>54</v>
      </c>
      <c r="F5" s="112" t="s">
        <v>55</v>
      </c>
      <c r="G5" s="112"/>
      <c r="H5" s="112" t="s">
        <v>56</v>
      </c>
      <c r="J5" s="112" t="s">
        <v>57</v>
      </c>
      <c r="L5" s="112" t="s">
        <v>58</v>
      </c>
      <c r="O5" s="121" t="str">
        <f>IF($O$4=TRUE,"※新規事業の場合、削減工数（時間）は0と見なします。","※ 省力化計算シートより自動入力されます。")</f>
        <v>※ 省力化計算シートより自動入力されます。</v>
      </c>
    </row>
    <row r="6" spans="1:15" ht="18.5" thickBot="1" x14ac:dyDescent="0.6">
      <c r="B6" s="116"/>
      <c r="C6" s="117">
        <v>101200000</v>
      </c>
      <c r="D6" s="118" t="s">
        <v>59</v>
      </c>
      <c r="E6" s="112" t="s">
        <v>60</v>
      </c>
      <c r="F6" s="119">
        <f>IF($O$4=TRUE,0,'（別紙１）省力化計算シート'!D3-'（別紙１）省力化計算シート'!J3)</f>
        <v>13.316666666666668</v>
      </c>
      <c r="G6" s="112" t="s">
        <v>61</v>
      </c>
      <c r="H6" s="117">
        <v>245</v>
      </c>
      <c r="I6" s="112" t="s">
        <v>61</v>
      </c>
      <c r="J6" s="120">
        <v>2773</v>
      </c>
      <c r="K6" s="112" t="s">
        <v>62</v>
      </c>
      <c r="L6" s="120">
        <v>297960717</v>
      </c>
      <c r="M6" s="107" t="s">
        <v>63</v>
      </c>
    </row>
    <row r="7" spans="1:15" ht="35.15" customHeight="1" x14ac:dyDescent="0.55000000000000004">
      <c r="F7" s="121"/>
      <c r="J7" s="122"/>
    </row>
    <row r="8" spans="1:15" ht="35.15" customHeight="1" x14ac:dyDescent="0.55000000000000004">
      <c r="B8" s="123"/>
      <c r="K8" s="113"/>
      <c r="L8" s="113"/>
      <c r="M8" s="116"/>
    </row>
    <row r="9" spans="1:15" ht="35.15" customHeight="1" x14ac:dyDescent="0.55000000000000004"/>
    <row r="10" spans="1:15" ht="35.15" customHeight="1" x14ac:dyDescent="0.55000000000000004"/>
    <row r="11" spans="1:15" ht="35.15" customHeight="1" x14ac:dyDescent="0.55000000000000004"/>
    <row r="12" spans="1:15" x14ac:dyDescent="0.55000000000000004">
      <c r="C12" s="107" t="s">
        <v>64</v>
      </c>
    </row>
    <row r="13" spans="1:15" ht="44" customHeight="1" x14ac:dyDescent="0.55000000000000004">
      <c r="C13" s="445" t="s">
        <v>291</v>
      </c>
      <c r="D13" s="446"/>
      <c r="E13" s="446"/>
      <c r="F13" s="446"/>
      <c r="G13" s="446"/>
      <c r="H13" s="446"/>
      <c r="I13" s="446"/>
      <c r="J13" s="446"/>
      <c r="K13" s="446"/>
      <c r="L13" s="446"/>
      <c r="M13" s="447"/>
    </row>
    <row r="14" spans="1:15" ht="44" customHeight="1" x14ac:dyDescent="0.55000000000000004">
      <c r="C14" s="448"/>
      <c r="D14" s="449"/>
      <c r="E14" s="449"/>
      <c r="F14" s="449"/>
      <c r="G14" s="449"/>
      <c r="H14" s="449"/>
      <c r="I14" s="449"/>
      <c r="J14" s="449"/>
      <c r="K14" s="449"/>
      <c r="L14" s="449"/>
      <c r="M14" s="450"/>
    </row>
    <row r="15" spans="1:15" ht="44" customHeight="1" x14ac:dyDescent="0.55000000000000004">
      <c r="C15" s="448"/>
      <c r="D15" s="449"/>
      <c r="E15" s="449"/>
      <c r="F15" s="449"/>
      <c r="G15" s="449"/>
      <c r="H15" s="449"/>
      <c r="I15" s="449"/>
      <c r="J15" s="449"/>
      <c r="K15" s="449"/>
      <c r="L15" s="449"/>
      <c r="M15" s="450"/>
    </row>
    <row r="16" spans="1:15" ht="44" customHeight="1" x14ac:dyDescent="0.55000000000000004">
      <c r="C16" s="448"/>
      <c r="D16" s="449"/>
      <c r="E16" s="449"/>
      <c r="F16" s="449"/>
      <c r="G16" s="449"/>
      <c r="H16" s="449"/>
      <c r="I16" s="449"/>
      <c r="J16" s="449"/>
      <c r="K16" s="449"/>
      <c r="L16" s="449"/>
      <c r="M16" s="450"/>
    </row>
    <row r="17" spans="3:13" ht="44" customHeight="1" x14ac:dyDescent="0.55000000000000004">
      <c r="C17" s="448"/>
      <c r="D17" s="449"/>
      <c r="E17" s="449"/>
      <c r="F17" s="449"/>
      <c r="G17" s="449"/>
      <c r="H17" s="449"/>
      <c r="I17" s="449"/>
      <c r="J17" s="449"/>
      <c r="K17" s="449"/>
      <c r="L17" s="449"/>
      <c r="M17" s="450"/>
    </row>
    <row r="18" spans="3:13" ht="44" customHeight="1" x14ac:dyDescent="0.55000000000000004">
      <c r="C18" s="448"/>
      <c r="D18" s="449"/>
      <c r="E18" s="449"/>
      <c r="F18" s="449"/>
      <c r="G18" s="449"/>
      <c r="H18" s="449"/>
      <c r="I18" s="449"/>
      <c r="J18" s="449"/>
      <c r="K18" s="449"/>
      <c r="L18" s="449"/>
      <c r="M18" s="450"/>
    </row>
    <row r="19" spans="3:13" ht="44" customHeight="1" x14ac:dyDescent="0.55000000000000004">
      <c r="C19" s="451"/>
      <c r="D19" s="452"/>
      <c r="E19" s="452"/>
      <c r="F19" s="452"/>
      <c r="G19" s="452"/>
      <c r="H19" s="452"/>
      <c r="I19" s="452"/>
      <c r="J19" s="452"/>
      <c r="K19" s="452"/>
      <c r="L19" s="452"/>
      <c r="M19" s="453"/>
    </row>
  </sheetData>
  <sheetProtection algorithmName="SHA-512" hashValue="nDldwcJFcmJKGuwsbNBwld6W/59VS5rzIlkNo7EMJtKXaR9yjwANH6zcg0ILhAY2wIHQbFi6C4a73CqbMH4o7w==" saltValue="yLVdS+CsA6I+tItrB7L4yw=="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69850</xdr:colOff>
                    <xdr:row>2</xdr:row>
                    <xdr:rowOff>260350</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31FC-3FC8-474B-9DAC-CCCC9354396C}">
  <sheetPr>
    <tabColor theme="6" tint="0.79998168889431442"/>
  </sheetPr>
  <dimension ref="B1:L53"/>
  <sheetViews>
    <sheetView showGridLines="0" zoomScale="70" zoomScaleNormal="70" zoomScaleSheetLayoutView="85" workbookViewId="0"/>
  </sheetViews>
  <sheetFormatPr defaultColWidth="8.58203125" defaultRowHeight="76.5" customHeight="1" x14ac:dyDescent="0.55000000000000004"/>
  <cols>
    <col min="1" max="1" width="3.5" style="145" customWidth="1"/>
    <col min="2" max="2" width="32.83203125" style="168" customWidth="1"/>
    <col min="3" max="3" width="28.33203125" style="168" customWidth="1"/>
    <col min="4" max="5" width="25.83203125" style="168" customWidth="1"/>
    <col min="6" max="6" width="25.83203125" style="172" customWidth="1"/>
    <col min="7" max="7" width="35.5" style="172" customWidth="1"/>
    <col min="8" max="8" width="25.83203125" style="172" customWidth="1"/>
    <col min="9" max="9" width="41.58203125" style="172" customWidth="1"/>
    <col min="10" max="11" width="25.83203125" style="172" customWidth="1"/>
    <col min="12" max="12" width="3" style="145" customWidth="1"/>
    <col min="13" max="14" width="5.08203125" style="145" customWidth="1"/>
    <col min="15" max="16384" width="8.58203125" style="145"/>
  </cols>
  <sheetData>
    <row r="1" spans="2:12" ht="51.65" customHeight="1" x14ac:dyDescent="0.55000000000000004">
      <c r="B1" s="176" t="s">
        <v>221</v>
      </c>
      <c r="C1" s="181"/>
      <c r="D1" s="181"/>
      <c r="E1" s="181"/>
      <c r="F1" s="175"/>
    </row>
    <row r="2" spans="2:12" ht="26.5" customHeight="1" x14ac:dyDescent="0.55000000000000004">
      <c r="B2" s="197" t="s">
        <v>223</v>
      </c>
      <c r="C2" s="198"/>
      <c r="D2" s="198"/>
      <c r="E2" s="198"/>
      <c r="F2" s="199"/>
      <c r="G2" s="200"/>
      <c r="H2" s="200"/>
      <c r="I2" s="201"/>
    </row>
    <row r="3" spans="2:12" ht="33" customHeight="1" x14ac:dyDescent="0.55000000000000004">
      <c r="B3" s="236" t="s">
        <v>218</v>
      </c>
      <c r="C3" s="237"/>
      <c r="D3" s="237"/>
      <c r="E3" s="237"/>
      <c r="F3" s="238"/>
      <c r="G3" s="239"/>
      <c r="H3" s="239"/>
      <c r="I3" s="240"/>
    </row>
    <row r="4" spans="2:12" ht="20.149999999999999" customHeight="1" x14ac:dyDescent="0.55000000000000004">
      <c r="B4" s="191" t="s">
        <v>244</v>
      </c>
      <c r="C4" s="193"/>
      <c r="D4" s="193"/>
      <c r="I4" s="241"/>
    </row>
    <row r="5" spans="2:12" ht="29.15" customHeight="1" x14ac:dyDescent="0.55000000000000004">
      <c r="B5" s="202" t="s">
        <v>131</v>
      </c>
      <c r="C5" s="194" t="s">
        <v>129</v>
      </c>
      <c r="D5" s="195" t="s">
        <v>130</v>
      </c>
      <c r="E5" s="193"/>
      <c r="F5" s="179"/>
      <c r="G5" s="179"/>
      <c r="H5" s="179"/>
      <c r="I5" s="186"/>
    </row>
    <row r="6" spans="2:12" ht="9" customHeight="1" x14ac:dyDescent="0.55000000000000004">
      <c r="B6" s="242"/>
      <c r="E6" s="196"/>
      <c r="F6" s="179"/>
      <c r="G6" s="179"/>
      <c r="H6" s="179"/>
      <c r="I6" s="186"/>
    </row>
    <row r="7" spans="2:12" ht="26.5" customHeight="1" x14ac:dyDescent="0.55000000000000004">
      <c r="B7" s="187" t="s">
        <v>133</v>
      </c>
      <c r="C7" s="243"/>
      <c r="D7" s="243"/>
      <c r="E7" s="243"/>
      <c r="F7" s="244"/>
      <c r="G7" s="179"/>
      <c r="H7" s="179"/>
      <c r="I7" s="186"/>
    </row>
    <row r="8" spans="2:12" ht="22.5" customHeight="1" x14ac:dyDescent="0.55000000000000004">
      <c r="B8" s="187" t="s">
        <v>134</v>
      </c>
      <c r="C8" s="170"/>
      <c r="D8" s="170"/>
      <c r="E8" s="245"/>
      <c r="F8" s="170"/>
      <c r="G8" s="170"/>
      <c r="H8" s="170"/>
      <c r="I8" s="203"/>
      <c r="J8" s="145"/>
      <c r="K8" s="145"/>
      <c r="L8" s="165"/>
    </row>
    <row r="9" spans="2:12" ht="22.5" customHeight="1" x14ac:dyDescent="0.55000000000000004">
      <c r="B9" s="191" t="s">
        <v>135</v>
      </c>
      <c r="C9" s="170"/>
      <c r="D9" s="170"/>
      <c r="E9" s="245"/>
      <c r="F9" s="170"/>
      <c r="G9" s="170"/>
      <c r="H9" s="170"/>
      <c r="I9" s="203"/>
      <c r="J9" s="145"/>
      <c r="K9" s="145"/>
      <c r="L9" s="165"/>
    </row>
    <row r="10" spans="2:12" ht="22.5" customHeight="1" x14ac:dyDescent="0.55000000000000004">
      <c r="B10" s="191" t="s">
        <v>219</v>
      </c>
      <c r="C10" s="170"/>
      <c r="D10" s="170"/>
      <c r="E10" s="170"/>
      <c r="F10" s="170"/>
      <c r="G10" s="170"/>
      <c r="H10" s="170"/>
      <c r="I10" s="203"/>
      <c r="J10" s="145"/>
      <c r="K10" s="145"/>
    </row>
    <row r="11" spans="2:12" ht="14.5" customHeight="1" x14ac:dyDescent="0.55000000000000004">
      <c r="B11" s="191"/>
      <c r="C11" s="170"/>
      <c r="D11" s="170"/>
      <c r="E11" s="170"/>
      <c r="F11" s="170"/>
      <c r="G11" s="170"/>
      <c r="H11" s="170"/>
      <c r="I11" s="203"/>
      <c r="J11" s="145"/>
      <c r="K11" s="145"/>
    </row>
    <row r="12" spans="2:12" ht="22.5" customHeight="1" x14ac:dyDescent="0.55000000000000004">
      <c r="B12" s="187" t="s">
        <v>136</v>
      </c>
      <c r="C12" s="170"/>
      <c r="D12" s="170"/>
      <c r="E12" s="170"/>
      <c r="F12" s="170"/>
      <c r="G12" s="170"/>
      <c r="H12" s="170"/>
      <c r="I12" s="203"/>
      <c r="J12" s="145"/>
      <c r="K12" s="145"/>
    </row>
    <row r="13" spans="2:12" ht="22.5" customHeight="1" x14ac:dyDescent="0.55000000000000004">
      <c r="B13" s="191" t="s">
        <v>137</v>
      </c>
      <c r="C13" s="174"/>
      <c r="D13" s="174"/>
      <c r="E13" s="174"/>
      <c r="F13" s="244"/>
      <c r="G13" s="179"/>
      <c r="H13" s="179"/>
      <c r="I13" s="186"/>
    </row>
    <row r="14" spans="2:12" ht="13" customHeight="1" x14ac:dyDescent="0.55000000000000004">
      <c r="B14" s="191"/>
      <c r="C14" s="174"/>
      <c r="D14" s="174"/>
      <c r="E14" s="174"/>
      <c r="F14" s="244"/>
      <c r="G14" s="179"/>
      <c r="H14" s="179"/>
      <c r="I14" s="186"/>
    </row>
    <row r="15" spans="2:12" ht="18.649999999999999" customHeight="1" x14ac:dyDescent="0.55000000000000004">
      <c r="B15" s="191" t="s">
        <v>139</v>
      </c>
      <c r="C15" s="174"/>
      <c r="D15" s="174"/>
      <c r="E15" s="174"/>
      <c r="F15" s="244"/>
      <c r="G15" s="179"/>
      <c r="H15" s="179"/>
      <c r="I15" s="186"/>
    </row>
    <row r="16" spans="2:12" ht="13" customHeight="1" x14ac:dyDescent="0.55000000000000004">
      <c r="B16" s="204"/>
      <c r="C16" s="188"/>
      <c r="D16" s="188"/>
      <c r="E16" s="188"/>
      <c r="F16" s="189"/>
      <c r="G16" s="189"/>
      <c r="H16" s="189"/>
      <c r="I16" s="190"/>
    </row>
    <row r="17" spans="2:11" s="170" customFormat="1" ht="24" customHeight="1" x14ac:dyDescent="0.55000000000000004">
      <c r="B17" s="169"/>
      <c r="C17" s="178"/>
      <c r="D17" s="178"/>
      <c r="E17" s="178"/>
      <c r="F17" s="179"/>
      <c r="G17" s="179"/>
      <c r="H17" s="179"/>
      <c r="I17" s="179"/>
      <c r="J17" s="179"/>
      <c r="K17" s="179"/>
    </row>
    <row r="18" spans="2:11" s="170" customFormat="1" ht="24" customHeight="1" x14ac:dyDescent="0.55000000000000004">
      <c r="B18" s="192" t="s">
        <v>132</v>
      </c>
      <c r="C18" s="183"/>
      <c r="D18" s="183"/>
      <c r="E18" s="183"/>
      <c r="F18" s="184"/>
      <c r="G18" s="184"/>
      <c r="H18" s="184"/>
      <c r="I18" s="185"/>
      <c r="J18" s="179"/>
      <c r="K18" s="179"/>
    </row>
    <row r="19" spans="2:11" s="170" customFormat="1" ht="28.5" customHeight="1" x14ac:dyDescent="0.55000000000000004">
      <c r="B19" s="246" t="s">
        <v>138</v>
      </c>
      <c r="C19" s="174"/>
      <c r="D19" s="174"/>
      <c r="E19" s="174"/>
      <c r="F19" s="179"/>
      <c r="G19" s="179"/>
      <c r="H19" s="226" t="s">
        <v>256</v>
      </c>
      <c r="I19" s="186"/>
      <c r="J19" s="179"/>
      <c r="K19" s="179"/>
    </row>
    <row r="20" spans="2:11" s="193" customFormat="1" ht="25" customHeight="1" x14ac:dyDescent="0.55000000000000004">
      <c r="B20" s="205" t="s">
        <v>146</v>
      </c>
      <c r="C20" s="212"/>
      <c r="D20" s="212"/>
      <c r="E20" s="212"/>
      <c r="F20" s="213"/>
      <c r="G20" s="213"/>
      <c r="H20" s="227" t="s">
        <v>145</v>
      </c>
      <c r="I20" s="206"/>
      <c r="J20" s="179"/>
      <c r="K20" s="179"/>
    </row>
    <row r="21" spans="2:11" s="193" customFormat="1" ht="25" customHeight="1" x14ac:dyDescent="0.55000000000000004">
      <c r="B21" s="207" t="s">
        <v>236</v>
      </c>
      <c r="C21" s="212"/>
      <c r="D21" s="212"/>
      <c r="E21" s="212"/>
      <c r="F21" s="213"/>
      <c r="G21" s="213"/>
      <c r="H21" s="227" t="s">
        <v>213</v>
      </c>
      <c r="I21" s="206"/>
      <c r="J21" s="179"/>
      <c r="K21" s="179"/>
    </row>
    <row r="22" spans="2:11" s="193" customFormat="1" ht="25" customHeight="1" x14ac:dyDescent="0.55000000000000004">
      <c r="B22" s="187" t="s">
        <v>237</v>
      </c>
      <c r="C22" s="174"/>
      <c r="D22" s="174"/>
      <c r="E22" s="174"/>
      <c r="F22" s="179"/>
      <c r="G22" s="179"/>
      <c r="H22" s="228" t="s">
        <v>148</v>
      </c>
      <c r="I22" s="186"/>
      <c r="J22" s="179"/>
      <c r="K22" s="179"/>
    </row>
    <row r="23" spans="2:11" s="193" customFormat="1" ht="25" customHeight="1" x14ac:dyDescent="0.55000000000000004">
      <c r="B23" s="191" t="s">
        <v>147</v>
      </c>
      <c r="C23" s="174"/>
      <c r="D23" s="174"/>
      <c r="E23" s="174"/>
      <c r="F23" s="179"/>
      <c r="G23" s="179"/>
      <c r="H23" s="228" t="s">
        <v>214</v>
      </c>
      <c r="I23" s="186"/>
      <c r="J23" s="179"/>
      <c r="K23" s="179"/>
    </row>
    <row r="24" spans="2:11" s="193" customFormat="1" ht="25" customHeight="1" x14ac:dyDescent="0.55000000000000004">
      <c r="B24" s="205" t="s">
        <v>238</v>
      </c>
      <c r="C24" s="212"/>
      <c r="D24" s="212"/>
      <c r="E24" s="212"/>
      <c r="F24" s="213"/>
      <c r="G24" s="213"/>
      <c r="H24" s="227" t="s">
        <v>215</v>
      </c>
      <c r="I24" s="206"/>
      <c r="J24" s="179"/>
      <c r="K24" s="179"/>
    </row>
    <row r="25" spans="2:11" s="193" customFormat="1" ht="34.5" customHeight="1" x14ac:dyDescent="0.55000000000000004">
      <c r="B25" s="187" t="s">
        <v>239</v>
      </c>
      <c r="C25" s="174"/>
      <c r="D25" s="174"/>
      <c r="E25" s="174"/>
      <c r="F25" s="179"/>
      <c r="G25" s="179"/>
      <c r="H25" s="228" t="s">
        <v>216</v>
      </c>
      <c r="I25" s="186"/>
      <c r="J25" s="179"/>
      <c r="K25" s="179"/>
    </row>
    <row r="26" spans="2:11" s="193" customFormat="1" ht="25" customHeight="1" x14ac:dyDescent="0.55000000000000004">
      <c r="B26" s="208" t="s">
        <v>255</v>
      </c>
      <c r="C26" s="209"/>
      <c r="D26" s="209"/>
      <c r="E26" s="209"/>
      <c r="F26" s="210"/>
      <c r="G26" s="210"/>
      <c r="H26" s="229" t="s">
        <v>217</v>
      </c>
      <c r="I26" s="211"/>
      <c r="J26" s="179"/>
      <c r="K26" s="179"/>
    </row>
    <row r="27" spans="2:11" s="170" customFormat="1" ht="24" customHeight="1" x14ac:dyDescent="0.55000000000000004">
      <c r="B27" s="169"/>
      <c r="C27" s="178"/>
      <c r="D27" s="178"/>
      <c r="E27" s="178"/>
      <c r="F27" s="179"/>
      <c r="G27" s="179"/>
      <c r="H27" s="179"/>
      <c r="I27" s="179"/>
      <c r="J27" s="179"/>
      <c r="K27" s="179"/>
    </row>
    <row r="28" spans="2:11" s="170" customFormat="1" ht="29.15" customHeight="1" x14ac:dyDescent="0.55000000000000004">
      <c r="B28" s="230" t="s">
        <v>250</v>
      </c>
      <c r="C28" s="193"/>
      <c r="D28" s="178"/>
      <c r="E28" s="178"/>
      <c r="F28" s="179"/>
      <c r="G28" s="179"/>
      <c r="H28" s="179"/>
      <c r="I28" s="179"/>
      <c r="J28" s="179"/>
      <c r="K28" s="179"/>
    </row>
    <row r="29" spans="2:11" s="170" customFormat="1" ht="24" customHeight="1" x14ac:dyDescent="0.55000000000000004">
      <c r="B29" s="231" t="s">
        <v>101</v>
      </c>
      <c r="C29" s="171" t="s">
        <v>240</v>
      </c>
      <c r="D29" s="230"/>
      <c r="F29" s="177"/>
      <c r="G29" s="179"/>
      <c r="H29" s="179"/>
      <c r="I29" s="179"/>
      <c r="J29" s="179"/>
      <c r="K29" s="179"/>
    </row>
    <row r="30" spans="2:11" s="170" customFormat="1" ht="5.15" customHeight="1" x14ac:dyDescent="0.55000000000000004">
      <c r="B30" s="232"/>
      <c r="C30" s="171"/>
      <c r="D30" s="230"/>
      <c r="F30" s="177"/>
      <c r="G30" s="179"/>
      <c r="H30" s="179"/>
      <c r="I30" s="179"/>
      <c r="J30" s="179"/>
      <c r="K30" s="179"/>
    </row>
    <row r="31" spans="2:11" s="170" customFormat="1" ht="24" customHeight="1" x14ac:dyDescent="0.55000000000000004">
      <c r="B31" s="233" t="s">
        <v>126</v>
      </c>
      <c r="C31" s="178" t="s">
        <v>241</v>
      </c>
      <c r="D31" s="230"/>
      <c r="F31" s="177"/>
      <c r="G31" s="179"/>
      <c r="H31" s="179"/>
      <c r="I31" s="179"/>
      <c r="J31" s="179"/>
      <c r="K31" s="179"/>
    </row>
    <row r="32" spans="2:11" s="170" customFormat="1" ht="5.15" customHeight="1" x14ac:dyDescent="0.55000000000000004">
      <c r="B32" s="171"/>
      <c r="C32" s="171"/>
      <c r="D32" s="230"/>
      <c r="F32" s="177"/>
      <c r="G32" s="179"/>
      <c r="H32" s="179"/>
      <c r="I32" s="179"/>
      <c r="J32" s="179"/>
      <c r="K32" s="179"/>
    </row>
    <row r="33" spans="2:11" s="170" customFormat="1" ht="24" customHeight="1" x14ac:dyDescent="0.55000000000000004">
      <c r="B33" s="234" t="s">
        <v>127</v>
      </c>
      <c r="C33" s="178" t="s">
        <v>242</v>
      </c>
      <c r="D33" s="230"/>
      <c r="F33" s="177"/>
      <c r="G33" s="179"/>
      <c r="H33" s="179"/>
      <c r="I33" s="179"/>
      <c r="J33" s="179"/>
      <c r="K33" s="179"/>
    </row>
    <row r="34" spans="2:11" s="170" customFormat="1" ht="6.65" customHeight="1" thickBot="1" x14ac:dyDescent="0.6">
      <c r="B34" s="171"/>
      <c r="C34" s="171"/>
      <c r="D34" s="230"/>
      <c r="F34" s="177"/>
      <c r="G34" s="179"/>
      <c r="H34" s="179"/>
      <c r="I34" s="179"/>
      <c r="J34" s="179"/>
      <c r="K34" s="179"/>
    </row>
    <row r="35" spans="2:11" s="170" customFormat="1" ht="24" customHeight="1" thickTop="1" thickBot="1" x14ac:dyDescent="0.6">
      <c r="B35" s="235" t="s">
        <v>128</v>
      </c>
      <c r="C35" s="178" t="s">
        <v>243</v>
      </c>
      <c r="D35" s="230"/>
      <c r="F35" s="177"/>
      <c r="G35" s="179"/>
      <c r="H35" s="179"/>
      <c r="I35" s="179"/>
      <c r="J35" s="179"/>
      <c r="K35" s="179"/>
    </row>
    <row r="36" spans="2:11" s="170" customFormat="1" ht="6.65" customHeight="1" thickTop="1" x14ac:dyDescent="0.55000000000000004">
      <c r="B36" s="180"/>
      <c r="C36" s="180"/>
      <c r="D36" s="182"/>
      <c r="F36" s="177"/>
      <c r="G36" s="179"/>
      <c r="H36" s="179"/>
      <c r="I36" s="179"/>
      <c r="J36" s="179"/>
      <c r="K36" s="179"/>
    </row>
    <row r="37" spans="2:11" s="170" customFormat="1" ht="24" customHeight="1" x14ac:dyDescent="0.55000000000000004">
      <c r="B37" s="180"/>
      <c r="C37" s="178"/>
      <c r="D37" s="178"/>
      <c r="E37" s="178"/>
      <c r="F37" s="179"/>
      <c r="G37" s="179"/>
      <c r="H37" s="179"/>
      <c r="I37" s="179"/>
      <c r="J37" s="179"/>
      <c r="K37" s="179"/>
    </row>
    <row r="38" spans="2:11" ht="24" customHeight="1" x14ac:dyDescent="0.55000000000000004">
      <c r="B38" s="173"/>
      <c r="C38" s="173"/>
      <c r="D38" s="173"/>
      <c r="E38" s="173"/>
      <c r="F38" s="173"/>
    </row>
    <row r="39" spans="2:11" ht="24" customHeight="1" x14ac:dyDescent="0.55000000000000004"/>
    <row r="40" spans="2:11" ht="24" customHeight="1" x14ac:dyDescent="0.55000000000000004"/>
    <row r="41" spans="2:11" ht="24" customHeight="1" x14ac:dyDescent="0.55000000000000004"/>
    <row r="42" spans="2:11" ht="24" customHeight="1" x14ac:dyDescent="0.55000000000000004"/>
    <row r="43" spans="2:11" ht="24" customHeight="1" x14ac:dyDescent="0.55000000000000004"/>
    <row r="44" spans="2:11" ht="24" customHeight="1" x14ac:dyDescent="0.55000000000000004"/>
    <row r="45" spans="2:11" ht="24" customHeight="1" x14ac:dyDescent="0.55000000000000004"/>
    <row r="46" spans="2:11" ht="24" customHeight="1" x14ac:dyDescent="0.55000000000000004"/>
    <row r="47" spans="2:11" ht="24" customHeight="1" x14ac:dyDescent="0.55000000000000004"/>
    <row r="48" spans="2:11" ht="24" customHeight="1" x14ac:dyDescent="0.55000000000000004"/>
    <row r="49" ht="24" customHeight="1" x14ac:dyDescent="0.55000000000000004"/>
    <row r="50" ht="24" customHeight="1" x14ac:dyDescent="0.55000000000000004"/>
    <row r="51" ht="24" customHeight="1" x14ac:dyDescent="0.55000000000000004"/>
    <row r="52" ht="24" customHeight="1" x14ac:dyDescent="0.55000000000000004"/>
    <row r="53" ht="24" customHeight="1" x14ac:dyDescent="0.55000000000000004"/>
  </sheetData>
  <sheetProtection algorithmName="SHA-512" hashValue="zGKdjd9ke0MjZA2GwctkoNrs7WAYrKPD1e67eA0NNuG+drghP1j4vypFrG5Z4NvdWHELu9qxDFzX+hwd6aongw==" saltValue="ZNzGedH+wbaPyEDX0fkP5w==" spinCount="100000" sheet="1" objects="1" scenarios="1"/>
  <phoneticPr fontId="1"/>
  <hyperlinks>
    <hyperlink ref="B5" r:id="rId1" display="　　「経営自己診断システム」" xr:uid="{881FA931-4530-489A-8F0C-E4D70E822015}"/>
    <hyperlink ref="C5" r:id="rId2" xr:uid="{8BDE7CC7-9F0C-47FF-A12F-AC2DE1ECA29E}"/>
    <hyperlink ref="D5" r:id="rId3" xr:uid="{8D2DE4B6-17D6-4BC4-B077-AC1B4000C7A3}"/>
  </hyperlinks>
  <pageMargins left="0.25" right="0.25" top="0.75" bottom="0.75" header="0.3" footer="0.3"/>
  <pageSetup paperSize="9" scale="48"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20F7-19F1-415C-B98C-D4E7DC8B396E}">
  <sheetPr>
    <tabColor rgb="FF92D050"/>
  </sheetPr>
  <dimension ref="A1:S83"/>
  <sheetViews>
    <sheetView showGridLines="0" tabSelected="1" zoomScale="70" zoomScaleNormal="70" zoomScaleSheetLayoutView="85" workbookViewId="0">
      <pane ySplit="12" topLeftCell="A28" activePane="bottomLeft" state="frozen"/>
      <selection pane="bottomLeft" activeCell="D41" sqref="D41"/>
    </sheetView>
  </sheetViews>
  <sheetFormatPr defaultColWidth="8.58203125" defaultRowHeight="76.5" customHeight="1" x14ac:dyDescent="0.55000000000000004"/>
  <cols>
    <col min="1" max="1" width="3.5" style="155" customWidth="1"/>
    <col min="2" max="2" width="60.25" style="263" customWidth="1"/>
    <col min="3" max="11" width="30.08203125" style="263" customWidth="1"/>
    <col min="12" max="12" width="3" style="155" customWidth="1"/>
    <col min="13" max="14" width="5.08203125" style="155" customWidth="1"/>
    <col min="15" max="16384" width="8.58203125" style="155"/>
  </cols>
  <sheetData>
    <row r="1" spans="2:19" ht="51.65" customHeight="1" x14ac:dyDescent="0.55000000000000004">
      <c r="B1" s="259" t="s">
        <v>220</v>
      </c>
      <c r="C1" s="260"/>
      <c r="D1" s="261" t="s">
        <v>222</v>
      </c>
      <c r="E1" s="260"/>
      <c r="F1" s="262"/>
    </row>
    <row r="2" spans="2:19" s="264" customFormat="1" ht="9" customHeight="1" x14ac:dyDescent="0.55000000000000004">
      <c r="C2" s="265"/>
      <c r="D2" s="266"/>
      <c r="E2" s="265"/>
      <c r="F2" s="196"/>
      <c r="G2" s="196"/>
      <c r="H2" s="196"/>
      <c r="I2" s="196"/>
      <c r="J2" s="196"/>
      <c r="K2" s="196"/>
    </row>
    <row r="3" spans="2:19" s="264" customFormat="1" ht="16" customHeight="1" x14ac:dyDescent="0.55000000000000004">
      <c r="C3" s="265"/>
      <c r="D3" s="265"/>
      <c r="E3" s="265"/>
      <c r="F3" s="196"/>
      <c r="G3" s="196"/>
      <c r="H3" s="196"/>
      <c r="I3" s="196"/>
      <c r="J3" s="196"/>
      <c r="K3" s="196"/>
    </row>
    <row r="4" spans="2:19" s="264" customFormat="1" ht="33.65" customHeight="1" x14ac:dyDescent="0.55000000000000004">
      <c r="B4" s="267" t="s">
        <v>140</v>
      </c>
      <c r="C4" s="393" t="s">
        <v>110</v>
      </c>
      <c r="D4" s="268" t="s">
        <v>224</v>
      </c>
      <c r="E4" s="265"/>
      <c r="F4" s="196"/>
      <c r="G4" s="196"/>
      <c r="H4" s="196"/>
      <c r="I4" s="196"/>
      <c r="J4" s="196"/>
      <c r="K4" s="196"/>
    </row>
    <row r="5" spans="2:19" s="264" customFormat="1" ht="33.65" customHeight="1" thickBot="1" x14ac:dyDescent="0.6">
      <c r="B5" s="267" t="s">
        <v>225</v>
      </c>
      <c r="C5" s="394">
        <v>46753</v>
      </c>
      <c r="D5" s="269" t="s">
        <v>141</v>
      </c>
      <c r="G5" s="196"/>
      <c r="H5" s="196"/>
      <c r="I5" s="196"/>
      <c r="J5" s="196"/>
      <c r="K5" s="196"/>
    </row>
    <row r="6" spans="2:19" s="264" customFormat="1" ht="33.65" customHeight="1" x14ac:dyDescent="0.55000000000000004">
      <c r="B6" s="270" t="s">
        <v>107</v>
      </c>
      <c r="C6" s="271">
        <f>IF(OR(C12="",E12=""),"",YEAR(E12)-YEAR(C12))</f>
        <v>2</v>
      </c>
      <c r="H6" s="196"/>
      <c r="I6" s="196"/>
      <c r="J6" s="196"/>
      <c r="K6" s="196"/>
    </row>
    <row r="7" spans="2:19" s="264" customFormat="1" ht="18" hidden="1" customHeight="1" x14ac:dyDescent="0.55000000000000004">
      <c r="H7" s="196"/>
      <c r="I7" s="196"/>
      <c r="J7" s="196"/>
      <c r="K7" s="196"/>
    </row>
    <row r="8" spans="2:19" ht="1" customHeight="1" x14ac:dyDescent="0.55000000000000004">
      <c r="C8" s="155"/>
      <c r="D8" s="272"/>
      <c r="E8" s="272"/>
      <c r="F8" s="272"/>
      <c r="G8" s="272"/>
      <c r="H8" s="273"/>
      <c r="I8" s="273"/>
      <c r="J8" s="273"/>
      <c r="K8" s="273"/>
    </row>
    <row r="9" spans="2:19" ht="22.5" customHeight="1" thickBot="1" x14ac:dyDescent="0.6">
      <c r="B9" s="274"/>
      <c r="D9" s="275">
        <v>1</v>
      </c>
      <c r="E9" s="275">
        <f>IF(OR(C4="",C5=""),"",((YEAR(C5)+(MONTH(C5)&gt;VALUE(SUBSTITUTE(C4,"月",""))))-IF(VALUE(SUBSTITUTE(C4,"月",""))&lt;=9,2026,2025)))</f>
        <v>2</v>
      </c>
      <c r="F9" s="276"/>
      <c r="G9" s="277">
        <v>1</v>
      </c>
      <c r="H9" s="277">
        <v>2</v>
      </c>
      <c r="I9" s="277">
        <v>3</v>
      </c>
      <c r="J9" s="277">
        <v>4</v>
      </c>
      <c r="K9" s="277">
        <v>5</v>
      </c>
      <c r="L9" s="278"/>
      <c r="M9" s="278"/>
    </row>
    <row r="10" spans="2:19" s="285" customFormat="1" ht="42" customHeight="1" thickBot="1" x14ac:dyDescent="0.6">
      <c r="B10" s="279"/>
      <c r="C10" s="280" t="s">
        <v>120</v>
      </c>
      <c r="D10" s="281"/>
      <c r="E10" s="281"/>
      <c r="F10" s="282" t="s">
        <v>247</v>
      </c>
      <c r="G10" s="282"/>
      <c r="H10" s="283"/>
      <c r="I10" s="283"/>
      <c r="J10" s="283"/>
      <c r="K10" s="284"/>
      <c r="P10" s="155"/>
    </row>
    <row r="11" spans="2:19" s="285" customFormat="1" ht="48" customHeight="1" thickBot="1" x14ac:dyDescent="0.6">
      <c r="B11" s="455"/>
      <c r="C11" s="286" t="s">
        <v>142</v>
      </c>
      <c r="D11" s="287" t="s">
        <v>245</v>
      </c>
      <c r="E11" s="288" t="s">
        <v>246</v>
      </c>
      <c r="F11" s="289"/>
      <c r="G11" s="290" t="s">
        <v>102</v>
      </c>
      <c r="H11" s="290" t="s">
        <v>103</v>
      </c>
      <c r="I11" s="290" t="s">
        <v>104</v>
      </c>
      <c r="J11" s="290" t="s">
        <v>105</v>
      </c>
      <c r="K11" s="291" t="s">
        <v>106</v>
      </c>
    </row>
    <row r="12" spans="2:19" s="157" customFormat="1" ht="49" customHeight="1" thickBot="1" x14ac:dyDescent="0.6">
      <c r="B12" s="455"/>
      <c r="C12" s="292">
        <f>IF(D12="","",EDATE(D12,-12))</f>
        <v>46082</v>
      </c>
      <c r="D12" s="293">
        <f>IF(C4="","",DATE(IF(VALUE(SUBSTITUTE(C4,"月",""))&lt;=9,2027,2026),VALUE(SUBSTITUTE(C4,"月","")),1))</f>
        <v>46447</v>
      </c>
      <c r="E12" s="293">
        <f>IF(OR(C5="",C4=""),"",DATE(YEAR(C5)+(MONTH(C5)&gt;VALUE(SUBSTITUTE(C4,"月",""))),VALUE(SUBSTITUTE(C4,"月","")),1))</f>
        <v>46813</v>
      </c>
      <c r="F12" s="294">
        <f>E12</f>
        <v>46813</v>
      </c>
      <c r="G12" s="294">
        <f>IF(F12="","",EDATE(F12,12))</f>
        <v>47178</v>
      </c>
      <c r="H12" s="294">
        <f>IF(G12="","",EDATE(G12,12))</f>
        <v>47543</v>
      </c>
      <c r="I12" s="294">
        <f>IF(H12="","",EDATE(H12,12))</f>
        <v>47908</v>
      </c>
      <c r="J12" s="294">
        <f>IF(I12="","",EDATE(I12,12))</f>
        <v>48274</v>
      </c>
      <c r="K12" s="295">
        <f>IF(J12="","",EDATE(J12,12))</f>
        <v>48639</v>
      </c>
      <c r="L12" s="296"/>
    </row>
    <row r="13" spans="2:19" s="157" customFormat="1" ht="34.5" customHeight="1" thickBot="1" x14ac:dyDescent="0.6">
      <c r="B13" s="297" t="s">
        <v>248</v>
      </c>
      <c r="C13" s="298"/>
      <c r="D13" s="298"/>
      <c r="E13" s="298"/>
      <c r="F13" s="298"/>
      <c r="G13" s="298"/>
      <c r="H13" s="298"/>
      <c r="I13" s="298"/>
      <c r="J13" s="298"/>
      <c r="K13" s="299"/>
      <c r="L13" s="300"/>
      <c r="M13" s="285"/>
      <c r="N13" s="285"/>
      <c r="O13" s="285"/>
      <c r="P13" s="285"/>
      <c r="Q13" s="285"/>
      <c r="R13" s="285"/>
      <c r="S13" s="285"/>
    </row>
    <row r="14" spans="2:19" s="157" customFormat="1" ht="44.5" customHeight="1" x14ac:dyDescent="0.55000000000000004">
      <c r="B14" s="301" t="s">
        <v>65</v>
      </c>
      <c r="C14" s="302"/>
      <c r="D14" s="303"/>
      <c r="E14" s="304"/>
      <c r="F14" s="254">
        <v>11506484677</v>
      </c>
      <c r="G14" s="249">
        <v>11966744064</v>
      </c>
      <c r="H14" s="247">
        <v>12445413827</v>
      </c>
      <c r="I14" s="247">
        <v>12943230380</v>
      </c>
      <c r="J14" s="247">
        <v>13460959595</v>
      </c>
      <c r="K14" s="248">
        <v>13999397979</v>
      </c>
    </row>
    <row r="15" spans="2:19" s="157" customFormat="1" ht="44.5" customHeight="1" x14ac:dyDescent="0.55000000000000004">
      <c r="B15" s="305" t="s">
        <v>66</v>
      </c>
      <c r="C15" s="306"/>
      <c r="D15" s="307"/>
      <c r="E15" s="308"/>
      <c r="F15" s="255">
        <v>10413368633</v>
      </c>
      <c r="G15" s="250">
        <v>10799986518</v>
      </c>
      <c r="H15" s="218">
        <v>11200872444</v>
      </c>
      <c r="I15" s="218">
        <v>11616549266</v>
      </c>
      <c r="J15" s="218">
        <v>12040828358</v>
      </c>
      <c r="K15" s="219">
        <v>12480463298</v>
      </c>
    </row>
    <row r="16" spans="2:19" s="157" customFormat="1" ht="44.5" customHeight="1" x14ac:dyDescent="0.55000000000000004">
      <c r="B16" s="305" t="s">
        <v>67</v>
      </c>
      <c r="C16" s="306"/>
      <c r="D16" s="307"/>
      <c r="E16" s="308"/>
      <c r="F16" s="256">
        <f t="shared" ref="F16:K16" si="0">F14-F15</f>
        <v>1093116044</v>
      </c>
      <c r="G16" s="251">
        <f t="shared" si="0"/>
        <v>1166757546</v>
      </c>
      <c r="H16" s="220">
        <f t="shared" si="0"/>
        <v>1244541383</v>
      </c>
      <c r="I16" s="220">
        <f t="shared" si="0"/>
        <v>1326681114</v>
      </c>
      <c r="J16" s="220">
        <f t="shared" si="0"/>
        <v>1420131237</v>
      </c>
      <c r="K16" s="221">
        <f t="shared" si="0"/>
        <v>1518934681</v>
      </c>
    </row>
    <row r="17" spans="1:16" s="157" customFormat="1" ht="44.5" customHeight="1" x14ac:dyDescent="0.55000000000000004">
      <c r="B17" s="305" t="s">
        <v>68</v>
      </c>
      <c r="C17" s="306"/>
      <c r="D17" s="307"/>
      <c r="E17" s="308"/>
      <c r="F17" s="255">
        <v>878831451</v>
      </c>
      <c r="G17" s="250">
        <v>915733024</v>
      </c>
      <c r="H17" s="218">
        <v>955904165</v>
      </c>
      <c r="I17" s="218">
        <v>996077390</v>
      </c>
      <c r="J17" s="218">
        <v>1039776714</v>
      </c>
      <c r="K17" s="219">
        <v>1083502800</v>
      </c>
    </row>
    <row r="18" spans="1:16" s="157" customFormat="1" ht="44.5" customHeight="1" x14ac:dyDescent="0.55000000000000004">
      <c r="B18" s="305" t="s">
        <v>69</v>
      </c>
      <c r="C18" s="306"/>
      <c r="D18" s="307"/>
      <c r="E18" s="308"/>
      <c r="F18" s="256">
        <f t="shared" ref="F18:K18" si="1">F16-F17</f>
        <v>214284593</v>
      </c>
      <c r="G18" s="251">
        <f t="shared" si="1"/>
        <v>251024522</v>
      </c>
      <c r="H18" s="220">
        <f t="shared" si="1"/>
        <v>288637218</v>
      </c>
      <c r="I18" s="220">
        <f t="shared" si="1"/>
        <v>330603724</v>
      </c>
      <c r="J18" s="220">
        <f t="shared" si="1"/>
        <v>380354523</v>
      </c>
      <c r="K18" s="221">
        <f t="shared" si="1"/>
        <v>435431881</v>
      </c>
    </row>
    <row r="19" spans="1:16" s="157" customFormat="1" ht="44.5" customHeight="1" x14ac:dyDescent="0.55000000000000004">
      <c r="B19" s="305" t="s">
        <v>226</v>
      </c>
      <c r="C19" s="306"/>
      <c r="D19" s="307"/>
      <c r="E19" s="308"/>
      <c r="F19" s="255">
        <v>1080178369</v>
      </c>
      <c r="G19" s="250">
        <v>1133090527</v>
      </c>
      <c r="H19" s="218">
        <v>1194468069</v>
      </c>
      <c r="I19" s="218">
        <v>1252619955</v>
      </c>
      <c r="J19" s="218">
        <v>1319891660</v>
      </c>
      <c r="K19" s="219">
        <v>1383761250</v>
      </c>
    </row>
    <row r="20" spans="1:16" s="157" customFormat="1" ht="44.5" customHeight="1" x14ac:dyDescent="0.55000000000000004">
      <c r="B20" s="305" t="s">
        <v>70</v>
      </c>
      <c r="C20" s="306"/>
      <c r="D20" s="307"/>
      <c r="E20" s="308"/>
      <c r="F20" s="256">
        <f t="shared" ref="F20:K20" si="2">F21+F22</f>
        <v>298864468</v>
      </c>
      <c r="G20" s="251">
        <f t="shared" si="2"/>
        <v>308064468</v>
      </c>
      <c r="H20" s="220">
        <f t="shared" si="2"/>
        <v>308064468</v>
      </c>
      <c r="I20" s="220">
        <f t="shared" si="2"/>
        <v>308064468</v>
      </c>
      <c r="J20" s="220">
        <f t="shared" si="2"/>
        <v>308064468</v>
      </c>
      <c r="K20" s="221">
        <f t="shared" si="2"/>
        <v>308064468</v>
      </c>
    </row>
    <row r="21" spans="1:16" s="157" customFormat="1" ht="44.5" customHeight="1" x14ac:dyDescent="0.55000000000000004">
      <c r="B21" s="309" t="s">
        <v>71</v>
      </c>
      <c r="C21" s="306"/>
      <c r="D21" s="307"/>
      <c r="E21" s="308"/>
      <c r="F21" s="255">
        <v>298864468</v>
      </c>
      <c r="G21" s="250">
        <v>298864468</v>
      </c>
      <c r="H21" s="218">
        <v>298864468</v>
      </c>
      <c r="I21" s="218">
        <v>298864468</v>
      </c>
      <c r="J21" s="218">
        <v>298864468</v>
      </c>
      <c r="K21" s="219">
        <v>298864468</v>
      </c>
    </row>
    <row r="22" spans="1:16" s="157" customFormat="1" ht="44.5" customHeight="1" x14ac:dyDescent="0.55000000000000004">
      <c r="B22" s="309" t="s">
        <v>122</v>
      </c>
      <c r="C22" s="306"/>
      <c r="D22" s="307"/>
      <c r="E22" s="308"/>
      <c r="F22" s="310"/>
      <c r="G22" s="250">
        <v>9200000</v>
      </c>
      <c r="H22" s="218">
        <v>9200000</v>
      </c>
      <c r="I22" s="218">
        <v>9200000</v>
      </c>
      <c r="J22" s="218">
        <v>9200000</v>
      </c>
      <c r="K22" s="219">
        <v>9200000</v>
      </c>
    </row>
    <row r="23" spans="1:16" s="157" customFormat="1" ht="44.5" customHeight="1" thickBot="1" x14ac:dyDescent="0.6">
      <c r="B23" s="305" t="s">
        <v>72</v>
      </c>
      <c r="C23" s="306"/>
      <c r="D23" s="307"/>
      <c r="E23" s="308"/>
      <c r="F23" s="257">
        <f t="shared" ref="F23:K23" si="3">F18+F19+F20</f>
        <v>1593327430</v>
      </c>
      <c r="G23" s="311">
        <f t="shared" si="3"/>
        <v>1692179517</v>
      </c>
      <c r="H23" s="312">
        <f t="shared" si="3"/>
        <v>1791169755</v>
      </c>
      <c r="I23" s="312">
        <f t="shared" si="3"/>
        <v>1891288147</v>
      </c>
      <c r="J23" s="312">
        <f t="shared" si="3"/>
        <v>2008310651</v>
      </c>
      <c r="K23" s="313">
        <f t="shared" si="3"/>
        <v>2127257599</v>
      </c>
    </row>
    <row r="24" spans="1:16" s="157" customFormat="1" ht="44.5" customHeight="1" thickTop="1" thickBot="1" x14ac:dyDescent="0.6">
      <c r="B24" s="314" t="s">
        <v>73</v>
      </c>
      <c r="C24" s="306"/>
      <c r="D24" s="307"/>
      <c r="E24" s="308"/>
      <c r="F24" s="315"/>
      <c r="G24" s="316">
        <f>ROUNDDOWN(((G23/$F$23)^(1/G9)-1)*100,2)</f>
        <v>6.2</v>
      </c>
      <c r="H24" s="316">
        <f>ROUNDDOWN(((H23/$F$23)^(1/H9)-1)*100,2)</f>
        <v>6.02</v>
      </c>
      <c r="I24" s="316">
        <f>ROUNDDOWN(((I23/$F$23)^(1/I9)-1)*100,2)</f>
        <v>5.88</v>
      </c>
      <c r="J24" s="316">
        <f>ROUNDDOWN(((J23/$F$23)^(1/J9)-1)*100,2)</f>
        <v>5.95</v>
      </c>
      <c r="K24" s="316">
        <f>ROUNDDOWN(((K23/$F$23)^(1/K9)-1)*100,2)</f>
        <v>5.95</v>
      </c>
    </row>
    <row r="25" spans="1:16" s="157" customFormat="1" ht="44.5" customHeight="1" thickTop="1" x14ac:dyDescent="0.55000000000000004">
      <c r="B25" s="305" t="s">
        <v>92</v>
      </c>
      <c r="C25" s="306"/>
      <c r="D25" s="307"/>
      <c r="E25" s="308"/>
      <c r="F25" s="379">
        <v>7</v>
      </c>
      <c r="G25" s="380">
        <v>7</v>
      </c>
      <c r="H25" s="381">
        <v>7</v>
      </c>
      <c r="I25" s="381">
        <v>7</v>
      </c>
      <c r="J25" s="381">
        <v>7</v>
      </c>
      <c r="K25" s="382">
        <v>7</v>
      </c>
      <c r="L25" s="317"/>
      <c r="P25" s="157" t="s">
        <v>87</v>
      </c>
    </row>
    <row r="26" spans="1:16" s="157" customFormat="1" ht="44.5" customHeight="1" x14ac:dyDescent="0.55000000000000004">
      <c r="B26" s="305" t="s">
        <v>227</v>
      </c>
      <c r="C26" s="306"/>
      <c r="D26" s="307"/>
      <c r="E26" s="308"/>
      <c r="F26" s="379">
        <v>181</v>
      </c>
      <c r="G26" s="383">
        <v>184</v>
      </c>
      <c r="H26" s="384">
        <v>188</v>
      </c>
      <c r="I26" s="384">
        <v>191</v>
      </c>
      <c r="J26" s="384">
        <v>195</v>
      </c>
      <c r="K26" s="385">
        <v>198</v>
      </c>
      <c r="L26" s="317"/>
    </row>
    <row r="27" spans="1:16" s="157" customFormat="1" ht="44.5" customHeight="1" x14ac:dyDescent="0.55000000000000004">
      <c r="B27" s="318" t="s">
        <v>93</v>
      </c>
      <c r="C27" s="306"/>
      <c r="D27" s="307"/>
      <c r="E27" s="308"/>
      <c r="F27" s="258">
        <f t="shared" ref="F27:K27" si="4">IF(F23&lt;0,ROUNDUP((F23/(F25+F26)),2),ROUNDDOWN((F23/(F25+F26)),2))</f>
        <v>8475145.9000000004</v>
      </c>
      <c r="G27" s="252">
        <f t="shared" si="4"/>
        <v>8859578.6199999992</v>
      </c>
      <c r="H27" s="222">
        <f t="shared" si="4"/>
        <v>9185485.9199999999</v>
      </c>
      <c r="I27" s="222">
        <f t="shared" si="4"/>
        <v>9551960.3300000001</v>
      </c>
      <c r="J27" s="222">
        <f t="shared" si="4"/>
        <v>9942131.9299999997</v>
      </c>
      <c r="K27" s="223">
        <f t="shared" si="4"/>
        <v>10376866.33</v>
      </c>
    </row>
    <row r="28" spans="1:16" s="157" customFormat="1" ht="44.5" customHeight="1" thickBot="1" x14ac:dyDescent="0.6">
      <c r="B28" s="318" t="s">
        <v>123</v>
      </c>
      <c r="C28" s="306"/>
      <c r="D28" s="307"/>
      <c r="E28" s="308"/>
      <c r="F28" s="319"/>
      <c r="G28" s="253">
        <f>IFERROR(IF($F$23&gt;=0,ROUNDUP(((ABS($F$23)*1.04^G9-(ABS($F$23)))+$F$23)/($F$25+$F$26),2),ROUNDDOWN(((ABS($F$23)*1.04^G9-(ABS($F$23)))+$F$23)/($F$25+$F$26),2)),0)</f>
        <v>8814151.75</v>
      </c>
      <c r="H28" s="224">
        <f>IFERROR(IF($F$23&gt;=0,ROUNDUP(((ABS($F$23)*1.04^H9-(ABS($F$23)))+$F$23)/($F$25+$F$26),2),ROUNDDOWN(((ABS($F$23)*1.04^H9-(ABS($F$23)))+$F$23)/($F$25+$F$26),2)),0)</f>
        <v>9166717.8200000003</v>
      </c>
      <c r="I28" s="224">
        <f>IFERROR(IF($F$23&gt;=0,ROUNDUP(((ABS($F$23)*1.04^I9-(ABS($F$23)))+$F$23)/($F$25+$F$26),2),ROUNDDOWN(((ABS($F$23)*1.04^I9-(ABS($F$23)))+$F$23)/($F$25+$F$26),2)),0)</f>
        <v>9533386.5299999993</v>
      </c>
      <c r="J28" s="224">
        <f>IFERROR(IF($F$23&gt;=0,ROUNDUP(((ABS($F$23)*1.04^J9-(ABS($F$23)))+$F$23)/($F$25+$F$26),2),ROUNDDOWN(((ABS($F$23)*1.04^J9-(ABS($F$23)))+$F$23)/($F$25+$F$26),2)),0)</f>
        <v>9914721.9900000002</v>
      </c>
      <c r="K28" s="225">
        <f>IFERROR(IF($F$23&gt;=0,ROUNDUP(((ABS($F$23)*1.04^K9-(ABS($F$23)))+$F$23)/($F$25+$F$26),2),ROUNDDOWN(((ABS($F$23)*1.04^K9-(ABS($F$23)))+$F$23)/($F$25+$F$26),2)),0)</f>
        <v>10311310.869999999</v>
      </c>
    </row>
    <row r="29" spans="1:16" s="157" customFormat="1" ht="44.5" customHeight="1" thickTop="1" thickBot="1" x14ac:dyDescent="0.6">
      <c r="B29" s="320" t="s">
        <v>228</v>
      </c>
      <c r="C29" s="321"/>
      <c r="D29" s="322"/>
      <c r="E29" s="323"/>
      <c r="F29" s="324"/>
      <c r="G29" s="316">
        <f>ROUNDDOWN(((G27/$F$27)^(1/G9)-1)*100,2)</f>
        <v>4.53</v>
      </c>
      <c r="H29" s="316">
        <f>ROUNDDOWN(((H27/$F$27)^(1/H9)-1)*100,2)</f>
        <v>4.0999999999999996</v>
      </c>
      <c r="I29" s="316">
        <f>ROUNDDOWN(((I27/$F$27)^(1/I9)-1)*100,2)</f>
        <v>4.0599999999999996</v>
      </c>
      <c r="J29" s="316">
        <f>ROUNDDOWN(((J27/$F$27)^(1/J9)-1)*100,2)</f>
        <v>4.07</v>
      </c>
      <c r="K29" s="316">
        <f>ROUNDDOWN(((K27/$F$27)^(1/K9)-1)*100,2)</f>
        <v>4.13</v>
      </c>
      <c r="L29" s="325"/>
      <c r="M29" s="325"/>
      <c r="N29" s="325"/>
    </row>
    <row r="30" spans="1:16" s="157" customFormat="1" ht="49" hidden="1" customHeight="1" x14ac:dyDescent="0.55000000000000004">
      <c r="A30" s="285"/>
      <c r="B30" s="326"/>
      <c r="C30" s="327"/>
      <c r="D30" s="327"/>
      <c r="E30" s="327"/>
      <c r="F30" s="328"/>
      <c r="G30" s="329"/>
      <c r="H30" s="329"/>
      <c r="I30" s="329"/>
      <c r="J30" s="329"/>
      <c r="K30" s="330"/>
      <c r="L30" s="331"/>
      <c r="M30" s="331"/>
      <c r="N30" s="331"/>
    </row>
    <row r="31" spans="1:16" s="157" customFormat="1" ht="15.65" customHeight="1" thickBot="1" x14ac:dyDescent="0.6">
      <c r="A31" s="285"/>
      <c r="B31" s="326"/>
      <c r="C31" s="327"/>
      <c r="D31" s="327"/>
      <c r="E31" s="327"/>
      <c r="F31" s="327"/>
      <c r="G31" s="332"/>
      <c r="H31" s="332"/>
      <c r="I31" s="332"/>
      <c r="J31" s="332"/>
      <c r="K31" s="332"/>
      <c r="L31" s="331"/>
      <c r="M31" s="331"/>
      <c r="N31" s="331"/>
    </row>
    <row r="32" spans="1:16" ht="35.15" customHeight="1" thickBot="1" x14ac:dyDescent="0.6">
      <c r="B32" s="333" t="s">
        <v>249</v>
      </c>
      <c r="C32" s="334"/>
      <c r="D32" s="334"/>
      <c r="E32" s="334"/>
      <c r="F32" s="335"/>
      <c r="G32" s="336"/>
      <c r="H32" s="337"/>
      <c r="I32" s="337"/>
      <c r="J32" s="337"/>
      <c r="K32" s="338"/>
    </row>
    <row r="33" spans="2:19" s="157" customFormat="1" ht="50.15" customHeight="1" x14ac:dyDescent="0.55000000000000004">
      <c r="B33" s="339" t="s">
        <v>231</v>
      </c>
      <c r="C33" s="386">
        <v>717003483</v>
      </c>
      <c r="D33" s="387">
        <v>787608582</v>
      </c>
      <c r="E33" s="388">
        <v>829735675</v>
      </c>
      <c r="F33" s="340">
        <f>E33</f>
        <v>829735675</v>
      </c>
      <c r="G33" s="391">
        <v>873184880</v>
      </c>
      <c r="H33" s="387">
        <v>923577636</v>
      </c>
      <c r="I33" s="387">
        <v>971350746</v>
      </c>
      <c r="J33" s="387">
        <v>1026607530</v>
      </c>
      <c r="K33" s="392">
        <v>1079101188</v>
      </c>
    </row>
    <row r="34" spans="2:19" s="157" customFormat="1" ht="50.15" customHeight="1" x14ac:dyDescent="0.55000000000000004">
      <c r="B34" s="341" t="s">
        <v>230</v>
      </c>
      <c r="C34" s="389">
        <v>166</v>
      </c>
      <c r="D34" s="384">
        <v>177</v>
      </c>
      <c r="E34" s="390">
        <v>181</v>
      </c>
      <c r="F34" s="342">
        <f>E34</f>
        <v>181</v>
      </c>
      <c r="G34" s="383">
        <v>184</v>
      </c>
      <c r="H34" s="384">
        <v>188</v>
      </c>
      <c r="I34" s="384">
        <v>191</v>
      </c>
      <c r="J34" s="384">
        <v>195</v>
      </c>
      <c r="K34" s="385">
        <v>198</v>
      </c>
      <c r="S34" s="343"/>
    </row>
    <row r="35" spans="2:19" s="157" customFormat="1" ht="50.15" customHeight="1" x14ac:dyDescent="0.55000000000000004">
      <c r="B35" s="341" t="s">
        <v>121</v>
      </c>
      <c r="C35" s="344">
        <f>ROUNDDOWN(C33/C34,2)</f>
        <v>4319298.09</v>
      </c>
      <c r="D35" s="345">
        <f>ROUNDDOWN(D33/D34,2)</f>
        <v>4449766</v>
      </c>
      <c r="E35" s="346">
        <f>ROUNDDOWN(E33/E34,2)</f>
        <v>4584175</v>
      </c>
      <c r="F35" s="340">
        <f>E35</f>
        <v>4584175</v>
      </c>
      <c r="G35" s="347">
        <f>ROUNDDOWN(G33/G34,2)</f>
        <v>4745570</v>
      </c>
      <c r="H35" s="345">
        <f>ROUNDDOWN(H33/H34,2)</f>
        <v>4912647</v>
      </c>
      <c r="I35" s="345">
        <f>ROUNDDOWN(I33/I34,2)</f>
        <v>5085606</v>
      </c>
      <c r="J35" s="345">
        <f>ROUNDDOWN(J33/J34,2)</f>
        <v>5264654</v>
      </c>
      <c r="K35" s="348">
        <f>ROUNDDOWN(K33/K34,2)</f>
        <v>5450006</v>
      </c>
    </row>
    <row r="36" spans="2:19" s="157" customFormat="1" ht="33.65" customHeight="1" x14ac:dyDescent="0.55000000000000004">
      <c r="B36" s="456" t="s">
        <v>95</v>
      </c>
      <c r="C36" s="459"/>
      <c r="D36" s="460"/>
      <c r="E36" s="349" t="s">
        <v>162</v>
      </c>
      <c r="F36" s="350"/>
      <c r="G36" s="351" t="s">
        <v>124</v>
      </c>
      <c r="H36" s="352"/>
      <c r="I36" s="352"/>
      <c r="J36" s="352"/>
      <c r="K36" s="353"/>
    </row>
    <row r="37" spans="2:19" s="157" customFormat="1" ht="50.15" customHeight="1" x14ac:dyDescent="0.55000000000000004">
      <c r="B37" s="457"/>
      <c r="C37" s="459"/>
      <c r="D37" s="460"/>
      <c r="E37" s="354">
        <f>ROUNDUP(($C$33+(ABS($C$33)*1.03^E9-ABS($C$33)))/($C$34),0)</f>
        <v>4582344</v>
      </c>
      <c r="F37" s="350"/>
      <c r="G37" s="355">
        <f>ROUNDUP(($F$33+(ABS($F$33)*1.035^G9-ABS($F$33)))/($F$34),0)</f>
        <v>4744622</v>
      </c>
      <c r="H37" s="356">
        <f>ROUNDUP(($F$33+(ABS($F$33)*1.035^H9-ABS($F$33)))/($F$34),0)</f>
        <v>4910683</v>
      </c>
      <c r="I37" s="356">
        <f>ROUNDUP(($F$33+(ABS($F$33)*1.035^I9-ABS($F$33)))/($F$34),0)</f>
        <v>5082557</v>
      </c>
      <c r="J37" s="356">
        <f>ROUNDUP(($F$33+(ABS($F$33)*1.035^J9-ABS($F$33)))/($F$34),0)</f>
        <v>5260447</v>
      </c>
      <c r="K37" s="357">
        <f>ROUNDUP(($F$33+(ABS($F$33)*1.035^K9-ABS($F$33)))/($F$34),0)</f>
        <v>5444562</v>
      </c>
      <c r="L37" s="358"/>
    </row>
    <row r="38" spans="2:19" s="157" customFormat="1" ht="33.65" customHeight="1" x14ac:dyDescent="0.55000000000000004">
      <c r="B38" s="457"/>
      <c r="C38" s="306"/>
      <c r="D38" s="307"/>
      <c r="E38" s="308"/>
      <c r="F38" s="350"/>
      <c r="G38" s="351" t="s">
        <v>125</v>
      </c>
      <c r="H38" s="352"/>
      <c r="I38" s="352"/>
      <c r="J38" s="352"/>
      <c r="K38" s="353"/>
      <c r="L38" s="358"/>
    </row>
    <row r="39" spans="2:19" s="157" customFormat="1" ht="50.15" customHeight="1" thickBot="1" x14ac:dyDescent="0.6">
      <c r="B39" s="458"/>
      <c r="C39" s="306"/>
      <c r="D39" s="307"/>
      <c r="E39" s="359"/>
      <c r="F39" s="350"/>
      <c r="G39" s="360">
        <f>ROUNDUP(($F$33+(ABS($F$33)*1.06^G9-ABS($F$33)))/($F$34),0)</f>
        <v>4859226</v>
      </c>
      <c r="H39" s="361">
        <f>ROUNDUP(($F$33+(ABS($F$33)*1.06^H9-ABS($F$33)))/($F$34),0)</f>
        <v>5150780</v>
      </c>
      <c r="I39" s="361">
        <f>ROUNDUP(($F$33+(ABS($F$33)*1.06^I9-ABS($F$33)))/($F$34),0)</f>
        <v>5459826</v>
      </c>
      <c r="J39" s="361">
        <f>ROUNDUP(($F$33+(ABS($F$33)*1.06^J9-ABS($F$33)))/($F$34),0)</f>
        <v>5787416</v>
      </c>
      <c r="K39" s="362">
        <f>ROUNDUP(($F$33+(ABS($F$33)*1.06^K9-ABS($F$33)))/($F$34),0)</f>
        <v>6134661</v>
      </c>
      <c r="L39" s="358"/>
    </row>
    <row r="40" spans="2:19" s="157" customFormat="1" ht="50.15" customHeight="1" thickTop="1" thickBot="1" x14ac:dyDescent="0.6">
      <c r="B40" s="363" t="s">
        <v>229</v>
      </c>
      <c r="C40" s="364"/>
      <c r="D40" s="365"/>
      <c r="E40" s="316">
        <f>IFERROR(IF(E$35&gt;=$C$35,ROUNDDOWN(((E35/$C$35)^(1/C6)-1)*100,2),ROUNDUP(((E35/$C$35)^(1/C6)-1)*100,2)),0)</f>
        <v>3.02</v>
      </c>
      <c r="F40" s="366"/>
      <c r="G40" s="316">
        <f>IFERROR(IF(G$35&gt;=$F$35,ROUNDDOWN(((G35/$F$35)^(1/G9)-1)*100,2),ROUNDUP(((G35/$F$35)^(1/G9)-1)*100,2)),0)</f>
        <v>3.52</v>
      </c>
      <c r="H40" s="316">
        <f>IFERROR(IF(H$35&gt;=$F$35,ROUNDDOWN(((H35/$F$35)^(1/H9)-1)*100,2),ROUNDUP(((H35/$F$35)^(1/H9)-1)*100,2)),0)</f>
        <v>3.52</v>
      </c>
      <c r="I40" s="316">
        <f>IFERROR(IF(I$35&gt;=$F$35,ROUNDDOWN(((I35/$F$35)^(1/I9)-1)*100,2),ROUNDUP(((I35/$F$35)^(1/I9)-1)*100,2)),0)</f>
        <v>3.52</v>
      </c>
      <c r="J40" s="316">
        <f>IFERROR(IF(J$35&gt;=$F$35,ROUNDDOWN(((J35/$F$35)^(1/J9)-1)*100,2),ROUNDUP(((J35/$F$35)^(1/J9)-1)*100,2)),0)</f>
        <v>3.52</v>
      </c>
      <c r="K40" s="316">
        <f>IFERROR(IF(K$35&gt;=$F$35,ROUNDDOWN(((K35/$F$35)^(1/K9)-1)*100,2),ROUNDUP(((K35/$F$35)^(1/K9)-1)*100,2)),0)</f>
        <v>3.52</v>
      </c>
      <c r="L40" s="358"/>
    </row>
    <row r="41" spans="2:19" s="157" customFormat="1" ht="77.150000000000006" customHeight="1" thickTop="1" x14ac:dyDescent="0.55000000000000004">
      <c r="B41" s="367"/>
      <c r="C41" s="368"/>
      <c r="D41" s="368"/>
      <c r="E41" s="369" t="s">
        <v>257</v>
      </c>
      <c r="F41" s="370"/>
      <c r="G41" s="370"/>
      <c r="H41" s="332"/>
      <c r="I41" s="454"/>
      <c r="J41" s="454"/>
      <c r="K41" s="454"/>
      <c r="L41" s="454"/>
      <c r="M41" s="454"/>
      <c r="N41" s="454"/>
      <c r="O41" s="454"/>
    </row>
    <row r="42" spans="2:19" s="285" customFormat="1" ht="12" customHeight="1" x14ac:dyDescent="0.55000000000000004">
      <c r="B42" s="260"/>
      <c r="C42" s="368"/>
      <c r="D42" s="368"/>
      <c r="E42" s="371"/>
      <c r="F42" s="368"/>
      <c r="G42" s="332"/>
      <c r="H42" s="332"/>
      <c r="I42" s="332"/>
      <c r="J42" s="332"/>
      <c r="K42" s="332"/>
      <c r="L42" s="372"/>
    </row>
    <row r="43" spans="2:19" s="374" customFormat="1" ht="18.5" x14ac:dyDescent="0.55000000000000004">
      <c r="B43" s="373" t="s">
        <v>74</v>
      </c>
      <c r="C43" s="373"/>
      <c r="D43" s="373"/>
      <c r="E43" s="373"/>
      <c r="G43" s="375"/>
    </row>
    <row r="44" spans="2:19" s="374" customFormat="1" ht="18.5" x14ac:dyDescent="0.55000000000000004">
      <c r="B44" s="373" t="s">
        <v>254</v>
      </c>
      <c r="C44" s="373"/>
      <c r="D44" s="373"/>
      <c r="E44" s="373"/>
      <c r="G44" s="375"/>
    </row>
    <row r="45" spans="2:19" s="374" customFormat="1" ht="18.5" x14ac:dyDescent="0.55000000000000004">
      <c r="B45" s="373" t="s">
        <v>75</v>
      </c>
      <c r="C45" s="373"/>
      <c r="D45" s="373"/>
      <c r="E45" s="373"/>
      <c r="G45" s="375"/>
    </row>
    <row r="46" spans="2:19" s="374" customFormat="1" ht="18.5" x14ac:dyDescent="0.55000000000000004">
      <c r="B46" s="373"/>
      <c r="C46" s="373"/>
      <c r="D46" s="373"/>
      <c r="E46" s="373"/>
      <c r="G46" s="375"/>
    </row>
    <row r="47" spans="2:19" s="374" customFormat="1" ht="18.5" x14ac:dyDescent="0.55000000000000004">
      <c r="B47" s="373" t="s">
        <v>100</v>
      </c>
      <c r="C47" s="373"/>
      <c r="D47" s="373"/>
      <c r="E47" s="373"/>
      <c r="G47" s="375"/>
    </row>
    <row r="48" spans="2:19" s="374" customFormat="1" ht="18.5" x14ac:dyDescent="0.55000000000000004">
      <c r="B48" s="373" t="s">
        <v>76</v>
      </c>
      <c r="C48" s="373"/>
      <c r="D48" s="373"/>
      <c r="E48" s="373"/>
      <c r="G48" s="375"/>
    </row>
    <row r="49" spans="2:7" s="374" customFormat="1" ht="18.5" x14ac:dyDescent="0.55000000000000004">
      <c r="B49" s="373" t="s">
        <v>253</v>
      </c>
      <c r="C49" s="373"/>
      <c r="D49" s="373"/>
      <c r="E49" s="373"/>
      <c r="G49" s="375"/>
    </row>
    <row r="50" spans="2:7" s="374" customFormat="1" ht="18.5" x14ac:dyDescent="0.55000000000000004">
      <c r="B50" s="373" t="s">
        <v>98</v>
      </c>
      <c r="C50" s="373"/>
      <c r="D50" s="373"/>
      <c r="E50" s="373"/>
      <c r="G50" s="375"/>
    </row>
    <row r="51" spans="2:7" s="374" customFormat="1" ht="18.5" x14ac:dyDescent="0.55000000000000004">
      <c r="B51" s="373"/>
      <c r="C51" s="373"/>
      <c r="D51" s="373"/>
      <c r="E51" s="373"/>
      <c r="G51" s="375"/>
    </row>
    <row r="52" spans="2:7" s="376" customFormat="1" ht="18.5" x14ac:dyDescent="0.55000000000000004">
      <c r="B52" s="376" t="s">
        <v>235</v>
      </c>
    </row>
    <row r="53" spans="2:7" s="376" customFormat="1" ht="18.5" x14ac:dyDescent="0.55000000000000004">
      <c r="B53" s="376" t="s">
        <v>251</v>
      </c>
    </row>
    <row r="54" spans="2:7" s="376" customFormat="1" ht="18.5" x14ac:dyDescent="0.55000000000000004">
      <c r="B54" s="376" t="s">
        <v>252</v>
      </c>
    </row>
    <row r="55" spans="2:7" s="376" customFormat="1" ht="18.5" x14ac:dyDescent="0.55000000000000004">
      <c r="B55" s="377" t="s">
        <v>234</v>
      </c>
    </row>
    <row r="56" spans="2:7" s="376" customFormat="1" ht="18.5" x14ac:dyDescent="0.55000000000000004">
      <c r="B56" s="376" t="s">
        <v>232</v>
      </c>
    </row>
    <row r="57" spans="2:7" s="376" customFormat="1" ht="18.5" x14ac:dyDescent="0.55000000000000004">
      <c r="B57" s="376" t="s">
        <v>233</v>
      </c>
    </row>
    <row r="58" spans="2:7" s="376" customFormat="1" ht="18.5" x14ac:dyDescent="0.55000000000000004"/>
    <row r="59" spans="2:7" s="376" customFormat="1" ht="18.5" x14ac:dyDescent="0.55000000000000004">
      <c r="B59" s="376" t="s">
        <v>94</v>
      </c>
    </row>
    <row r="60" spans="2:7" s="376" customFormat="1" ht="18.5" x14ac:dyDescent="0.55000000000000004">
      <c r="B60" s="376" t="s">
        <v>88</v>
      </c>
    </row>
    <row r="61" spans="2:7" s="376" customFormat="1" ht="18.5" x14ac:dyDescent="0.55000000000000004">
      <c r="B61" s="376" t="s">
        <v>89</v>
      </c>
    </row>
    <row r="62" spans="2:7" s="376" customFormat="1" ht="18.5" x14ac:dyDescent="0.55000000000000004">
      <c r="B62" s="376" t="s">
        <v>90</v>
      </c>
    </row>
    <row r="63" spans="2:7" s="376" customFormat="1" ht="18.5" x14ac:dyDescent="0.55000000000000004">
      <c r="B63" s="376" t="s">
        <v>91</v>
      </c>
    </row>
    <row r="64" spans="2:7" s="376" customFormat="1" ht="18.5" x14ac:dyDescent="0.55000000000000004">
      <c r="B64" s="376" t="s">
        <v>99</v>
      </c>
    </row>
    <row r="65" spans="2:19" s="376" customFormat="1" ht="18.5" x14ac:dyDescent="0.55000000000000004"/>
    <row r="66" spans="2:19" s="374" customFormat="1" ht="18.5" x14ac:dyDescent="0.55000000000000004">
      <c r="B66" s="376" t="s">
        <v>163</v>
      </c>
      <c r="C66" s="378"/>
      <c r="D66" s="378"/>
      <c r="E66" s="378"/>
      <c r="F66" s="378"/>
    </row>
    <row r="67" spans="2:19" s="374" customFormat="1" ht="18.5" x14ac:dyDescent="0.55000000000000004">
      <c r="B67" s="376" t="s">
        <v>164</v>
      </c>
      <c r="C67" s="378"/>
      <c r="D67" s="378"/>
      <c r="E67" s="378"/>
      <c r="F67" s="378"/>
    </row>
    <row r="68" spans="2:19" s="145" customFormat="1" ht="24" customHeight="1" x14ac:dyDescent="0.55000000000000004">
      <c r="B68" s="173"/>
      <c r="C68" s="173"/>
      <c r="D68" s="173"/>
      <c r="E68" s="173"/>
      <c r="F68" s="173"/>
      <c r="G68" s="172"/>
      <c r="H68" s="172"/>
      <c r="I68" s="172"/>
      <c r="J68" s="172"/>
      <c r="K68" s="172"/>
    </row>
    <row r="69" spans="2:19" ht="24" customHeight="1" x14ac:dyDescent="0.55000000000000004"/>
    <row r="70" spans="2:19" s="263" customFormat="1" ht="24" customHeight="1" x14ac:dyDescent="0.55000000000000004">
      <c r="L70" s="155"/>
      <c r="M70" s="155"/>
      <c r="N70" s="155"/>
      <c r="O70" s="155"/>
      <c r="P70" s="155"/>
      <c r="Q70" s="155"/>
      <c r="R70" s="155"/>
      <c r="S70" s="155"/>
    </row>
    <row r="71" spans="2:19" s="263" customFormat="1" ht="24" customHeight="1" x14ac:dyDescent="0.55000000000000004">
      <c r="L71" s="155"/>
      <c r="M71" s="155"/>
      <c r="N71" s="155"/>
      <c r="O71" s="155"/>
      <c r="P71" s="155"/>
      <c r="Q71" s="155"/>
      <c r="R71" s="155"/>
      <c r="S71" s="155"/>
    </row>
    <row r="72" spans="2:19" s="263" customFormat="1" ht="24" customHeight="1" x14ac:dyDescent="0.55000000000000004">
      <c r="L72" s="155"/>
      <c r="M72" s="155"/>
      <c r="N72" s="155"/>
      <c r="O72" s="155"/>
      <c r="P72" s="155"/>
      <c r="Q72" s="155"/>
      <c r="R72" s="155"/>
      <c r="S72" s="155"/>
    </row>
    <row r="73" spans="2:19" s="263" customFormat="1" ht="24" customHeight="1" x14ac:dyDescent="0.55000000000000004">
      <c r="L73" s="155"/>
      <c r="M73" s="155"/>
      <c r="N73" s="155"/>
      <c r="O73" s="155"/>
      <c r="P73" s="155"/>
      <c r="Q73" s="155"/>
      <c r="R73" s="155"/>
      <c r="S73" s="155"/>
    </row>
    <row r="74" spans="2:19" s="263" customFormat="1" ht="24" customHeight="1" x14ac:dyDescent="0.55000000000000004">
      <c r="L74" s="155"/>
      <c r="M74" s="155"/>
      <c r="N74" s="155"/>
      <c r="O74" s="155"/>
      <c r="P74" s="155"/>
      <c r="Q74" s="155"/>
      <c r="R74" s="155"/>
      <c r="S74" s="155"/>
    </row>
    <row r="75" spans="2:19" s="263" customFormat="1" ht="24" customHeight="1" x14ac:dyDescent="0.55000000000000004">
      <c r="L75" s="155"/>
      <c r="M75" s="155"/>
      <c r="N75" s="155"/>
      <c r="O75" s="155"/>
      <c r="P75" s="155"/>
      <c r="Q75" s="155"/>
      <c r="R75" s="155"/>
      <c r="S75" s="155"/>
    </row>
    <row r="76" spans="2:19" s="263" customFormat="1" ht="24" customHeight="1" x14ac:dyDescent="0.55000000000000004">
      <c r="L76" s="155"/>
      <c r="M76" s="155"/>
      <c r="N76" s="155"/>
      <c r="O76" s="155"/>
      <c r="P76" s="155"/>
      <c r="Q76" s="155"/>
      <c r="R76" s="155"/>
      <c r="S76" s="155"/>
    </row>
    <row r="77" spans="2:19" s="263" customFormat="1" ht="24" customHeight="1" x14ac:dyDescent="0.55000000000000004">
      <c r="L77" s="155"/>
      <c r="M77" s="155"/>
      <c r="N77" s="155"/>
      <c r="O77" s="155"/>
      <c r="P77" s="155"/>
      <c r="Q77" s="155"/>
      <c r="R77" s="155"/>
      <c r="S77" s="155"/>
    </row>
    <row r="78" spans="2:19" s="263" customFormat="1" ht="24" customHeight="1" x14ac:dyDescent="0.55000000000000004">
      <c r="L78" s="155"/>
      <c r="M78" s="155"/>
      <c r="N78" s="155"/>
      <c r="O78" s="155"/>
      <c r="P78" s="155"/>
      <c r="Q78" s="155"/>
      <c r="R78" s="155"/>
      <c r="S78" s="155"/>
    </row>
    <row r="79" spans="2:19" s="263" customFormat="1" ht="24" customHeight="1" x14ac:dyDescent="0.55000000000000004">
      <c r="L79" s="155"/>
      <c r="M79" s="155"/>
      <c r="N79" s="155"/>
      <c r="O79" s="155"/>
      <c r="P79" s="155"/>
      <c r="Q79" s="155"/>
      <c r="R79" s="155"/>
      <c r="S79" s="155"/>
    </row>
    <row r="80" spans="2:19" s="263" customFormat="1" ht="24" customHeight="1" x14ac:dyDescent="0.55000000000000004">
      <c r="L80" s="155"/>
      <c r="M80" s="155"/>
      <c r="N80" s="155"/>
      <c r="O80" s="155"/>
      <c r="P80" s="155"/>
      <c r="Q80" s="155"/>
      <c r="R80" s="155"/>
      <c r="S80" s="155"/>
    </row>
    <row r="81" spans="12:19" s="263" customFormat="1" ht="24" customHeight="1" x14ac:dyDescent="0.55000000000000004">
      <c r="L81" s="155"/>
      <c r="M81" s="155"/>
      <c r="N81" s="155"/>
      <c r="O81" s="155"/>
      <c r="P81" s="155"/>
      <c r="Q81" s="155"/>
      <c r="R81" s="155"/>
      <c r="S81" s="155"/>
    </row>
    <row r="82" spans="12:19" s="263" customFormat="1" ht="24" customHeight="1" x14ac:dyDescent="0.55000000000000004">
      <c r="L82" s="155"/>
      <c r="M82" s="155"/>
      <c r="N82" s="155"/>
      <c r="O82" s="155"/>
      <c r="P82" s="155"/>
      <c r="Q82" s="155"/>
      <c r="R82" s="155"/>
      <c r="S82" s="155"/>
    </row>
    <row r="83" spans="12:19" s="263" customFormat="1" ht="24" customHeight="1" x14ac:dyDescent="0.55000000000000004">
      <c r="L83" s="155"/>
      <c r="M83" s="155"/>
      <c r="N83" s="155"/>
      <c r="O83" s="155"/>
      <c r="P83" s="155"/>
      <c r="Q83" s="155"/>
      <c r="R83" s="155"/>
      <c r="S83" s="155"/>
    </row>
  </sheetData>
  <sheetProtection algorithmName="SHA-512" hashValue="gY0J7rwf2fUELEKbBU8KQwUE/N161iI2AzQNIBrDVpQsc6dwsCJFPOZA9XWOhw/etAV91EMbK5WSF29TfG5KbA==" saltValue="x9GduwbS7n9iT6uRyrGzrA==" spinCount="100000" sheet="1" objects="1" scenarios="1"/>
  <protectedRanges>
    <protectedRange sqref="C33:E34 G33:K34" name="範囲1_5"/>
    <protectedRange sqref="F14:K15 F17:K17 F19:K19 F21:K21 G22:K22 F25:K26" name="範囲1"/>
  </protectedRanges>
  <mergeCells count="5">
    <mergeCell ref="I41:O41"/>
    <mergeCell ref="B11:B12"/>
    <mergeCell ref="B36:B39"/>
    <mergeCell ref="C36:C37"/>
    <mergeCell ref="D36:D37"/>
  </mergeCells>
  <phoneticPr fontId="1"/>
  <hyperlinks>
    <hyperlink ref="D1" location="'【（別紙４）の入力について】'!A1" display="本シートの利用については【（別紙４）の入力について】シートにてご確認ください。" xr:uid="{7448A0A4-03FD-4169-BD0E-1CD79E684641}"/>
  </hyperlinks>
  <pageMargins left="0.25" right="0.25" top="0.75" bottom="0.75" header="0.3" footer="0.3"/>
  <pageSetup paperSize="9" scale="48"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6681874B-A46F-423B-91BB-ACFDC482BC13}">
          <x14:formula1>
            <xm:f>選択肢!$S$3:$S$20</xm:f>
          </x14:formula1>
          <xm:sqref>C5</xm:sqref>
        </x14:dataValidation>
        <x14:dataValidation type="list" allowBlank="1" showInputMessage="1" showErrorMessage="1" xr:uid="{09E244A3-5D6D-49B4-A2A3-AED897DE2BEC}">
          <x14:formula1>
            <xm:f>選択肢!$R$3:$R$15</xm:f>
          </x14:formula1>
          <xm:sqref>C4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G28" sqref="G28"/>
    </sheetView>
  </sheetViews>
  <sheetFormatPr defaultColWidth="8.83203125" defaultRowHeight="18" x14ac:dyDescent="0.55000000000000004"/>
  <cols>
    <col min="1" max="2" width="3.83203125" customWidth="1"/>
    <col min="3" max="3" width="13.08203125" customWidth="1"/>
    <col min="4" max="4" width="14.08203125" customWidth="1"/>
    <col min="5" max="9" width="12.83203125" bestFit="1" customWidth="1"/>
  </cols>
  <sheetData>
    <row r="1" spans="3:9" x14ac:dyDescent="0.55000000000000004">
      <c r="C1" t="s">
        <v>77</v>
      </c>
    </row>
    <row r="2" spans="3:9" ht="18.5" thickBot="1" x14ac:dyDescent="0.6"/>
    <row r="3" spans="3:9" ht="33.65" customHeight="1" thickBot="1" x14ac:dyDescent="0.6">
      <c r="C3" s="124"/>
      <c r="D3" s="125" t="s">
        <v>78</v>
      </c>
      <c r="E3" s="125">
        <v>1</v>
      </c>
      <c r="F3" s="125">
        <v>2</v>
      </c>
      <c r="G3" s="125">
        <v>3</v>
      </c>
      <c r="H3" s="125">
        <v>4</v>
      </c>
      <c r="I3" s="126">
        <v>5</v>
      </c>
    </row>
    <row r="4" spans="3:9" hidden="1" x14ac:dyDescent="0.55000000000000004">
      <c r="C4" t="s">
        <v>79</v>
      </c>
      <c r="E4" s="127">
        <v>0.02</v>
      </c>
      <c r="F4" s="127">
        <f>(1+$E4)^$F3-1</f>
        <v>4.0399999999999991E-2</v>
      </c>
      <c r="G4" s="127">
        <f>(1+$E4)^G3-1</f>
        <v>6.1207999999999929E-2</v>
      </c>
      <c r="H4" s="127">
        <f>(1+$E4)^H3-1</f>
        <v>8.2432159999999977E-2</v>
      </c>
      <c r="I4" s="127">
        <f>(1+$E4)^I3-1</f>
        <v>0.10408080320000002</v>
      </c>
    </row>
    <row r="5" spans="3:9" hidden="1" x14ac:dyDescent="0.55000000000000004">
      <c r="D5" s="128">
        <v>1000</v>
      </c>
      <c r="E5" s="128">
        <f>$D5*((1+$E4)^E3)</f>
        <v>1020</v>
      </c>
      <c r="F5" s="128">
        <f>$D5*((1+$E4)^F3)</f>
        <v>1040.4000000000001</v>
      </c>
      <c r="G5" s="128">
        <f>$D5*((1+$E4)^G3)</f>
        <v>1061.2079999999999</v>
      </c>
      <c r="H5" s="128">
        <f>$D5*((1+$E4)^H3)</f>
        <v>1082.4321600000001</v>
      </c>
      <c r="I5" s="128">
        <f>$D5*((1+$E4)^I3)</f>
        <v>1104.0808032</v>
      </c>
    </row>
    <row r="6" spans="3:9" hidden="1" x14ac:dyDescent="0.55000000000000004">
      <c r="E6" s="127">
        <v>0.04</v>
      </c>
      <c r="F6" s="127">
        <f>(1+$E6)^F3-1</f>
        <v>8.1600000000000117E-2</v>
      </c>
      <c r="G6" s="127">
        <f>(1+$E6)^G3-1</f>
        <v>0.12486400000000009</v>
      </c>
      <c r="H6" s="127">
        <f>(1+$E6)^H3-1</f>
        <v>0.16985856000000021</v>
      </c>
      <c r="I6" s="127">
        <f>(1+$E6)^I3-1</f>
        <v>0.21665290240000035</v>
      </c>
    </row>
    <row r="7" spans="3:9" hidden="1" x14ac:dyDescent="0.55000000000000004">
      <c r="E7" s="127">
        <v>0.05</v>
      </c>
      <c r="F7" s="127">
        <f>(1+$E7)^F3-1</f>
        <v>0.10250000000000004</v>
      </c>
      <c r="G7" s="127">
        <f>(1+$E7)^G3-1</f>
        <v>0.15762500000000013</v>
      </c>
      <c r="H7" s="127">
        <f>(1+$E7)^H3-1</f>
        <v>0.21550625000000001</v>
      </c>
      <c r="I7" s="127">
        <f>(1+$E7)^I3-1</f>
        <v>0.27628156250000013</v>
      </c>
    </row>
    <row r="8" spans="3:9" hidden="1" x14ac:dyDescent="0.55000000000000004">
      <c r="E8" s="127">
        <v>0.06</v>
      </c>
      <c r="F8" s="127">
        <f>(1+$E8)^F3-1</f>
        <v>0.12360000000000015</v>
      </c>
      <c r="G8" s="127">
        <f>(1+$E8)^G3-1</f>
        <v>0.1910160000000003</v>
      </c>
      <c r="H8" s="127">
        <f>(1+$E8)^H3-1</f>
        <v>0.26247696000000031</v>
      </c>
      <c r="I8" s="127">
        <f>(1+$E8)^I3-1</f>
        <v>0.33822557760000049</v>
      </c>
    </row>
    <row r="9" spans="3:9" hidden="1" x14ac:dyDescent="0.55000000000000004">
      <c r="E9" s="127">
        <v>7.0000000000000007E-2</v>
      </c>
      <c r="F9" s="127">
        <f>(1+$E9)^F3-1</f>
        <v>0.14490000000000003</v>
      </c>
      <c r="G9" s="127">
        <f>(1+$E9)^G3-1</f>
        <v>0.2250430000000001</v>
      </c>
      <c r="H9" s="127">
        <f>(1+$E9)^H3-1</f>
        <v>0.31079601000000001</v>
      </c>
      <c r="I9" s="127">
        <f>(1+$E9)^I3-1</f>
        <v>0.40255173070000017</v>
      </c>
    </row>
    <row r="10" spans="3:9" hidden="1" x14ac:dyDescent="0.55000000000000004">
      <c r="E10" s="127">
        <v>0.08</v>
      </c>
      <c r="F10" s="127">
        <f>(1+$E10)^F3-1</f>
        <v>0.1664000000000001</v>
      </c>
      <c r="G10" s="127">
        <f>(1+$E10)^G3-1</f>
        <v>0.25971200000000016</v>
      </c>
      <c r="H10" s="127">
        <f>(1+$E10)^H3-1</f>
        <v>0.3604889600000003</v>
      </c>
      <c r="I10" s="127">
        <f>(1+$E10)^I3-1</f>
        <v>0.46932807680000033</v>
      </c>
    </row>
    <row r="11" spans="3:9" hidden="1" x14ac:dyDescent="0.55000000000000004">
      <c r="E11" s="127">
        <v>0.09</v>
      </c>
      <c r="F11" s="127">
        <f>(1+$E11)^F3-1</f>
        <v>0.18810000000000016</v>
      </c>
      <c r="G11" s="127">
        <f>(1+$E11)^G3-1</f>
        <v>0.29502900000000021</v>
      </c>
      <c r="H11" s="127">
        <f>(1+$E11)^H3-1</f>
        <v>0.41158161000000026</v>
      </c>
      <c r="I11" s="127">
        <f>(1+$E11)^I3-1</f>
        <v>0.53862395490000048</v>
      </c>
    </row>
    <row r="12" spans="3:9" x14ac:dyDescent="0.55000000000000004">
      <c r="E12" s="127"/>
      <c r="F12" s="127"/>
      <c r="G12" s="127"/>
      <c r="H12" s="127"/>
      <c r="I12" s="127"/>
    </row>
    <row r="13" spans="3:9" ht="18.5" thickBot="1" x14ac:dyDescent="0.6">
      <c r="D13" s="129" t="s">
        <v>78</v>
      </c>
      <c r="E13" s="130" t="s">
        <v>80</v>
      </c>
      <c r="F13" s="130" t="s">
        <v>81</v>
      </c>
      <c r="G13" s="130" t="s">
        <v>82</v>
      </c>
      <c r="H13" s="130" t="s">
        <v>83</v>
      </c>
      <c r="I13" s="130" t="s">
        <v>84</v>
      </c>
    </row>
    <row r="14" spans="3:9" ht="24.65" customHeight="1" thickBot="1" x14ac:dyDescent="0.6">
      <c r="C14" s="131" t="s">
        <v>79</v>
      </c>
      <c r="D14" s="132"/>
      <c r="E14" s="143">
        <v>3.5200000000000002E-2</v>
      </c>
      <c r="F14" s="136">
        <f>(1+$E14)^F3-1</f>
        <v>7.1639039999999765E-2</v>
      </c>
      <c r="G14" s="137">
        <f>(1+$E14)^G3-1</f>
        <v>0.10936073420799963</v>
      </c>
      <c r="H14" s="137">
        <f>(1+$E14)^H3-1</f>
        <v>0.148410232052121</v>
      </c>
      <c r="I14" s="138">
        <f>(1+$E14)^I3-1</f>
        <v>0.18883427222035554</v>
      </c>
    </row>
    <row r="15" spans="3:9" ht="24.65" customHeight="1" thickBot="1" x14ac:dyDescent="0.6">
      <c r="C15" s="133" t="s">
        <v>85</v>
      </c>
      <c r="D15" s="144">
        <v>4584175</v>
      </c>
      <c r="E15" s="142">
        <f>ROUNDUP($D$15*((1+$E14)^E3),3)</f>
        <v>4745537.96</v>
      </c>
      <c r="F15" s="139">
        <f>$D$15*((1+$E14)^F3)</f>
        <v>4912580.8961919993</v>
      </c>
      <c r="G15" s="139">
        <f>$D15*((1+$E14)^G3)</f>
        <v>5085503.7437379565</v>
      </c>
      <c r="H15" s="139">
        <f>$D15*((1+$E14)^H3)</f>
        <v>5264513.4755175319</v>
      </c>
      <c r="I15" s="140">
        <f>$D15*((1+$E14)^I3)</f>
        <v>5449824.349855748</v>
      </c>
    </row>
    <row r="16" spans="3:9" ht="24.65" customHeight="1" thickBot="1" x14ac:dyDescent="0.6">
      <c r="C16" s="134" t="s">
        <v>86</v>
      </c>
      <c r="D16" s="135"/>
      <c r="E16" s="141">
        <f>ROUNDDOWN(((E15/$D$15)^(1/E3)-1),5)</f>
        <v>3.5189999999999999E-2</v>
      </c>
      <c r="F16" s="141">
        <f t="shared" ref="F16:I16" si="0">ROUNDDOWN(((F15/$D$15)^(1/F3)-1),5)</f>
        <v>3.5189999999999999E-2</v>
      </c>
      <c r="G16" s="141">
        <f t="shared" si="0"/>
        <v>3.5189999999999999E-2</v>
      </c>
      <c r="H16" s="141">
        <f t="shared" si="0"/>
        <v>3.5189999999999999E-2</v>
      </c>
      <c r="I16" s="141">
        <f t="shared" si="0"/>
        <v>3.5189999999999999E-2</v>
      </c>
    </row>
  </sheetData>
  <phoneticPr fontId="1"/>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865F4-F4F1-4943-A991-030DD48D545A}">
  <dimension ref="E2:T31"/>
  <sheetViews>
    <sheetView showGridLines="0" zoomScale="70" zoomScaleNormal="70" workbookViewId="0"/>
  </sheetViews>
  <sheetFormatPr defaultColWidth="8.58203125" defaultRowHeight="20" x14ac:dyDescent="0.55000000000000004"/>
  <cols>
    <col min="1" max="4" width="8.58203125" style="214"/>
    <col min="5" max="5" width="12.58203125" style="214" customWidth="1"/>
    <col min="6" max="6" width="12.08203125" style="214" customWidth="1"/>
    <col min="7" max="7" width="12" style="214" customWidth="1"/>
    <col min="8" max="8" width="8.58203125" style="214"/>
    <col min="9" max="9" width="9.83203125" style="214" bestFit="1" customWidth="1"/>
    <col min="10" max="10" width="8.58203125" style="214"/>
    <col min="11" max="12" width="11.83203125" style="214" customWidth="1"/>
    <col min="13" max="13" width="9.83203125" style="214" bestFit="1" customWidth="1"/>
    <col min="14" max="14" width="14.33203125" style="214" customWidth="1"/>
    <col min="15" max="15" width="16.58203125" style="214" customWidth="1"/>
    <col min="16" max="16" width="17.33203125" style="214" bestFit="1" customWidth="1"/>
    <col min="17" max="17" width="8.58203125" style="214"/>
    <col min="18" max="18" width="17.08203125" style="214" customWidth="1"/>
    <col min="19" max="19" width="16.33203125" style="214" bestFit="1" customWidth="1"/>
    <col min="20" max="20" width="17.83203125" style="215" customWidth="1"/>
    <col min="21" max="16384" width="8.58203125" style="214"/>
  </cols>
  <sheetData>
    <row r="2" spans="5:20" x14ac:dyDescent="0.55000000000000004">
      <c r="N2" s="214" t="s">
        <v>166</v>
      </c>
      <c r="P2" s="214" t="s">
        <v>149</v>
      </c>
      <c r="R2" s="214" t="s">
        <v>143</v>
      </c>
      <c r="S2" s="214" t="s">
        <v>144</v>
      </c>
    </row>
    <row r="3" spans="5:20" x14ac:dyDescent="0.55000000000000004">
      <c r="E3" s="216"/>
      <c r="F3" s="216"/>
      <c r="G3" s="216"/>
      <c r="L3" s="214" t="s">
        <v>210</v>
      </c>
      <c r="N3" s="214" t="s">
        <v>165</v>
      </c>
      <c r="O3" s="214" t="e">
        <f>IF(#REF!="変更あり",N3,"")</f>
        <v>#REF!</v>
      </c>
      <c r="P3" s="214" t="s">
        <v>165</v>
      </c>
      <c r="R3" s="214" t="s">
        <v>210</v>
      </c>
      <c r="S3" s="214" t="s">
        <v>165</v>
      </c>
      <c r="T3" s="215" t="s">
        <v>165</v>
      </c>
    </row>
    <row r="4" spans="5:20" x14ac:dyDescent="0.55000000000000004">
      <c r="E4" s="216"/>
      <c r="F4" s="216"/>
      <c r="G4" s="216"/>
      <c r="L4" s="214" t="s">
        <v>212</v>
      </c>
      <c r="N4" s="214" t="s">
        <v>181</v>
      </c>
      <c r="O4" s="214" t="e">
        <f>IF(#REF!="変更あり",N4,"")</f>
        <v>#REF!</v>
      </c>
      <c r="P4" s="214" t="s">
        <v>150</v>
      </c>
      <c r="R4" s="214" t="s">
        <v>108</v>
      </c>
      <c r="S4" s="216">
        <v>46508</v>
      </c>
      <c r="T4" s="217" t="s">
        <v>191</v>
      </c>
    </row>
    <row r="5" spans="5:20" x14ac:dyDescent="0.55000000000000004">
      <c r="E5" s="216"/>
      <c r="F5" s="216"/>
      <c r="G5" s="216"/>
      <c r="L5" s="214" t="s">
        <v>211</v>
      </c>
      <c r="N5" s="214" t="s">
        <v>179</v>
      </c>
      <c r="O5" s="214" t="e">
        <f>IF(#REF!="変更あり",N5,"")</f>
        <v>#REF!</v>
      </c>
      <c r="P5" s="214" t="s">
        <v>151</v>
      </c>
      <c r="R5" s="214" t="s">
        <v>109</v>
      </c>
      <c r="S5" s="216">
        <v>46539</v>
      </c>
      <c r="T5" s="217" t="s">
        <v>192</v>
      </c>
    </row>
    <row r="6" spans="5:20" x14ac:dyDescent="0.55000000000000004">
      <c r="E6" s="216"/>
      <c r="F6" s="216"/>
      <c r="G6" s="216"/>
      <c r="N6" s="214" t="s">
        <v>180</v>
      </c>
      <c r="O6" s="214" t="e">
        <f>IF(#REF!="変更あり",N6,"")</f>
        <v>#REF!</v>
      </c>
      <c r="P6" s="214" t="s">
        <v>152</v>
      </c>
      <c r="R6" s="214" t="s">
        <v>110</v>
      </c>
      <c r="S6" s="216">
        <v>46569</v>
      </c>
      <c r="T6" s="217" t="s">
        <v>193</v>
      </c>
    </row>
    <row r="7" spans="5:20" x14ac:dyDescent="0.55000000000000004">
      <c r="E7" s="216"/>
      <c r="F7" s="216"/>
      <c r="G7" s="216"/>
      <c r="N7" s="214" t="s">
        <v>167</v>
      </c>
      <c r="O7" s="214" t="e">
        <f>IF(#REF!="変更あり",N7,"")</f>
        <v>#REF!</v>
      </c>
      <c r="P7" s="214" t="s">
        <v>153</v>
      </c>
      <c r="R7" s="214" t="s">
        <v>111</v>
      </c>
      <c r="S7" s="216">
        <v>46600</v>
      </c>
      <c r="T7" s="217" t="s">
        <v>194</v>
      </c>
    </row>
    <row r="8" spans="5:20" x14ac:dyDescent="0.55000000000000004">
      <c r="E8" s="216"/>
      <c r="F8" s="216"/>
      <c r="G8" s="216"/>
      <c r="N8" s="214" t="s">
        <v>168</v>
      </c>
      <c r="O8" s="214" t="e">
        <f>IF(#REF!="変更あり",N8,"")</f>
        <v>#REF!</v>
      </c>
      <c r="P8" s="214" t="s">
        <v>154</v>
      </c>
      <c r="R8" s="214" t="s">
        <v>112</v>
      </c>
      <c r="S8" s="216">
        <v>46631</v>
      </c>
      <c r="T8" s="217" t="s">
        <v>195</v>
      </c>
    </row>
    <row r="9" spans="5:20" x14ac:dyDescent="0.55000000000000004">
      <c r="E9" s="216"/>
      <c r="F9" s="216"/>
      <c r="G9" s="216"/>
      <c r="N9" s="214" t="s">
        <v>169</v>
      </c>
      <c r="O9" s="214" t="e">
        <f>IF(#REF!="変更あり",N9,"")</f>
        <v>#REF!</v>
      </c>
      <c r="P9" s="214" t="s">
        <v>155</v>
      </c>
      <c r="R9" s="214" t="s">
        <v>113</v>
      </c>
      <c r="S9" s="216">
        <v>46661</v>
      </c>
      <c r="T9" s="217" t="s">
        <v>196</v>
      </c>
    </row>
    <row r="10" spans="5:20" x14ac:dyDescent="0.55000000000000004">
      <c r="E10" s="216"/>
      <c r="F10" s="216"/>
      <c r="G10" s="216"/>
      <c r="N10" s="214" t="s">
        <v>170</v>
      </c>
      <c r="O10" s="214" t="e">
        <f>IF(#REF!="変更あり",N10,"")</f>
        <v>#REF!</v>
      </c>
      <c r="P10" s="214" t="s">
        <v>156</v>
      </c>
      <c r="R10" s="214" t="s">
        <v>114</v>
      </c>
      <c r="S10" s="216">
        <v>46692</v>
      </c>
      <c r="T10" s="217" t="s">
        <v>197</v>
      </c>
    </row>
    <row r="11" spans="5:20" x14ac:dyDescent="0.55000000000000004">
      <c r="E11" s="216"/>
      <c r="F11" s="216"/>
      <c r="G11" s="216"/>
      <c r="N11" s="214" t="s">
        <v>171</v>
      </c>
      <c r="O11" s="214" t="e">
        <f>IF(#REF!="変更あり",N11,"")</f>
        <v>#REF!</v>
      </c>
      <c r="P11" s="214" t="s">
        <v>157</v>
      </c>
      <c r="R11" s="214" t="s">
        <v>115</v>
      </c>
      <c r="S11" s="216">
        <v>46722</v>
      </c>
      <c r="T11" s="217" t="s">
        <v>198</v>
      </c>
    </row>
    <row r="12" spans="5:20" x14ac:dyDescent="0.55000000000000004">
      <c r="E12" s="216"/>
      <c r="F12" s="216"/>
      <c r="G12" s="216"/>
      <c r="N12" s="214" t="s">
        <v>172</v>
      </c>
      <c r="O12" s="214" t="e">
        <f>IF(#REF!="変更あり",N12,"")</f>
        <v>#REF!</v>
      </c>
      <c r="P12" s="214" t="s">
        <v>158</v>
      </c>
      <c r="R12" s="214" t="s">
        <v>116</v>
      </c>
      <c r="S12" s="216">
        <v>46753</v>
      </c>
      <c r="T12" s="217" t="s">
        <v>182</v>
      </c>
    </row>
    <row r="13" spans="5:20" x14ac:dyDescent="0.55000000000000004">
      <c r="E13" s="216"/>
      <c r="F13" s="216"/>
      <c r="G13" s="216"/>
      <c r="N13" s="214" t="s">
        <v>173</v>
      </c>
      <c r="O13" s="214" t="e">
        <f>IF(#REF!="変更あり",N13,"")</f>
        <v>#REF!</v>
      </c>
      <c r="P13" s="214" t="s">
        <v>159</v>
      </c>
      <c r="R13" s="214" t="s">
        <v>117</v>
      </c>
      <c r="S13" s="216">
        <v>46784</v>
      </c>
      <c r="T13" s="217" t="s">
        <v>183</v>
      </c>
    </row>
    <row r="14" spans="5:20" x14ac:dyDescent="0.55000000000000004">
      <c r="E14" s="216"/>
      <c r="F14" s="216"/>
      <c r="G14" s="216"/>
      <c r="N14" s="214" t="s">
        <v>174</v>
      </c>
      <c r="O14" s="214" t="e">
        <f>IF(#REF!="変更あり",N14,"")</f>
        <v>#REF!</v>
      </c>
      <c r="P14" s="214" t="s">
        <v>160</v>
      </c>
      <c r="R14" s="214" t="s">
        <v>118</v>
      </c>
      <c r="S14" s="216">
        <v>46813</v>
      </c>
      <c r="T14" s="217" t="s">
        <v>184</v>
      </c>
    </row>
    <row r="15" spans="5:20" x14ac:dyDescent="0.55000000000000004">
      <c r="E15" s="216"/>
      <c r="F15" s="216"/>
      <c r="G15" s="216"/>
      <c r="I15" s="216"/>
      <c r="M15" s="216"/>
      <c r="N15" s="214" t="s">
        <v>175</v>
      </c>
      <c r="O15" s="214" t="e">
        <f>IF(#REF!="変更あり",N15,"")</f>
        <v>#REF!</v>
      </c>
      <c r="P15" s="214" t="s">
        <v>161</v>
      </c>
      <c r="R15" s="214" t="s">
        <v>119</v>
      </c>
      <c r="S15" s="216">
        <v>46844</v>
      </c>
      <c r="T15" s="217" t="s">
        <v>185</v>
      </c>
    </row>
    <row r="16" spans="5:20" x14ac:dyDescent="0.55000000000000004">
      <c r="E16" s="216"/>
      <c r="G16" s="216"/>
      <c r="K16" s="216"/>
      <c r="L16" s="216"/>
      <c r="M16" s="216"/>
      <c r="N16" s="214" t="s">
        <v>176</v>
      </c>
      <c r="O16" s="214" t="e">
        <f>IF(#REF!="変更あり",N16,"")</f>
        <v>#REF!</v>
      </c>
      <c r="S16" s="216">
        <v>46874</v>
      </c>
      <c r="T16" s="217" t="s">
        <v>186</v>
      </c>
    </row>
    <row r="17" spans="5:20" x14ac:dyDescent="0.55000000000000004">
      <c r="E17" s="216"/>
      <c r="G17" s="216"/>
      <c r="K17" s="216"/>
      <c r="L17" s="216"/>
      <c r="N17" s="214" t="s">
        <v>177</v>
      </c>
      <c r="O17" s="214" t="e">
        <f>IF(#REF!="変更あり",N17,"")</f>
        <v>#REF!</v>
      </c>
      <c r="S17" s="216">
        <v>46905</v>
      </c>
      <c r="T17" s="217" t="s">
        <v>187</v>
      </c>
    </row>
    <row r="18" spans="5:20" x14ac:dyDescent="0.55000000000000004">
      <c r="G18" s="216"/>
      <c r="K18" s="216"/>
      <c r="L18" s="216"/>
      <c r="N18" s="214" t="s">
        <v>178</v>
      </c>
      <c r="O18" s="214" t="e">
        <f>IF(#REF!="変更あり",N18,"")</f>
        <v>#REF!</v>
      </c>
      <c r="S18" s="216">
        <v>46935</v>
      </c>
      <c r="T18" s="217" t="s">
        <v>188</v>
      </c>
    </row>
    <row r="19" spans="5:20" x14ac:dyDescent="0.55000000000000004">
      <c r="G19" s="216"/>
      <c r="K19" s="216"/>
      <c r="L19" s="216"/>
      <c r="S19" s="216">
        <v>46966</v>
      </c>
      <c r="T19" s="217" t="s">
        <v>189</v>
      </c>
    </row>
    <row r="20" spans="5:20" x14ac:dyDescent="0.55000000000000004">
      <c r="E20" s="216"/>
      <c r="G20" s="216"/>
      <c r="K20" s="216"/>
      <c r="L20" s="216"/>
      <c r="O20" s="216"/>
      <c r="S20" s="216">
        <v>46997</v>
      </c>
      <c r="T20" s="217" t="s">
        <v>190</v>
      </c>
    </row>
    <row r="21" spans="5:20" x14ac:dyDescent="0.55000000000000004">
      <c r="E21" s="216"/>
      <c r="G21" s="216"/>
      <c r="K21" s="216"/>
      <c r="L21" s="216"/>
      <c r="O21" s="216"/>
      <c r="T21" s="217" t="s">
        <v>199</v>
      </c>
    </row>
    <row r="22" spans="5:20" x14ac:dyDescent="0.55000000000000004">
      <c r="E22" s="216"/>
      <c r="G22" s="216"/>
      <c r="K22" s="216"/>
      <c r="L22" s="216"/>
      <c r="O22" s="216"/>
      <c r="T22" s="217" t="s">
        <v>200</v>
      </c>
    </row>
    <row r="23" spans="5:20" x14ac:dyDescent="0.55000000000000004">
      <c r="E23" s="216"/>
      <c r="G23" s="216"/>
      <c r="K23" s="216"/>
      <c r="L23" s="216"/>
      <c r="O23" s="216"/>
      <c r="T23" s="217" t="s">
        <v>201</v>
      </c>
    </row>
    <row r="24" spans="5:20" x14ac:dyDescent="0.55000000000000004">
      <c r="G24" s="216"/>
      <c r="K24" s="216"/>
      <c r="L24" s="216"/>
      <c r="O24" s="216"/>
      <c r="T24" s="215" t="s">
        <v>202</v>
      </c>
    </row>
    <row r="25" spans="5:20" x14ac:dyDescent="0.55000000000000004">
      <c r="G25" s="216"/>
      <c r="K25" s="216"/>
      <c r="L25" s="216"/>
      <c r="O25" s="216"/>
      <c r="T25" s="215" t="s">
        <v>203</v>
      </c>
    </row>
    <row r="26" spans="5:20" x14ac:dyDescent="0.55000000000000004">
      <c r="G26" s="216"/>
      <c r="K26" s="216"/>
      <c r="L26" s="216"/>
      <c r="O26" s="216"/>
      <c r="T26" s="215" t="s">
        <v>204</v>
      </c>
    </row>
    <row r="27" spans="5:20" x14ac:dyDescent="0.55000000000000004">
      <c r="G27" s="216"/>
      <c r="K27" s="216"/>
      <c r="L27" s="216"/>
      <c r="O27" s="216"/>
      <c r="T27" s="215" t="s">
        <v>205</v>
      </c>
    </row>
    <row r="28" spans="5:20" x14ac:dyDescent="0.55000000000000004">
      <c r="G28" s="216"/>
      <c r="T28" s="215" t="s">
        <v>206</v>
      </c>
    </row>
    <row r="29" spans="5:20" x14ac:dyDescent="0.55000000000000004">
      <c r="G29" s="216"/>
      <c r="T29" s="215" t="s">
        <v>207</v>
      </c>
    </row>
    <row r="30" spans="5:20" x14ac:dyDescent="0.55000000000000004">
      <c r="G30" s="216"/>
      <c r="T30" s="215" t="s">
        <v>208</v>
      </c>
    </row>
    <row r="31" spans="5:20" x14ac:dyDescent="0.55000000000000004">
      <c r="T31" s="215" t="s">
        <v>209</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7c8ab06-be12-4182-a5e2-d09979f2b532">
      <Terms xmlns="http://schemas.microsoft.com/office/infopath/2007/PartnerControls"/>
    </lcf76f155ced4ddcb4097134ff3c332f>
    <TaxCatchAll xmlns="5250a967-a580-475d-8af3-8623006b46c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60B8346AF41D840B81C1003945DEC1E" ma:contentTypeVersion="14" ma:contentTypeDescription="新しいドキュメントを作成します。" ma:contentTypeScope="" ma:versionID="9c66d61a43452d12092fc37e7471e3a3">
  <xsd:schema xmlns:xsd="http://www.w3.org/2001/XMLSchema" xmlns:xs="http://www.w3.org/2001/XMLSchema" xmlns:p="http://schemas.microsoft.com/office/2006/metadata/properties" xmlns:ns2="17c8ab06-be12-4182-a5e2-d09979f2b532" xmlns:ns3="5250a967-a580-475d-8af3-8623006b46cb" targetNamespace="http://schemas.microsoft.com/office/2006/metadata/properties" ma:root="true" ma:fieldsID="80c5fe74f956e8025e1b09652e5274a3" ns2:_="" ns3:_="">
    <xsd:import namespace="17c8ab06-be12-4182-a5e2-d09979f2b532"/>
    <xsd:import namespace="5250a967-a580-475d-8af3-8623006b4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c8ab06-be12-4182-a5e2-d09979f2b5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4f350e5-5ca2-406b-a649-80dd3726bd7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50a967-a580-475d-8af3-8623006b46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2e544ec-38e8-479a-b40f-29e9fdcfe2e3}" ma:internalName="TaxCatchAll" ma:showField="CatchAllData" ma:web="5250a967-a580-475d-8af3-8623006b46c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1499D5-8F47-490A-8D72-9E1A71808AE0}">
  <ds:schemaRefs>
    <ds:schemaRef ds:uri="http://purl.org/dc/dcmitype/"/>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dace3ba3-f90a-499f-90c2-3e1c2cda49de"/>
    <ds:schemaRef ds:uri="http://schemas.microsoft.com/office/2006/metadata/properties"/>
    <ds:schemaRef ds:uri="http://www.w3.org/XML/1998/namespace"/>
    <ds:schemaRef ds:uri="http://purl.org/dc/elements/1.1/"/>
    <ds:schemaRef ds:uri="17c8ab06-be12-4182-a5e2-d09979f2b532"/>
    <ds:schemaRef ds:uri="5250a967-a580-475d-8af3-8623006b46cb"/>
  </ds:schemaRefs>
</ds:datastoreItem>
</file>

<file path=customXml/itemProps2.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3.xml><?xml version="1.0" encoding="utf-8"?>
<ds:datastoreItem xmlns:ds="http://schemas.openxmlformats.org/officeDocument/2006/customXml" ds:itemID="{46B3C546-26B2-4D2C-A843-161AE3E138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c8ab06-be12-4182-a5e2-d09979f2b532"/>
    <ds:schemaRef ds:uri="5250a967-a580-475d-8af3-8623006b46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cbe2bf-88de-49c4-af92-1e9500cb29a4}" enabled="0" method="" siteId="{fccbe2bf-88de-49c4-af92-1e9500cb29a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10</vt:i4>
      </vt:variant>
    </vt:vector>
  </HeadingPairs>
  <TitlesOfParts>
    <vt:vector size="18" baseType="lpstr">
      <vt:lpstr>【指定様式】事業計画書（その3）</vt:lpstr>
      <vt:lpstr>（別紙１）省力化計算シート</vt:lpstr>
      <vt:lpstr>（別紙２）省力化業務プロセス図</vt:lpstr>
      <vt:lpstr>（別紙３）投資回収期間計算シート</vt:lpstr>
      <vt:lpstr>【（別紙４）の入力について】</vt:lpstr>
      <vt:lpstr>(別紙4）事業計画目標値算出シート</vt:lpstr>
      <vt:lpstr>【参考書式】達成すべき目標値の算出ツール（参考）</vt:lpstr>
      <vt:lpstr>選択肢</vt:lpstr>
      <vt:lpstr>'（別紙１）省力化計算シート'!Print_Area</vt:lpstr>
      <vt:lpstr>'（別紙２）省力化業務プロセス図'!Print_Area</vt:lpstr>
      <vt:lpstr>'（別紙３）投資回収期間計算シート'!Print_Area</vt:lpstr>
      <vt:lpstr>'(別紙4）事業計画目標値算出シート'!Print_Area</vt:lpstr>
      <vt:lpstr>'【（別紙４）の入力について】'!Print_Area</vt:lpstr>
      <vt:lpstr>'【参考書式】達成すべき目標値の算出ツール（参考）'!Print_Area</vt:lpstr>
      <vt:lpstr>'【指定様式】事業計画書（その3）'!Print_Area</vt:lpstr>
      <vt:lpstr>決算期</vt:lpstr>
      <vt:lpstr>変更決算期</vt:lpstr>
      <vt:lpstr>変更前決算期</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2025-03-13T09:45:49Z</dcterms:created>
  <dcterms:modified xsi:type="dcterms:W3CDTF">2026-10-01T08:36:20Z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0x010100960B8346AF41D840B81C1003945DEC1E</vt:lpwstr>
  </property>
  <property fmtid="{D5CDD505-2E9C-101B-9397-08002B2CF9AE}" pid="3" name="MediaServiceImageTags">
    <vt:lpwstr/>
  </property>
</Properties>
</file>