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122115\Desktop\Impressionism_Zemi\docs\"/>
    </mc:Choice>
  </mc:AlternateContent>
  <xr:revisionPtr revIDLastSave="0" documentId="13_ncr:1_{64688803-F1F9-43D5-B43D-993F57A86ADD}" xr6:coauthVersionLast="47" xr6:coauthVersionMax="47" xr10:uidLastSave="{00000000-0000-0000-0000-000000000000}"/>
  <bookViews>
    <workbookView xWindow="-120" yWindow="-120" windowWidth="29040" windowHeight="15720" activeTab="7" xr2:uid="{826F12B3-240C-4AA8-BF3E-633BBAF912BF}"/>
  </bookViews>
  <sheets>
    <sheet name="試し" sheetId="1" r:id="rId1"/>
    <sheet name="派ごとの数値エントロピー" sheetId="2" r:id="rId2"/>
    <sheet name="同作家印象派分析エントロピー" sheetId="3" r:id="rId3"/>
    <sheet name="実際の画像エントロピー" sheetId="5" r:id="rId4"/>
    <sheet name="全てjipf" sheetId="6" r:id="rId5"/>
    <sheet name="派ごとのjipf" sheetId="7" r:id="rId6"/>
    <sheet name="同作家印象派分析jipf" sheetId="8" r:id="rId7"/>
    <sheet name="CycleGan数値" sheetId="9" r:id="rId8"/>
  </sheets>
  <definedNames>
    <definedName name="_xlnm._FilterDatabase" localSheetId="2" hidden="1">同作家印象派分析エントロピー!$B$2:$C$32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3" l="1"/>
  <c r="L19" i="9"/>
  <c r="F19" i="9"/>
  <c r="I19" i="9"/>
  <c r="C19" i="9"/>
  <c r="E8" i="9"/>
  <c r="B8" i="9"/>
  <c r="W15" i="8"/>
  <c r="AA19" i="7"/>
  <c r="AA27" i="7"/>
  <c r="AA35" i="7"/>
  <c r="AA43" i="7"/>
  <c r="AA51" i="7"/>
  <c r="AA11" i="7"/>
  <c r="Z11" i="7"/>
  <c r="Z15" i="7"/>
  <c r="Z19" i="7"/>
  <c r="Z23" i="7"/>
  <c r="Z27" i="7"/>
  <c r="Z31" i="7"/>
  <c r="Z35" i="7"/>
  <c r="Z39" i="7"/>
  <c r="Z43" i="7"/>
  <c r="Z47" i="7"/>
  <c r="Z51" i="7"/>
  <c r="Z7" i="7"/>
  <c r="W7" i="7"/>
  <c r="Y27" i="7"/>
  <c r="W43" i="8"/>
  <c r="T44" i="8"/>
  <c r="T46" i="8"/>
  <c r="Q38" i="8"/>
  <c r="W46" i="8" s="1"/>
  <c r="Q39" i="8"/>
  <c r="Q40" i="8"/>
  <c r="Q41" i="8"/>
  <c r="Q42" i="8"/>
  <c r="Q43" i="8"/>
  <c r="Q44" i="8"/>
  <c r="Q45" i="8"/>
  <c r="Q46" i="8"/>
  <c r="Q47" i="8"/>
  <c r="Q48" i="8"/>
  <c r="W51" i="8" s="1"/>
  <c r="Q49" i="8"/>
  <c r="Q50" i="8"/>
  <c r="Q51" i="8"/>
  <c r="Q52" i="8"/>
  <c r="Q53" i="8"/>
  <c r="Q54" i="8"/>
  <c r="Q55" i="8"/>
  <c r="Q56" i="8"/>
  <c r="Q57" i="8"/>
  <c r="N39" i="8"/>
  <c r="N40" i="8"/>
  <c r="N41" i="8"/>
  <c r="N42" i="8"/>
  <c r="N43" i="8"/>
  <c r="N44" i="8"/>
  <c r="N45" i="8"/>
  <c r="N46" i="8"/>
  <c r="N47" i="8"/>
  <c r="N48" i="8"/>
  <c r="T51" i="8" s="1"/>
  <c r="N49" i="8"/>
  <c r="N50" i="8"/>
  <c r="N51" i="8"/>
  <c r="N52" i="8"/>
  <c r="N53" i="8"/>
  <c r="N54" i="8"/>
  <c r="N55" i="8"/>
  <c r="N56" i="8"/>
  <c r="N57" i="8"/>
  <c r="N38" i="8"/>
  <c r="T45" i="8" s="1"/>
  <c r="N4" i="8"/>
  <c r="W22" i="8"/>
  <c r="Q5" i="8"/>
  <c r="W17" i="8" s="1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W20" i="8" s="1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4" i="8"/>
  <c r="W16" i="8" s="1"/>
  <c r="T16" i="8"/>
  <c r="T18" i="8"/>
  <c r="N5" i="8"/>
  <c r="N6" i="8"/>
  <c r="N7" i="8"/>
  <c r="N8" i="8"/>
  <c r="N9" i="8"/>
  <c r="N10" i="8"/>
  <c r="T15" i="8" s="1"/>
  <c r="N11" i="8"/>
  <c r="N12" i="8"/>
  <c r="T17" i="8" s="1"/>
  <c r="N13" i="8"/>
  <c r="N14" i="8"/>
  <c r="N15" i="8"/>
  <c r="N16" i="8"/>
  <c r="N17" i="8"/>
  <c r="N18" i="8"/>
  <c r="T22" i="8" s="1"/>
  <c r="N19" i="8"/>
  <c r="N20" i="8"/>
  <c r="T23" i="8" s="1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4" i="7"/>
  <c r="W39" i="8"/>
  <c r="W38" i="8"/>
  <c r="T39" i="8"/>
  <c r="T38" i="8"/>
  <c r="W4" i="8"/>
  <c r="T5" i="8"/>
  <c r="W5" i="8"/>
  <c r="T4" i="8"/>
  <c r="X19" i="7"/>
  <c r="X27" i="7"/>
  <c r="X35" i="7"/>
  <c r="X43" i="7"/>
  <c r="X51" i="7"/>
  <c r="X11" i="7"/>
  <c r="V52" i="7"/>
  <c r="W11" i="7"/>
  <c r="W15" i="7"/>
  <c r="W19" i="7"/>
  <c r="W23" i="7"/>
  <c r="W27" i="7"/>
  <c r="W31" i="7"/>
  <c r="W35" i="7"/>
  <c r="W39" i="7"/>
  <c r="W43" i="7"/>
  <c r="W47" i="7"/>
  <c r="W51" i="7"/>
  <c r="C56" i="2"/>
  <c r="N5" i="7"/>
  <c r="N6" i="7"/>
  <c r="N8" i="7"/>
  <c r="N9" i="7"/>
  <c r="N11" i="7" s="1"/>
  <c r="N10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O43" i="7" s="1"/>
  <c r="N40" i="7"/>
  <c r="N41" i="7"/>
  <c r="N42" i="7"/>
  <c r="N43" i="7"/>
  <c r="N44" i="7"/>
  <c r="N45" i="7"/>
  <c r="N46" i="7"/>
  <c r="N47" i="7"/>
  <c r="N48" i="7"/>
  <c r="N49" i="7"/>
  <c r="N50" i="7"/>
  <c r="N51" i="7"/>
  <c r="P4" i="7"/>
  <c r="P33" i="7"/>
  <c r="P31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2" i="7"/>
  <c r="P34" i="7"/>
  <c r="P36" i="7"/>
  <c r="P39" i="7" s="1"/>
  <c r="P37" i="7"/>
  <c r="P38" i="7"/>
  <c r="P40" i="7"/>
  <c r="P43" i="7" s="1"/>
  <c r="P41" i="7"/>
  <c r="P42" i="7"/>
  <c r="P44" i="7"/>
  <c r="P47" i="7" s="1"/>
  <c r="P45" i="7"/>
  <c r="P46" i="7"/>
  <c r="P48" i="7"/>
  <c r="P51" i="7" s="1"/>
  <c r="P49" i="7"/>
  <c r="P50" i="7"/>
  <c r="P5" i="7"/>
  <c r="P6" i="7"/>
  <c r="Q27" i="7"/>
  <c r="D53" i="7"/>
  <c r="I45" i="7" s="1"/>
  <c r="D52" i="7"/>
  <c r="C20" i="5"/>
  <c r="C30" i="5"/>
  <c r="C11" i="5"/>
  <c r="M4" i="3"/>
  <c r="M3" i="3"/>
  <c r="M6" i="3"/>
  <c r="M5" i="3"/>
  <c r="N6" i="3"/>
  <c r="N5" i="3"/>
  <c r="N3" i="3"/>
  <c r="N4" i="3"/>
  <c r="H46" i="3"/>
  <c r="H45" i="3"/>
  <c r="H44" i="3"/>
  <c r="H43" i="3"/>
  <c r="J38" i="3"/>
  <c r="H38" i="3"/>
  <c r="H40" i="3"/>
  <c r="H39" i="3"/>
  <c r="H37" i="3"/>
  <c r="K7" i="3"/>
  <c r="K3" i="3"/>
  <c r="K6" i="3"/>
  <c r="K4" i="3"/>
  <c r="K5" i="3"/>
  <c r="H4" i="3"/>
  <c r="H3" i="3"/>
  <c r="C47" i="2"/>
  <c r="F29" i="2"/>
  <c r="C38" i="2"/>
  <c r="C29" i="2"/>
  <c r="C20" i="2"/>
  <c r="C11" i="2"/>
  <c r="B7" i="2"/>
  <c r="B56" i="2"/>
  <c r="B52" i="2"/>
  <c r="B47" i="2"/>
  <c r="B43" i="2"/>
  <c r="B38" i="2"/>
  <c r="B34" i="2"/>
  <c r="B29" i="2"/>
  <c r="B25" i="2"/>
  <c r="B20" i="2"/>
  <c r="B16" i="2"/>
  <c r="B11" i="2"/>
  <c r="W48" i="8" l="1"/>
  <c r="T21" i="8"/>
  <c r="W44" i="8"/>
  <c r="W49" i="8"/>
  <c r="W21" i="8"/>
  <c r="W45" i="8"/>
  <c r="W50" i="8"/>
  <c r="W23" i="8"/>
  <c r="T20" i="8"/>
  <c r="W18" i="8"/>
  <c r="T43" i="8"/>
  <c r="T48" i="8"/>
  <c r="T49" i="8"/>
  <c r="T50" i="8"/>
  <c r="I4" i="7"/>
  <c r="O51" i="7"/>
  <c r="O19" i="7"/>
  <c r="Q19" i="7"/>
  <c r="O35" i="7"/>
  <c r="O27" i="7"/>
  <c r="P35" i="7"/>
  <c r="Q35" i="7" s="1"/>
  <c r="P7" i="7"/>
  <c r="Q11" i="7" s="1"/>
  <c r="N7" i="7"/>
  <c r="O11" i="7" s="1"/>
  <c r="Q43" i="7"/>
  <c r="Q51" i="7"/>
  <c r="I17" i="7"/>
  <c r="I48" i="7"/>
  <c r="I37" i="7"/>
  <c r="I26" i="7"/>
  <c r="I16" i="7"/>
  <c r="I46" i="7"/>
  <c r="I36" i="7"/>
  <c r="I25" i="7"/>
  <c r="I14" i="7"/>
  <c r="I24" i="7"/>
  <c r="I44" i="7"/>
  <c r="I33" i="7"/>
  <c r="I22" i="7"/>
  <c r="I12" i="7"/>
  <c r="I13" i="7"/>
  <c r="I6" i="7"/>
  <c r="I42" i="7"/>
  <c r="I32" i="7"/>
  <c r="I21" i="7"/>
  <c r="I10" i="7"/>
  <c r="I34" i="7"/>
  <c r="I5" i="7"/>
  <c r="I41" i="7"/>
  <c r="I30" i="7"/>
  <c r="I20" i="7"/>
  <c r="I9" i="7"/>
  <c r="I50" i="7"/>
  <c r="I40" i="7"/>
  <c r="I29" i="7"/>
  <c r="I18" i="7"/>
  <c r="I8" i="7"/>
  <c r="I49" i="7"/>
  <c r="I38" i="7"/>
  <c r="I28" i="7"/>
  <c r="J52" i="7" l="1"/>
  <c r="J11" i="7"/>
  <c r="J27" i="7"/>
  <c r="I51" i="7"/>
  <c r="I43" i="7"/>
  <c r="I11" i="7"/>
  <c r="I31" i="7"/>
  <c r="I19" i="7"/>
  <c r="I15" i="7"/>
  <c r="I23" i="7"/>
  <c r="I47" i="7"/>
  <c r="I7" i="7"/>
  <c r="I35" i="7"/>
  <c r="I39" i="7"/>
  <c r="I27" i="7"/>
  <c r="J51" i="7" l="1"/>
  <c r="G27" i="7"/>
  <c r="G53" i="7" s="1"/>
  <c r="J19" i="7"/>
  <c r="G54" i="7"/>
  <c r="G52" i="7"/>
  <c r="I52" i="7"/>
  <c r="J43" i="7"/>
  <c r="J35" i="7"/>
  <c r="K10" i="7" l="1"/>
  <c r="K18" i="7"/>
  <c r="K26" i="7"/>
  <c r="K34" i="7"/>
  <c r="K42" i="7"/>
  <c r="K50" i="7"/>
  <c r="K12" i="7"/>
  <c r="K20" i="7"/>
  <c r="K28" i="7"/>
  <c r="K36" i="7"/>
  <c r="K44" i="7"/>
  <c r="K9" i="7"/>
  <c r="K17" i="7"/>
  <c r="K33" i="7"/>
  <c r="K41" i="7"/>
  <c r="K13" i="7"/>
  <c r="K21" i="7"/>
  <c r="K29" i="7"/>
  <c r="K37" i="7"/>
  <c r="K45" i="7"/>
  <c r="K5" i="7"/>
  <c r="K14" i="7"/>
  <c r="K22" i="7"/>
  <c r="K30" i="7"/>
  <c r="K38" i="7"/>
  <c r="K46" i="7"/>
  <c r="K6" i="7"/>
  <c r="K25" i="7"/>
  <c r="K49" i="7"/>
  <c r="K4" i="7"/>
  <c r="K8" i="7"/>
  <c r="K16" i="7"/>
  <c r="K24" i="7"/>
  <c r="K32" i="7"/>
  <c r="K40" i="7"/>
  <c r="K48" i="7"/>
  <c r="K11" i="7" l="1"/>
  <c r="K19" i="7"/>
  <c r="K35" i="7"/>
  <c r="K27" i="7"/>
  <c r="K15" i="7"/>
  <c r="L19" i="7" s="1"/>
  <c r="K7" i="7"/>
  <c r="L11" i="7" s="1"/>
  <c r="L27" i="7"/>
  <c r="K23" i="7"/>
  <c r="K51" i="7"/>
  <c r="K43" i="7"/>
  <c r="K47" i="7"/>
  <c r="L51" i="7" s="1"/>
  <c r="K39" i="7"/>
  <c r="L43" i="7" s="1"/>
  <c r="K31" i="7"/>
  <c r="L35" i="7" l="1"/>
</calcChain>
</file>

<file path=xl/sharedStrings.xml><?xml version="1.0" encoding="utf-8"?>
<sst xmlns="http://schemas.openxmlformats.org/spreadsheetml/2006/main" count="932" uniqueCount="320">
  <si>
    <t>情報のエントロピー数値</t>
    <rPh sb="0" eb="2">
      <t>ジョウホウ</t>
    </rPh>
    <rPh sb="9" eb="11">
      <t>スウチ</t>
    </rPh>
    <phoneticPr fontId="1"/>
  </si>
  <si>
    <t>数値</t>
    <rPh sb="0" eb="2">
      <t>スウチ</t>
    </rPh>
    <phoneticPr fontId="1"/>
  </si>
  <si>
    <t>作品名</t>
    <rPh sb="0" eb="2">
      <t>サクヒン</t>
    </rPh>
    <rPh sb="2" eb="3">
      <t>メイ</t>
    </rPh>
    <phoneticPr fontId="1"/>
  </si>
  <si>
    <t>その他</t>
    <rPh sb="2" eb="3">
      <t>タ</t>
    </rPh>
    <phoneticPr fontId="1"/>
  </si>
  <si>
    <t>星月夜</t>
    <rPh sb="0" eb="2">
      <t>ホシツキ</t>
    </rPh>
    <rPh sb="2" eb="3">
      <t>ヨル</t>
    </rPh>
    <phoneticPr fontId="1"/>
  </si>
  <si>
    <t>Post印象派　ゴッホ</t>
    <rPh sb="4" eb="7">
      <t>インショウハ</t>
    </rPh>
    <phoneticPr fontId="1"/>
  </si>
  <si>
    <t>1889年に作成した方</t>
    <rPh sb="4" eb="5">
      <t>ネン</t>
    </rPh>
    <rPh sb="6" eb="8">
      <t>サクセイ</t>
    </rPh>
    <rPh sb="10" eb="11">
      <t>ホウ</t>
    </rPh>
    <phoneticPr fontId="1"/>
  </si>
  <si>
    <t>近しい値ではあるがちょい低い</t>
    <rPh sb="0" eb="1">
      <t>チカ</t>
    </rPh>
    <rPh sb="3" eb="4">
      <t>アタイ</t>
    </rPh>
    <rPh sb="12" eb="13">
      <t>ヒク</t>
    </rPh>
    <phoneticPr fontId="1"/>
  </si>
  <si>
    <t>VanDyke</t>
  </si>
  <si>
    <t>スナイダー夫婦</t>
    <rPh sb="5" eb="7">
      <t>フウフ</t>
    </rPh>
    <phoneticPr fontId="1"/>
  </si>
  <si>
    <t>アルジェの女たち</t>
    <rPh sb="5" eb="6">
      <t>オンナ</t>
    </rPh>
    <phoneticPr fontId="1"/>
  </si>
  <si>
    <t>ドラクロワ</t>
  </si>
  <si>
    <t>日傘をさす女</t>
    <rPh sb="0" eb="2">
      <t>ヒガサ</t>
    </rPh>
    <rPh sb="5" eb="6">
      <t>オンナ</t>
    </rPh>
    <phoneticPr fontId="1"/>
  </si>
  <si>
    <t>フランス写真</t>
    <rPh sb="4" eb="6">
      <t>シャシン</t>
    </rPh>
    <phoneticPr fontId="1"/>
  </si>
  <si>
    <t>mone1858</t>
  </si>
  <si>
    <t>mone1872</t>
  </si>
  <si>
    <t>mone1875</t>
  </si>
  <si>
    <t>mone1882</t>
  </si>
  <si>
    <t>mone1891</t>
  </si>
  <si>
    <t>mone1901</t>
  </si>
  <si>
    <t>mone1916</t>
  </si>
  <si>
    <t>ルーエル ル アーヴルの眺め</t>
    <phoneticPr fontId="1"/>
  </si>
  <si>
    <t>印象、日の出</t>
    <phoneticPr fontId="1"/>
  </si>
  <si>
    <t>雪の効果、アルジャントゥイユのポントワーズ通り</t>
  </si>
  <si>
    <t>ヴァランジュヴィルの干潮</t>
  </si>
  <si>
    <t>ポプラ</t>
  </si>
  <si>
    <t>睡蓮</t>
  </si>
  <si>
    <t>ヴェトゥイユ</t>
  </si>
  <si>
    <t>解析した結果</t>
    <rPh sb="0" eb="2">
      <t>カイセキ</t>
    </rPh>
    <rPh sb="4" eb="6">
      <t>ケッカ</t>
    </rPh>
    <phoneticPr fontId="1"/>
  </si>
  <si>
    <t>印象派の派は7.5以上が多い</t>
    <rPh sb="0" eb="3">
      <t>インショウハ</t>
    </rPh>
    <rPh sb="4" eb="5">
      <t>ハ</t>
    </rPh>
    <rPh sb="9" eb="11">
      <t>イジョウ</t>
    </rPh>
    <rPh sb="12" eb="13">
      <t>オオ</t>
    </rPh>
    <phoneticPr fontId="1"/>
  </si>
  <si>
    <t>低いなぜだ</t>
  </si>
  <si>
    <t>低いなぜだ</t>
    <rPh sb="0" eb="1">
      <t>ヒク</t>
    </rPh>
    <phoneticPr fontId="1"/>
  </si>
  <si>
    <t>印象派が描きそうな写真</t>
    <rPh sb="0" eb="3">
      <t>インショウハ</t>
    </rPh>
    <rPh sb="4" eb="5">
      <t>カ</t>
    </rPh>
    <rPh sb="9" eb="11">
      <t>シャシン</t>
    </rPh>
    <phoneticPr fontId="1"/>
  </si>
  <si>
    <t>mone18631</t>
  </si>
  <si>
    <t>mone1874</t>
  </si>
  <si>
    <t>not印象派</t>
    <rPh sb="3" eb="6">
      <t>インショウハ</t>
    </rPh>
    <phoneticPr fontId="1"/>
  </si>
  <si>
    <t>船で</t>
  </si>
  <si>
    <t>ノルマンディーの農場</t>
  </si>
  <si>
    <t>構図などの影響が多い気がする</t>
    <rPh sb="0" eb="2">
      <t>コウズ</t>
    </rPh>
    <rPh sb="5" eb="7">
      <t>エイキョウ</t>
    </rPh>
    <rPh sb="8" eb="9">
      <t>オオ</t>
    </rPh>
    <rPh sb="10" eb="11">
      <t>キ</t>
    </rPh>
    <phoneticPr fontId="1"/>
  </si>
  <si>
    <t>mone18751</t>
    <phoneticPr fontId="1"/>
  </si>
  <si>
    <t>Millet1850</t>
    <phoneticPr fontId="1"/>
  </si>
  <si>
    <t>Millet1857</t>
  </si>
  <si>
    <t>Millet1859</t>
  </si>
  <si>
    <t>アンジェラス</t>
  </si>
  <si>
    <t>収穫作業員の休憩</t>
  </si>
  <si>
    <t>The Gleaners</t>
  </si>
  <si>
    <t>モルトフォンテーヌのお土産</t>
  </si>
  <si>
    <t>午前：ニンフの踊り</t>
  </si>
  <si>
    <t>大運河沿いのヴェネツィアゴンドラ</t>
  </si>
  <si>
    <t>Corot1864</t>
    <phoneticPr fontId="1"/>
  </si>
  <si>
    <t>Corot1850</t>
  </si>
  <si>
    <t>Corot1835</t>
    <phoneticPr fontId="1"/>
  </si>
  <si>
    <t>自然派</t>
    <rPh sb="0" eb="3">
      <t>シゼンハ</t>
    </rPh>
    <phoneticPr fontId="1"/>
  </si>
  <si>
    <t>ロマン派</t>
    <rPh sb="3" eb="4">
      <t>ハ</t>
    </rPh>
    <phoneticPr fontId="1"/>
  </si>
  <si>
    <t>アルジェリアのアパートに住む女性たち</t>
  </si>
  <si>
    <t>自由が民衆を導く</t>
  </si>
  <si>
    <t>ガリラヤ湖のキリスト</t>
  </si>
  <si>
    <t>Delacroix1849</t>
  </si>
  <si>
    <t>Delacroix1830</t>
  </si>
  <si>
    <t>Delacroix1854</t>
  </si>
  <si>
    <t>連作後の方</t>
    <rPh sb="0" eb="2">
      <t>レンサク</t>
    </rPh>
    <rPh sb="2" eb="3">
      <t>アト</t>
    </rPh>
    <rPh sb="4" eb="5">
      <t>ホウ</t>
    </rPh>
    <phoneticPr fontId="1"/>
  </si>
  <si>
    <t>ファイティング・テメレア号は解体のため
最後の停泊地まで曳航された</t>
    <phoneticPr fontId="1"/>
  </si>
  <si>
    <t>難破船</t>
  </si>
  <si>
    <t>チャイルド・ハロルド</t>
  </si>
  <si>
    <t>Turner1823</t>
    <phoneticPr fontId="1"/>
  </si>
  <si>
    <t>Turner1805</t>
    <phoneticPr fontId="1"/>
  </si>
  <si>
    <t>Courbet1841</t>
  </si>
  <si>
    <t>Courbet1870</t>
  </si>
  <si>
    <t>絶望した男（自画像）</t>
  </si>
  <si>
    <t>流行</t>
  </si>
  <si>
    <t>黒い犬との自画像</t>
  </si>
  <si>
    <t>写実主義</t>
    <rPh sb="0" eb="2">
      <t>シャジツ</t>
    </rPh>
    <rPh sb="2" eb="4">
      <t>シュギ</t>
    </rPh>
    <phoneticPr fontId="1"/>
  </si>
  <si>
    <t>Manet1864</t>
  </si>
  <si>
    <t>Manet18621</t>
    <phoneticPr fontId="1"/>
  </si>
  <si>
    <t>Manet1862</t>
  </si>
  <si>
    <t>草上の昼食会</t>
  </si>
  <si>
    <t>チュイルリー庭園の音楽</t>
  </si>
  <si>
    <t>風に逆らって入ってくる漁船
（ブローニュのキアサージ号）</t>
    <phoneticPr fontId="1"/>
  </si>
  <si>
    <t>印象派</t>
    <rPh sb="0" eb="3">
      <t>インショウハ</t>
    </rPh>
    <phoneticPr fontId="1"/>
  </si>
  <si>
    <t>Manet1882</t>
  </si>
  <si>
    <t>Manet18821</t>
  </si>
  <si>
    <t>Manet18822</t>
    <phoneticPr fontId="1"/>
  </si>
  <si>
    <t>ネグリジェを着た若い女性</t>
  </si>
  <si>
    <t>印象派になった</t>
    <rPh sb="0" eb="3">
      <t>インショウハ</t>
    </rPh>
    <phoneticPr fontId="1"/>
  </si>
  <si>
    <t>Renoir1874</t>
  </si>
  <si>
    <t>Renoir1876</t>
  </si>
  <si>
    <t>Renoir1880</t>
  </si>
  <si>
    <t>ボートパーティーの昼食会</t>
  </si>
  <si>
    <t>ムーラン・ド・ラ・ギャレットでのダンス</t>
  </si>
  <si>
    <t>アルジャントゥイユの庭園にいる
カミーユ・モネと息子のジャン</t>
    <phoneticPr fontId="1"/>
  </si>
  <si>
    <t>後期印象派</t>
    <rPh sb="0" eb="5">
      <t>コウキインショウハ</t>
    </rPh>
    <phoneticPr fontId="1"/>
  </si>
  <si>
    <t>Gogh1889</t>
    <phoneticPr fontId="1"/>
  </si>
  <si>
    <t>星降る夜・ローヌ川の星月夜 </t>
  </si>
  <si>
    <t> 夜のカフェテラス</t>
    <phoneticPr fontId="1"/>
  </si>
  <si>
    <t>Gogh1853</t>
  </si>
  <si>
    <t>Gogh1882</t>
  </si>
  <si>
    <t>Cézanne18951</t>
  </si>
  <si>
    <t>Cézanne1895</t>
  </si>
  <si>
    <t>Cézanne1900</t>
  </si>
  <si>
    <t>Rembrandt1633</t>
  </si>
  <si>
    <t>Rembrandt1669</t>
  </si>
  <si>
    <t>Rembrandt1642</t>
  </si>
  <si>
    <t>リンゴのバスケット</t>
  </si>
  <si>
    <t>サント・ヴィクトワール山</t>
  </si>
  <si>
    <t>大きな入浴者</t>
  </si>
  <si>
    <t>ガリラヤ湖の嵐</t>
  </si>
  <si>
    <t>放蕩息子の帰還</t>
  </si>
  <si>
    <t>ナイトウォッチ</t>
  </si>
  <si>
    <t>Dyck1626</t>
  </si>
  <si>
    <t>Dyck1639</t>
  </si>
  <si>
    <t>Dyck1630</t>
  </si>
  <si>
    <t>キューピッドとプシュケ</t>
  </si>
  <si>
    <t>エジプトへの飛行中の残りの部分</t>
  </si>
  <si>
    <t>ロメリーニ家</t>
  </si>
  <si>
    <t>古典派</t>
    <rPh sb="0" eb="3">
      <t>コテンハ</t>
    </rPh>
    <phoneticPr fontId="1"/>
  </si>
  <si>
    <t>年代</t>
    <rPh sb="0" eb="2">
      <t>ネンダイ</t>
    </rPh>
    <phoneticPr fontId="1"/>
  </si>
  <si>
    <t>mone18631</t>
    <phoneticPr fontId="1"/>
  </si>
  <si>
    <t>N</t>
    <phoneticPr fontId="1"/>
  </si>
  <si>
    <t>mone1873</t>
  </si>
  <si>
    <t>春の風景</t>
  </si>
  <si>
    <t>mone18731</t>
  </si>
  <si>
    <t>mone18741</t>
  </si>
  <si>
    <t>mone1880</t>
  </si>
  <si>
    <t>mone18821</t>
  </si>
  <si>
    <t>mone1894</t>
  </si>
  <si>
    <t>mone18941</t>
  </si>
  <si>
    <t>mone1920</t>
  </si>
  <si>
    <t>mone1882再</t>
    <rPh sb="8" eb="9">
      <t>サイ</t>
    </rPh>
    <phoneticPr fontId="1"/>
  </si>
  <si>
    <t>mone1875再</t>
    <rPh sb="8" eb="9">
      <t>サイ</t>
    </rPh>
    <phoneticPr fontId="1"/>
  </si>
  <si>
    <t>ル・アーヴル港、夜の効果</t>
  </si>
  <si>
    <t>セーヌ川にかかる橋</t>
  </si>
  <si>
    <t>流氷、霧の朝</t>
  </si>
  <si>
    <t>ヴァランジュヴィルの教会 02</t>
  </si>
  <si>
    <t>アルジャントゥイユのセーヌ川の秋</t>
  </si>
  <si>
    <t>シダレヤナギ、ジヴェルニー</t>
  </si>
  <si>
    <t>mone1861</t>
  </si>
  <si>
    <t>mone1862</t>
    <phoneticPr fontId="1"/>
  </si>
  <si>
    <t>mone18621</t>
  </si>
  <si>
    <t>mone1866</t>
  </si>
  <si>
    <t>mone18641</t>
  </si>
  <si>
    <t>mone18642</t>
  </si>
  <si>
    <t>mone18661</t>
  </si>
  <si>
    <t>mone1867</t>
  </si>
  <si>
    <t>mone1868</t>
  </si>
  <si>
    <t>mone18681</t>
  </si>
  <si>
    <t>mone1876</t>
  </si>
  <si>
    <t>日本（日本の衣装を着たカミーユ・モネ）</t>
  </si>
  <si>
    <t>スタジオの一角</t>
  </si>
  <si>
    <t>カミーユ（緑のドレスの女としても知られる）</t>
    <phoneticPr fontId="1"/>
  </si>
  <si>
    <t>狩りのトロフィー</t>
  </si>
  <si>
    <t>ボトルのある静物画</t>
  </si>
  <si>
    <t>オンフルールのノートルダム・ド・グレース礼拝堂</t>
  </si>
  <si>
    <t>シャイイーからフォンテーヌブローへの道</t>
  </si>
  <si>
    <t>小さな犬とカミーユ</t>
  </si>
  <si>
    <t>オンフルール港の船</t>
  </si>
  <si>
    <t>王女の庭</t>
  </si>
  <si>
    <t>ゴーディベール夫人の肖像</t>
  </si>
  <si>
    <t>昼食会</t>
  </si>
  <si>
    <t>mone18662</t>
    <phoneticPr fontId="1"/>
  </si>
  <si>
    <t>リュエイユの家</t>
    <phoneticPr fontId="1"/>
  </si>
  <si>
    <t>フォリーベルジェールのバー</t>
    <phoneticPr fontId="1"/>
  </si>
  <si>
    <t>Manet1874</t>
  </si>
  <si>
    <t>Manet18741</t>
  </si>
  <si>
    <t>Manet1875</t>
  </si>
  <si>
    <t>Manet1879</t>
  </si>
  <si>
    <t>Manet18791</t>
  </si>
  <si>
    <t>Manet1880</t>
  </si>
  <si>
    <t>Manet1882</t>
    <phoneticPr fontId="1"/>
  </si>
  <si>
    <t>Manet18801</t>
  </si>
  <si>
    <t>庭にいる若い女性</t>
  </si>
  <si>
    <t>ベルビューの庭園</t>
  </si>
  <si>
    <t>読書する女性</t>
  </si>
  <si>
    <t>温室</t>
  </si>
  <si>
    <t>ヴェネツィアの大運河（ブルー・ヴェネツィア）</t>
  </si>
  <si>
    <t>アルジャントゥイユの庭にいるモネ一家</t>
  </si>
  <si>
    <t>アルジャントゥイユのセーヌ川のほとり</t>
  </si>
  <si>
    <t>Manet1858</t>
  </si>
  <si>
    <t>Manet1859</t>
  </si>
  <si>
    <t>Manet1868</t>
  </si>
  <si>
    <t>Manet1867</t>
  </si>
  <si>
    <t>Manet1866</t>
  </si>
  <si>
    <t>Manet1872</t>
  </si>
  <si>
    <t>Manet1871</t>
  </si>
  <si>
    <t>水を注ぐ女性（スザンヌ・リーンホフの習作）</t>
  </si>
  <si>
    <t>さくらんぼを持った少年</t>
  </si>
  <si>
    <t>埋葬</t>
  </si>
  <si>
    <t>闘牛のシーン</t>
  </si>
  <si>
    <t>ブローニュの桟橋</t>
  </si>
  <si>
    <t>ボルドー港</t>
  </si>
  <si>
    <t>ブローニュの森のレース</t>
  </si>
  <si>
    <t>エドワードマネ</t>
    <phoneticPr fontId="1"/>
  </si>
  <si>
    <t>Courbet1843</t>
    <phoneticPr fontId="1"/>
  </si>
  <si>
    <t>Turner1839</t>
    <phoneticPr fontId="1"/>
  </si>
  <si>
    <t>後期印象派</t>
    <rPh sb="0" eb="2">
      <t>コウキ</t>
    </rPh>
    <rPh sb="2" eb="5">
      <t>インショウハ</t>
    </rPh>
    <phoneticPr fontId="1"/>
  </si>
  <si>
    <t>モネ</t>
    <phoneticPr fontId="1"/>
  </si>
  <si>
    <t>マネ</t>
    <phoneticPr fontId="1"/>
  </si>
  <si>
    <t>Italy1</t>
    <phoneticPr fontId="1"/>
  </si>
  <si>
    <t>Italy2</t>
  </si>
  <si>
    <t>Italy3</t>
  </si>
  <si>
    <t>Italy4</t>
  </si>
  <si>
    <t>Italy5</t>
  </si>
  <si>
    <t>Italy6</t>
  </si>
  <si>
    <t>Italy7</t>
  </si>
  <si>
    <t>Italy8</t>
  </si>
  <si>
    <t>Australia2</t>
  </si>
  <si>
    <t>Australia3</t>
  </si>
  <si>
    <t>Australia4</t>
  </si>
  <si>
    <t>Australia5</t>
  </si>
  <si>
    <t>Australia6</t>
  </si>
  <si>
    <t>Australia7</t>
  </si>
  <si>
    <t>Australia8</t>
  </si>
  <si>
    <t>Australia1</t>
    <phoneticPr fontId="1"/>
  </si>
  <si>
    <t>jp1</t>
    <phoneticPr fontId="1"/>
  </si>
  <si>
    <t>jp2</t>
  </si>
  <si>
    <t>jp3</t>
  </si>
  <si>
    <t>jp4</t>
  </si>
  <si>
    <t>jp5</t>
  </si>
  <si>
    <t>jp6</t>
  </si>
  <si>
    <t>jp7</t>
  </si>
  <si>
    <t>jp8</t>
  </si>
  <si>
    <t>jp9</t>
  </si>
  <si>
    <t>国</t>
    <rPh sb="0" eb="1">
      <t>クニ</t>
    </rPh>
    <phoneticPr fontId="1"/>
  </si>
  <si>
    <t>Italy</t>
    <phoneticPr fontId="1"/>
  </si>
  <si>
    <t>Australia</t>
    <phoneticPr fontId="1"/>
  </si>
  <si>
    <t>jp</t>
    <phoneticPr fontId="1"/>
  </si>
  <si>
    <t>Japan</t>
    <phoneticPr fontId="1"/>
  </si>
  <si>
    <t>小さくした</t>
    <rPh sb="0" eb="1">
      <t>チイ</t>
    </rPh>
    <phoneticPr fontId="1"/>
  </si>
  <si>
    <t>Cezanne1895</t>
  </si>
  <si>
    <t>A</t>
    <phoneticPr fontId="1"/>
  </si>
  <si>
    <t>B</t>
    <phoneticPr fontId="1"/>
  </si>
  <si>
    <t>T</t>
    <phoneticPr fontId="1"/>
  </si>
  <si>
    <t>Loss</t>
    <phoneticPr fontId="1"/>
  </si>
  <si>
    <t>MAPE</t>
  </si>
  <si>
    <t>Cezanne1900</t>
  </si>
  <si>
    <t>Cezanne18951</t>
    <phoneticPr fontId="1"/>
  </si>
  <si>
    <t>Corot1835</t>
  </si>
  <si>
    <t>一般的な目安</t>
  </si>
  <si>
    <t>MAPE &lt; 10%: 非常に良い予測精度</t>
  </si>
  <si>
    <t>10% ≤ MAPE &lt; 20%: 良好な予測精度</t>
  </si>
  <si>
    <t>20% ≤ MAPE &lt; 50%: 許容できる予測精度</t>
  </si>
  <si>
    <t>MAPE ≥ 50%: 不十分な予測精度</t>
  </si>
  <si>
    <t>Corot1864</t>
  </si>
  <si>
    <t>削除した値</t>
    <rPh sb="0" eb="2">
      <t>サクジョ</t>
    </rPh>
    <rPh sb="4" eb="5">
      <t>アタイ</t>
    </rPh>
    <phoneticPr fontId="1"/>
  </si>
  <si>
    <r>
      <t>48881,</t>
    </r>
    <r>
      <rPr>
        <sz val="11"/>
        <color rgb="FF0000FF"/>
        <rFont val="Consolas"/>
        <family val="3"/>
      </rPr>
      <t>0c100d</t>
    </r>
  </si>
  <si>
    <t>Courbet1841_1</t>
    <phoneticPr fontId="1"/>
  </si>
  <si>
    <t>Courbet1841_2</t>
  </si>
  <si>
    <t>Courbet1841_3</t>
  </si>
  <si>
    <t>コメント</t>
    <phoneticPr fontId="1"/>
  </si>
  <si>
    <t>値を見る限り、これ以上良くならない。値を見比べるときに平均を使うのはおかしいよな。割合とかで見るとよさそう</t>
    <rPh sb="0" eb="1">
      <t>アタイ</t>
    </rPh>
    <rPh sb="2" eb="3">
      <t>ミ</t>
    </rPh>
    <rPh sb="4" eb="5">
      <t>カギ</t>
    </rPh>
    <rPh sb="9" eb="12">
      <t>イジョウヨ</t>
    </rPh>
    <rPh sb="18" eb="19">
      <t>アタイ</t>
    </rPh>
    <rPh sb="20" eb="22">
      <t>ミクラ</t>
    </rPh>
    <rPh sb="27" eb="29">
      <t>ヘイキン</t>
    </rPh>
    <rPh sb="30" eb="31">
      <t>ツカ</t>
    </rPh>
    <rPh sb="41" eb="43">
      <t>ワリアイ</t>
    </rPh>
    <rPh sb="46" eb="47">
      <t>ミ</t>
    </rPh>
    <phoneticPr fontId="1"/>
  </si>
  <si>
    <t>グラフを見る限り、外れ値はないと思うが数値的に見ると外れ値があるのではないか</t>
    <rPh sb="4" eb="5">
      <t>ミ</t>
    </rPh>
    <rPh sb="6" eb="7">
      <t>カギ</t>
    </rPh>
    <rPh sb="9" eb="10">
      <t>ハズ</t>
    </rPh>
    <rPh sb="11" eb="12">
      <t>チ</t>
    </rPh>
    <rPh sb="16" eb="17">
      <t>オモ</t>
    </rPh>
    <rPh sb="19" eb="22">
      <t>スウチテキ</t>
    </rPh>
    <rPh sb="23" eb="24">
      <t>ミ</t>
    </rPh>
    <rPh sb="26" eb="27">
      <t>ハズ</t>
    </rPh>
    <rPh sb="28" eb="29">
      <t>チ</t>
    </rPh>
    <phoneticPr fontId="1"/>
  </si>
  <si>
    <t>Courbet1843_1</t>
    <phoneticPr fontId="1"/>
  </si>
  <si>
    <t>Courbet1843_2</t>
  </si>
  <si>
    <t>2.1682,221e20</t>
    <phoneticPr fontId="1"/>
  </si>
  <si>
    <r>
      <t>48881,</t>
    </r>
    <r>
      <rPr>
        <sz val="11"/>
        <color rgb="FF0000FF"/>
        <rFont val="Consolas"/>
        <family val="3"/>
      </rPr>
      <t xml:space="preserve">0c100d
</t>
    </r>
    <r>
      <rPr>
        <sz val="11"/>
        <color theme="1"/>
        <rFont val="Consolas"/>
        <family val="3"/>
      </rPr>
      <t>36151</t>
    </r>
    <r>
      <rPr>
        <sz val="11"/>
        <color rgb="FF0000FF"/>
        <rFont val="Consolas"/>
        <family val="3"/>
      </rPr>
      <t>,080c09</t>
    </r>
    <phoneticPr fontId="1"/>
  </si>
  <si>
    <t xml:space="preserve"> 12472.3,</t>
  </si>
  <si>
    <t>MAPEの値は低くならなかった。</t>
    <rPh sb="5" eb="6">
      <t>アタイ</t>
    </rPh>
    <rPh sb="7" eb="8">
      <t>ヒク</t>
    </rPh>
    <phoneticPr fontId="1"/>
  </si>
  <si>
    <t>Dyck1626_1</t>
    <phoneticPr fontId="1"/>
  </si>
  <si>
    <t>Gogh1889</t>
  </si>
  <si>
    <t>ファイル名</t>
    <rPh sb="4" eb="5">
      <t>メイ</t>
    </rPh>
    <phoneticPr fontId="1"/>
  </si>
  <si>
    <t>loss</t>
    <phoneticPr fontId="1"/>
  </si>
  <si>
    <t>MAPE</t>
    <phoneticPr fontId="1"/>
  </si>
  <si>
    <r>
      <t>11608,</t>
    </r>
    <r>
      <rPr>
        <sz val="11"/>
        <color rgb="FF0000FF"/>
        <rFont val="Consolas"/>
        <family val="3"/>
      </rPr>
      <t>1c150f</t>
    </r>
  </si>
  <si>
    <t>Manet1875_1</t>
    <phoneticPr fontId="1"/>
  </si>
  <si>
    <t>Manet1875_2</t>
  </si>
  <si>
    <r>
      <t>23708,</t>
    </r>
    <r>
      <rPr>
        <sz val="11"/>
        <color rgb="FF0000FF"/>
        <rFont val="Consolas"/>
        <family val="3"/>
      </rPr>
      <t>0d100e</t>
    </r>
  </si>
  <si>
    <t>Manet1879_1</t>
    <phoneticPr fontId="1"/>
  </si>
  <si>
    <t>Manet1879_2</t>
  </si>
  <si>
    <t>Manet18621</t>
  </si>
  <si>
    <t>これはやる必要がなかった</t>
    <rPh sb="5" eb="7">
      <t>ヒツヨウ</t>
    </rPh>
    <phoneticPr fontId="1"/>
  </si>
  <si>
    <t>これも</t>
    <phoneticPr fontId="1"/>
  </si>
  <si>
    <t>Manet1880</t>
    <phoneticPr fontId="1"/>
  </si>
  <si>
    <t>Manet1864</t>
    <phoneticPr fontId="1"/>
  </si>
  <si>
    <t>Manet1858</t>
    <phoneticPr fontId="1"/>
  </si>
  <si>
    <t>Gogh1882</t>
    <phoneticPr fontId="1"/>
  </si>
  <si>
    <r>
      <t>非常に良い予測精度</t>
    </r>
    <r>
      <rPr>
        <sz val="11"/>
        <color theme="1"/>
        <rFont val="游ゴシック"/>
        <family val="2"/>
        <charset val="128"/>
        <scheme val="minor"/>
      </rPr>
      <t>: MAPE &lt; 20%</t>
    </r>
  </si>
  <si>
    <r>
      <t>良好な予測精度</t>
    </r>
    <r>
      <rPr>
        <sz val="11"/>
        <color theme="1"/>
        <rFont val="游ゴシック"/>
        <family val="2"/>
        <charset val="128"/>
        <scheme val="minor"/>
      </rPr>
      <t>: 20% ≤ MAPE &lt; 40%</t>
    </r>
  </si>
  <si>
    <r>
      <t>許容できる予測精度</t>
    </r>
    <r>
      <rPr>
        <sz val="11"/>
        <color theme="1"/>
        <rFont val="游ゴシック"/>
        <family val="2"/>
        <charset val="128"/>
        <scheme val="minor"/>
      </rPr>
      <t>: 40% ≤ MAPE &lt; 100%</t>
    </r>
  </si>
  <si>
    <r>
      <t>不十分な予測精度</t>
    </r>
    <r>
      <rPr>
        <sz val="11"/>
        <color theme="1"/>
        <rFont val="游ゴシック"/>
        <family val="2"/>
        <charset val="128"/>
        <scheme val="minor"/>
      </rPr>
      <t>: 100% ≤ MAPE &lt; 500%</t>
    </r>
  </si>
  <si>
    <r>
      <t>極めて不十分な予測精度</t>
    </r>
    <r>
      <rPr>
        <sz val="11"/>
        <color theme="1"/>
        <rFont val="游ゴシック"/>
        <family val="2"/>
        <charset val="128"/>
        <scheme val="minor"/>
      </rPr>
      <t>: MAPE ≥ 500%</t>
    </r>
  </si>
  <si>
    <t>Manet18622</t>
  </si>
  <si>
    <t>Millet1850</t>
  </si>
  <si>
    <t>27061,070105</t>
    <phoneticPr fontId="1"/>
  </si>
  <si>
    <t>mone1862_1</t>
    <phoneticPr fontId="1"/>
  </si>
  <si>
    <t>mone1862_2</t>
  </si>
  <si>
    <t>mone1868_1</t>
    <phoneticPr fontId="1"/>
  </si>
  <si>
    <t>ちょっと危険化も</t>
    <rPh sb="4" eb="7">
      <t>キケンカ</t>
    </rPh>
    <phoneticPr fontId="1"/>
  </si>
  <si>
    <t>mone18662</t>
  </si>
  <si>
    <t>Turner1805</t>
  </si>
  <si>
    <t>Turner1823</t>
  </si>
  <si>
    <t>Turner1839</t>
  </si>
  <si>
    <t>mone18752</t>
    <phoneticPr fontId="1"/>
  </si>
  <si>
    <t>Manet18822</t>
  </si>
  <si>
    <t>Q1</t>
  </si>
  <si>
    <t>B</t>
  </si>
  <si>
    <t>Q2</t>
  </si>
  <si>
    <t>Q3</t>
  </si>
  <si>
    <t>合計</t>
    <rPh sb="0" eb="2">
      <t>ゴウケイ</t>
    </rPh>
    <phoneticPr fontId="1"/>
  </si>
  <si>
    <t>平均</t>
    <rPh sb="0" eb="2">
      <t>ヘイキン</t>
    </rPh>
    <phoneticPr fontId="1"/>
  </si>
  <si>
    <t>標準偏差</t>
    <rPh sb="0" eb="4">
      <t>ヒョウジュンヘンサ</t>
    </rPh>
    <phoneticPr fontId="1"/>
  </si>
  <si>
    <t>平均B_N</t>
    <rPh sb="0" eb="2">
      <t>ヘイキン</t>
    </rPh>
    <phoneticPr fontId="1"/>
  </si>
  <si>
    <t>平均B</t>
    <rPh sb="0" eb="2">
      <t>ヘイキン</t>
    </rPh>
    <phoneticPr fontId="1"/>
  </si>
  <si>
    <t>平均MAPE_N</t>
    <rPh sb="0" eb="2">
      <t>ヘイキン</t>
    </rPh>
    <phoneticPr fontId="1"/>
  </si>
  <si>
    <t>25%以下</t>
    <rPh sb="3" eb="5">
      <t>イカ</t>
    </rPh>
    <phoneticPr fontId="1"/>
  </si>
  <si>
    <t>50%以下</t>
    <rPh sb="3" eb="5">
      <t>イカ</t>
    </rPh>
    <phoneticPr fontId="1"/>
  </si>
  <si>
    <t>50%以上</t>
    <rPh sb="3" eb="5">
      <t>イジョウ</t>
    </rPh>
    <phoneticPr fontId="1"/>
  </si>
  <si>
    <t>25%以上</t>
    <rPh sb="3" eb="5">
      <t>イジョウ</t>
    </rPh>
    <phoneticPr fontId="1"/>
  </si>
  <si>
    <t>平均MAPE</t>
    <rPh sb="0" eb="2">
      <t>ヘイキン</t>
    </rPh>
    <phoneticPr fontId="1"/>
  </si>
  <si>
    <t>傾き</t>
    <rPh sb="0" eb="1">
      <t>カタム</t>
    </rPh>
    <phoneticPr fontId="1"/>
  </si>
  <si>
    <t>写実主義</t>
    <rPh sb="0" eb="4">
      <t>シャジツシュギ</t>
    </rPh>
    <phoneticPr fontId="1"/>
  </si>
  <si>
    <t>リンゴのバスケット</t>
    <phoneticPr fontId="1"/>
  </si>
  <si>
    <t>エントロピー</t>
    <phoneticPr fontId="1"/>
  </si>
  <si>
    <t>mone1</t>
    <phoneticPr fontId="1"/>
  </si>
  <si>
    <t>mone2</t>
    <phoneticPr fontId="1"/>
  </si>
  <si>
    <t>mone3</t>
  </si>
  <si>
    <t>mone4</t>
  </si>
  <si>
    <t>mone5</t>
  </si>
  <si>
    <t>写真</t>
    <rPh sb="0" eb="2">
      <t>シャシン</t>
    </rPh>
    <phoneticPr fontId="1"/>
  </si>
  <si>
    <t>モネ風写真</t>
    <rPh sb="2" eb="3">
      <t>フウ</t>
    </rPh>
    <rPh sb="3" eb="5">
      <t>シャシン</t>
    </rPh>
    <phoneticPr fontId="1"/>
  </si>
  <si>
    <t>印象派以外平均</t>
    <rPh sb="0" eb="3">
      <t>インショウハ</t>
    </rPh>
    <rPh sb="3" eb="5">
      <t>イガイ</t>
    </rPh>
    <rPh sb="5" eb="7">
      <t>ヘイキン</t>
    </rPh>
    <phoneticPr fontId="1"/>
  </si>
  <si>
    <t>印象派平均</t>
    <rPh sb="0" eb="3">
      <t>インショウハ</t>
    </rPh>
    <rPh sb="3" eb="5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</si>
</sst>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1"/>
      <color theme="1"/>
      <name val="Consolas"/>
      <family val="3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11" fontId="0" fillId="0" borderId="0" xfId="0" quotePrefix="1" applyNumberFormat="1">
      <alignment vertical="center"/>
    </xf>
    <xf numFmtId="0" fontId="6" fillId="0" borderId="0" xfId="0" applyFont="1">
      <alignment vertical="center"/>
    </xf>
    <xf numFmtId="3" fontId="3" fillId="0" borderId="0" xfId="0" quotePrefix="1" applyNumberFormat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cat>
            <c:strRef>
              <c:f>派ごとの数値エントロピー!$G$3:$G$8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派ごとの数値エントロピー!$H$3:$H$8</c:f>
              <c:numCache>
                <c:formatCode>General</c:formatCode>
                <c:ptCount val="6"/>
                <c:pt idx="0">
                  <c:v>7.4509866666666662</c:v>
                </c:pt>
                <c:pt idx="1">
                  <c:v>7.36564</c:v>
                </c:pt>
                <c:pt idx="2">
                  <c:v>7.2649883333333332</c:v>
                </c:pt>
                <c:pt idx="3">
                  <c:v>7.5640333333333327</c:v>
                </c:pt>
                <c:pt idx="4">
                  <c:v>7.6719216666666661</c:v>
                </c:pt>
                <c:pt idx="5">
                  <c:v>7.0503349999999996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7-468D-B4DD-9D8A4AAE4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19648"/>
        <c:axId val="1685032784"/>
      </c:lineChart>
      <c:catAx>
        <c:axId val="18244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5032784"/>
        <c:crosses val="autoZero"/>
        <c:auto val="1"/>
        <c:lblAlgn val="ctr"/>
        <c:lblOffset val="100"/>
        <c:noMultiLvlLbl val="0"/>
      </c:catAx>
      <c:valAx>
        <c:axId val="16850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44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傾きの分布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同作家印象派分析jipf!$T$26</c:f>
              <c:strCache>
                <c:ptCount val="1"/>
                <c:pt idx="0">
                  <c:v>写実主義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同作家印象派分析jipf!$S$27:$S$30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同作家印象派分析jipf!$T$27:$T$30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A-4A38-809F-D65318D3DEC8}"/>
            </c:ext>
          </c:extLst>
        </c:ser>
        <c:ser>
          <c:idx val="1"/>
          <c:order val="1"/>
          <c:tx>
            <c:strRef>
              <c:f>同作家印象派分析jipf!$U$26</c:f>
              <c:strCache>
                <c:ptCount val="1"/>
                <c:pt idx="0">
                  <c:v>印象派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同作家印象派分析jipf!$S$27:$S$30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同作家印象派分析jipf!$U$27:$U$30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A-4A38-809F-D65318D3D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84688"/>
        <c:axId val="969687600"/>
      </c:scatterChart>
      <c:valAx>
        <c:axId val="969684688"/>
        <c:scaling>
          <c:orientation val="minMax"/>
          <c:max val="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687600"/>
        <c:crosses val="autoZero"/>
        <c:crossBetween val="midCat"/>
        <c:majorUnit val="0.25"/>
      </c:valAx>
      <c:valAx>
        <c:axId val="9696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6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MAPE</a:t>
            </a:r>
            <a:r>
              <a:rPr lang="ja-JP" altLang="en-US"/>
              <a:t>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同作家印象派分析jipf!$X$26</c:f>
              <c:strCache>
                <c:ptCount val="1"/>
                <c:pt idx="0">
                  <c:v>写実主義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同作家印象派分析jipf!$W$27:$W$30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同作家印象派分析jipf!$X$27:$X$30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1-4CC2-A41D-8962698315FA}"/>
            </c:ext>
          </c:extLst>
        </c:ser>
        <c:ser>
          <c:idx val="1"/>
          <c:order val="1"/>
          <c:tx>
            <c:strRef>
              <c:f>同作家印象派分析jipf!$Y$26</c:f>
              <c:strCache>
                <c:ptCount val="1"/>
                <c:pt idx="0">
                  <c:v>印象派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同作家印象派分析jipf!$W$27:$W$30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同作家印象派分析jipf!$Y$27:$Y$30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1-4CC2-A41D-89626983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616336"/>
        <c:axId val="2046616752"/>
      </c:scatterChart>
      <c:valAx>
        <c:axId val="2046616336"/>
        <c:scaling>
          <c:orientation val="minMax"/>
          <c:max val="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616752"/>
        <c:crosses val="autoZero"/>
        <c:crossBetween val="midCat"/>
        <c:majorUnit val="0.25"/>
      </c:valAx>
      <c:valAx>
        <c:axId val="2046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6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マネ</a:t>
            </a:r>
            <a:r>
              <a:rPr lang="ja-JP" altLang="ja-JP" sz="1800" b="0" i="0" baseline="0">
                <a:effectLst/>
              </a:rPr>
              <a:t>傾きの分布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同作家印象派分析jipf!$T$55</c:f>
              <c:strCache>
                <c:ptCount val="1"/>
                <c:pt idx="0">
                  <c:v>写実主義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同作家印象派分析jipf!$S$56:$S$59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同作家印象派分析jipf!$T$56:$T$59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F-4801-B39E-61CAC59083BE}"/>
            </c:ext>
          </c:extLst>
        </c:ser>
        <c:ser>
          <c:idx val="1"/>
          <c:order val="1"/>
          <c:tx>
            <c:strRef>
              <c:f>同作家印象派分析jipf!$U$55</c:f>
              <c:strCache>
                <c:ptCount val="1"/>
                <c:pt idx="0">
                  <c:v>印象派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同作家印象派分析jipf!$S$56:$S$59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同作家印象派分析jipf!$U$56:$U$59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F-4801-B39E-61CAC590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81360"/>
        <c:axId val="969687184"/>
      </c:scatterChart>
      <c:valAx>
        <c:axId val="969681360"/>
        <c:scaling>
          <c:orientation val="minMax"/>
          <c:max val="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687184"/>
        <c:crosses val="autoZero"/>
        <c:crossBetween val="midCat"/>
        <c:majorUnit val="0.25"/>
      </c:valAx>
      <c:valAx>
        <c:axId val="9696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68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マネ</a:t>
            </a:r>
            <a:r>
              <a:rPr lang="en-US" altLang="ja-JP" sz="1800" b="0" i="0" baseline="0">
                <a:effectLst/>
              </a:rPr>
              <a:t>MAPE</a:t>
            </a:r>
            <a:r>
              <a:rPr lang="ja-JP" altLang="ja-JP" sz="1800" b="0" i="0" baseline="0">
                <a:effectLst/>
              </a:rPr>
              <a:t>の分布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同作家印象派分析jipf!$X$55</c:f>
              <c:strCache>
                <c:ptCount val="1"/>
                <c:pt idx="0">
                  <c:v>写実主義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同作家印象派分析jipf!$W$56:$W$59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同作家印象派分析jipf!$X$56:$X$59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2-4754-8623-F8B81A75613A}"/>
            </c:ext>
          </c:extLst>
        </c:ser>
        <c:ser>
          <c:idx val="1"/>
          <c:order val="1"/>
          <c:tx>
            <c:strRef>
              <c:f>同作家印象派分析jipf!$Y$55</c:f>
              <c:strCache>
                <c:ptCount val="1"/>
                <c:pt idx="0">
                  <c:v>印象派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同作家印象派分析jipf!$W$56:$W$59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同作家印象派分析jipf!$Y$56:$Y$59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2-4754-8623-F8B81A75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06384"/>
        <c:axId val="325399728"/>
      </c:scatterChart>
      <c:valAx>
        <c:axId val="325406384"/>
        <c:scaling>
          <c:orientation val="minMax"/>
          <c:max val="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399728"/>
        <c:crosses val="autoZero"/>
        <c:crossBetween val="midCat"/>
        <c:majorUnit val="0.25"/>
      </c:valAx>
      <c:valAx>
        <c:axId val="3253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4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派ごとの数値エントロピー!$G$3:$G$8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派ごとの数値エントロピー!$H$3:$H$8</c:f>
              <c:numCache>
                <c:formatCode>General</c:formatCode>
                <c:ptCount val="6"/>
                <c:pt idx="0">
                  <c:v>7.4509866666666662</c:v>
                </c:pt>
                <c:pt idx="1">
                  <c:v>7.36564</c:v>
                </c:pt>
                <c:pt idx="2">
                  <c:v>7.2649883333333332</c:v>
                </c:pt>
                <c:pt idx="3">
                  <c:v>7.5640333333333327</c:v>
                </c:pt>
                <c:pt idx="4">
                  <c:v>7.6719216666666661</c:v>
                </c:pt>
                <c:pt idx="5">
                  <c:v>7.0503349999999996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C-49D4-8AA5-19EC096E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785104"/>
        <c:axId val="1446785936"/>
      </c:barChart>
      <c:catAx>
        <c:axId val="14467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6785936"/>
        <c:crosses val="autoZero"/>
        <c:auto val="1"/>
        <c:lblAlgn val="ctr"/>
        <c:lblOffset val="100"/>
        <c:noMultiLvlLbl val="0"/>
      </c:catAx>
      <c:valAx>
        <c:axId val="14467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67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同作家印象派分析エントロピー!$N$2</c:f>
              <c:strCache>
                <c:ptCount val="1"/>
                <c:pt idx="0">
                  <c:v>数値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同作家印象派分析エントロピー!$M$3:$M$6</c:f>
              <c:numCache>
                <c:formatCode>General</c:formatCode>
                <c:ptCount val="4"/>
                <c:pt idx="0">
                  <c:v>1862</c:v>
                </c:pt>
                <c:pt idx="1">
                  <c:v>1866.4285714285713</c:v>
                </c:pt>
                <c:pt idx="2">
                  <c:v>1874.75</c:v>
                </c:pt>
                <c:pt idx="3">
                  <c:v>1897.5</c:v>
                </c:pt>
              </c:numCache>
            </c:numRef>
          </c:xVal>
          <c:yVal>
            <c:numRef>
              <c:f>同作家印象派分析エントロピー!$N$3:$N$6</c:f>
              <c:numCache>
                <c:formatCode>General</c:formatCode>
                <c:ptCount val="4"/>
                <c:pt idx="0">
                  <c:v>7.3341442857142862</c:v>
                </c:pt>
                <c:pt idx="1">
                  <c:v>7.201937142857143</c:v>
                </c:pt>
                <c:pt idx="2">
                  <c:v>7.5219249999999995</c:v>
                </c:pt>
                <c:pt idx="3">
                  <c:v>7.57173125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D6C-9FCF-92AAF0D0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5455"/>
        <c:axId val="170411711"/>
      </c:scatterChart>
      <c:valAx>
        <c:axId val="1704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11711"/>
        <c:crosses val="autoZero"/>
        <c:crossBetween val="midCat"/>
      </c:valAx>
      <c:valAx>
        <c:axId val="1704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1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同作家印象派分析エントロピー!$H$42</c:f>
              <c:strCache>
                <c:ptCount val="1"/>
                <c:pt idx="0">
                  <c:v>数値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同作家印象派分析エントロピー!$G$43:$G$46</c:f>
              <c:numCache>
                <c:formatCode>General</c:formatCode>
                <c:ptCount val="4"/>
                <c:pt idx="0">
                  <c:v>1850</c:v>
                </c:pt>
                <c:pt idx="1">
                  <c:v>1865</c:v>
                </c:pt>
                <c:pt idx="2">
                  <c:v>1872</c:v>
                </c:pt>
                <c:pt idx="3">
                  <c:v>1880</c:v>
                </c:pt>
              </c:numCache>
            </c:numRef>
          </c:xVal>
          <c:yVal>
            <c:numRef>
              <c:f>同作家印象派分析エントロピー!$H$43:$H$46</c:f>
              <c:numCache>
                <c:formatCode>General</c:formatCode>
                <c:ptCount val="4"/>
                <c:pt idx="0">
                  <c:v>7.3782619999999994</c:v>
                </c:pt>
                <c:pt idx="1">
                  <c:v>7.380242</c:v>
                </c:pt>
                <c:pt idx="2">
                  <c:v>7.4886079999999993</c:v>
                </c:pt>
                <c:pt idx="3">
                  <c:v>7.5598280000000004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A-406E-9634-FC76ACF19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39535"/>
        <c:axId val="1880447855"/>
      </c:scatterChart>
      <c:valAx>
        <c:axId val="18804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0447855"/>
        <c:crosses val="autoZero"/>
        <c:crossBetween val="midCat"/>
      </c:valAx>
      <c:valAx>
        <c:axId val="18804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04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実際の画像エントロピー!$F$3:$F$5</c:f>
              <c:strCache>
                <c:ptCount val="3"/>
                <c:pt idx="0">
                  <c:v>Italy</c:v>
                </c:pt>
                <c:pt idx="1">
                  <c:v>Australia</c:v>
                </c:pt>
                <c:pt idx="2">
                  <c:v>Japan</c:v>
                </c:pt>
              </c:strCache>
            </c:strRef>
          </c:cat>
          <c:val>
            <c:numRef>
              <c:f>実際の画像エントロピー!$G$3:$G$5</c:f>
              <c:numCache>
                <c:formatCode>General</c:formatCode>
                <c:ptCount val="3"/>
                <c:pt idx="0">
                  <c:v>7.3091412499999997</c:v>
                </c:pt>
                <c:pt idx="1">
                  <c:v>7.2419774999999991</c:v>
                </c:pt>
                <c:pt idx="2">
                  <c:v>7.389657777777777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1-46CC-B5CF-4360D173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251248"/>
        <c:axId val="1599251664"/>
      </c:barChart>
      <c:catAx>
        <c:axId val="15992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251664"/>
        <c:crosses val="autoZero"/>
        <c:auto val="1"/>
        <c:lblAlgn val="ctr"/>
        <c:lblOffset val="100"/>
        <c:noMultiLvlLbl val="0"/>
      </c:catAx>
      <c:valAx>
        <c:axId val="1599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2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傾きの平均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派ごとのjipf!$W$53:$W$58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派ごとのjipf!$X$53:$X$58</c:f>
              <c:numCache>
                <c:formatCode>General</c:formatCode>
                <c:ptCount val="6"/>
                <c:pt idx="0">
                  <c:v>0.2067167</c:v>
                </c:pt>
                <c:pt idx="1">
                  <c:v>0.27807066666666663</c:v>
                </c:pt>
                <c:pt idx="2">
                  <c:v>0.36671716666666665</c:v>
                </c:pt>
                <c:pt idx="3">
                  <c:v>0.16935588333333332</c:v>
                </c:pt>
                <c:pt idx="4">
                  <c:v>0.21465283333333329</c:v>
                </c:pt>
                <c:pt idx="5">
                  <c:v>0.49410300000000001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8-4985-A470-329820D6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99312"/>
        <c:axId val="163989744"/>
      </c:barChart>
      <c:catAx>
        <c:axId val="1639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989744"/>
        <c:crosses val="autoZero"/>
        <c:auto val="1"/>
        <c:lblAlgn val="ctr"/>
        <c:lblOffset val="100"/>
        <c:noMultiLvlLbl val="0"/>
      </c:catAx>
      <c:valAx>
        <c:axId val="1639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9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MAPE</a:t>
            </a:r>
            <a:r>
              <a:rPr lang="ja-JP" altLang="en-US"/>
              <a:t>の平均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派ごとのjipf!$Z$53:$Z$58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派ごとのjipf!$AA$53:$AA$58</c:f>
              <c:numCache>
                <c:formatCode>General</c:formatCode>
                <c:ptCount val="6"/>
                <c:pt idx="0">
                  <c:v>52.525683333333326</c:v>
                </c:pt>
                <c:pt idx="1">
                  <c:v>42.132516666666668</c:v>
                </c:pt>
                <c:pt idx="2">
                  <c:v>133.28156666666666</c:v>
                </c:pt>
                <c:pt idx="3">
                  <c:v>45.094450000000002</c:v>
                </c:pt>
                <c:pt idx="4">
                  <c:v>20.502333333333336</c:v>
                </c:pt>
                <c:pt idx="5">
                  <c:v>27.179450000000003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9-4FBB-AC32-B9340C6B2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44864"/>
        <c:axId val="788260896"/>
      </c:barChart>
      <c:catAx>
        <c:axId val="7789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260896"/>
        <c:crosses val="autoZero"/>
        <c:auto val="1"/>
        <c:lblAlgn val="ctr"/>
        <c:lblOffset val="100"/>
        <c:noMultiLvlLbl val="0"/>
      </c:catAx>
      <c:valAx>
        <c:axId val="7882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9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</a:t>
            </a:r>
            <a:r>
              <a:rPr lang="ja-JP" altLang="en-US"/>
              <a:t>のスコアリング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派ごとのjipf!$N$53:$N$58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派ごとのjipf!$O$53:$O$58</c:f>
              <c:numCache>
                <c:formatCode>General</c:formatCode>
                <c:ptCount val="6"/>
                <c:pt idx="0">
                  <c:v>12</c:v>
                </c:pt>
                <c:pt idx="1">
                  <c:v>7</c:v>
                </c:pt>
                <c:pt idx="2">
                  <c:v>6</c:v>
                </c:pt>
                <c:pt idx="3">
                  <c:v>14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69A-BE28-DB2D92B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25472"/>
        <c:axId val="364725888"/>
      </c:barChart>
      <c:catAx>
        <c:axId val="3647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725888"/>
        <c:crosses val="autoZero"/>
        <c:auto val="1"/>
        <c:lblAlgn val="ctr"/>
        <c:lblOffset val="100"/>
        <c:noMultiLvlLbl val="0"/>
      </c:catAx>
      <c:valAx>
        <c:axId val="3647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47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MAPE</a:t>
            </a:r>
            <a:r>
              <a:rPr lang="ja-JP" altLang="en-US"/>
              <a:t>のスコアリング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派ごとのjipf!$P$53:$P$58</c:f>
              <c:strCache>
                <c:ptCount val="6"/>
                <c:pt idx="0">
                  <c:v>自然派</c:v>
                </c:pt>
                <c:pt idx="1">
                  <c:v>ロマン派</c:v>
                </c:pt>
                <c:pt idx="2">
                  <c:v>写実主義</c:v>
                </c:pt>
                <c:pt idx="3">
                  <c:v>印象派</c:v>
                </c:pt>
                <c:pt idx="4">
                  <c:v>後期印象派</c:v>
                </c:pt>
                <c:pt idx="5">
                  <c:v>古典派</c:v>
                </c:pt>
              </c:strCache>
            </c:strRef>
          </c:cat>
          <c:val>
            <c:numRef>
              <c:f>派ごとのjipf!$Q$53:$Q$58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16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C-48FE-AF31-DD98648B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238944"/>
        <c:axId val="966239776"/>
      </c:barChart>
      <c:catAx>
        <c:axId val="9662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239776"/>
        <c:crosses val="autoZero"/>
        <c:auto val="1"/>
        <c:lblAlgn val="ctr"/>
        <c:lblOffset val="100"/>
        <c:noMultiLvlLbl val="0"/>
      </c:catAx>
      <c:valAx>
        <c:axId val="9662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2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1543050</xdr:colOff>
      <xdr:row>9</xdr:row>
      <xdr:rowOff>60325</xdr:rowOff>
    </xdr:from>
    <xdr:to>
      <xdr:col>11</xdr:col>
      <xdr:colOff>609600</xdr:colOff>
      <xdr:row>20</xdr:row>
      <xdr:rowOff>60325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558FEE-3597-4CD9-B140-2A2D3600A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154215</xdr:colOff>
      <xdr:row>4</xdr:row>
      <xdr:rowOff>125186</xdr:rowOff>
    </xdr:from>
    <xdr:to>
      <xdr:col>19</xdr:col>
      <xdr:colOff>90715</xdr:colOff>
      <xdr:row>16</xdr:row>
      <xdr:rowOff>146958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EB8A10-A202-46E8-B412-A962CE3CF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127001</xdr:colOff>
      <xdr:row>8</xdr:row>
      <xdr:rowOff>188685</xdr:rowOff>
    </xdr:from>
    <xdr:to>
      <xdr:col>17</xdr:col>
      <xdr:colOff>63501</xdr:colOff>
      <xdr:row>20</xdr:row>
      <xdr:rowOff>183242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A65950-B2D3-4A81-BA27-F5D09B7E4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81644</xdr:colOff>
      <xdr:row>22</xdr:row>
      <xdr:rowOff>61686</xdr:rowOff>
    </xdr:from>
    <xdr:to>
      <xdr:col>17</xdr:col>
      <xdr:colOff>18144</xdr:colOff>
      <xdr:row>34</xdr:row>
      <xdr:rowOff>83457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D40DDA0-9996-48AE-9DAF-9432FB199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0</xdr:row>
      <xdr:rowOff>142875</xdr:rowOff>
    </xdr:from>
    <xdr:to>
      <xdr:col>14</xdr:col>
      <xdr:colOff>546100</xdr:colOff>
      <xdr:row>12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9EE07F-D35C-4966-9459-A6FB4EA90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212912</xdr:colOff>
      <xdr:row>60</xdr:row>
      <xdr:rowOff>191620</xdr:rowOff>
    </xdr:from>
    <xdr:to>
      <xdr:col>24</xdr:col>
      <xdr:colOff>1</xdr:colOff>
      <xdr:row>72</xdr:row>
      <xdr:rowOff>110938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B8F68F-E05F-4E02-AC6C-BE7230665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100853</xdr:colOff>
      <xdr:row>60</xdr:row>
      <xdr:rowOff>169208</xdr:rowOff>
    </xdr:from>
    <xdr:to>
      <xdr:col>31</xdr:col>
      <xdr:colOff>571500</xdr:colOff>
      <xdr:row>72</xdr:row>
      <xdr:rowOff>88526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4022463-CB4A-4A96-BC7A-BB1F2966B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313764</xdr:colOff>
      <xdr:row>74</xdr:row>
      <xdr:rowOff>191619</xdr:rowOff>
    </xdr:from>
    <xdr:to>
      <xdr:col>24</xdr:col>
      <xdr:colOff>100853</xdr:colOff>
      <xdr:row>86</xdr:row>
      <xdr:rowOff>110936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3982340-0C16-4E4B-A90F-A30940A9B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285750</xdr:colOff>
      <xdr:row>74</xdr:row>
      <xdr:rowOff>214031</xdr:rowOff>
    </xdr:from>
    <xdr:to>
      <xdr:col>32</xdr:col>
      <xdr:colOff>72838</xdr:colOff>
      <xdr:row>86</xdr:row>
      <xdr:rowOff>133348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461F6E2-EB5F-48D3-A746-FFEED331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63001</xdr:colOff>
      <xdr:row>16</xdr:row>
      <xdr:rowOff>71036</xdr:rowOff>
    </xdr:from>
    <xdr:to>
      <xdr:col>34</xdr:col>
      <xdr:colOff>504250</xdr:colOff>
      <xdr:row>27</xdr:row>
      <xdr:rowOff>150908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8E3BBC0-4DBC-40CD-97B4-6B8195A34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100853</xdr:colOff>
      <xdr:row>28</xdr:row>
      <xdr:rowOff>101972</xdr:rowOff>
    </xdr:from>
    <xdr:to>
      <xdr:col>34</xdr:col>
      <xdr:colOff>571500</xdr:colOff>
      <xdr:row>40</xdr:row>
      <xdr:rowOff>21290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9B9FC66-00CE-4601-B041-92C8FF71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302559</xdr:colOff>
      <xdr:row>43</xdr:row>
      <xdr:rowOff>113179</xdr:rowOff>
    </xdr:from>
    <xdr:to>
      <xdr:col>35</xdr:col>
      <xdr:colOff>89647</xdr:colOff>
      <xdr:row>55</xdr:row>
      <xdr:rowOff>32497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CD4807D-1355-4354-9CDC-D75B15EED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627528</xdr:colOff>
      <xdr:row>43</xdr:row>
      <xdr:rowOff>214032</xdr:rowOff>
    </xdr:from>
    <xdr:to>
      <xdr:col>42</xdr:col>
      <xdr:colOff>414617</xdr:colOff>
      <xdr:row>55</xdr:row>
      <xdr:rowOff>133350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E7CB277F-4092-4F58-815A-9BDE2616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0669-6BEB-458C-AFED-15CFC31D16E3}">
  <dimension ref="A1:E45"/>
  <sheetViews>
    <sheetView topLeftCell="A18" workbookViewId="0">
      <selection activeCell="A7" sqref="A7:D7"/>
    </sheetView>
  </sheetViews>
  <sheetFormatPr defaultRowHeight="18.75" x14ac:dyDescent="0.4"/>
  <cols>
    <col min="1" max="1" width="45.625" bestFit="1" customWidth="1"/>
    <col min="3" max="3" width="27.5" customWidth="1"/>
  </cols>
  <sheetData>
    <row r="1" spans="1:5" x14ac:dyDescent="0.4">
      <c r="A1" s="19" t="s">
        <v>0</v>
      </c>
      <c r="B1" s="19"/>
      <c r="C1" s="19"/>
    </row>
    <row r="2" spans="1:5" x14ac:dyDescent="0.4">
      <c r="A2" t="s">
        <v>2</v>
      </c>
      <c r="B2" t="s">
        <v>1</v>
      </c>
      <c r="C2" t="s">
        <v>3</v>
      </c>
    </row>
    <row r="3" spans="1:5" x14ac:dyDescent="0.4">
      <c r="A3" t="s">
        <v>4</v>
      </c>
      <c r="B3">
        <v>7.66568</v>
      </c>
      <c r="C3" t="s">
        <v>5</v>
      </c>
      <c r="D3">
        <v>7.8823999999999996</v>
      </c>
      <c r="E3" t="s">
        <v>7</v>
      </c>
    </row>
    <row r="4" spans="1:5" x14ac:dyDescent="0.4">
      <c r="B4">
        <v>7.7094100000000001</v>
      </c>
      <c r="C4" t="s">
        <v>6</v>
      </c>
      <c r="D4">
        <v>7.7712000000000003</v>
      </c>
      <c r="E4" t="s">
        <v>226</v>
      </c>
    </row>
    <row r="5" spans="1:5" x14ac:dyDescent="0.4">
      <c r="A5" t="s">
        <v>9</v>
      </c>
      <c r="B5">
        <v>6.6638500000000001</v>
      </c>
      <c r="C5" t="s">
        <v>8</v>
      </c>
      <c r="D5">
        <v>5.8235999999999999</v>
      </c>
      <c r="E5" t="s">
        <v>31</v>
      </c>
    </row>
    <row r="6" spans="1:5" x14ac:dyDescent="0.4">
      <c r="A6" t="s">
        <v>10</v>
      </c>
      <c r="B6">
        <v>7.1105299999999998</v>
      </c>
      <c r="C6" t="s">
        <v>11</v>
      </c>
      <c r="D6">
        <v>6.83</v>
      </c>
      <c r="E6" t="s">
        <v>30</v>
      </c>
    </row>
    <row r="7" spans="1:5" x14ac:dyDescent="0.4">
      <c r="A7" t="s">
        <v>12</v>
      </c>
      <c r="B7">
        <v>7.4994899999999998</v>
      </c>
      <c r="C7" t="s">
        <v>39</v>
      </c>
      <c r="D7">
        <v>7.8536000000000001</v>
      </c>
    </row>
    <row r="8" spans="1:5" x14ac:dyDescent="0.4">
      <c r="A8" t="s">
        <v>13</v>
      </c>
      <c r="B8">
        <v>7.1759700000000004</v>
      </c>
      <c r="D8" t="s">
        <v>32</v>
      </c>
    </row>
    <row r="9" spans="1:5" x14ac:dyDescent="0.4">
      <c r="A9" t="s">
        <v>21</v>
      </c>
      <c r="B9">
        <v>7.4724599999999999</v>
      </c>
      <c r="C9" t="s">
        <v>14</v>
      </c>
    </row>
    <row r="10" spans="1:5" ht="19.5" x14ac:dyDescent="0.4">
      <c r="A10" s="1" t="s">
        <v>22</v>
      </c>
      <c r="B10">
        <v>7.5193700000000003</v>
      </c>
      <c r="C10" t="s">
        <v>15</v>
      </c>
    </row>
    <row r="11" spans="1:5" x14ac:dyDescent="0.4">
      <c r="A11" t="s">
        <v>23</v>
      </c>
      <c r="B11">
        <v>7.5074199999999998</v>
      </c>
      <c r="C11" t="s">
        <v>16</v>
      </c>
    </row>
    <row r="12" spans="1:5" x14ac:dyDescent="0.4">
      <c r="A12" t="s">
        <v>24</v>
      </c>
      <c r="B12">
        <v>7.3527800000000001</v>
      </c>
      <c r="C12" t="s">
        <v>17</v>
      </c>
    </row>
    <row r="13" spans="1:5" x14ac:dyDescent="0.4">
      <c r="A13" t="s">
        <v>25</v>
      </c>
      <c r="B13">
        <v>7.6524200000000002</v>
      </c>
      <c r="C13" t="s">
        <v>18</v>
      </c>
    </row>
    <row r="14" spans="1:5" x14ac:dyDescent="0.4">
      <c r="A14" t="s">
        <v>27</v>
      </c>
      <c r="B14">
        <v>7.6647999999999996</v>
      </c>
      <c r="C14" t="s">
        <v>19</v>
      </c>
    </row>
    <row r="15" spans="1:5" x14ac:dyDescent="0.4">
      <c r="A15" t="s">
        <v>26</v>
      </c>
      <c r="B15">
        <v>7.6785199999999998</v>
      </c>
      <c r="C15" t="s">
        <v>20</v>
      </c>
    </row>
    <row r="16" spans="1:5" x14ac:dyDescent="0.4">
      <c r="A16" t="s">
        <v>37</v>
      </c>
      <c r="B16">
        <v>7.5782699999999998</v>
      </c>
      <c r="C16" t="s">
        <v>116</v>
      </c>
      <c r="D16" t="s">
        <v>35</v>
      </c>
    </row>
    <row r="17" spans="1:4" x14ac:dyDescent="0.4">
      <c r="A17" t="s">
        <v>36</v>
      </c>
      <c r="B17">
        <v>7.3154300000000001</v>
      </c>
      <c r="C17" t="s">
        <v>34</v>
      </c>
      <c r="D17" t="s">
        <v>35</v>
      </c>
    </row>
    <row r="19" spans="1:4" x14ac:dyDescent="0.4">
      <c r="B19" t="s">
        <v>28</v>
      </c>
    </row>
    <row r="20" spans="1:4" x14ac:dyDescent="0.4">
      <c r="A20" t="s">
        <v>38</v>
      </c>
      <c r="B20" t="s">
        <v>29</v>
      </c>
    </row>
    <row r="23" spans="1:4" x14ac:dyDescent="0.4">
      <c r="A23" t="s">
        <v>133</v>
      </c>
      <c r="B23">
        <v>7.56297</v>
      </c>
      <c r="C23" t="s">
        <v>118</v>
      </c>
    </row>
    <row r="24" spans="1:4" x14ac:dyDescent="0.4">
      <c r="A24" t="s">
        <v>129</v>
      </c>
      <c r="B24">
        <v>7.4149399999999996</v>
      </c>
      <c r="C24" t="s">
        <v>120</v>
      </c>
    </row>
    <row r="25" spans="1:4" x14ac:dyDescent="0.4">
      <c r="A25" t="s">
        <v>130</v>
      </c>
      <c r="B25">
        <v>7.5782600000000002</v>
      </c>
      <c r="C25" t="s">
        <v>121</v>
      </c>
    </row>
    <row r="26" spans="1:4" x14ac:dyDescent="0.4">
      <c r="A26" t="s">
        <v>27</v>
      </c>
      <c r="B26">
        <v>7.5704099999999999</v>
      </c>
      <c r="C26" t="s">
        <v>122</v>
      </c>
    </row>
    <row r="27" spans="1:4" x14ac:dyDescent="0.4">
      <c r="A27" t="s">
        <v>132</v>
      </c>
      <c r="B27">
        <v>7.5816999999999997</v>
      </c>
      <c r="C27" t="s">
        <v>123</v>
      </c>
    </row>
    <row r="28" spans="1:4" x14ac:dyDescent="0.4">
      <c r="A28" t="s">
        <v>119</v>
      </c>
      <c r="B28">
        <v>7.4457300000000002</v>
      </c>
      <c r="C28" t="s">
        <v>124</v>
      </c>
    </row>
    <row r="29" spans="1:4" x14ac:dyDescent="0.4">
      <c r="A29" t="s">
        <v>131</v>
      </c>
      <c r="B29">
        <v>7.3870399999999998</v>
      </c>
      <c r="C29" t="s">
        <v>125</v>
      </c>
    </row>
    <row r="30" spans="1:4" x14ac:dyDescent="0.4">
      <c r="A30" t="s">
        <v>134</v>
      </c>
      <c r="B30">
        <v>7.8108599999999999</v>
      </c>
      <c r="C30" t="s">
        <v>126</v>
      </c>
    </row>
    <row r="31" spans="1:4" x14ac:dyDescent="0.4">
      <c r="B31">
        <v>7.5074199999999998</v>
      </c>
      <c r="C31" t="s">
        <v>128</v>
      </c>
    </row>
    <row r="32" spans="1:4" x14ac:dyDescent="0.4">
      <c r="B32">
        <v>7.3527800000000001</v>
      </c>
      <c r="C32" t="s">
        <v>127</v>
      </c>
    </row>
    <row r="34" spans="1:3" x14ac:dyDescent="0.4">
      <c r="A34" t="s">
        <v>147</v>
      </c>
      <c r="B34">
        <v>7.2831099999999998</v>
      </c>
      <c r="C34" t="s">
        <v>135</v>
      </c>
    </row>
    <row r="35" spans="1:3" x14ac:dyDescent="0.4">
      <c r="A35" t="s">
        <v>149</v>
      </c>
      <c r="B35">
        <v>7.1018800000000004</v>
      </c>
      <c r="C35" t="s">
        <v>136</v>
      </c>
    </row>
    <row r="36" spans="1:3" x14ac:dyDescent="0.4">
      <c r="A36" t="s">
        <v>150</v>
      </c>
      <c r="B36">
        <v>6.9414300000000004</v>
      </c>
      <c r="C36" t="s">
        <v>137</v>
      </c>
    </row>
    <row r="37" spans="1:3" x14ac:dyDescent="0.4">
      <c r="A37" t="s">
        <v>148</v>
      </c>
      <c r="B37">
        <v>6.6590999999999996</v>
      </c>
      <c r="C37" t="s">
        <v>158</v>
      </c>
    </row>
    <row r="38" spans="1:3" x14ac:dyDescent="0.4">
      <c r="A38" t="s">
        <v>152</v>
      </c>
      <c r="B38">
        <v>7.6464299999999996</v>
      </c>
      <c r="C38" t="s">
        <v>139</v>
      </c>
    </row>
    <row r="39" spans="1:3" x14ac:dyDescent="0.4">
      <c r="A39" t="s">
        <v>151</v>
      </c>
      <c r="B39">
        <v>7.5493499999999996</v>
      </c>
      <c r="C39" t="s">
        <v>140</v>
      </c>
    </row>
    <row r="40" spans="1:3" x14ac:dyDescent="0.4">
      <c r="A40" t="s">
        <v>153</v>
      </c>
      <c r="B40">
        <v>7.0444500000000003</v>
      </c>
      <c r="C40" t="s">
        <v>138</v>
      </c>
    </row>
    <row r="41" spans="1:3" x14ac:dyDescent="0.4">
      <c r="A41" t="s">
        <v>154</v>
      </c>
      <c r="B41">
        <v>7.3819800000000004</v>
      </c>
      <c r="C41" t="s">
        <v>141</v>
      </c>
    </row>
    <row r="42" spans="1:3" x14ac:dyDescent="0.4">
      <c r="A42" t="s">
        <v>155</v>
      </c>
      <c r="B42">
        <v>7.4234799999999996</v>
      </c>
      <c r="C42" t="s">
        <v>142</v>
      </c>
    </row>
    <row r="43" spans="1:3" x14ac:dyDescent="0.4">
      <c r="A43" t="s">
        <v>156</v>
      </c>
      <c r="B43">
        <v>7.2737499999999997</v>
      </c>
      <c r="C43" t="s">
        <v>143</v>
      </c>
    </row>
    <row r="44" spans="1:3" x14ac:dyDescent="0.4">
      <c r="A44" t="s">
        <v>157</v>
      </c>
      <c r="B44">
        <v>7.0814500000000002</v>
      </c>
      <c r="C44" t="s">
        <v>144</v>
      </c>
    </row>
    <row r="45" spans="1:3" x14ac:dyDescent="0.4">
      <c r="A45" t="s">
        <v>146</v>
      </c>
      <c r="B45">
        <v>7.5225400000000002</v>
      </c>
      <c r="C45" t="s">
        <v>145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CFFE-8F5B-4E08-9956-30BB2E8AF4F3}">
  <dimension ref="A1:H56"/>
  <sheetViews>
    <sheetView topLeftCell="A38" zoomScale="115" zoomScaleNormal="115" workbookViewId="0">
      <selection activeCell="A44" sqref="A44"/>
    </sheetView>
  </sheetViews>
  <sheetFormatPr defaultRowHeight="18.75" x14ac:dyDescent="0.4"/>
  <cols>
    <col min="1" max="1" width="35.75" bestFit="1" customWidth="1"/>
    <col min="3" max="3" width="13.25" bestFit="1" customWidth="1"/>
    <col min="5" max="5" width="26.125" bestFit="1" customWidth="1"/>
    <col min="7" max="7" width="11.75" bestFit="1" customWidth="1"/>
  </cols>
  <sheetData>
    <row r="1" spans="1:8" x14ac:dyDescent="0.4">
      <c r="A1" s="19" t="s">
        <v>0</v>
      </c>
      <c r="B1" s="19"/>
      <c r="C1" s="19"/>
    </row>
    <row r="2" spans="1:8" x14ac:dyDescent="0.4">
      <c r="A2" t="s">
        <v>2</v>
      </c>
      <c r="B2" t="s">
        <v>1</v>
      </c>
      <c r="C2" t="s">
        <v>3</v>
      </c>
    </row>
    <row r="3" spans="1:8" x14ac:dyDescent="0.4">
      <c r="A3" t="s">
        <v>52</v>
      </c>
      <c r="G3" t="s">
        <v>52</v>
      </c>
      <c r="H3">
        <v>7.4509866666666662</v>
      </c>
    </row>
    <row r="4" spans="1:8" x14ac:dyDescent="0.4">
      <c r="A4" t="s">
        <v>45</v>
      </c>
      <c r="B4">
        <v>7.4365699999999997</v>
      </c>
      <c r="C4" t="s">
        <v>40</v>
      </c>
      <c r="G4" t="s">
        <v>53</v>
      </c>
      <c r="H4">
        <v>7.36564</v>
      </c>
    </row>
    <row r="5" spans="1:8" x14ac:dyDescent="0.4">
      <c r="A5" t="s">
        <v>44</v>
      </c>
      <c r="B5">
        <v>7.4101699999999999</v>
      </c>
      <c r="C5" t="s">
        <v>41</v>
      </c>
      <c r="G5" t="s">
        <v>71</v>
      </c>
      <c r="H5">
        <v>7.2649883333333332</v>
      </c>
    </row>
    <row r="6" spans="1:8" x14ac:dyDescent="0.4">
      <c r="A6" t="s">
        <v>43</v>
      </c>
      <c r="B6">
        <v>7.5106099999999998</v>
      </c>
      <c r="C6" t="s">
        <v>42</v>
      </c>
      <c r="G6" t="s">
        <v>78</v>
      </c>
      <c r="H6">
        <v>7.5640333333333327</v>
      </c>
    </row>
    <row r="7" spans="1:8" x14ac:dyDescent="0.4">
      <c r="B7">
        <f>AVERAGE(B4:B6)</f>
        <v>7.4524499999999998</v>
      </c>
      <c r="G7" t="s">
        <v>193</v>
      </c>
      <c r="H7">
        <v>7.6719216666666661</v>
      </c>
    </row>
    <row r="8" spans="1:8" x14ac:dyDescent="0.4">
      <c r="A8" t="s">
        <v>46</v>
      </c>
      <c r="B8">
        <v>7.5816499999999998</v>
      </c>
      <c r="C8" t="s">
        <v>49</v>
      </c>
      <c r="G8" t="s">
        <v>114</v>
      </c>
      <c r="H8">
        <v>7.0503349999999996</v>
      </c>
    </row>
    <row r="9" spans="1:8" x14ac:dyDescent="0.4">
      <c r="A9" t="s">
        <v>47</v>
      </c>
      <c r="B9">
        <v>7.5185000000000004</v>
      </c>
      <c r="C9" t="s">
        <v>50</v>
      </c>
    </row>
    <row r="10" spans="1:8" x14ac:dyDescent="0.4">
      <c r="A10" t="s">
        <v>48</v>
      </c>
      <c r="B10">
        <v>7.2484200000000003</v>
      </c>
      <c r="C10" t="s">
        <v>51</v>
      </c>
    </row>
    <row r="11" spans="1:8" x14ac:dyDescent="0.4">
      <c r="B11">
        <f>AVERAGE(B8:B10)</f>
        <v>7.4495233333333326</v>
      </c>
      <c r="C11">
        <f>AVERAGE(B11,B7)</f>
        <v>7.4509866666666662</v>
      </c>
    </row>
    <row r="12" spans="1:8" x14ac:dyDescent="0.4">
      <c r="A12" t="s">
        <v>53</v>
      </c>
    </row>
    <row r="13" spans="1:8" x14ac:dyDescent="0.4">
      <c r="A13" t="s">
        <v>54</v>
      </c>
      <c r="B13">
        <v>7.1105299999999998</v>
      </c>
      <c r="C13" t="s">
        <v>57</v>
      </c>
      <c r="E13" t="s">
        <v>60</v>
      </c>
    </row>
    <row r="14" spans="1:8" x14ac:dyDescent="0.4">
      <c r="A14" t="s">
        <v>55</v>
      </c>
      <c r="B14">
        <v>7.2984900000000001</v>
      </c>
      <c r="C14" t="s">
        <v>58</v>
      </c>
    </row>
    <row r="15" spans="1:8" x14ac:dyDescent="0.4">
      <c r="A15" t="s">
        <v>56</v>
      </c>
      <c r="B15">
        <v>7.5907600000000004</v>
      </c>
      <c r="C15" t="s">
        <v>59</v>
      </c>
    </row>
    <row r="16" spans="1:8" x14ac:dyDescent="0.4">
      <c r="B16">
        <f>AVERAGE(B13:B15)</f>
        <v>7.3332600000000001</v>
      </c>
    </row>
    <row r="17" spans="1:7" ht="56.25" x14ac:dyDescent="0.4">
      <c r="A17" s="2" t="s">
        <v>61</v>
      </c>
      <c r="B17">
        <v>7.6582400000000002</v>
      </c>
      <c r="C17" t="s">
        <v>192</v>
      </c>
    </row>
    <row r="18" spans="1:7" x14ac:dyDescent="0.4">
      <c r="A18" t="s">
        <v>63</v>
      </c>
      <c r="B18">
        <v>7.5438700000000001</v>
      </c>
      <c r="C18" t="s">
        <v>64</v>
      </c>
    </row>
    <row r="19" spans="1:7" x14ac:dyDescent="0.4">
      <c r="A19" t="s">
        <v>62</v>
      </c>
      <c r="B19">
        <v>6.9919500000000001</v>
      </c>
      <c r="C19" t="s">
        <v>65</v>
      </c>
    </row>
    <row r="20" spans="1:7" x14ac:dyDescent="0.4">
      <c r="B20">
        <f>AVERAGE(B17:B19)</f>
        <v>7.3980199999999998</v>
      </c>
      <c r="C20">
        <f>AVERAGE(B16,B20)</f>
        <v>7.36564</v>
      </c>
    </row>
    <row r="21" spans="1:7" x14ac:dyDescent="0.4">
      <c r="A21" t="s">
        <v>71</v>
      </c>
    </row>
    <row r="22" spans="1:7" x14ac:dyDescent="0.4">
      <c r="A22" t="s">
        <v>68</v>
      </c>
      <c r="B22">
        <v>7.3103199999999999</v>
      </c>
      <c r="C22" t="s">
        <v>191</v>
      </c>
    </row>
    <row r="23" spans="1:7" x14ac:dyDescent="0.4">
      <c r="A23" t="s">
        <v>70</v>
      </c>
      <c r="B23">
        <v>6.8612700000000002</v>
      </c>
      <c r="C23" t="s">
        <v>66</v>
      </c>
    </row>
    <row r="24" spans="1:7" x14ac:dyDescent="0.4">
      <c r="A24" t="s">
        <v>69</v>
      </c>
      <c r="B24">
        <v>7.5218299999999996</v>
      </c>
      <c r="C24" t="s">
        <v>67</v>
      </c>
    </row>
    <row r="25" spans="1:7" x14ac:dyDescent="0.4">
      <c r="B25">
        <f>AVERAGE(B22:B24)</f>
        <v>7.2311399999999999</v>
      </c>
      <c r="E25" t="s">
        <v>83</v>
      </c>
    </row>
    <row r="26" spans="1:7" ht="37.5" x14ac:dyDescent="0.4">
      <c r="A26" s="2" t="s">
        <v>77</v>
      </c>
      <c r="B26">
        <v>7.5605500000000001</v>
      </c>
      <c r="C26" t="s">
        <v>72</v>
      </c>
      <c r="E26" t="s">
        <v>160</v>
      </c>
      <c r="F26">
        <v>7.4487100000000002</v>
      </c>
      <c r="G26" t="s">
        <v>79</v>
      </c>
    </row>
    <row r="27" spans="1:7" x14ac:dyDescent="0.4">
      <c r="A27" t="s">
        <v>75</v>
      </c>
      <c r="B27">
        <v>6.9417600000000004</v>
      </c>
      <c r="C27" t="s">
        <v>74</v>
      </c>
      <c r="E27" t="s">
        <v>159</v>
      </c>
      <c r="F27">
        <v>7.6699000000000002</v>
      </c>
      <c r="G27" t="s">
        <v>80</v>
      </c>
    </row>
    <row r="28" spans="1:7" x14ac:dyDescent="0.4">
      <c r="A28" t="s">
        <v>76</v>
      </c>
      <c r="B28">
        <v>7.3941999999999997</v>
      </c>
      <c r="C28" t="s">
        <v>73</v>
      </c>
      <c r="E28" t="s">
        <v>82</v>
      </c>
      <c r="F28">
        <v>7.2252000000000001</v>
      </c>
      <c r="G28" t="s">
        <v>81</v>
      </c>
    </row>
    <row r="29" spans="1:7" x14ac:dyDescent="0.4">
      <c r="B29">
        <f>AVERAGE(B26:B28)</f>
        <v>7.2988366666666664</v>
      </c>
      <c r="C29">
        <f>AVERAGE(B25,B29)</f>
        <v>7.2649883333333332</v>
      </c>
      <c r="F29">
        <f>AVERAGE(F26:F28)</f>
        <v>7.4479366666666671</v>
      </c>
    </row>
    <row r="30" spans="1:7" x14ac:dyDescent="0.4">
      <c r="A30" t="s">
        <v>78</v>
      </c>
    </row>
    <row r="31" spans="1:7" x14ac:dyDescent="0.4">
      <c r="A31" t="s">
        <v>12</v>
      </c>
      <c r="B31">
        <v>7.4994899999999998</v>
      </c>
      <c r="C31" t="s">
        <v>39</v>
      </c>
    </row>
    <row r="32" spans="1:7" ht="19.5" x14ac:dyDescent="0.4">
      <c r="A32" s="1" t="s">
        <v>22</v>
      </c>
      <c r="B32">
        <v>7.5193700000000003</v>
      </c>
      <c r="C32" t="s">
        <v>15</v>
      </c>
    </row>
    <row r="33" spans="1:3" x14ac:dyDescent="0.4">
      <c r="A33" t="s">
        <v>26</v>
      </c>
      <c r="B33">
        <v>7.6785199999999998</v>
      </c>
      <c r="C33" t="s">
        <v>20</v>
      </c>
    </row>
    <row r="34" spans="1:3" x14ac:dyDescent="0.4">
      <c r="B34">
        <f>AVERAGE(B31:B33)</f>
        <v>7.5657933333333327</v>
      </c>
    </row>
    <row r="35" spans="1:3" ht="37.5" x14ac:dyDescent="0.4">
      <c r="A35" s="2" t="s">
        <v>89</v>
      </c>
      <c r="B35">
        <v>7.4734699999999998</v>
      </c>
      <c r="C35" t="s">
        <v>84</v>
      </c>
    </row>
    <row r="36" spans="1:3" x14ac:dyDescent="0.4">
      <c r="A36" t="s">
        <v>88</v>
      </c>
      <c r="B36">
        <v>7.5948900000000004</v>
      </c>
      <c r="C36" t="s">
        <v>85</v>
      </c>
    </row>
    <row r="37" spans="1:3" x14ac:dyDescent="0.4">
      <c r="A37" t="s">
        <v>87</v>
      </c>
      <c r="B37">
        <v>7.6184599999999998</v>
      </c>
      <c r="C37" t="s">
        <v>86</v>
      </c>
    </row>
    <row r="38" spans="1:3" x14ac:dyDescent="0.4">
      <c r="B38">
        <f>AVERAGE(B35:B37)</f>
        <v>7.5622733333333336</v>
      </c>
      <c r="C38">
        <f>AVERAGE(B34,B38)</f>
        <v>7.5640333333333327</v>
      </c>
    </row>
    <row r="39" spans="1:3" x14ac:dyDescent="0.4">
      <c r="A39" t="s">
        <v>90</v>
      </c>
    </row>
    <row r="40" spans="1:3" x14ac:dyDescent="0.4">
      <c r="A40" t="s">
        <v>4</v>
      </c>
      <c r="B40">
        <v>7.7094100000000001</v>
      </c>
      <c r="C40" t="s">
        <v>91</v>
      </c>
    </row>
    <row r="41" spans="1:3" x14ac:dyDescent="0.4">
      <c r="A41" t="s">
        <v>92</v>
      </c>
      <c r="B41">
        <v>7.7027700000000001</v>
      </c>
      <c r="C41" t="s">
        <v>94</v>
      </c>
    </row>
    <row r="42" spans="1:3" x14ac:dyDescent="0.4">
      <c r="A42" t="s">
        <v>93</v>
      </c>
      <c r="B42">
        <v>7.6365999999999996</v>
      </c>
      <c r="C42" t="s">
        <v>95</v>
      </c>
    </row>
    <row r="43" spans="1:3" x14ac:dyDescent="0.4">
      <c r="B43">
        <f>AVERAGE(B40:B42)</f>
        <v>7.6829266666666669</v>
      </c>
    </row>
    <row r="44" spans="1:3" x14ac:dyDescent="0.4">
      <c r="A44" t="s">
        <v>309</v>
      </c>
      <c r="B44">
        <v>7.5645199999999999</v>
      </c>
      <c r="C44" t="s">
        <v>96</v>
      </c>
    </row>
    <row r="45" spans="1:3" x14ac:dyDescent="0.4">
      <c r="A45" t="s">
        <v>103</v>
      </c>
      <c r="B45">
        <v>7.7247000000000003</v>
      </c>
      <c r="C45" t="s">
        <v>97</v>
      </c>
    </row>
    <row r="46" spans="1:3" x14ac:dyDescent="0.4">
      <c r="A46" t="s">
        <v>104</v>
      </c>
      <c r="B46">
        <v>7.69353</v>
      </c>
      <c r="C46" t="s">
        <v>98</v>
      </c>
    </row>
    <row r="47" spans="1:3" x14ac:dyDescent="0.4">
      <c r="B47">
        <f>AVERAGE(B44:B46)</f>
        <v>7.6609166666666662</v>
      </c>
      <c r="C47">
        <f>AVERAGE(B43,B47)</f>
        <v>7.6719216666666661</v>
      </c>
    </row>
    <row r="48" spans="1:3" x14ac:dyDescent="0.4">
      <c r="A48" t="s">
        <v>114</v>
      </c>
    </row>
    <row r="49" spans="1:3" x14ac:dyDescent="0.4">
      <c r="A49" t="s">
        <v>105</v>
      </c>
      <c r="B49">
        <v>7.1869300000000003</v>
      </c>
      <c r="C49" t="s">
        <v>99</v>
      </c>
    </row>
    <row r="50" spans="1:3" x14ac:dyDescent="0.4">
      <c r="A50" t="s">
        <v>106</v>
      </c>
      <c r="B50">
        <v>6.8685099999999997</v>
      </c>
      <c r="C50" t="s">
        <v>100</v>
      </c>
    </row>
    <row r="51" spans="1:3" x14ac:dyDescent="0.4">
      <c r="A51" t="s">
        <v>107</v>
      </c>
      <c r="B51">
        <v>6.7376300000000002</v>
      </c>
      <c r="C51" t="s">
        <v>101</v>
      </c>
    </row>
    <row r="52" spans="1:3" x14ac:dyDescent="0.4">
      <c r="B52">
        <f>AVERAGE(B49:B51)</f>
        <v>6.9310233333333331</v>
      </c>
    </row>
    <row r="53" spans="1:3" x14ac:dyDescent="0.4">
      <c r="A53" t="s">
        <v>113</v>
      </c>
      <c r="B53">
        <v>6.6721500000000002</v>
      </c>
      <c r="C53" t="s">
        <v>108</v>
      </c>
    </row>
    <row r="54" spans="1:3" x14ac:dyDescent="0.4">
      <c r="A54" t="s">
        <v>111</v>
      </c>
      <c r="B54">
        <v>7.4023599999999998</v>
      </c>
      <c r="C54" t="s">
        <v>109</v>
      </c>
    </row>
    <row r="55" spans="1:3" x14ac:dyDescent="0.4">
      <c r="A55" t="s">
        <v>112</v>
      </c>
      <c r="B55">
        <v>7.4344299999999999</v>
      </c>
      <c r="C55" t="s">
        <v>110</v>
      </c>
    </row>
    <row r="56" spans="1:3" x14ac:dyDescent="0.4">
      <c r="B56">
        <f>AVERAGE(B53:B55)</f>
        <v>7.1696466666666661</v>
      </c>
      <c r="C56">
        <f>AVERAGE(B52,B56)</f>
        <v>7.0503349999999996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3B9D-8696-4B88-AFC9-F1A4AF1862E4}">
  <dimension ref="A1:N56"/>
  <sheetViews>
    <sheetView topLeftCell="A34" zoomScaleNormal="100" workbookViewId="0">
      <selection activeCell="K46" sqref="K46"/>
    </sheetView>
  </sheetViews>
  <sheetFormatPr defaultRowHeight="18.75" x14ac:dyDescent="0.4"/>
  <cols>
    <col min="1" max="1" width="45.625" bestFit="1" customWidth="1"/>
    <col min="2" max="2" width="15" bestFit="1" customWidth="1"/>
    <col min="3" max="3" width="17.125" customWidth="1"/>
    <col min="4" max="4" width="12.375" bestFit="1" customWidth="1"/>
    <col min="5" max="5" width="8.625" customWidth="1"/>
    <col min="7" max="7" width="15.125" bestFit="1" customWidth="1"/>
    <col min="9" max="9" width="15.125" bestFit="1" customWidth="1"/>
  </cols>
  <sheetData>
    <row r="1" spans="1:14" x14ac:dyDescent="0.4">
      <c r="A1" s="19" t="s">
        <v>0</v>
      </c>
      <c r="B1" s="19"/>
      <c r="C1" s="19"/>
    </row>
    <row r="2" spans="1:14" x14ac:dyDescent="0.4">
      <c r="A2" t="s">
        <v>2</v>
      </c>
      <c r="B2" t="s">
        <v>115</v>
      </c>
      <c r="C2" t="s">
        <v>1</v>
      </c>
      <c r="D2" t="s">
        <v>3</v>
      </c>
      <c r="J2" t="s">
        <v>115</v>
      </c>
      <c r="K2" t="s">
        <v>1</v>
      </c>
      <c r="M2" t="s">
        <v>115</v>
      </c>
      <c r="N2" t="s">
        <v>1</v>
      </c>
    </row>
    <row r="3" spans="1:14" x14ac:dyDescent="0.4">
      <c r="A3" t="s">
        <v>21</v>
      </c>
      <c r="B3">
        <v>1858</v>
      </c>
      <c r="C3">
        <v>7.4724599999999999</v>
      </c>
      <c r="D3" t="s">
        <v>14</v>
      </c>
      <c r="F3" t="s">
        <v>117</v>
      </c>
      <c r="G3" t="s">
        <v>318</v>
      </c>
      <c r="H3">
        <f>AVERAGE(C3:C16,C23)</f>
        <v>7.2850073333333345</v>
      </c>
      <c r="J3">
        <v>1860</v>
      </c>
      <c r="K3">
        <f>AVERAGE(C3:C16)</f>
        <v>7.2680407142857151</v>
      </c>
      <c r="M3">
        <f>AVERAGE(B3:B9)</f>
        <v>1862</v>
      </c>
      <c r="N3">
        <f>AVERAGE(C3:C9)</f>
        <v>7.3341442857142862</v>
      </c>
    </row>
    <row r="4" spans="1:14" x14ac:dyDescent="0.4">
      <c r="A4" t="s">
        <v>147</v>
      </c>
      <c r="B4">
        <v>1861</v>
      </c>
      <c r="C4">
        <v>7.2831099999999998</v>
      </c>
      <c r="D4" t="s">
        <v>135</v>
      </c>
      <c r="F4" t="s">
        <v>117</v>
      </c>
      <c r="G4" t="s">
        <v>319</v>
      </c>
      <c r="H4">
        <f>AVERAGE(C17:C22,C24:C32)</f>
        <v>7.5484473333333337</v>
      </c>
      <c r="J4">
        <v>1870</v>
      </c>
      <c r="K4">
        <f>AVERAGE(C17:C23)</f>
        <v>7.5149985714285705</v>
      </c>
      <c r="M4">
        <f>AVERAGE(B10:B16)</f>
        <v>1866.4285714285713</v>
      </c>
      <c r="N4">
        <f>AVERAGE(C10:C16)</f>
        <v>7.201937142857143</v>
      </c>
    </row>
    <row r="5" spans="1:14" x14ac:dyDescent="0.4">
      <c r="A5" t="s">
        <v>149</v>
      </c>
      <c r="B5">
        <v>1862</v>
      </c>
      <c r="C5">
        <v>7.1018800000000004</v>
      </c>
      <c r="D5" t="s">
        <v>136</v>
      </c>
      <c r="F5" t="s">
        <v>117</v>
      </c>
      <c r="J5">
        <v>1880</v>
      </c>
      <c r="K5">
        <f>AVERAGE(C24:C26)</f>
        <v>7.5016299999999996</v>
      </c>
      <c r="M5">
        <f>AVERAGE(B17:B24)</f>
        <v>1874.75</v>
      </c>
      <c r="N5">
        <f>AVERAGE(C17:C24)</f>
        <v>7.5219249999999995</v>
      </c>
    </row>
    <row r="6" spans="1:14" x14ac:dyDescent="0.4">
      <c r="A6" t="s">
        <v>150</v>
      </c>
      <c r="B6">
        <v>1862</v>
      </c>
      <c r="C6">
        <v>6.9414300000000004</v>
      </c>
      <c r="D6" t="s">
        <v>137</v>
      </c>
      <c r="F6" t="s">
        <v>117</v>
      </c>
      <c r="J6">
        <v>1890</v>
      </c>
      <c r="K6">
        <f>AVERAGE(C27:C29)</f>
        <v>7.4950633333333334</v>
      </c>
      <c r="M6">
        <f>AVERAGE(B25:B32)</f>
        <v>1897.5</v>
      </c>
      <c r="N6">
        <f>AVERAGE(C25:C32)</f>
        <v>7.57173125</v>
      </c>
    </row>
    <row r="7" spans="1:14" x14ac:dyDescent="0.4">
      <c r="A7" t="s">
        <v>37</v>
      </c>
      <c r="B7">
        <v>1863</v>
      </c>
      <c r="C7">
        <v>7.5782699999999998</v>
      </c>
      <c r="D7" t="s">
        <v>33</v>
      </c>
      <c r="F7" t="s">
        <v>117</v>
      </c>
      <c r="J7">
        <v>1900</v>
      </c>
      <c r="K7">
        <f>AVERAGE(C30:C32)</f>
        <v>7.7180599999999986</v>
      </c>
    </row>
    <row r="8" spans="1:14" x14ac:dyDescent="0.4">
      <c r="A8" t="s">
        <v>36</v>
      </c>
      <c r="B8">
        <v>1864</v>
      </c>
      <c r="C8">
        <v>7.3154300000000001</v>
      </c>
      <c r="D8" t="s">
        <v>34</v>
      </c>
      <c r="F8" t="s">
        <v>117</v>
      </c>
    </row>
    <row r="9" spans="1:14" x14ac:dyDescent="0.4">
      <c r="A9" t="s">
        <v>152</v>
      </c>
      <c r="B9">
        <v>1864</v>
      </c>
      <c r="C9">
        <v>7.6464299999999996</v>
      </c>
      <c r="D9" t="s">
        <v>139</v>
      </c>
      <c r="F9" t="s">
        <v>117</v>
      </c>
    </row>
    <row r="10" spans="1:14" x14ac:dyDescent="0.4">
      <c r="A10" t="s">
        <v>151</v>
      </c>
      <c r="B10">
        <v>1864</v>
      </c>
      <c r="C10">
        <v>7.5493499999999996</v>
      </c>
      <c r="D10" t="s">
        <v>140</v>
      </c>
      <c r="F10" t="s">
        <v>117</v>
      </c>
    </row>
    <row r="11" spans="1:14" x14ac:dyDescent="0.4">
      <c r="A11" t="s">
        <v>148</v>
      </c>
      <c r="B11">
        <v>1866</v>
      </c>
      <c r="C11">
        <v>6.6590999999999996</v>
      </c>
      <c r="D11" t="s">
        <v>158</v>
      </c>
      <c r="F11" t="s">
        <v>117</v>
      </c>
    </row>
    <row r="12" spans="1:14" x14ac:dyDescent="0.4">
      <c r="A12" t="s">
        <v>153</v>
      </c>
      <c r="B12">
        <v>1866</v>
      </c>
      <c r="C12">
        <v>7.0444500000000003</v>
      </c>
      <c r="D12" t="s">
        <v>138</v>
      </c>
      <c r="F12" t="s">
        <v>117</v>
      </c>
    </row>
    <row r="13" spans="1:14" x14ac:dyDescent="0.4">
      <c r="A13" t="s">
        <v>154</v>
      </c>
      <c r="B13">
        <v>1866</v>
      </c>
      <c r="C13">
        <v>7.3819800000000004</v>
      </c>
      <c r="D13" t="s">
        <v>141</v>
      </c>
      <c r="F13" t="s">
        <v>117</v>
      </c>
    </row>
    <row r="14" spans="1:14" x14ac:dyDescent="0.4">
      <c r="A14" t="s">
        <v>155</v>
      </c>
      <c r="B14">
        <v>1867</v>
      </c>
      <c r="C14">
        <v>7.4234799999999996</v>
      </c>
      <c r="D14" t="s">
        <v>142</v>
      </c>
      <c r="F14" t="s">
        <v>117</v>
      </c>
    </row>
    <row r="15" spans="1:14" x14ac:dyDescent="0.4">
      <c r="A15" t="s">
        <v>156</v>
      </c>
      <c r="B15">
        <v>1868</v>
      </c>
      <c r="C15">
        <v>7.2737499999999997</v>
      </c>
      <c r="D15" t="s">
        <v>143</v>
      </c>
      <c r="F15" t="s">
        <v>117</v>
      </c>
    </row>
    <row r="16" spans="1:14" x14ac:dyDescent="0.4">
      <c r="A16" t="s">
        <v>157</v>
      </c>
      <c r="B16">
        <v>1868</v>
      </c>
      <c r="C16">
        <v>7.0814500000000002</v>
      </c>
      <c r="D16" t="s">
        <v>144</v>
      </c>
      <c r="F16" t="s">
        <v>117</v>
      </c>
    </row>
    <row r="17" spans="1:9" ht="19.5" x14ac:dyDescent="0.4">
      <c r="A17" s="1" t="s">
        <v>22</v>
      </c>
      <c r="B17">
        <v>1872</v>
      </c>
      <c r="C17">
        <v>7.5193700000000003</v>
      </c>
      <c r="D17" t="s">
        <v>15</v>
      </c>
    </row>
    <row r="18" spans="1:9" x14ac:dyDescent="0.4">
      <c r="A18" t="s">
        <v>133</v>
      </c>
      <c r="B18">
        <v>1873</v>
      </c>
      <c r="C18">
        <v>7.56297</v>
      </c>
      <c r="D18" t="s">
        <v>118</v>
      </c>
    </row>
    <row r="19" spans="1:9" x14ac:dyDescent="0.4">
      <c r="A19" t="s">
        <v>129</v>
      </c>
      <c r="B19">
        <v>1873</v>
      </c>
      <c r="C19">
        <v>7.4149399999999996</v>
      </c>
      <c r="D19" t="s">
        <v>120</v>
      </c>
    </row>
    <row r="20" spans="1:9" x14ac:dyDescent="0.4">
      <c r="A20" t="s">
        <v>130</v>
      </c>
      <c r="B20">
        <v>1874</v>
      </c>
      <c r="C20">
        <v>7.5782600000000002</v>
      </c>
      <c r="D20" t="s">
        <v>121</v>
      </c>
    </row>
    <row r="21" spans="1:9" x14ac:dyDescent="0.4">
      <c r="A21" t="s">
        <v>12</v>
      </c>
      <c r="B21">
        <v>1875</v>
      </c>
      <c r="C21">
        <v>7.4994899999999998</v>
      </c>
      <c r="D21" t="s">
        <v>39</v>
      </c>
    </row>
    <row r="22" spans="1:9" x14ac:dyDescent="0.4">
      <c r="A22" t="s">
        <v>23</v>
      </c>
      <c r="B22">
        <v>1875</v>
      </c>
      <c r="C22">
        <v>7.5074199999999998</v>
      </c>
      <c r="D22" t="s">
        <v>16</v>
      </c>
    </row>
    <row r="23" spans="1:9" x14ac:dyDescent="0.4">
      <c r="A23" t="s">
        <v>146</v>
      </c>
      <c r="B23">
        <v>1876</v>
      </c>
      <c r="C23">
        <v>7.5225400000000002</v>
      </c>
      <c r="D23" t="s">
        <v>145</v>
      </c>
      <c r="F23" t="s">
        <v>117</v>
      </c>
    </row>
    <row r="24" spans="1:9" x14ac:dyDescent="0.4">
      <c r="A24" t="s">
        <v>27</v>
      </c>
      <c r="B24">
        <v>1880</v>
      </c>
      <c r="C24">
        <v>7.5704099999999999</v>
      </c>
      <c r="D24" t="s">
        <v>122</v>
      </c>
    </row>
    <row r="25" spans="1:9" x14ac:dyDescent="0.4">
      <c r="A25" t="s">
        <v>24</v>
      </c>
      <c r="B25">
        <v>1882</v>
      </c>
      <c r="C25">
        <v>7.3527800000000001</v>
      </c>
      <c r="D25" t="s">
        <v>17</v>
      </c>
      <c r="H25" s="2"/>
      <c r="I25" s="2"/>
    </row>
    <row r="26" spans="1:9" x14ac:dyDescent="0.4">
      <c r="A26" t="s">
        <v>132</v>
      </c>
      <c r="B26">
        <v>1882</v>
      </c>
      <c r="C26">
        <v>7.5816999999999997</v>
      </c>
      <c r="D26" t="s">
        <v>123</v>
      </c>
      <c r="H26" s="2"/>
      <c r="I26" s="2"/>
    </row>
    <row r="27" spans="1:9" x14ac:dyDescent="0.4">
      <c r="A27" t="s">
        <v>25</v>
      </c>
      <c r="B27">
        <v>1891</v>
      </c>
      <c r="C27">
        <v>7.6524200000000002</v>
      </c>
      <c r="D27" t="s">
        <v>18</v>
      </c>
      <c r="H27" s="2"/>
      <c r="I27" s="2"/>
    </row>
    <row r="28" spans="1:9" x14ac:dyDescent="0.4">
      <c r="A28" t="s">
        <v>119</v>
      </c>
      <c r="B28">
        <v>1894</v>
      </c>
      <c r="C28">
        <v>7.4457300000000002</v>
      </c>
      <c r="D28" t="s">
        <v>124</v>
      </c>
      <c r="H28" s="2"/>
      <c r="I28" s="2"/>
    </row>
    <row r="29" spans="1:9" x14ac:dyDescent="0.4">
      <c r="A29" t="s">
        <v>131</v>
      </c>
      <c r="B29">
        <v>1894</v>
      </c>
      <c r="C29">
        <v>7.3870399999999998</v>
      </c>
      <c r="D29" t="s">
        <v>125</v>
      </c>
      <c r="H29" s="2"/>
      <c r="I29" s="2"/>
    </row>
    <row r="30" spans="1:9" x14ac:dyDescent="0.4">
      <c r="A30" t="s">
        <v>27</v>
      </c>
      <c r="B30">
        <v>1901</v>
      </c>
      <c r="C30">
        <v>7.6647999999999996</v>
      </c>
      <c r="D30" t="s">
        <v>19</v>
      </c>
      <c r="H30" s="2"/>
      <c r="I30" s="2"/>
    </row>
    <row r="31" spans="1:9" x14ac:dyDescent="0.4">
      <c r="A31" t="s">
        <v>26</v>
      </c>
      <c r="B31">
        <v>1916</v>
      </c>
      <c r="C31">
        <v>7.6785199999999998</v>
      </c>
      <c r="D31" t="s">
        <v>20</v>
      </c>
      <c r="H31" s="2"/>
      <c r="I31" s="2"/>
    </row>
    <row r="32" spans="1:9" x14ac:dyDescent="0.4">
      <c r="A32" t="s">
        <v>134</v>
      </c>
      <c r="B32">
        <v>1920</v>
      </c>
      <c r="C32">
        <v>7.8108599999999999</v>
      </c>
      <c r="D32" t="s">
        <v>126</v>
      </c>
      <c r="H32" s="2"/>
      <c r="I32" s="2"/>
    </row>
    <row r="35" spans="1:14" x14ac:dyDescent="0.4">
      <c r="A35" t="s">
        <v>190</v>
      </c>
    </row>
    <row r="36" spans="1:14" x14ac:dyDescent="0.4">
      <c r="A36" t="s">
        <v>2</v>
      </c>
      <c r="B36" t="s">
        <v>115</v>
      </c>
      <c r="C36" t="s">
        <v>1</v>
      </c>
      <c r="D36" t="s">
        <v>3</v>
      </c>
    </row>
    <row r="37" spans="1:14" x14ac:dyDescent="0.4">
      <c r="A37" t="s">
        <v>183</v>
      </c>
      <c r="B37">
        <v>1858</v>
      </c>
      <c r="C37">
        <v>7.6621300000000003</v>
      </c>
      <c r="D37" t="s">
        <v>176</v>
      </c>
      <c r="F37" t="s">
        <v>117</v>
      </c>
      <c r="G37">
        <v>1850</v>
      </c>
      <c r="H37">
        <f>AVERAGE(C37:C38)</f>
        <v>7.4974000000000007</v>
      </c>
      <c r="I37" t="s">
        <v>318</v>
      </c>
      <c r="J37">
        <f>AVERAGE(C37:C46)</f>
        <v>7.3792519999999993</v>
      </c>
    </row>
    <row r="38" spans="1:14" x14ac:dyDescent="0.4">
      <c r="A38" t="s">
        <v>184</v>
      </c>
      <c r="B38">
        <v>1859</v>
      </c>
      <c r="C38">
        <v>7.3326700000000002</v>
      </c>
      <c r="D38" t="s">
        <v>177</v>
      </c>
      <c r="F38" t="s">
        <v>117</v>
      </c>
      <c r="G38">
        <v>1860</v>
      </c>
      <c r="H38">
        <f>AVERAGE(C39:C44)</f>
        <v>7.3062066666666672</v>
      </c>
      <c r="I38" t="s">
        <v>319</v>
      </c>
      <c r="J38">
        <f>AVERAGE(C47:C56)</f>
        <v>7.5242180000000003</v>
      </c>
    </row>
    <row r="39" spans="1:14" x14ac:dyDescent="0.4">
      <c r="A39" t="s">
        <v>75</v>
      </c>
      <c r="B39">
        <v>1862</v>
      </c>
      <c r="C39">
        <v>6.9417600000000004</v>
      </c>
      <c r="D39" t="s">
        <v>74</v>
      </c>
      <c r="F39" t="s">
        <v>117</v>
      </c>
      <c r="G39">
        <v>1870</v>
      </c>
      <c r="H39">
        <f>AVERAGE(C45:C51)</f>
        <v>7.4862171428571429</v>
      </c>
    </row>
    <row r="40" spans="1:14" x14ac:dyDescent="0.4">
      <c r="A40" t="s">
        <v>76</v>
      </c>
      <c r="B40">
        <v>1862</v>
      </c>
      <c r="C40">
        <v>7.3941999999999997</v>
      </c>
      <c r="D40" t="s">
        <v>73</v>
      </c>
      <c r="F40" t="s">
        <v>117</v>
      </c>
      <c r="G40">
        <v>1880</v>
      </c>
      <c r="H40">
        <f>AVERAGE(C52:C56)</f>
        <v>7.5598280000000004</v>
      </c>
    </row>
    <row r="41" spans="1:14" ht="37.5" x14ac:dyDescent="0.4">
      <c r="A41" s="2" t="s">
        <v>77</v>
      </c>
      <c r="B41">
        <v>1864</v>
      </c>
      <c r="C41">
        <v>7.5605500000000001</v>
      </c>
      <c r="D41" t="s">
        <v>72</v>
      </c>
      <c r="F41" t="s">
        <v>117</v>
      </c>
    </row>
    <row r="42" spans="1:14" x14ac:dyDescent="0.4">
      <c r="A42" t="s">
        <v>186</v>
      </c>
      <c r="B42">
        <v>1866</v>
      </c>
      <c r="C42">
        <v>7.5947500000000003</v>
      </c>
      <c r="D42" t="s">
        <v>180</v>
      </c>
      <c r="F42" t="s">
        <v>117</v>
      </c>
      <c r="G42" t="s">
        <v>115</v>
      </c>
      <c r="H42" t="s">
        <v>1</v>
      </c>
    </row>
    <row r="43" spans="1:14" x14ac:dyDescent="0.4">
      <c r="A43" t="s">
        <v>185</v>
      </c>
      <c r="B43">
        <v>1867</v>
      </c>
      <c r="C43">
        <v>7.4799600000000002</v>
      </c>
      <c r="D43" t="s">
        <v>179</v>
      </c>
      <c r="F43" t="s">
        <v>117</v>
      </c>
      <c r="G43">
        <v>1850</v>
      </c>
      <c r="H43">
        <f>AVERAGE(C37:C41)</f>
        <v>7.3782619999999994</v>
      </c>
    </row>
    <row r="44" spans="1:14" x14ac:dyDescent="0.4">
      <c r="A44" t="s">
        <v>187</v>
      </c>
      <c r="B44">
        <v>1868</v>
      </c>
      <c r="C44">
        <v>6.8660199999999998</v>
      </c>
      <c r="D44" t="s">
        <v>178</v>
      </c>
      <c r="F44" t="s">
        <v>117</v>
      </c>
      <c r="G44">
        <v>1865</v>
      </c>
      <c r="H44">
        <f>AVERAGE(C42:C46)</f>
        <v>7.380242</v>
      </c>
      <c r="L44" t="s">
        <v>194</v>
      </c>
      <c r="M44" t="s">
        <v>318</v>
      </c>
      <c r="N44">
        <v>7.2850073333333301</v>
      </c>
    </row>
    <row r="45" spans="1:14" x14ac:dyDescent="0.4">
      <c r="A45" t="s">
        <v>188</v>
      </c>
      <c r="B45">
        <v>1871</v>
      </c>
      <c r="C45">
        <v>7.4919099999999998</v>
      </c>
      <c r="D45" t="s">
        <v>182</v>
      </c>
      <c r="F45" t="s">
        <v>117</v>
      </c>
      <c r="G45">
        <v>1872</v>
      </c>
      <c r="H45">
        <f>AVERAGE(C47:C51)</f>
        <v>7.4886079999999993</v>
      </c>
      <c r="M45" t="s">
        <v>319</v>
      </c>
      <c r="N45">
        <v>7.5484473333333337</v>
      </c>
    </row>
    <row r="46" spans="1:14" x14ac:dyDescent="0.4">
      <c r="A46" t="s">
        <v>189</v>
      </c>
      <c r="B46">
        <v>1872</v>
      </c>
      <c r="C46">
        <v>7.4685699999999997</v>
      </c>
      <c r="D46" t="s">
        <v>181</v>
      </c>
      <c r="F46" t="s">
        <v>117</v>
      </c>
      <c r="G46">
        <v>1880</v>
      </c>
      <c r="H46">
        <f>AVERAGE(C52:C56)</f>
        <v>7.5598280000000004</v>
      </c>
      <c r="L46" t="s">
        <v>195</v>
      </c>
      <c r="M46" t="s">
        <v>318</v>
      </c>
      <c r="N46">
        <v>7.3792519999999993</v>
      </c>
    </row>
    <row r="47" spans="1:14" x14ac:dyDescent="0.4">
      <c r="A47" t="s">
        <v>175</v>
      </c>
      <c r="B47">
        <v>1874</v>
      </c>
      <c r="C47">
        <v>7.7071500000000004</v>
      </c>
      <c r="D47" t="s">
        <v>161</v>
      </c>
      <c r="M47" t="s">
        <v>319</v>
      </c>
      <c r="N47">
        <v>7.5242180000000003</v>
      </c>
    </row>
    <row r="48" spans="1:14" x14ac:dyDescent="0.4">
      <c r="A48" t="s">
        <v>174</v>
      </c>
      <c r="B48">
        <v>1874</v>
      </c>
      <c r="C48">
        <v>7.5207499999999996</v>
      </c>
      <c r="D48" t="s">
        <v>162</v>
      </c>
    </row>
    <row r="49" spans="1:13" x14ac:dyDescent="0.4">
      <c r="A49" t="s">
        <v>173</v>
      </c>
      <c r="B49">
        <v>1875</v>
      </c>
      <c r="C49">
        <v>7.5956799999999998</v>
      </c>
      <c r="D49" t="s">
        <v>163</v>
      </c>
      <c r="L49" t="s">
        <v>71</v>
      </c>
      <c r="M49" t="s">
        <v>78</v>
      </c>
    </row>
    <row r="50" spans="1:13" x14ac:dyDescent="0.4">
      <c r="A50" t="s">
        <v>172</v>
      </c>
      <c r="B50">
        <v>1879</v>
      </c>
      <c r="C50">
        <v>7.3332699999999997</v>
      </c>
      <c r="D50" t="s">
        <v>164</v>
      </c>
      <c r="K50" t="s">
        <v>194</v>
      </c>
      <c r="L50">
        <v>7.2850073333333345</v>
      </c>
      <c r="M50">
        <v>7.5484473333333337</v>
      </c>
    </row>
    <row r="51" spans="1:13" x14ac:dyDescent="0.4">
      <c r="A51" t="s">
        <v>171</v>
      </c>
      <c r="B51">
        <v>1879</v>
      </c>
      <c r="C51">
        <v>7.2861900000000004</v>
      </c>
      <c r="D51" t="s">
        <v>165</v>
      </c>
      <c r="K51" t="s">
        <v>195</v>
      </c>
      <c r="L51">
        <v>7.3792519999999993</v>
      </c>
      <c r="M51">
        <v>7.5242180000000003</v>
      </c>
    </row>
    <row r="52" spans="1:13" x14ac:dyDescent="0.4">
      <c r="A52" t="s">
        <v>170</v>
      </c>
      <c r="B52">
        <v>1880</v>
      </c>
      <c r="C52">
        <v>7.7617099999999999</v>
      </c>
      <c r="D52" t="s">
        <v>166</v>
      </c>
    </row>
    <row r="53" spans="1:13" x14ac:dyDescent="0.4">
      <c r="A53" t="s">
        <v>169</v>
      </c>
      <c r="B53">
        <v>1880</v>
      </c>
      <c r="C53">
        <v>7.6936200000000001</v>
      </c>
      <c r="D53" t="s">
        <v>168</v>
      </c>
    </row>
    <row r="54" spans="1:13" x14ac:dyDescent="0.4">
      <c r="A54" t="s">
        <v>160</v>
      </c>
      <c r="B54">
        <v>1882</v>
      </c>
      <c r="C54">
        <v>7.4487100000000002</v>
      </c>
      <c r="D54" t="s">
        <v>167</v>
      </c>
    </row>
    <row r="55" spans="1:13" x14ac:dyDescent="0.4">
      <c r="A55" t="s">
        <v>159</v>
      </c>
      <c r="B55">
        <v>1882</v>
      </c>
      <c r="C55">
        <v>7.6699000000000002</v>
      </c>
      <c r="D55" t="s">
        <v>80</v>
      </c>
    </row>
    <row r="56" spans="1:13" x14ac:dyDescent="0.4">
      <c r="A56" t="s">
        <v>82</v>
      </c>
      <c r="B56">
        <v>1882</v>
      </c>
      <c r="C56">
        <v>7.2252000000000001</v>
      </c>
      <c r="D56" t="s">
        <v>81</v>
      </c>
    </row>
  </sheetData>
  <sortState xmlns:xlrd2="http://schemas.microsoft.com/office/spreadsheetml/2017/richdata2" ref="A37:E56">
    <sortCondition ref="B37:B56"/>
  </sortState>
  <mergeCells count="1">
    <mergeCell ref="A1:C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F078-E336-47C5-9A59-19BC01F506EC}">
  <dimension ref="A1:H30"/>
  <sheetViews>
    <sheetView zoomScale="70" zoomScaleNormal="70" workbookViewId="0">
      <selection activeCell="C5" sqref="C5"/>
    </sheetView>
  </sheetViews>
  <sheetFormatPr defaultRowHeight="18.75" x14ac:dyDescent="0.4"/>
  <cols>
    <col min="1" max="1" width="20.875" customWidth="1"/>
    <col min="3" max="3" width="13.25" bestFit="1" customWidth="1"/>
  </cols>
  <sheetData>
    <row r="1" spans="1:7" x14ac:dyDescent="0.4">
      <c r="A1" s="19" t="s">
        <v>0</v>
      </c>
      <c r="B1" s="19"/>
      <c r="C1" s="19"/>
    </row>
    <row r="2" spans="1:7" x14ac:dyDescent="0.4">
      <c r="A2" t="s">
        <v>2</v>
      </c>
      <c r="B2" t="s">
        <v>221</v>
      </c>
      <c r="C2" t="s">
        <v>1</v>
      </c>
      <c r="D2" t="s">
        <v>3</v>
      </c>
    </row>
    <row r="3" spans="1:7" x14ac:dyDescent="0.4">
      <c r="A3" t="s">
        <v>196</v>
      </c>
      <c r="B3" t="s">
        <v>222</v>
      </c>
      <c r="C3">
        <v>7.2777000000000003</v>
      </c>
      <c r="F3" t="s">
        <v>222</v>
      </c>
      <c r="G3">
        <v>7.3091412499999997</v>
      </c>
    </row>
    <row r="4" spans="1:7" x14ac:dyDescent="0.4">
      <c r="A4" t="s">
        <v>197</v>
      </c>
      <c r="B4" t="s">
        <v>222</v>
      </c>
      <c r="C4">
        <v>7.6534000000000004</v>
      </c>
      <c r="F4" t="s">
        <v>223</v>
      </c>
      <c r="G4">
        <v>7.2419774999999991</v>
      </c>
    </row>
    <row r="5" spans="1:7" x14ac:dyDescent="0.4">
      <c r="A5" t="s">
        <v>198</v>
      </c>
      <c r="B5" t="s">
        <v>222</v>
      </c>
      <c r="C5">
        <v>6.9028700000000001</v>
      </c>
      <c r="F5" t="s">
        <v>225</v>
      </c>
      <c r="G5">
        <v>7.389657777777777</v>
      </c>
    </row>
    <row r="6" spans="1:7" x14ac:dyDescent="0.4">
      <c r="A6" t="s">
        <v>199</v>
      </c>
      <c r="B6" t="s">
        <v>222</v>
      </c>
      <c r="C6">
        <v>7.5441900000000004</v>
      </c>
    </row>
    <row r="7" spans="1:7" x14ac:dyDescent="0.4">
      <c r="A7" t="s">
        <v>200</v>
      </c>
      <c r="B7" t="s">
        <v>222</v>
      </c>
      <c r="C7">
        <v>7.1044900000000002</v>
      </c>
    </row>
    <row r="8" spans="1:7" x14ac:dyDescent="0.4">
      <c r="A8" t="s">
        <v>201</v>
      </c>
      <c r="B8" t="s">
        <v>222</v>
      </c>
      <c r="C8">
        <v>7.3056700000000001</v>
      </c>
    </row>
    <row r="9" spans="1:7" x14ac:dyDescent="0.4">
      <c r="A9" t="s">
        <v>202</v>
      </c>
      <c r="B9" t="s">
        <v>222</v>
      </c>
      <c r="C9">
        <v>7.5008100000000004</v>
      </c>
    </row>
    <row r="10" spans="1:7" x14ac:dyDescent="0.4">
      <c r="A10" t="s">
        <v>203</v>
      </c>
      <c r="B10" t="s">
        <v>222</v>
      </c>
      <c r="C10">
        <v>7.1840000000000002</v>
      </c>
    </row>
    <row r="11" spans="1:7" x14ac:dyDescent="0.4">
      <c r="C11">
        <f>AVERAGE(C3:C10)</f>
        <v>7.3091412499999997</v>
      </c>
    </row>
    <row r="12" spans="1:7" x14ac:dyDescent="0.4">
      <c r="A12" t="s">
        <v>211</v>
      </c>
      <c r="B12" t="s">
        <v>223</v>
      </c>
      <c r="C12">
        <v>7.4009999999999998</v>
      </c>
    </row>
    <row r="13" spans="1:7" x14ac:dyDescent="0.4">
      <c r="A13" t="s">
        <v>204</v>
      </c>
      <c r="B13" t="s">
        <v>223</v>
      </c>
      <c r="C13">
        <v>7.3331900000000001</v>
      </c>
    </row>
    <row r="14" spans="1:7" x14ac:dyDescent="0.4">
      <c r="A14" t="s">
        <v>205</v>
      </c>
      <c r="B14" t="s">
        <v>223</v>
      </c>
      <c r="C14">
        <v>7.25047</v>
      </c>
    </row>
    <row r="15" spans="1:7" x14ac:dyDescent="0.4">
      <c r="A15" t="s">
        <v>206</v>
      </c>
      <c r="B15" t="s">
        <v>223</v>
      </c>
      <c r="C15">
        <v>7.1502699999999999</v>
      </c>
    </row>
    <row r="16" spans="1:7" x14ac:dyDescent="0.4">
      <c r="A16" t="s">
        <v>207</v>
      </c>
      <c r="B16" t="s">
        <v>223</v>
      </c>
      <c r="C16">
        <v>7.1806700000000001</v>
      </c>
    </row>
    <row r="17" spans="1:8" x14ac:dyDescent="0.4">
      <c r="A17" t="s">
        <v>208</v>
      </c>
      <c r="B17" t="s">
        <v>223</v>
      </c>
      <c r="C17">
        <v>7.2353100000000001</v>
      </c>
    </row>
    <row r="18" spans="1:8" x14ac:dyDescent="0.4">
      <c r="A18" t="s">
        <v>209</v>
      </c>
      <c r="B18" t="s">
        <v>223</v>
      </c>
      <c r="C18">
        <v>7.2750300000000001</v>
      </c>
    </row>
    <row r="19" spans="1:8" x14ac:dyDescent="0.4">
      <c r="A19" t="s">
        <v>210</v>
      </c>
      <c r="B19" t="s">
        <v>223</v>
      </c>
      <c r="C19">
        <v>7.1098800000000004</v>
      </c>
      <c r="F19" t="s">
        <v>197</v>
      </c>
      <c r="G19" t="s">
        <v>222</v>
      </c>
      <c r="H19">
        <v>7.6534000000000004</v>
      </c>
    </row>
    <row r="20" spans="1:8" x14ac:dyDescent="0.4">
      <c r="C20">
        <f>AVERAGE(C12:C19)</f>
        <v>7.2419774999999991</v>
      </c>
      <c r="F20" t="s">
        <v>199</v>
      </c>
      <c r="G20" t="s">
        <v>222</v>
      </c>
      <c r="H20">
        <v>7.5441900000000004</v>
      </c>
    </row>
    <row r="21" spans="1:8" x14ac:dyDescent="0.4">
      <c r="A21" t="s">
        <v>212</v>
      </c>
      <c r="B21" t="s">
        <v>224</v>
      </c>
      <c r="C21">
        <v>7.38415</v>
      </c>
      <c r="F21" t="s">
        <v>202</v>
      </c>
      <c r="G21" t="s">
        <v>222</v>
      </c>
      <c r="H21">
        <v>7.5008100000000004</v>
      </c>
    </row>
    <row r="22" spans="1:8" x14ac:dyDescent="0.4">
      <c r="A22" t="s">
        <v>213</v>
      </c>
      <c r="B22" t="s">
        <v>224</v>
      </c>
      <c r="C22">
        <v>7.2595400000000003</v>
      </c>
      <c r="F22" t="s">
        <v>215</v>
      </c>
      <c r="G22" t="s">
        <v>224</v>
      </c>
      <c r="H22">
        <v>7.5945099999999996</v>
      </c>
    </row>
    <row r="23" spans="1:8" x14ac:dyDescent="0.4">
      <c r="A23" t="s">
        <v>214</v>
      </c>
      <c r="B23" t="s">
        <v>224</v>
      </c>
      <c r="C23">
        <v>7.3000699999999998</v>
      </c>
      <c r="F23" t="s">
        <v>218</v>
      </c>
      <c r="G23" t="s">
        <v>224</v>
      </c>
      <c r="H23">
        <v>7.6927899999999996</v>
      </c>
    </row>
    <row r="24" spans="1:8" x14ac:dyDescent="0.4">
      <c r="A24" t="s">
        <v>215</v>
      </c>
      <c r="B24" t="s">
        <v>224</v>
      </c>
      <c r="C24">
        <v>7.5945099999999996</v>
      </c>
    </row>
    <row r="25" spans="1:8" x14ac:dyDescent="0.4">
      <c r="A25" t="s">
        <v>216</v>
      </c>
      <c r="B25" t="s">
        <v>224</v>
      </c>
      <c r="C25">
        <v>7.46333</v>
      </c>
    </row>
    <row r="26" spans="1:8" x14ac:dyDescent="0.4">
      <c r="A26" t="s">
        <v>217</v>
      </c>
      <c r="B26" t="s">
        <v>224</v>
      </c>
      <c r="C26">
        <v>7.3851699999999996</v>
      </c>
    </row>
    <row r="27" spans="1:8" x14ac:dyDescent="0.4">
      <c r="A27" t="s">
        <v>218</v>
      </c>
      <c r="B27" t="s">
        <v>224</v>
      </c>
      <c r="C27">
        <v>7.6927899999999996</v>
      </c>
    </row>
    <row r="28" spans="1:8" x14ac:dyDescent="0.4">
      <c r="A28" t="s">
        <v>219</v>
      </c>
      <c r="B28" t="s">
        <v>224</v>
      </c>
      <c r="C28">
        <v>7.2617200000000004</v>
      </c>
    </row>
    <row r="29" spans="1:8" x14ac:dyDescent="0.4">
      <c r="A29" t="s">
        <v>220</v>
      </c>
      <c r="B29" t="s">
        <v>224</v>
      </c>
      <c r="C29">
        <v>7.1656399999999998</v>
      </c>
    </row>
    <row r="30" spans="1:8" x14ac:dyDescent="0.4">
      <c r="C30">
        <f>AVERAGE(C21:C29)</f>
        <v>7.389657777777777</v>
      </c>
    </row>
  </sheetData>
  <mergeCells count="1">
    <mergeCell ref="A1:C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6501-665B-42B8-8839-27B8E1801152}">
  <dimension ref="B2:S90"/>
  <sheetViews>
    <sheetView zoomScale="115" zoomScaleNormal="115" workbookViewId="0">
      <selection activeCell="H20" sqref="H20"/>
    </sheetView>
  </sheetViews>
  <sheetFormatPr defaultRowHeight="18.75" x14ac:dyDescent="0.4"/>
  <cols>
    <col min="2" max="2" width="14.75" bestFit="1" customWidth="1"/>
    <col min="4" max="4" width="9.5" bestFit="1" customWidth="1"/>
    <col min="6" max="6" width="10.625" style="4" customWidth="1"/>
    <col min="8" max="8" width="16.375" customWidth="1"/>
  </cols>
  <sheetData>
    <row r="2" spans="2:15" x14ac:dyDescent="0.4">
      <c r="C2" t="s">
        <v>228</v>
      </c>
      <c r="D2" t="s">
        <v>229</v>
      </c>
      <c r="E2" t="s">
        <v>230</v>
      </c>
      <c r="F2" s="4" t="s">
        <v>231</v>
      </c>
      <c r="G2" t="s">
        <v>232</v>
      </c>
      <c r="H2" t="s">
        <v>242</v>
      </c>
      <c r="I2" t="s">
        <v>247</v>
      </c>
      <c r="J2" t="s">
        <v>236</v>
      </c>
    </row>
    <row r="3" spans="2:15" x14ac:dyDescent="0.4">
      <c r="B3" t="s">
        <v>227</v>
      </c>
      <c r="C3">
        <v>7949.55</v>
      </c>
      <c r="D3">
        <v>0.244565</v>
      </c>
      <c r="E3">
        <v>233.07400000000001</v>
      </c>
      <c r="F3" s="4">
        <v>7399800</v>
      </c>
      <c r="G3">
        <v>17.395499999999998</v>
      </c>
    </row>
    <row r="4" spans="2:15" x14ac:dyDescent="0.4">
      <c r="B4" t="s">
        <v>233</v>
      </c>
      <c r="C4">
        <v>4998.75</v>
      </c>
      <c r="D4">
        <v>0.110013</v>
      </c>
      <c r="E4">
        <v>149.31200000000001</v>
      </c>
      <c r="F4" s="4">
        <v>3334560</v>
      </c>
      <c r="G4">
        <v>25.9343</v>
      </c>
      <c r="J4" t="s">
        <v>237</v>
      </c>
      <c r="O4" s="8" t="s">
        <v>274</v>
      </c>
    </row>
    <row r="5" spans="2:15" x14ac:dyDescent="0.4">
      <c r="B5" t="s">
        <v>234</v>
      </c>
      <c r="C5">
        <v>10504.9</v>
      </c>
      <c r="D5">
        <v>0.27008199999999999</v>
      </c>
      <c r="E5">
        <v>149.804</v>
      </c>
      <c r="F5" s="4">
        <v>15623400</v>
      </c>
      <c r="G5">
        <v>15.51</v>
      </c>
      <c r="J5" t="s">
        <v>238</v>
      </c>
      <c r="O5" s="8" t="s">
        <v>275</v>
      </c>
    </row>
    <row r="6" spans="2:15" x14ac:dyDescent="0.4">
      <c r="B6" t="s">
        <v>235</v>
      </c>
      <c r="C6">
        <v>13861.7</v>
      </c>
      <c r="D6">
        <v>0.35925499999999999</v>
      </c>
      <c r="E6">
        <v>129.51300000000001</v>
      </c>
      <c r="F6" s="4">
        <v>36629000</v>
      </c>
      <c r="G6">
        <v>62.294400000000003</v>
      </c>
      <c r="J6" t="s">
        <v>239</v>
      </c>
      <c r="O6" s="8" t="s">
        <v>276</v>
      </c>
    </row>
    <row r="7" spans="2:15" x14ac:dyDescent="0.4">
      <c r="B7" t="s">
        <v>50</v>
      </c>
      <c r="C7">
        <v>7782.02</v>
      </c>
      <c r="D7">
        <v>0.15775600000000001</v>
      </c>
      <c r="E7">
        <v>119.727</v>
      </c>
      <c r="F7" s="4">
        <v>7450130</v>
      </c>
      <c r="G7">
        <v>37.164900000000003</v>
      </c>
      <c r="J7" t="s">
        <v>240</v>
      </c>
      <c r="O7" s="8" t="s">
        <v>277</v>
      </c>
    </row>
    <row r="8" spans="2:15" x14ac:dyDescent="0.4">
      <c r="B8" t="s">
        <v>241</v>
      </c>
      <c r="C8">
        <v>5709.29</v>
      </c>
      <c r="D8">
        <v>8.7289599999999995E-2</v>
      </c>
      <c r="E8">
        <v>115.072</v>
      </c>
      <c r="F8" s="4">
        <v>3105360</v>
      </c>
      <c r="G8">
        <v>39.278599999999997</v>
      </c>
      <c r="O8" s="8" t="s">
        <v>278</v>
      </c>
    </row>
    <row r="9" spans="2:15" x14ac:dyDescent="0.4">
      <c r="B9" t="s">
        <v>244</v>
      </c>
      <c r="C9">
        <v>42399.8</v>
      </c>
      <c r="D9">
        <v>0.211199</v>
      </c>
      <c r="E9">
        <v>2079.4699999999998</v>
      </c>
      <c r="F9" s="4">
        <v>101618000</v>
      </c>
      <c r="G9">
        <v>4099.95</v>
      </c>
    </row>
    <row r="10" spans="2:15" x14ac:dyDescent="0.4">
      <c r="B10" t="s">
        <v>245</v>
      </c>
      <c r="C10">
        <v>17427</v>
      </c>
      <c r="D10">
        <v>0.59658999999999995</v>
      </c>
      <c r="E10">
        <v>2079.4699999999998</v>
      </c>
      <c r="F10" s="4">
        <v>12776600</v>
      </c>
      <c r="G10">
        <v>149.40299999999999</v>
      </c>
      <c r="H10" s="5" t="s">
        <v>243</v>
      </c>
    </row>
    <row r="11" spans="2:15" ht="30" x14ac:dyDescent="0.4">
      <c r="B11" t="s">
        <v>246</v>
      </c>
      <c r="C11">
        <v>17840.599999999999</v>
      </c>
      <c r="D11">
        <v>0.59658999999999995</v>
      </c>
      <c r="E11">
        <v>2079.4699999999998</v>
      </c>
      <c r="F11" s="4">
        <v>12222700</v>
      </c>
      <c r="G11">
        <v>153.49799999999999</v>
      </c>
      <c r="H11" s="6" t="s">
        <v>253</v>
      </c>
      <c r="I11" t="s">
        <v>248</v>
      </c>
    </row>
    <row r="12" spans="2:15" x14ac:dyDescent="0.4">
      <c r="B12" t="s">
        <v>250</v>
      </c>
      <c r="C12">
        <v>15213.5</v>
      </c>
      <c r="D12">
        <v>0.41146700000000003</v>
      </c>
      <c r="E12">
        <v>240.15199999999999</v>
      </c>
      <c r="F12" s="4">
        <v>14204700</v>
      </c>
      <c r="G12">
        <v>358.52100000000002</v>
      </c>
      <c r="I12" t="s">
        <v>249</v>
      </c>
    </row>
    <row r="13" spans="2:15" x14ac:dyDescent="0.4">
      <c r="B13" t="s">
        <v>251</v>
      </c>
      <c r="C13" t="s">
        <v>254</v>
      </c>
      <c r="D13">
        <v>0.35140399999999999</v>
      </c>
      <c r="E13">
        <v>201.65700000000001</v>
      </c>
      <c r="F13" s="4">
        <v>12348000</v>
      </c>
      <c r="G13">
        <v>337.72800000000001</v>
      </c>
      <c r="H13" s="7" t="s">
        <v>252</v>
      </c>
      <c r="I13" t="s">
        <v>255</v>
      </c>
    </row>
    <row r="14" spans="2:15" x14ac:dyDescent="0.4">
      <c r="B14" t="s">
        <v>67</v>
      </c>
      <c r="C14">
        <v>8588.82</v>
      </c>
      <c r="D14">
        <v>0.194687</v>
      </c>
      <c r="E14">
        <v>133.99700000000001</v>
      </c>
      <c r="F14" s="4">
        <v>5897750</v>
      </c>
      <c r="G14">
        <v>66.296400000000006</v>
      </c>
    </row>
    <row r="15" spans="2:15" x14ac:dyDescent="0.4">
      <c r="B15" t="s">
        <v>58</v>
      </c>
      <c r="C15">
        <v>17699.2</v>
      </c>
      <c r="D15">
        <v>0.43534699999999998</v>
      </c>
      <c r="E15">
        <v>208.39</v>
      </c>
      <c r="F15" s="4">
        <v>24474300</v>
      </c>
      <c r="G15">
        <v>100.90900000000001</v>
      </c>
    </row>
    <row r="16" spans="2:15" x14ac:dyDescent="0.4">
      <c r="B16" t="s">
        <v>57</v>
      </c>
      <c r="C16">
        <v>19543.2</v>
      </c>
      <c r="D16">
        <v>0.42333100000000001</v>
      </c>
      <c r="E16">
        <v>119.38</v>
      </c>
      <c r="F16" s="4">
        <v>16290600</v>
      </c>
      <c r="G16">
        <v>40.760599999999997</v>
      </c>
    </row>
    <row r="17" spans="2:18" x14ac:dyDescent="0.4">
      <c r="B17" t="s">
        <v>59</v>
      </c>
      <c r="C17">
        <v>5204.1499999999996</v>
      </c>
      <c r="D17">
        <v>9.9600000000000001E-3</v>
      </c>
      <c r="E17">
        <v>96.149699999999996</v>
      </c>
      <c r="F17" s="4">
        <v>1217240</v>
      </c>
      <c r="G17">
        <v>18.8947</v>
      </c>
    </row>
    <row r="18" spans="2:18" x14ac:dyDescent="0.4">
      <c r="B18" t="s">
        <v>256</v>
      </c>
      <c r="C18">
        <v>23365.3</v>
      </c>
      <c r="D18">
        <v>0.63599700000000003</v>
      </c>
      <c r="E18">
        <v>235.61500000000001</v>
      </c>
      <c r="F18" s="4">
        <v>6109780</v>
      </c>
      <c r="G18">
        <v>44.140300000000003</v>
      </c>
    </row>
    <row r="19" spans="2:18" x14ac:dyDescent="0.4">
      <c r="B19" t="s">
        <v>110</v>
      </c>
      <c r="C19">
        <v>13951.7</v>
      </c>
      <c r="D19">
        <v>0.36355599999999999</v>
      </c>
      <c r="E19">
        <v>154.637</v>
      </c>
      <c r="F19" s="4">
        <v>46835600</v>
      </c>
      <c r="G19">
        <v>22.674600000000002</v>
      </c>
    </row>
    <row r="20" spans="2:18" x14ac:dyDescent="0.4">
      <c r="B20" t="s">
        <v>109</v>
      </c>
      <c r="C20">
        <v>12258.6</v>
      </c>
      <c r="D20">
        <v>0.35925499999999999</v>
      </c>
      <c r="E20">
        <v>147.39599999999999</v>
      </c>
      <c r="F20" s="4">
        <v>10661800</v>
      </c>
      <c r="G20">
        <v>18.895700000000001</v>
      </c>
    </row>
    <row r="21" spans="2:18" x14ac:dyDescent="0.4">
      <c r="B21" t="s">
        <v>94</v>
      </c>
      <c r="C21">
        <v>6882.33</v>
      </c>
      <c r="D21">
        <v>0.13249</v>
      </c>
      <c r="E21">
        <v>164.97800000000001</v>
      </c>
      <c r="F21" s="4">
        <v>6800360</v>
      </c>
      <c r="G21">
        <v>26.117100000000001</v>
      </c>
    </row>
    <row r="22" spans="2:18" x14ac:dyDescent="0.4">
      <c r="B22" t="s">
        <v>273</v>
      </c>
      <c r="C22">
        <v>6774.62</v>
      </c>
      <c r="D22">
        <v>0.39141100000000001</v>
      </c>
      <c r="E22">
        <v>455.649</v>
      </c>
      <c r="F22" s="4">
        <v>2067850</v>
      </c>
      <c r="G22">
        <v>20.611799999999999</v>
      </c>
    </row>
    <row r="23" spans="2:18" x14ac:dyDescent="0.4">
      <c r="B23" t="s">
        <v>257</v>
      </c>
      <c r="C23">
        <v>6256.22</v>
      </c>
      <c r="D23">
        <v>0.13935600000000001</v>
      </c>
      <c r="E23">
        <v>162.01900000000001</v>
      </c>
      <c r="F23" s="4">
        <v>3062850</v>
      </c>
      <c r="G23">
        <v>17.4453</v>
      </c>
    </row>
    <row r="24" spans="2:18" x14ac:dyDescent="0.4">
      <c r="B24" t="s">
        <v>272</v>
      </c>
      <c r="C24">
        <v>5571.55</v>
      </c>
      <c r="D24">
        <v>0.244565</v>
      </c>
      <c r="E24">
        <v>205.55699999999999</v>
      </c>
      <c r="F24" s="4">
        <v>1616330</v>
      </c>
      <c r="G24">
        <v>26.720600000000001</v>
      </c>
      <c r="H24" s="5"/>
    </row>
    <row r="25" spans="2:18" x14ac:dyDescent="0.4">
      <c r="B25" t="s">
        <v>177</v>
      </c>
      <c r="C25">
        <v>7808.1</v>
      </c>
      <c r="D25">
        <v>0.2203</v>
      </c>
      <c r="E25">
        <v>93.112300000000005</v>
      </c>
      <c r="F25" s="4">
        <v>2312680</v>
      </c>
      <c r="G25">
        <v>21.1845</v>
      </c>
    </row>
    <row r="26" spans="2:18" x14ac:dyDescent="0.4">
      <c r="B26" t="s">
        <v>74</v>
      </c>
      <c r="C26">
        <v>25926.2</v>
      </c>
      <c r="D26">
        <v>0.47626000000000002</v>
      </c>
      <c r="E26">
        <v>97.814499999999995</v>
      </c>
      <c r="F26" s="4">
        <v>35367300</v>
      </c>
      <c r="G26">
        <v>23.097000000000001</v>
      </c>
      <c r="R26" s="4"/>
    </row>
    <row r="27" spans="2:18" x14ac:dyDescent="0.4">
      <c r="B27" t="s">
        <v>271</v>
      </c>
      <c r="C27">
        <v>6677.9</v>
      </c>
      <c r="D27">
        <v>0.121296</v>
      </c>
      <c r="E27">
        <v>131.68299999999999</v>
      </c>
      <c r="F27" s="4">
        <v>10052500</v>
      </c>
      <c r="G27">
        <v>175.751</v>
      </c>
      <c r="R27" s="4"/>
    </row>
    <row r="28" spans="2:18" x14ac:dyDescent="0.4">
      <c r="B28" t="s">
        <v>180</v>
      </c>
      <c r="C28">
        <v>6827.09</v>
      </c>
      <c r="D28">
        <v>0.16892499999999999</v>
      </c>
      <c r="E28">
        <v>132.73599999999999</v>
      </c>
      <c r="F28" s="4">
        <v>2751280</v>
      </c>
      <c r="G28">
        <v>28.040700000000001</v>
      </c>
      <c r="R28" s="4"/>
    </row>
    <row r="29" spans="2:18" x14ac:dyDescent="0.4">
      <c r="B29" t="s">
        <v>179</v>
      </c>
      <c r="C29">
        <v>7962.63</v>
      </c>
      <c r="D29">
        <v>0.14571000000000001</v>
      </c>
      <c r="E29">
        <v>115.054</v>
      </c>
      <c r="F29" s="4">
        <v>6001990</v>
      </c>
      <c r="G29">
        <v>462.89800000000002</v>
      </c>
    </row>
    <row r="30" spans="2:18" x14ac:dyDescent="0.4">
      <c r="B30" t="s">
        <v>178</v>
      </c>
      <c r="C30">
        <v>29624.799999999999</v>
      </c>
      <c r="D30">
        <v>0.58318099999999995</v>
      </c>
      <c r="E30">
        <v>158.577</v>
      </c>
      <c r="F30" s="4">
        <v>111559000</v>
      </c>
      <c r="G30">
        <v>28.808</v>
      </c>
    </row>
    <row r="31" spans="2:18" x14ac:dyDescent="0.4">
      <c r="B31" t="s">
        <v>182</v>
      </c>
      <c r="C31">
        <v>6800.67</v>
      </c>
      <c r="D31">
        <v>7.2233699999999998E-2</v>
      </c>
      <c r="E31">
        <v>94.561199999999999</v>
      </c>
      <c r="F31" s="4">
        <v>1273730</v>
      </c>
      <c r="G31">
        <v>94.403800000000004</v>
      </c>
    </row>
    <row r="32" spans="2:18" x14ac:dyDescent="0.4">
      <c r="B32" t="s">
        <v>181</v>
      </c>
      <c r="C32">
        <v>12287.3</v>
      </c>
      <c r="D32">
        <v>0.309415</v>
      </c>
      <c r="E32">
        <v>152.20699999999999</v>
      </c>
      <c r="F32" s="4">
        <v>7424730</v>
      </c>
      <c r="G32">
        <v>27.614899999999999</v>
      </c>
    </row>
    <row r="33" spans="2:19" x14ac:dyDescent="0.4">
      <c r="B33" t="s">
        <v>161</v>
      </c>
      <c r="C33">
        <v>4076.89</v>
      </c>
      <c r="D33">
        <v>0.17680599999999999</v>
      </c>
      <c r="E33">
        <v>180.875</v>
      </c>
      <c r="F33" s="4">
        <v>2297320</v>
      </c>
      <c r="G33">
        <v>22.4011</v>
      </c>
      <c r="S33" s="4"/>
    </row>
    <row r="34" spans="2:19" x14ac:dyDescent="0.4">
      <c r="B34" t="s">
        <v>262</v>
      </c>
      <c r="C34">
        <v>8780.39</v>
      </c>
      <c r="D34">
        <v>0.26210800000000001</v>
      </c>
      <c r="E34">
        <v>216.93700000000001</v>
      </c>
      <c r="F34" s="4">
        <v>7523180</v>
      </c>
      <c r="G34">
        <v>56.761400000000002</v>
      </c>
      <c r="S34" s="4"/>
    </row>
    <row r="35" spans="2:19" x14ac:dyDescent="0.4">
      <c r="B35" t="s">
        <v>263</v>
      </c>
      <c r="C35">
        <v>6634.24</v>
      </c>
      <c r="D35">
        <v>0.15862599999999999</v>
      </c>
      <c r="E35">
        <v>155.33699999999999</v>
      </c>
      <c r="F35" s="4">
        <v>4178860</v>
      </c>
      <c r="G35">
        <v>46.154499999999999</v>
      </c>
      <c r="H35" s="5" t="s">
        <v>261</v>
      </c>
      <c r="J35" t="s">
        <v>268</v>
      </c>
    </row>
    <row r="36" spans="2:19" x14ac:dyDescent="0.4">
      <c r="B36" t="s">
        <v>265</v>
      </c>
      <c r="C36">
        <v>15420.5</v>
      </c>
      <c r="D36">
        <v>0.42244900000000002</v>
      </c>
      <c r="E36">
        <v>218.22499999999999</v>
      </c>
      <c r="F36" s="4">
        <v>16259300</v>
      </c>
      <c r="G36">
        <v>51.792999999999999</v>
      </c>
    </row>
    <row r="37" spans="2:19" x14ac:dyDescent="0.4">
      <c r="B37" t="s">
        <v>266</v>
      </c>
      <c r="C37">
        <v>9018.0300000000007</v>
      </c>
      <c r="D37">
        <v>0.20258699999999999</v>
      </c>
      <c r="E37">
        <v>109.464</v>
      </c>
      <c r="F37" s="4">
        <v>2106780</v>
      </c>
      <c r="G37">
        <v>23.3826</v>
      </c>
      <c r="H37" s="5" t="s">
        <v>264</v>
      </c>
      <c r="J37" t="s">
        <v>269</v>
      </c>
    </row>
    <row r="38" spans="2:19" x14ac:dyDescent="0.4">
      <c r="B38" t="s">
        <v>270</v>
      </c>
      <c r="C38">
        <v>3275.66</v>
      </c>
      <c r="D38">
        <v>0.118798</v>
      </c>
      <c r="E38">
        <v>186.29900000000001</v>
      </c>
      <c r="F38" s="4">
        <v>2102930</v>
      </c>
      <c r="G38">
        <v>21.3293</v>
      </c>
    </row>
    <row r="39" spans="2:19" x14ac:dyDescent="0.4">
      <c r="B39" t="s">
        <v>79</v>
      </c>
      <c r="C39">
        <v>9407.08</v>
      </c>
      <c r="D39">
        <v>0.229689</v>
      </c>
      <c r="E39">
        <v>130.89400000000001</v>
      </c>
      <c r="F39" s="4">
        <v>15272500</v>
      </c>
      <c r="G39">
        <v>36.387700000000002</v>
      </c>
      <c r="H39" s="5"/>
      <c r="I39" s="5"/>
    </row>
    <row r="40" spans="2:19" x14ac:dyDescent="0.4">
      <c r="B40" t="s">
        <v>267</v>
      </c>
      <c r="C40">
        <v>13195</v>
      </c>
      <c r="D40">
        <v>0.46006599999999997</v>
      </c>
      <c r="E40">
        <v>307.63200000000001</v>
      </c>
      <c r="F40" s="4">
        <v>10743000</v>
      </c>
      <c r="G40">
        <v>43.319000000000003</v>
      </c>
    </row>
    <row r="41" spans="2:19" x14ac:dyDescent="0.4">
      <c r="B41" t="s">
        <v>279</v>
      </c>
      <c r="C41">
        <v>8593.64</v>
      </c>
      <c r="D41">
        <v>0.35925499999999999</v>
      </c>
      <c r="E41">
        <v>101.324</v>
      </c>
      <c r="F41" s="4">
        <v>9131520</v>
      </c>
      <c r="G41">
        <v>21.190799999999999</v>
      </c>
    </row>
    <row r="42" spans="2:19" x14ac:dyDescent="0.4">
      <c r="B42" t="s">
        <v>162</v>
      </c>
      <c r="C42">
        <v>5219.13</v>
      </c>
      <c r="D42">
        <v>7.0036200000000007E-2</v>
      </c>
      <c r="E42">
        <v>91.8596</v>
      </c>
      <c r="F42" s="4">
        <v>464719</v>
      </c>
      <c r="G42">
        <v>9.4520099999999996</v>
      </c>
    </row>
    <row r="43" spans="2:19" x14ac:dyDescent="0.4">
      <c r="B43" t="s">
        <v>165</v>
      </c>
      <c r="C43">
        <v>15041.7</v>
      </c>
      <c r="D43">
        <v>0.59658999999999995</v>
      </c>
      <c r="E43">
        <v>1140.73</v>
      </c>
      <c r="F43" s="4">
        <v>13744200</v>
      </c>
      <c r="G43">
        <v>48.532699999999998</v>
      </c>
    </row>
    <row r="44" spans="2:19" x14ac:dyDescent="0.4">
      <c r="B44" t="s">
        <v>168</v>
      </c>
      <c r="C44">
        <v>3723.49</v>
      </c>
      <c r="D44">
        <v>0.12889100000000001</v>
      </c>
      <c r="E44">
        <v>158.04300000000001</v>
      </c>
      <c r="F44" s="4">
        <v>2088060</v>
      </c>
      <c r="G44">
        <v>23.560199999999998</v>
      </c>
    </row>
    <row r="45" spans="2:19" x14ac:dyDescent="0.4">
      <c r="B45" t="s">
        <v>80</v>
      </c>
      <c r="C45">
        <v>9163.98</v>
      </c>
      <c r="D45">
        <v>0.29494900000000002</v>
      </c>
      <c r="E45">
        <v>265.90100000000001</v>
      </c>
      <c r="F45" s="4">
        <v>7910490</v>
      </c>
      <c r="G45">
        <v>18.746500000000001</v>
      </c>
    </row>
    <row r="46" spans="2:19" x14ac:dyDescent="0.4">
      <c r="B46" t="s">
        <v>280</v>
      </c>
      <c r="C46">
        <v>2611.0100000000002</v>
      </c>
      <c r="D46">
        <v>8.7289599999999995E-2</v>
      </c>
      <c r="E46">
        <v>96.081599999999995</v>
      </c>
      <c r="F46" s="4">
        <v>628063</v>
      </c>
      <c r="G46">
        <v>66.942499999999995</v>
      </c>
    </row>
    <row r="47" spans="2:19" x14ac:dyDescent="0.4">
      <c r="B47" t="s">
        <v>41</v>
      </c>
      <c r="C47">
        <v>9955.9599999999991</v>
      </c>
      <c r="D47">
        <v>0.2203</v>
      </c>
      <c r="E47">
        <v>110.282</v>
      </c>
      <c r="F47" s="4">
        <v>16081800</v>
      </c>
      <c r="G47">
        <v>73.3887</v>
      </c>
    </row>
    <row r="48" spans="2:19" x14ac:dyDescent="0.4">
      <c r="B48" t="s">
        <v>42</v>
      </c>
      <c r="C48">
        <v>11979.8</v>
      </c>
      <c r="D48">
        <v>0.32840999999999998</v>
      </c>
      <c r="E48">
        <v>176.81700000000001</v>
      </c>
      <c r="F48" s="4">
        <v>10198300</v>
      </c>
      <c r="G48">
        <v>36.085000000000001</v>
      </c>
    </row>
    <row r="49" spans="2:15" x14ac:dyDescent="0.4">
      <c r="B49" t="s">
        <v>14</v>
      </c>
      <c r="C49">
        <v>10127.4</v>
      </c>
      <c r="D49">
        <v>0.33295599999999997</v>
      </c>
      <c r="E49">
        <v>166.91399999999999</v>
      </c>
      <c r="F49" s="4">
        <v>3942200</v>
      </c>
      <c r="G49">
        <v>38.281999999999996</v>
      </c>
    </row>
    <row r="50" spans="2:15" x14ac:dyDescent="0.4">
      <c r="B50" t="s">
        <v>135</v>
      </c>
      <c r="C50">
        <v>11434.6</v>
      </c>
      <c r="D50">
        <v>0.46338200000000002</v>
      </c>
      <c r="E50">
        <v>154.46100000000001</v>
      </c>
      <c r="F50" s="4">
        <v>12960600</v>
      </c>
      <c r="G50">
        <v>24.062999999999999</v>
      </c>
    </row>
    <row r="51" spans="2:15" x14ac:dyDescent="0.4">
      <c r="B51" t="s">
        <v>282</v>
      </c>
      <c r="C51">
        <v>12638.9</v>
      </c>
      <c r="D51">
        <v>0.59559899999999999</v>
      </c>
      <c r="E51">
        <v>2079.4699999999998</v>
      </c>
      <c r="F51" s="4">
        <v>18036600</v>
      </c>
      <c r="G51">
        <v>205.66900000000001</v>
      </c>
    </row>
    <row r="52" spans="2:15" x14ac:dyDescent="0.4">
      <c r="B52" t="s">
        <v>283</v>
      </c>
      <c r="C52">
        <v>5980.04</v>
      </c>
      <c r="D52">
        <v>0.29546899999999998</v>
      </c>
      <c r="E52">
        <v>167.78800000000001</v>
      </c>
      <c r="F52" s="4">
        <v>4327200</v>
      </c>
      <c r="G52">
        <v>126.32299999999999</v>
      </c>
      <c r="H52" s="9" t="s">
        <v>281</v>
      </c>
      <c r="O52" s="4"/>
    </row>
    <row r="53" spans="2:15" x14ac:dyDescent="0.4">
      <c r="B53" t="s">
        <v>138</v>
      </c>
      <c r="C53">
        <v>16822.7</v>
      </c>
      <c r="D53">
        <v>0.64519800000000005</v>
      </c>
      <c r="E53">
        <v>1009.26</v>
      </c>
      <c r="F53" s="4">
        <v>18499100</v>
      </c>
      <c r="G53">
        <v>60.064500000000002</v>
      </c>
      <c r="O53" s="4"/>
    </row>
    <row r="54" spans="2:15" x14ac:dyDescent="0.4">
      <c r="B54" t="s">
        <v>142</v>
      </c>
      <c r="C54">
        <v>5549.91</v>
      </c>
      <c r="D54">
        <v>0.20050799999999999</v>
      </c>
      <c r="E54">
        <v>100.456</v>
      </c>
      <c r="F54" s="4">
        <v>2674990</v>
      </c>
      <c r="G54">
        <v>82.884399999999999</v>
      </c>
      <c r="O54" s="4"/>
    </row>
    <row r="55" spans="2:15" x14ac:dyDescent="0.4">
      <c r="B55" t="s">
        <v>284</v>
      </c>
      <c r="C55">
        <v>7564.67</v>
      </c>
      <c r="D55">
        <v>0.35789799999999999</v>
      </c>
      <c r="E55">
        <v>145.434</v>
      </c>
      <c r="F55" s="4">
        <v>3736720</v>
      </c>
      <c r="G55">
        <v>43.965000000000003</v>
      </c>
    </row>
    <row r="56" spans="2:15" x14ac:dyDescent="0.4">
      <c r="B56" t="s">
        <v>15</v>
      </c>
      <c r="C56">
        <v>5236.55</v>
      </c>
      <c r="D56">
        <v>2.4530300000000001E-2</v>
      </c>
      <c r="E56">
        <v>107.13500000000001</v>
      </c>
      <c r="F56" s="4">
        <v>7995980</v>
      </c>
      <c r="G56">
        <v>92.650300000000001</v>
      </c>
    </row>
    <row r="57" spans="2:15" x14ac:dyDescent="0.4">
      <c r="B57" t="s">
        <v>118</v>
      </c>
      <c r="C57">
        <v>7845.08</v>
      </c>
      <c r="D57">
        <v>0.19472900000000001</v>
      </c>
      <c r="E57">
        <v>131.46199999999999</v>
      </c>
      <c r="F57" s="4">
        <v>4914570</v>
      </c>
      <c r="G57">
        <v>20.913499999999999</v>
      </c>
    </row>
    <row r="58" spans="2:15" x14ac:dyDescent="0.4">
      <c r="B58" t="s">
        <v>34</v>
      </c>
      <c r="C58">
        <v>14218.6</v>
      </c>
      <c r="D58">
        <v>0.38663999999999998</v>
      </c>
      <c r="E58">
        <v>124.31100000000001</v>
      </c>
      <c r="F58" s="4">
        <v>40341900</v>
      </c>
      <c r="G58">
        <v>43.533799999999999</v>
      </c>
    </row>
    <row r="59" spans="2:15" x14ac:dyDescent="0.4">
      <c r="B59" t="s">
        <v>16</v>
      </c>
      <c r="C59">
        <v>9091.57</v>
      </c>
      <c r="D59">
        <v>0.24251</v>
      </c>
      <c r="E59">
        <v>151.11799999999999</v>
      </c>
      <c r="F59" s="4">
        <v>9329150</v>
      </c>
      <c r="G59">
        <v>50.736400000000003</v>
      </c>
    </row>
    <row r="60" spans="2:15" x14ac:dyDescent="0.4">
      <c r="B60" t="s">
        <v>145</v>
      </c>
      <c r="C60">
        <v>4897.87</v>
      </c>
      <c r="D60">
        <v>0.23183300000000001</v>
      </c>
      <c r="E60">
        <v>126.298</v>
      </c>
      <c r="F60" s="4">
        <v>1966200</v>
      </c>
      <c r="G60">
        <v>16.8584</v>
      </c>
    </row>
    <row r="61" spans="2:15" x14ac:dyDescent="0.4">
      <c r="B61" t="s">
        <v>122</v>
      </c>
      <c r="C61">
        <v>10333.200000000001</v>
      </c>
      <c r="D61">
        <v>0.39898800000000001</v>
      </c>
      <c r="E61">
        <v>266.745</v>
      </c>
      <c r="F61" s="4">
        <v>9657440</v>
      </c>
      <c r="G61">
        <v>21.450199999999999</v>
      </c>
    </row>
    <row r="62" spans="2:15" x14ac:dyDescent="0.4">
      <c r="B62" t="s">
        <v>17</v>
      </c>
      <c r="C62">
        <v>10675.8</v>
      </c>
      <c r="D62">
        <v>0.2203</v>
      </c>
      <c r="E62">
        <v>97.498699999999999</v>
      </c>
      <c r="F62" s="4">
        <v>9772270</v>
      </c>
      <c r="G62">
        <v>66.121899999999997</v>
      </c>
    </row>
    <row r="63" spans="2:15" x14ac:dyDescent="0.4">
      <c r="B63" t="s">
        <v>18</v>
      </c>
      <c r="C63">
        <v>3608.2</v>
      </c>
      <c r="D63">
        <v>0.17130400000000001</v>
      </c>
      <c r="E63">
        <v>150.572</v>
      </c>
      <c r="F63" s="4">
        <v>612424</v>
      </c>
      <c r="G63">
        <v>17.280200000000001</v>
      </c>
    </row>
    <row r="64" spans="2:15" x14ac:dyDescent="0.4">
      <c r="B64" t="s">
        <v>124</v>
      </c>
      <c r="C64">
        <v>10563.1</v>
      </c>
      <c r="D64">
        <v>0.44779999999999998</v>
      </c>
      <c r="E64">
        <v>245.68</v>
      </c>
      <c r="F64" s="4">
        <v>31413800</v>
      </c>
      <c r="G64">
        <v>29.034099999999999</v>
      </c>
    </row>
    <row r="65" spans="2:8" x14ac:dyDescent="0.4">
      <c r="B65" t="s">
        <v>19</v>
      </c>
      <c r="C65">
        <v>5907.59</v>
      </c>
      <c r="D65">
        <v>0.15329699999999999</v>
      </c>
      <c r="E65">
        <v>174.25399999999999</v>
      </c>
      <c r="F65" s="4">
        <v>6190250</v>
      </c>
      <c r="G65">
        <v>76.796300000000002</v>
      </c>
    </row>
    <row r="66" spans="2:8" x14ac:dyDescent="0.4">
      <c r="B66" t="s">
        <v>20</v>
      </c>
      <c r="C66">
        <v>4764.7700000000004</v>
      </c>
      <c r="D66">
        <v>0.16608200000000001</v>
      </c>
      <c r="E66">
        <v>184.684</v>
      </c>
      <c r="F66" s="4">
        <v>2837010</v>
      </c>
      <c r="G66">
        <v>47.396799999999999</v>
      </c>
    </row>
    <row r="67" spans="2:8" x14ac:dyDescent="0.4">
      <c r="B67" t="s">
        <v>126</v>
      </c>
      <c r="C67">
        <v>2745.87</v>
      </c>
      <c r="D67">
        <v>4.7484999999999999E-2</v>
      </c>
      <c r="E67">
        <v>172.09399999999999</v>
      </c>
      <c r="F67" s="4">
        <v>1112710</v>
      </c>
      <c r="G67">
        <v>14.4298</v>
      </c>
    </row>
    <row r="68" spans="2:8" x14ac:dyDescent="0.4">
      <c r="B68" t="s">
        <v>137</v>
      </c>
      <c r="C68">
        <v>29538.6</v>
      </c>
      <c r="D68">
        <v>0.60194300000000001</v>
      </c>
      <c r="E68">
        <v>134.19800000000001</v>
      </c>
      <c r="F68" s="4">
        <v>53868600</v>
      </c>
      <c r="G68">
        <v>28.988</v>
      </c>
      <c r="H68" t="s">
        <v>285</v>
      </c>
    </row>
    <row r="69" spans="2:8" x14ac:dyDescent="0.4">
      <c r="B69" t="s">
        <v>33</v>
      </c>
      <c r="C69">
        <v>9904.4500000000007</v>
      </c>
      <c r="D69">
        <v>0.280862</v>
      </c>
      <c r="E69">
        <v>177.85900000000001</v>
      </c>
      <c r="F69" s="4">
        <v>4362450</v>
      </c>
      <c r="G69">
        <v>23.045000000000002</v>
      </c>
    </row>
    <row r="70" spans="2:8" x14ac:dyDescent="0.4">
      <c r="B70" t="s">
        <v>139</v>
      </c>
      <c r="C70">
        <v>7294.74</v>
      </c>
      <c r="D70">
        <v>0.19573099999999999</v>
      </c>
      <c r="E70">
        <v>161.096</v>
      </c>
      <c r="F70" s="4">
        <v>6620890</v>
      </c>
      <c r="G70">
        <v>27.9406</v>
      </c>
    </row>
    <row r="71" spans="2:8" x14ac:dyDescent="0.4">
      <c r="B71" t="s">
        <v>140</v>
      </c>
      <c r="C71">
        <v>15518.5</v>
      </c>
      <c r="D71">
        <v>0.480881</v>
      </c>
      <c r="E71">
        <v>714.13599999999997</v>
      </c>
      <c r="F71" s="4">
        <v>39336700</v>
      </c>
      <c r="G71">
        <v>37.518700000000003</v>
      </c>
      <c r="H71" t="s">
        <v>285</v>
      </c>
    </row>
    <row r="72" spans="2:8" x14ac:dyDescent="0.4">
      <c r="B72" t="s">
        <v>141</v>
      </c>
      <c r="C72">
        <v>12313.3</v>
      </c>
      <c r="D72">
        <v>0.31572099999999997</v>
      </c>
      <c r="E72">
        <v>134.459</v>
      </c>
      <c r="F72" s="4">
        <v>2873440</v>
      </c>
      <c r="G72">
        <v>46.317599999999999</v>
      </c>
    </row>
    <row r="73" spans="2:8" x14ac:dyDescent="0.4">
      <c r="B73" t="s">
        <v>286</v>
      </c>
      <c r="C73">
        <v>17185.3</v>
      </c>
      <c r="D73">
        <v>0.57465100000000002</v>
      </c>
      <c r="E73">
        <v>121.92100000000001</v>
      </c>
      <c r="F73" s="4">
        <v>18124600</v>
      </c>
      <c r="G73">
        <v>95.685400000000001</v>
      </c>
    </row>
    <row r="74" spans="2:8" x14ac:dyDescent="0.4">
      <c r="B74" t="s">
        <v>144</v>
      </c>
      <c r="C74">
        <v>10274.6</v>
      </c>
      <c r="D74">
        <v>0.41016000000000002</v>
      </c>
      <c r="E74">
        <v>109.7</v>
      </c>
      <c r="F74" s="4">
        <v>4123430</v>
      </c>
      <c r="G74">
        <v>19.081399999999999</v>
      </c>
    </row>
    <row r="75" spans="2:8" x14ac:dyDescent="0.4">
      <c r="B75" t="s">
        <v>120</v>
      </c>
      <c r="C75">
        <v>7400.64</v>
      </c>
      <c r="D75">
        <v>0.13249</v>
      </c>
      <c r="E75">
        <v>113.033</v>
      </c>
      <c r="F75" s="4">
        <v>6198580</v>
      </c>
      <c r="G75">
        <v>106.285</v>
      </c>
    </row>
    <row r="76" spans="2:8" x14ac:dyDescent="0.4">
      <c r="B76" t="s">
        <v>121</v>
      </c>
      <c r="C76">
        <v>5754.54</v>
      </c>
      <c r="D76">
        <v>8.0968100000000001E-2</v>
      </c>
      <c r="E76">
        <v>112.389</v>
      </c>
      <c r="F76" s="4">
        <v>2578800</v>
      </c>
      <c r="G76">
        <v>33.599800000000002</v>
      </c>
    </row>
    <row r="77" spans="2:8" x14ac:dyDescent="0.4">
      <c r="B77" t="s">
        <v>123</v>
      </c>
      <c r="C77">
        <v>6999.44</v>
      </c>
      <c r="D77">
        <v>0.14962300000000001</v>
      </c>
      <c r="E77">
        <v>121.943</v>
      </c>
      <c r="F77" s="4">
        <v>4387230</v>
      </c>
      <c r="G77">
        <v>17.048200000000001</v>
      </c>
    </row>
    <row r="78" spans="2:8" x14ac:dyDescent="0.4">
      <c r="B78" t="s">
        <v>125</v>
      </c>
      <c r="C78">
        <v>6808.56</v>
      </c>
      <c r="D78">
        <v>0.13935600000000001</v>
      </c>
      <c r="E78">
        <v>97.026300000000006</v>
      </c>
      <c r="F78" s="4">
        <v>1978740</v>
      </c>
      <c r="G78">
        <v>182.25399999999999</v>
      </c>
    </row>
    <row r="79" spans="2:8" x14ac:dyDescent="0.4">
      <c r="B79" t="s">
        <v>99</v>
      </c>
      <c r="C79">
        <v>10766.4</v>
      </c>
      <c r="D79">
        <v>0.35709200000000002</v>
      </c>
      <c r="E79">
        <v>113.898</v>
      </c>
      <c r="F79" s="4">
        <v>7494700</v>
      </c>
      <c r="G79">
        <v>37.762799999999999</v>
      </c>
    </row>
    <row r="80" spans="2:8" x14ac:dyDescent="0.4">
      <c r="B80" t="s">
        <v>101</v>
      </c>
      <c r="C80">
        <v>37882.800000000003</v>
      </c>
      <c r="D80">
        <v>0.64680000000000004</v>
      </c>
      <c r="E80">
        <v>137.66</v>
      </c>
      <c r="F80" s="4">
        <v>24228200</v>
      </c>
      <c r="G80">
        <v>18.678000000000001</v>
      </c>
    </row>
    <row r="81" spans="2:7" x14ac:dyDescent="0.4">
      <c r="B81" t="s">
        <v>100</v>
      </c>
      <c r="C81">
        <v>22754.400000000001</v>
      </c>
      <c r="D81">
        <v>0.60191799999999995</v>
      </c>
      <c r="E81">
        <v>121.41500000000001</v>
      </c>
      <c r="F81" s="4">
        <v>28929000</v>
      </c>
      <c r="G81">
        <v>20.9253</v>
      </c>
    </row>
    <row r="82" spans="2:7" x14ac:dyDescent="0.4">
      <c r="B82" t="s">
        <v>84</v>
      </c>
      <c r="C82">
        <v>7477.77</v>
      </c>
      <c r="D82">
        <v>0.118798</v>
      </c>
      <c r="E82">
        <v>91.299599999999998</v>
      </c>
      <c r="F82" s="4">
        <v>2937770</v>
      </c>
      <c r="G82">
        <v>19.5563</v>
      </c>
    </row>
    <row r="83" spans="2:7" x14ac:dyDescent="0.4">
      <c r="B83" t="s">
        <v>85</v>
      </c>
      <c r="C83">
        <v>8650.42</v>
      </c>
      <c r="D83">
        <v>0.24391499999999999</v>
      </c>
      <c r="E83">
        <v>167.47800000000001</v>
      </c>
      <c r="F83" s="4">
        <v>7837700</v>
      </c>
      <c r="G83">
        <v>35.241900000000001</v>
      </c>
    </row>
    <row r="84" spans="2:7" x14ac:dyDescent="0.4">
      <c r="B84" t="s">
        <v>86</v>
      </c>
      <c r="C84">
        <v>7810.99</v>
      </c>
      <c r="D84">
        <v>0.2203</v>
      </c>
      <c r="E84">
        <v>169.70500000000001</v>
      </c>
      <c r="F84" s="4">
        <v>6753560</v>
      </c>
      <c r="G84">
        <v>24.984999999999999</v>
      </c>
    </row>
    <row r="85" spans="2:7" x14ac:dyDescent="0.4">
      <c r="B85" t="s">
        <v>287</v>
      </c>
      <c r="C85">
        <v>19674.7</v>
      </c>
      <c r="D85">
        <v>0.38286999999999999</v>
      </c>
      <c r="E85">
        <v>78.544600000000003</v>
      </c>
      <c r="F85" s="4">
        <v>23488700</v>
      </c>
      <c r="G85">
        <v>34.407299999999999</v>
      </c>
    </row>
    <row r="86" spans="2:7" x14ac:dyDescent="0.4">
      <c r="B86" t="s">
        <v>288</v>
      </c>
      <c r="C86">
        <v>6982.98</v>
      </c>
      <c r="D86">
        <v>0.25587199999999999</v>
      </c>
      <c r="E86">
        <v>154.99</v>
      </c>
      <c r="F86" s="4">
        <v>2174190</v>
      </c>
      <c r="G86">
        <v>31.597000000000001</v>
      </c>
    </row>
    <row r="87" spans="2:7" x14ac:dyDescent="0.4">
      <c r="B87" t="s">
        <v>289</v>
      </c>
      <c r="C87">
        <v>6694.51</v>
      </c>
      <c r="D87">
        <v>0.16104399999999999</v>
      </c>
      <c r="E87">
        <v>146.828</v>
      </c>
      <c r="F87" s="4">
        <v>2304110</v>
      </c>
      <c r="G87">
        <v>26.226500000000001</v>
      </c>
    </row>
    <row r="88" spans="2:7" x14ac:dyDescent="0.4">
      <c r="B88" t="s">
        <v>290</v>
      </c>
      <c r="C88">
        <v>19314.8</v>
      </c>
      <c r="D88">
        <v>0.13961899999999999</v>
      </c>
      <c r="E88">
        <v>122.533</v>
      </c>
      <c r="F88" s="4">
        <v>31708400</v>
      </c>
      <c r="G88">
        <v>346.70100000000002</v>
      </c>
    </row>
    <row r="89" spans="2:7" x14ac:dyDescent="0.4">
      <c r="B89" t="s">
        <v>80</v>
      </c>
      <c r="C89">
        <v>9163.98</v>
      </c>
      <c r="D89">
        <v>0.29494900000000002</v>
      </c>
      <c r="E89">
        <v>265.90100000000001</v>
      </c>
      <c r="F89" s="4">
        <v>7910490</v>
      </c>
      <c r="G89">
        <v>18.746500000000001</v>
      </c>
    </row>
    <row r="90" spans="2:7" x14ac:dyDescent="0.4">
      <c r="B90" t="s">
        <v>291</v>
      </c>
      <c r="C90">
        <v>8593.64</v>
      </c>
      <c r="D90">
        <v>0.35925499999999999</v>
      </c>
      <c r="E90">
        <v>101.324</v>
      </c>
      <c r="F90" s="4">
        <v>9131520</v>
      </c>
      <c r="G90">
        <v>21.190799999999999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3B4-DADA-4BBD-A78E-2AEEB9446C84}">
  <dimension ref="A1:AA58"/>
  <sheetViews>
    <sheetView topLeftCell="G52" zoomScale="85" zoomScaleNormal="85" workbookViewId="0">
      <selection activeCell="Y73" sqref="Y73"/>
    </sheetView>
  </sheetViews>
  <sheetFormatPr defaultRowHeight="18.75" x14ac:dyDescent="0.4"/>
  <cols>
    <col min="1" max="1" width="40.125" bestFit="1" customWidth="1"/>
    <col min="2" max="2" width="14.25" bestFit="1" customWidth="1"/>
    <col min="3" max="3" width="9.625" customWidth="1"/>
    <col min="6" max="6" width="10.25" bestFit="1" customWidth="1"/>
    <col min="10" max="10" width="12.375" bestFit="1" customWidth="1"/>
  </cols>
  <sheetData>
    <row r="1" spans="1:27" x14ac:dyDescent="0.4">
      <c r="A1" s="19" t="s">
        <v>0</v>
      </c>
      <c r="B1" s="19"/>
      <c r="C1" s="19"/>
    </row>
    <row r="2" spans="1:27" x14ac:dyDescent="0.4">
      <c r="A2" t="s">
        <v>2</v>
      </c>
      <c r="B2" t="s">
        <v>258</v>
      </c>
      <c r="C2" t="s">
        <v>228</v>
      </c>
      <c r="D2" t="s">
        <v>229</v>
      </c>
      <c r="E2" t="s">
        <v>230</v>
      </c>
      <c r="F2" t="s">
        <v>259</v>
      </c>
      <c r="G2" t="s">
        <v>260</v>
      </c>
      <c r="V2" t="s">
        <v>229</v>
      </c>
      <c r="Y2" t="s">
        <v>260</v>
      </c>
    </row>
    <row r="3" spans="1:27" x14ac:dyDescent="0.4">
      <c r="A3" t="s">
        <v>52</v>
      </c>
      <c r="I3" t="s">
        <v>229</v>
      </c>
      <c r="K3" t="s">
        <v>260</v>
      </c>
      <c r="L3" t="s">
        <v>296</v>
      </c>
      <c r="S3" t="s">
        <v>293</v>
      </c>
      <c r="T3" t="s">
        <v>232</v>
      </c>
    </row>
    <row r="4" spans="1:27" x14ac:dyDescent="0.4">
      <c r="A4" t="s">
        <v>45</v>
      </c>
      <c r="B4" t="s">
        <v>280</v>
      </c>
      <c r="C4">
        <v>2611.0100000000002</v>
      </c>
      <c r="D4">
        <v>8.7289599999999995E-2</v>
      </c>
      <c r="E4">
        <v>96.081599999999995</v>
      </c>
      <c r="F4" s="4">
        <v>628063</v>
      </c>
      <c r="G4">
        <v>66.942499999999995</v>
      </c>
      <c r="I4">
        <f>50 - 10 * ((D4 - $D$52) / $D$53)</f>
        <v>61.885289052709425</v>
      </c>
      <c r="K4">
        <f>50 - 10 * ((G4 - $G$52) / $G$53)</f>
        <v>47.677252886718414</v>
      </c>
      <c r="N4">
        <f>IF(D4&lt;$S$4, 3, IF(D4&lt;$S$5, 2, IF(D4&lt;$S$6, 1, 0)))</f>
        <v>3</v>
      </c>
      <c r="P4">
        <f>IF(G4&lt;$T$4, 3, IF(G4&lt;$T$5, 2, IF(G4&lt;$T$6, 1, 0)))</f>
        <v>0</v>
      </c>
      <c r="R4" t="s">
        <v>292</v>
      </c>
      <c r="S4">
        <v>0.15315600000000001</v>
      </c>
      <c r="T4">
        <v>22.237275</v>
      </c>
      <c r="V4">
        <v>8.7289599999999995E-2</v>
      </c>
      <c r="Y4">
        <v>66.942499999999995</v>
      </c>
    </row>
    <row r="5" spans="1:27" x14ac:dyDescent="0.4">
      <c r="A5" t="s">
        <v>44</v>
      </c>
      <c r="B5" t="s">
        <v>41</v>
      </c>
      <c r="C5">
        <v>9955.9599999999991</v>
      </c>
      <c r="D5">
        <v>0.2203</v>
      </c>
      <c r="E5">
        <v>110.282</v>
      </c>
      <c r="F5" s="4">
        <v>16081800</v>
      </c>
      <c r="G5">
        <v>73.3887</v>
      </c>
      <c r="I5">
        <f>50 - 10 * ((D5 - $D$52) / $D$53)</f>
        <v>54.019487376811931</v>
      </c>
      <c r="K5">
        <f t="shared" ref="K5:K6" si="0">50 - 10 * ((G5 - $G$52) / $G$53)</f>
        <v>46.585021162719642</v>
      </c>
      <c r="N5">
        <f t="shared" ref="N5:N6" si="1">IF(D5&lt;$S$4, 3, IF(D5&lt;$S$5, 2, IF(D5&lt;$S$6, 1, 0)))</f>
        <v>2</v>
      </c>
      <c r="P5">
        <f t="shared" ref="P5:P6" si="2">IF(G5&lt;$T$4, 3, IF(G5&lt;$T$5, 2, IF(G5&lt;$T$6, 1, 0)))</f>
        <v>0</v>
      </c>
      <c r="R5" t="s">
        <v>294</v>
      </c>
      <c r="S5">
        <v>0.25021850000000001</v>
      </c>
      <c r="T5">
        <v>35.663449999999997</v>
      </c>
      <c r="V5">
        <v>0.2203</v>
      </c>
      <c r="Y5">
        <v>73.3887</v>
      </c>
    </row>
    <row r="6" spans="1:27" x14ac:dyDescent="0.4">
      <c r="A6" t="s">
        <v>43</v>
      </c>
      <c r="B6" t="s">
        <v>42</v>
      </c>
      <c r="C6">
        <v>11979.8</v>
      </c>
      <c r="D6">
        <v>0.32840999999999998</v>
      </c>
      <c r="E6">
        <v>176.81700000000001</v>
      </c>
      <c r="F6" s="4">
        <v>10198300</v>
      </c>
      <c r="G6">
        <v>36.085000000000001</v>
      </c>
      <c r="I6">
        <f>50 - 10 * ((D6 - $D$52) / $D$53)</f>
        <v>47.62621422537957</v>
      </c>
      <c r="K6">
        <f t="shared" si="0"/>
        <v>52.905688309648532</v>
      </c>
      <c r="N6">
        <f t="shared" si="1"/>
        <v>1</v>
      </c>
      <c r="P6">
        <f t="shared" si="2"/>
        <v>1</v>
      </c>
      <c r="R6" t="s">
        <v>295</v>
      </c>
      <c r="S6">
        <v>0.38500524999999997</v>
      </c>
      <c r="T6">
        <v>53.625900000000001</v>
      </c>
      <c r="V6">
        <v>0.32840999999999998</v>
      </c>
      <c r="Y6">
        <v>36.085000000000001</v>
      </c>
    </row>
    <row r="7" spans="1:27" x14ac:dyDescent="0.4">
      <c r="I7">
        <f>AVERAGE(I4:I6)</f>
        <v>54.510330218300304</v>
      </c>
      <c r="K7">
        <f>AVERAGE(K4:K6)</f>
        <v>49.055987453028855</v>
      </c>
      <c r="N7">
        <f>SUM(N4:N6)</f>
        <v>6</v>
      </c>
      <c r="P7">
        <f>SUM(P4:P6)</f>
        <v>1</v>
      </c>
      <c r="W7">
        <f>AVERAGE(V4:V6)</f>
        <v>0.21199986666666668</v>
      </c>
      <c r="Z7">
        <f>AVERAGE(Y4:Y6)</f>
        <v>58.805399999999999</v>
      </c>
    </row>
    <row r="8" spans="1:27" x14ac:dyDescent="0.4">
      <c r="A8" t="s">
        <v>46</v>
      </c>
      <c r="B8" t="s">
        <v>241</v>
      </c>
      <c r="C8">
        <v>5709.29</v>
      </c>
      <c r="D8">
        <v>8.7289599999999995E-2</v>
      </c>
      <c r="E8">
        <v>115.072</v>
      </c>
      <c r="F8" s="4">
        <v>3105360</v>
      </c>
      <c r="G8">
        <v>39.278599999999997</v>
      </c>
      <c r="I8">
        <f>50 - 10 * ((D8 - $D$52) / $D$53)</f>
        <v>61.885289052709425</v>
      </c>
      <c r="K8">
        <f t="shared" ref="K8:K50" si="3">50 - 10 * ((G8 - $G$52) / $G$53)</f>
        <v>52.364570870884222</v>
      </c>
      <c r="N8">
        <f t="shared" ref="N8:N50" si="4">IF(D8&lt;$S$4, 3, IF(D8&lt;$S$5, 2, IF(D8&lt;$S$6, 1, 0)))</f>
        <v>3</v>
      </c>
      <c r="P8">
        <f t="shared" ref="P8:P50" si="5">IF(G8&lt;$T$4, 3, IF(G8&lt;$T$5, 2, IF(G8&lt;$T$6, 1, 0)))</f>
        <v>1</v>
      </c>
      <c r="V8">
        <v>8.7289599999999995E-2</v>
      </c>
      <c r="Y8">
        <v>39.278599999999997</v>
      </c>
    </row>
    <row r="9" spans="1:27" x14ac:dyDescent="0.4">
      <c r="A9" t="s">
        <v>47</v>
      </c>
      <c r="B9" t="s">
        <v>50</v>
      </c>
      <c r="C9">
        <v>7782.02</v>
      </c>
      <c r="D9">
        <v>0.15775600000000001</v>
      </c>
      <c r="E9">
        <v>119.727</v>
      </c>
      <c r="F9" s="4">
        <v>7450130</v>
      </c>
      <c r="G9">
        <v>37.164900000000003</v>
      </c>
      <c r="I9">
        <f>50 - 10 * ((D9 - $D$52) / $D$53)</f>
        <v>57.718135753309802</v>
      </c>
      <c r="K9">
        <f t="shared" si="3"/>
        <v>52.7227121316295</v>
      </c>
      <c r="N9">
        <f t="shared" si="4"/>
        <v>2</v>
      </c>
      <c r="P9">
        <f t="shared" si="5"/>
        <v>1</v>
      </c>
      <c r="V9">
        <v>0.15775600000000001</v>
      </c>
      <c r="Y9">
        <v>37.164900000000003</v>
      </c>
    </row>
    <row r="10" spans="1:27" x14ac:dyDescent="0.4">
      <c r="A10" t="s">
        <v>48</v>
      </c>
      <c r="B10" t="s">
        <v>235</v>
      </c>
      <c r="C10">
        <v>13861.7</v>
      </c>
      <c r="D10">
        <v>0.35925499999999999</v>
      </c>
      <c r="E10">
        <v>129.51300000000001</v>
      </c>
      <c r="F10" s="4">
        <v>36629000</v>
      </c>
      <c r="G10">
        <v>62.294400000000003</v>
      </c>
      <c r="I10">
        <f>50 - 10 * ((D10 - $D$52) / $D$53)</f>
        <v>45.802141425861201</v>
      </c>
      <c r="K10">
        <f t="shared" si="3"/>
        <v>48.464818006683466</v>
      </c>
      <c r="N10">
        <f t="shared" si="4"/>
        <v>1</v>
      </c>
      <c r="P10">
        <f t="shared" si="5"/>
        <v>0</v>
      </c>
      <c r="V10">
        <v>0.35925499999999999</v>
      </c>
      <c r="Y10">
        <v>62.294400000000003</v>
      </c>
    </row>
    <row r="11" spans="1:27" x14ac:dyDescent="0.4">
      <c r="A11" t="s">
        <v>53</v>
      </c>
      <c r="I11">
        <f t="shared" ref="I11" si="6">AVERAGE(I8:I10)</f>
        <v>55.13518874396015</v>
      </c>
      <c r="J11">
        <f>AVERAGE(I4:I6,I8:I10)</f>
        <v>54.82275948113022</v>
      </c>
      <c r="K11">
        <f t="shared" ref="K11" si="7">AVERAGE(K8:K10)</f>
        <v>51.184033669732393</v>
      </c>
      <c r="L11">
        <f>AVERAGE(K7,K11)</f>
        <v>50.120010561380624</v>
      </c>
      <c r="N11">
        <f t="shared" ref="N11" si="8">SUM(N8:N10)</f>
        <v>6</v>
      </c>
      <c r="O11">
        <f>SUM(N7,N11)</f>
        <v>12</v>
      </c>
      <c r="P11">
        <f t="shared" ref="P11" si="9">SUM(P8:P10)</f>
        <v>2</v>
      </c>
      <c r="Q11">
        <f>SUM(P7,P11)</f>
        <v>3</v>
      </c>
      <c r="W11">
        <f>AVERAGE(V8:V10)</f>
        <v>0.20143353333333333</v>
      </c>
      <c r="X11">
        <f>AVERAGE(V4:V10)</f>
        <v>0.2067167</v>
      </c>
      <c r="Z11">
        <f t="shared" ref="Z11" si="10">AVERAGE(Y8:Y10)</f>
        <v>46.245966666666668</v>
      </c>
      <c r="AA11">
        <f>AVERAGE(Y4:Y10)</f>
        <v>52.525683333333326</v>
      </c>
    </row>
    <row r="12" spans="1:27" x14ac:dyDescent="0.4">
      <c r="A12" t="s">
        <v>54</v>
      </c>
      <c r="B12" t="s">
        <v>57</v>
      </c>
      <c r="C12">
        <v>19543.2</v>
      </c>
      <c r="D12">
        <v>0.42333100000000001</v>
      </c>
      <c r="E12">
        <v>119.38</v>
      </c>
      <c r="F12" s="4">
        <v>16290600</v>
      </c>
      <c r="G12">
        <v>40.760599999999997</v>
      </c>
      <c r="I12">
        <f>50 - 10 * ((D12 - $D$52) / $D$53)</f>
        <v>42.012895560990422</v>
      </c>
      <c r="K12">
        <f t="shared" ref="K12" si="11">50 - 10 * ((G12 - $G$52) / $G$53)</f>
        <v>52.113463642599939</v>
      </c>
      <c r="N12">
        <f t="shared" ref="N12" si="12">IF(D12&lt;$S$4, 3, IF(D12&lt;$S$5, 2, IF(D12&lt;$S$6, 1, 0)))</f>
        <v>0</v>
      </c>
      <c r="P12">
        <f t="shared" ref="P12" si="13">IF(G12&lt;$T$4, 3, IF(G12&lt;$T$5, 2, IF(G12&lt;$T$6, 1, 0)))</f>
        <v>1</v>
      </c>
      <c r="V12">
        <v>0.42333100000000001</v>
      </c>
      <c r="Y12">
        <v>40.760599999999997</v>
      </c>
    </row>
    <row r="13" spans="1:27" x14ac:dyDescent="0.4">
      <c r="A13" t="s">
        <v>55</v>
      </c>
      <c r="B13" t="s">
        <v>58</v>
      </c>
      <c r="C13">
        <v>17699.2</v>
      </c>
      <c r="D13">
        <v>0.43534699999999998</v>
      </c>
      <c r="E13">
        <v>208.39</v>
      </c>
      <c r="F13" s="4">
        <v>24474300</v>
      </c>
      <c r="G13">
        <v>100.90900000000001</v>
      </c>
      <c r="I13">
        <f>50 - 10 * ((D13 - $D$52) / $D$53)</f>
        <v>41.302308472029083</v>
      </c>
      <c r="K13">
        <f t="shared" si="3"/>
        <v>41.922034486233741</v>
      </c>
      <c r="N13">
        <f t="shared" si="4"/>
        <v>0</v>
      </c>
      <c r="P13">
        <f t="shared" si="5"/>
        <v>0</v>
      </c>
      <c r="V13">
        <v>0.43534699999999998</v>
      </c>
      <c r="Y13">
        <v>100.90900000000001</v>
      </c>
    </row>
    <row r="14" spans="1:27" x14ac:dyDescent="0.4">
      <c r="A14" t="s">
        <v>56</v>
      </c>
      <c r="B14" t="s">
        <v>59</v>
      </c>
      <c r="C14">
        <v>5204.1499999999996</v>
      </c>
      <c r="D14">
        <v>9.9600000000000001E-3</v>
      </c>
      <c r="E14">
        <v>96.149699999999996</v>
      </c>
      <c r="F14" s="4">
        <v>1217240</v>
      </c>
      <c r="G14">
        <v>18.8947</v>
      </c>
      <c r="I14">
        <f>50 - 10 * ((D14 - $D$52) / $D$53)</f>
        <v>66.45830963814096</v>
      </c>
      <c r="K14">
        <f t="shared" si="3"/>
        <v>55.81837966347809</v>
      </c>
      <c r="N14">
        <f t="shared" si="4"/>
        <v>3</v>
      </c>
      <c r="P14">
        <f t="shared" si="5"/>
        <v>3</v>
      </c>
      <c r="V14">
        <v>9.9600000000000001E-3</v>
      </c>
      <c r="Y14">
        <v>18.8947</v>
      </c>
    </row>
    <row r="15" spans="1:27" x14ac:dyDescent="0.4">
      <c r="I15">
        <f t="shared" ref="I15" si="14">AVERAGE(I12:I14)</f>
        <v>49.924504557053488</v>
      </c>
      <c r="K15">
        <f t="shared" ref="K15" si="15">AVERAGE(K12:K14)</f>
        <v>49.951292597437259</v>
      </c>
      <c r="N15">
        <f t="shared" ref="N15" si="16">SUM(N12:N14)</f>
        <v>3</v>
      </c>
      <c r="P15">
        <f t="shared" ref="P15" si="17">SUM(P12:P14)</f>
        <v>4</v>
      </c>
      <c r="W15">
        <f t="shared" ref="W15" si="18">AVERAGE(V12:V14)</f>
        <v>0.28954600000000003</v>
      </c>
      <c r="Z15">
        <f t="shared" ref="Z15" si="19">AVERAGE(Y12:Y14)</f>
        <v>53.521433333333334</v>
      </c>
    </row>
    <row r="16" spans="1:27" ht="37.5" x14ac:dyDescent="0.4">
      <c r="A16" s="2" t="s">
        <v>61</v>
      </c>
      <c r="B16" t="s">
        <v>289</v>
      </c>
      <c r="C16">
        <v>6694.51</v>
      </c>
      <c r="D16">
        <v>0.16104399999999999</v>
      </c>
      <c r="E16">
        <v>146.828</v>
      </c>
      <c r="F16" s="4">
        <v>2304110</v>
      </c>
      <c r="G16">
        <v>26.226500000000001</v>
      </c>
      <c r="I16">
        <f>50 - 10 * ((D16 - $D$52) / $D$53)</f>
        <v>57.523694146410264</v>
      </c>
      <c r="K16">
        <f t="shared" ref="K16" si="20">50 - 10 * ((G16 - $G$52) / $G$53)</f>
        <v>54.576093579581503</v>
      </c>
      <c r="N16">
        <f t="shared" ref="N16" si="21">IF(D16&lt;$S$4, 3, IF(D16&lt;$S$5, 2, IF(D16&lt;$S$6, 1, 0)))</f>
        <v>2</v>
      </c>
      <c r="P16">
        <f t="shared" ref="P16" si="22">IF(G16&lt;$T$4, 3, IF(G16&lt;$T$5, 2, IF(G16&lt;$T$6, 1, 0)))</f>
        <v>2</v>
      </c>
      <c r="V16">
        <v>0.16104399999999999</v>
      </c>
      <c r="Y16">
        <v>26.226500000000001</v>
      </c>
    </row>
    <row r="17" spans="1:27" x14ac:dyDescent="0.4">
      <c r="A17" t="s">
        <v>63</v>
      </c>
      <c r="B17" t="s">
        <v>288</v>
      </c>
      <c r="C17">
        <v>6982.98</v>
      </c>
      <c r="D17">
        <v>0.25587199999999999</v>
      </c>
      <c r="E17">
        <v>154.99</v>
      </c>
      <c r="F17" s="4">
        <v>2174190</v>
      </c>
      <c r="G17">
        <v>31.597000000000001</v>
      </c>
      <c r="I17">
        <f>50 - 10 * ((D17 - $D$52) / $D$53)</f>
        <v>51.915875199004589</v>
      </c>
      <c r="K17">
        <f t="shared" si="3"/>
        <v>53.666126393683541</v>
      </c>
      <c r="N17">
        <f t="shared" si="4"/>
        <v>1</v>
      </c>
      <c r="P17">
        <f t="shared" si="5"/>
        <v>2</v>
      </c>
      <c r="V17">
        <v>0.25587199999999999</v>
      </c>
      <c r="Y17">
        <v>31.597000000000001</v>
      </c>
    </row>
    <row r="18" spans="1:27" x14ac:dyDescent="0.4">
      <c r="A18" t="s">
        <v>62</v>
      </c>
      <c r="B18" t="s">
        <v>287</v>
      </c>
      <c r="C18">
        <v>19674.7</v>
      </c>
      <c r="D18">
        <v>0.38286999999999999</v>
      </c>
      <c r="E18">
        <v>78.544600000000003</v>
      </c>
      <c r="F18" s="4">
        <v>23488700</v>
      </c>
      <c r="G18">
        <v>34.407299999999999</v>
      </c>
      <c r="I18">
        <f>50 - 10 * ((D18 - $D$52) / $D$53)</f>
        <v>44.405627269251497</v>
      </c>
      <c r="K18">
        <f t="shared" si="3"/>
        <v>53.189954569360104</v>
      </c>
      <c r="N18">
        <f t="shared" si="4"/>
        <v>1</v>
      </c>
      <c r="P18">
        <f t="shared" si="5"/>
        <v>2</v>
      </c>
      <c r="V18">
        <v>0.38286999999999999</v>
      </c>
      <c r="Y18">
        <v>34.407299999999999</v>
      </c>
    </row>
    <row r="19" spans="1:27" x14ac:dyDescent="0.4">
      <c r="A19" t="s">
        <v>71</v>
      </c>
      <c r="I19">
        <f t="shared" ref="I19" si="23">AVERAGE(I16:I18)</f>
        <v>51.281732204888783</v>
      </c>
      <c r="J19">
        <f>AVERAGE(I15,I19)</f>
        <v>50.603118380971139</v>
      </c>
      <c r="K19">
        <f t="shared" ref="K19" si="24">AVERAGE(K16:K18)</f>
        <v>53.810724847541714</v>
      </c>
      <c r="L19">
        <f>AVERAGE(K15,K19)</f>
        <v>51.881008722489483</v>
      </c>
      <c r="N19">
        <f t="shared" ref="N19" si="25">SUM(N16:N18)</f>
        <v>4</v>
      </c>
      <c r="O19">
        <f t="shared" ref="O19:Q19" si="26">SUM(N15,N19)</f>
        <v>7</v>
      </c>
      <c r="P19">
        <f t="shared" ref="P19" si="27">SUM(P16:P18)</f>
        <v>6</v>
      </c>
      <c r="Q19">
        <f t="shared" si="26"/>
        <v>10</v>
      </c>
      <c r="W19">
        <f t="shared" ref="W19" si="28">AVERAGE(V16:V18)</f>
        <v>0.2665953333333333</v>
      </c>
      <c r="X19">
        <f t="shared" ref="X19" si="29">AVERAGE(V12:V18)</f>
        <v>0.27807066666666663</v>
      </c>
      <c r="Z19">
        <f t="shared" ref="Z19" si="30">AVERAGE(Y16:Y18)</f>
        <v>30.743600000000001</v>
      </c>
      <c r="AA19">
        <f t="shared" ref="AA19" si="31">AVERAGE(Y12:Y18)</f>
        <v>42.132516666666668</v>
      </c>
    </row>
    <row r="20" spans="1:27" x14ac:dyDescent="0.4">
      <c r="A20" t="s">
        <v>68</v>
      </c>
      <c r="B20" t="s">
        <v>251</v>
      </c>
      <c r="C20" t="s">
        <v>254</v>
      </c>
      <c r="D20">
        <v>0.35140399999999999</v>
      </c>
      <c r="E20">
        <v>201.65700000000001</v>
      </c>
      <c r="F20" s="4">
        <v>12348000</v>
      </c>
      <c r="G20">
        <v>337.72800000000001</v>
      </c>
      <c r="I20">
        <f>50 - 10 * ((D20 - $D$52) / $D$53)</f>
        <v>46.266423985401445</v>
      </c>
      <c r="K20">
        <f t="shared" ref="K20" si="32">50 - 10 * ((G20 - $G$52) / $G$53)</f>
        <v>1.7958788215529466</v>
      </c>
      <c r="N20">
        <f t="shared" ref="N20" si="33">IF(D20&lt;$S$4, 3, IF(D20&lt;$S$5, 2, IF(D20&lt;$S$6, 1, 0)))</f>
        <v>1</v>
      </c>
      <c r="P20">
        <f t="shared" ref="P20" si="34">IF(G20&lt;$T$4, 3, IF(G20&lt;$T$5, 2, IF(G20&lt;$T$6, 1, 0)))</f>
        <v>0</v>
      </c>
      <c r="V20">
        <v>0.35140399999999999</v>
      </c>
      <c r="Y20">
        <v>337.72800000000001</v>
      </c>
    </row>
    <row r="21" spans="1:27" x14ac:dyDescent="0.4">
      <c r="A21" t="s">
        <v>70</v>
      </c>
      <c r="B21" t="s">
        <v>246</v>
      </c>
      <c r="C21">
        <v>17840.599999999999</v>
      </c>
      <c r="D21">
        <v>0.59658999999999995</v>
      </c>
      <c r="E21">
        <v>2079.4699999999998</v>
      </c>
      <c r="F21" s="4">
        <v>12222700</v>
      </c>
      <c r="G21">
        <v>153.49799999999999</v>
      </c>
      <c r="I21">
        <f>50 - 10 * ((D21 - $D$52) / $D$53)</f>
        <v>31.766922820781211</v>
      </c>
      <c r="K21">
        <f t="shared" si="3"/>
        <v>33.011455519808337</v>
      </c>
      <c r="N21">
        <f t="shared" si="4"/>
        <v>0</v>
      </c>
      <c r="P21">
        <f t="shared" si="5"/>
        <v>0</v>
      </c>
      <c r="V21">
        <v>0.59658999999999995</v>
      </c>
      <c r="Y21">
        <v>153.49799999999999</v>
      </c>
    </row>
    <row r="22" spans="1:27" x14ac:dyDescent="0.4">
      <c r="A22" t="s">
        <v>69</v>
      </c>
      <c r="B22" t="s">
        <v>67</v>
      </c>
      <c r="C22">
        <v>8588.82</v>
      </c>
      <c r="D22">
        <v>0.194687</v>
      </c>
      <c r="E22">
        <v>133.99700000000001</v>
      </c>
      <c r="F22" s="4">
        <v>5897750</v>
      </c>
      <c r="G22">
        <v>66.296400000000006</v>
      </c>
      <c r="I22">
        <f>50 - 10 * ((D22 - $D$52) / $D$53)</f>
        <v>55.534156743453657</v>
      </c>
      <c r="K22">
        <f t="shared" si="3"/>
        <v>47.786726827470424</v>
      </c>
      <c r="N22">
        <f t="shared" si="4"/>
        <v>2</v>
      </c>
      <c r="P22">
        <f t="shared" si="5"/>
        <v>0</v>
      </c>
      <c r="V22">
        <v>0.194687</v>
      </c>
      <c r="Y22">
        <v>66.296400000000006</v>
      </c>
    </row>
    <row r="23" spans="1:27" x14ac:dyDescent="0.4">
      <c r="I23">
        <f t="shared" ref="I23" si="35">AVERAGE(I20:I22)</f>
        <v>44.522501183212107</v>
      </c>
      <c r="K23">
        <f t="shared" ref="K23" si="36">AVERAGE(K20:K22)</f>
        <v>27.531353722943901</v>
      </c>
      <c r="N23">
        <f t="shared" ref="N23" si="37">SUM(N20:N22)</f>
        <v>3</v>
      </c>
      <c r="P23">
        <f t="shared" ref="P23" si="38">SUM(P20:P22)</f>
        <v>0</v>
      </c>
      <c r="W23">
        <f t="shared" ref="W23" si="39">AVERAGE(V20:V22)</f>
        <v>0.38089366666666669</v>
      </c>
      <c r="Z23">
        <f t="shared" ref="Z23" si="40">AVERAGE(Y20:Y22)</f>
        <v>185.84080000000003</v>
      </c>
    </row>
    <row r="24" spans="1:27" ht="37.5" x14ac:dyDescent="0.4">
      <c r="A24" s="2" t="s">
        <v>77</v>
      </c>
      <c r="B24" t="s">
        <v>271</v>
      </c>
      <c r="C24">
        <v>6677.9</v>
      </c>
      <c r="D24">
        <v>0.121296</v>
      </c>
      <c r="E24">
        <v>131.68299999999999</v>
      </c>
      <c r="F24" s="4">
        <v>10052500</v>
      </c>
      <c r="G24">
        <v>175.751</v>
      </c>
      <c r="I24">
        <f>50 - 10 * ((D24 - $D$52) / $D$53)</f>
        <v>59.874261357798041</v>
      </c>
      <c r="K24">
        <f t="shared" ref="K24" si="41">50 - 10 * ((G24 - $G$52) / $G$53)</f>
        <v>29.240950019801399</v>
      </c>
      <c r="N24">
        <f t="shared" ref="N24" si="42">IF(D24&lt;$S$4, 3, IF(D24&lt;$S$5, 2, IF(D24&lt;$S$6, 1, 0)))</f>
        <v>3</v>
      </c>
      <c r="P24">
        <f t="shared" ref="P24" si="43">IF(G24&lt;$T$4, 3, IF(G24&lt;$T$5, 2, IF(G24&lt;$T$6, 1, 0)))</f>
        <v>0</v>
      </c>
      <c r="V24">
        <v>0.121296</v>
      </c>
      <c r="Y24">
        <v>175.751</v>
      </c>
    </row>
    <row r="25" spans="1:27" x14ac:dyDescent="0.4">
      <c r="A25" t="s">
        <v>75</v>
      </c>
      <c r="B25" t="s">
        <v>74</v>
      </c>
      <c r="C25">
        <v>25926.2</v>
      </c>
      <c r="D25">
        <v>0.47626000000000002</v>
      </c>
      <c r="E25">
        <v>97.814499999999995</v>
      </c>
      <c r="F25" s="4">
        <v>35367300</v>
      </c>
      <c r="G25">
        <v>23.097000000000001</v>
      </c>
      <c r="I25">
        <f>50 - 10 * ((D25 - $D$52) / $D$53)</f>
        <v>38.882846956493495</v>
      </c>
      <c r="K25">
        <f t="shared" si="3"/>
        <v>55.106350037689246</v>
      </c>
      <c r="N25">
        <f t="shared" si="4"/>
        <v>0</v>
      </c>
      <c r="P25">
        <f t="shared" si="5"/>
        <v>2</v>
      </c>
      <c r="V25">
        <v>0.47626000000000002</v>
      </c>
      <c r="Y25">
        <v>23.097000000000001</v>
      </c>
    </row>
    <row r="26" spans="1:27" x14ac:dyDescent="0.4">
      <c r="A26" t="s">
        <v>76</v>
      </c>
      <c r="B26" t="s">
        <v>267</v>
      </c>
      <c r="C26">
        <v>13195</v>
      </c>
      <c r="D26">
        <v>0.46006599999999997</v>
      </c>
      <c r="E26">
        <v>307.63200000000001</v>
      </c>
      <c r="F26" s="4">
        <v>10743000</v>
      </c>
      <c r="G26">
        <v>43.319000000000003</v>
      </c>
      <c r="I26">
        <f>50 - 10 * ((D26 - $D$52) / $D$53)</f>
        <v>39.840507352518799</v>
      </c>
      <c r="K26">
        <f t="shared" si="3"/>
        <v>51.679973269561799</v>
      </c>
      <c r="N26">
        <f t="shared" si="4"/>
        <v>0</v>
      </c>
      <c r="P26">
        <f t="shared" si="5"/>
        <v>1</v>
      </c>
      <c r="V26">
        <v>0.46006599999999997</v>
      </c>
      <c r="Y26">
        <v>43.319000000000003</v>
      </c>
    </row>
    <row r="27" spans="1:27" x14ac:dyDescent="0.4">
      <c r="A27" t="s">
        <v>78</v>
      </c>
      <c r="G27">
        <f>AVERAGE(I23,I27)</f>
        <v>45.360853202741112</v>
      </c>
      <c r="I27">
        <f t="shared" ref="I27" si="44">AVERAGE(I24:I26)</f>
        <v>46.199205222270109</v>
      </c>
      <c r="J27">
        <f>AVERAGE(I20:I22,I24:I26)</f>
        <v>45.360853202741112</v>
      </c>
      <c r="K27">
        <f t="shared" ref="K27" si="45">AVERAGE(K24:K26)</f>
        <v>45.342424442350818</v>
      </c>
      <c r="L27">
        <f>AVERAGE(K20:K22,K24:K26)</f>
        <v>36.436889082647362</v>
      </c>
      <c r="N27">
        <f t="shared" ref="N27" si="46">SUM(N24:N26)</f>
        <v>3</v>
      </c>
      <c r="O27">
        <f t="shared" ref="O27:Q27" si="47">SUM(N23,N27)</f>
        <v>6</v>
      </c>
      <c r="P27">
        <f t="shared" ref="P27" si="48">SUM(P24:P26)</f>
        <v>3</v>
      </c>
      <c r="Q27">
        <f t="shared" si="47"/>
        <v>3</v>
      </c>
      <c r="W27">
        <f t="shared" ref="W27" si="49">AVERAGE(V24:V26)</f>
        <v>0.35254066666666661</v>
      </c>
      <c r="X27">
        <f t="shared" ref="X27" si="50">AVERAGE(V20:V26)</f>
        <v>0.36671716666666665</v>
      </c>
      <c r="Y27">
        <f>AVERAGE(AA23,AA27)</f>
        <v>133.28156666666666</v>
      </c>
      <c r="Z27">
        <f t="shared" ref="Z27" si="51">AVERAGE(Y24:Y26)</f>
        <v>80.722333333333339</v>
      </c>
      <c r="AA27">
        <f t="shared" ref="AA27" si="52">AVERAGE(Y20:Y26)</f>
        <v>133.28156666666666</v>
      </c>
    </row>
    <row r="28" spans="1:27" x14ac:dyDescent="0.4">
      <c r="A28" t="s">
        <v>12</v>
      </c>
      <c r="B28" t="s">
        <v>16</v>
      </c>
      <c r="C28">
        <v>9091.57</v>
      </c>
      <c r="D28">
        <v>0.24251</v>
      </c>
      <c r="E28">
        <v>151.11799999999999</v>
      </c>
      <c r="F28" s="4">
        <v>9329150</v>
      </c>
      <c r="G28">
        <v>50.736400000000003</v>
      </c>
      <c r="I28">
        <f>50 - 10 * ((D28 - $D$52) / $D$53)</f>
        <v>52.706060342371892</v>
      </c>
      <c r="K28">
        <f t="shared" ref="K28" si="53">50 - 10 * ((G28 - $G$52) / $G$53)</f>
        <v>50.42318328637969</v>
      </c>
      <c r="N28">
        <f t="shared" ref="N28" si="54">IF(D28&lt;$S$4, 3, IF(D28&lt;$S$5, 2, IF(D28&lt;$S$6, 1, 0)))</f>
        <v>2</v>
      </c>
      <c r="P28">
        <f t="shared" ref="P28" si="55">IF(G28&lt;$T$4, 3, IF(G28&lt;$T$5, 2, IF(G28&lt;$T$6, 1, 0)))</f>
        <v>1</v>
      </c>
      <c r="V28">
        <v>0.24251</v>
      </c>
      <c r="Y28">
        <v>50.736400000000003</v>
      </c>
    </row>
    <row r="29" spans="1:27" ht="19.5" x14ac:dyDescent="0.4">
      <c r="A29" s="1" t="s">
        <v>22</v>
      </c>
      <c r="B29" t="s">
        <v>15</v>
      </c>
      <c r="C29">
        <v>5236.55</v>
      </c>
      <c r="D29">
        <v>2.4530300000000001E-2</v>
      </c>
      <c r="E29">
        <v>107.13500000000001</v>
      </c>
      <c r="F29" s="4">
        <v>7995980</v>
      </c>
      <c r="G29">
        <v>92.650300000000001</v>
      </c>
      <c r="I29">
        <f>50 - 10 * ((D29 - $D$52) / $D$53)</f>
        <v>65.596669569707743</v>
      </c>
      <c r="K29">
        <f t="shared" si="3"/>
        <v>43.321372722557257</v>
      </c>
      <c r="N29">
        <f t="shared" si="4"/>
        <v>3</v>
      </c>
      <c r="P29">
        <f t="shared" si="5"/>
        <v>0</v>
      </c>
      <c r="V29">
        <v>2.4530300000000001E-2</v>
      </c>
      <c r="Y29">
        <v>92.650300000000001</v>
      </c>
    </row>
    <row r="30" spans="1:27" x14ac:dyDescent="0.4">
      <c r="A30" t="s">
        <v>26</v>
      </c>
      <c r="B30" t="s">
        <v>20</v>
      </c>
      <c r="C30">
        <v>4764.7700000000004</v>
      </c>
      <c r="D30">
        <v>0.16608200000000001</v>
      </c>
      <c r="E30">
        <v>184.684</v>
      </c>
      <c r="F30" s="4">
        <v>2837010</v>
      </c>
      <c r="G30">
        <v>47.396799999999999</v>
      </c>
      <c r="I30">
        <f>50 - 10 * ((D30 - $D$52) / $D$53)</f>
        <v>57.22576324143462</v>
      </c>
      <c r="K30">
        <f t="shared" si="3"/>
        <v>50.989038684205745</v>
      </c>
      <c r="N30">
        <f t="shared" si="4"/>
        <v>2</v>
      </c>
      <c r="P30">
        <f t="shared" si="5"/>
        <v>1</v>
      </c>
      <c r="V30">
        <v>0.16608200000000001</v>
      </c>
      <c r="Y30">
        <v>47.396799999999999</v>
      </c>
    </row>
    <row r="31" spans="1:27" x14ac:dyDescent="0.4">
      <c r="I31">
        <f t="shared" ref="I31" si="56">AVERAGE(I28:I30)</f>
        <v>58.509497717838087</v>
      </c>
      <c r="K31">
        <f t="shared" ref="K31" si="57">AVERAGE(K28:K30)</f>
        <v>48.2445315643809</v>
      </c>
      <c r="N31">
        <f t="shared" ref="N31" si="58">SUM(N28:N30)</f>
        <v>7</v>
      </c>
      <c r="P31">
        <f t="shared" ref="P31" si="59">SUM(P28:P30)</f>
        <v>2</v>
      </c>
      <c r="W31">
        <f t="shared" ref="W31" si="60">AVERAGE(V28:V30)</f>
        <v>0.14437410000000001</v>
      </c>
      <c r="Z31">
        <f t="shared" ref="Z31" si="61">AVERAGE(Y28:Y30)</f>
        <v>63.594500000000004</v>
      </c>
    </row>
    <row r="32" spans="1:27" ht="37.5" x14ac:dyDescent="0.4">
      <c r="A32" s="2" t="s">
        <v>89</v>
      </c>
      <c r="B32" t="s">
        <v>84</v>
      </c>
      <c r="C32">
        <v>7477.77</v>
      </c>
      <c r="D32">
        <v>0.118798</v>
      </c>
      <c r="E32">
        <v>91.299599999999998</v>
      </c>
      <c r="F32" s="4">
        <v>2937770</v>
      </c>
      <c r="G32">
        <v>19.5563</v>
      </c>
      <c r="I32">
        <f>50 - 10 * ((D32 - $D$52) / $D$53)</f>
        <v>60.021984938708954</v>
      </c>
      <c r="K32">
        <f t="shared" ref="K32" si="62">50 - 10 * ((G32 - $G$52) / $G$53)</f>
        <v>55.706279432551717</v>
      </c>
      <c r="N32">
        <f t="shared" ref="N32" si="63">IF(D32&lt;$S$4, 3, IF(D32&lt;$S$5, 2, IF(D32&lt;$S$6, 1, 0)))</f>
        <v>3</v>
      </c>
      <c r="P32">
        <f t="shared" ref="P32" si="64">IF(G32&lt;$T$4, 3, IF(G32&lt;$T$5, 2, IF(G32&lt;$T$6, 1, 0)))</f>
        <v>3</v>
      </c>
      <c r="V32">
        <v>0.118798</v>
      </c>
      <c r="Y32">
        <v>19.5563</v>
      </c>
    </row>
    <row r="33" spans="1:27" x14ac:dyDescent="0.4">
      <c r="A33" t="s">
        <v>88</v>
      </c>
      <c r="B33" t="s">
        <v>85</v>
      </c>
      <c r="C33">
        <v>8650.42</v>
      </c>
      <c r="D33">
        <v>0.24391499999999999</v>
      </c>
      <c r="E33">
        <v>167.47800000000001</v>
      </c>
      <c r="F33" s="4">
        <v>7837700</v>
      </c>
      <c r="G33">
        <v>35.241900000000001</v>
      </c>
      <c r="I33">
        <f>50 - 10 * ((D33 - $D$52) / $D$53)</f>
        <v>52.622973220202226</v>
      </c>
      <c r="K33">
        <f t="shared" si="3"/>
        <v>53.048541551326323</v>
      </c>
      <c r="N33">
        <f t="shared" si="4"/>
        <v>2</v>
      </c>
      <c r="P33">
        <f>IF(G33&lt;$T$4, 3, IF(G33&lt;$T$5, 2, IF(G33&lt;$T$6, 1, 0)))</f>
        <v>2</v>
      </c>
      <c r="V33">
        <v>0.24391499999999999</v>
      </c>
      <c r="Y33">
        <v>35.241900000000001</v>
      </c>
    </row>
    <row r="34" spans="1:27" x14ac:dyDescent="0.4">
      <c r="A34" t="s">
        <v>87</v>
      </c>
      <c r="B34" t="s">
        <v>86</v>
      </c>
      <c r="C34">
        <v>7810.99</v>
      </c>
      <c r="D34">
        <v>0.2203</v>
      </c>
      <c r="E34">
        <v>169.70500000000001</v>
      </c>
      <c r="F34" s="4">
        <v>6753560</v>
      </c>
      <c r="G34">
        <v>24.984999999999999</v>
      </c>
      <c r="I34">
        <f>50 - 10 * ((D34 - $D$52) / $D$53)</f>
        <v>54.019487376811931</v>
      </c>
      <c r="K34">
        <f t="shared" si="3"/>
        <v>54.786450950644216</v>
      </c>
      <c r="N34">
        <f t="shared" si="4"/>
        <v>2</v>
      </c>
      <c r="P34">
        <f t="shared" si="5"/>
        <v>2</v>
      </c>
      <c r="V34">
        <v>0.2203</v>
      </c>
      <c r="Y34">
        <v>24.984999999999999</v>
      </c>
    </row>
    <row r="35" spans="1:27" x14ac:dyDescent="0.4">
      <c r="A35" t="s">
        <v>90</v>
      </c>
      <c r="I35">
        <f t="shared" ref="I35" si="65">AVERAGE(I32:I34)</f>
        <v>55.554815178574366</v>
      </c>
      <c r="J35">
        <f>AVERAGE(I31,I35)</f>
        <v>57.032156448206223</v>
      </c>
      <c r="K35">
        <f t="shared" ref="K35" si="66">AVERAGE(K32:K34)</f>
        <v>54.513757311507419</v>
      </c>
      <c r="L35">
        <f>AVERAGE(K31,K35)</f>
        <v>51.379144437944163</v>
      </c>
      <c r="N35">
        <f t="shared" ref="N35" si="67">SUM(N32:N34)</f>
        <v>7</v>
      </c>
      <c r="O35">
        <f t="shared" ref="O35:Q35" si="68">SUM(N31,N35)</f>
        <v>14</v>
      </c>
      <c r="P35">
        <f t="shared" ref="P35" si="69">SUM(P32:P34)</f>
        <v>7</v>
      </c>
      <c r="Q35">
        <f t="shared" si="68"/>
        <v>9</v>
      </c>
      <c r="W35">
        <f t="shared" ref="W35" si="70">AVERAGE(V32:V34)</f>
        <v>0.19433766666666666</v>
      </c>
      <c r="X35">
        <f t="shared" ref="X35" si="71">AVERAGE(V28:V34)</f>
        <v>0.16935588333333332</v>
      </c>
      <c r="Z35">
        <f t="shared" ref="Z35" si="72">AVERAGE(Y32:Y34)</f>
        <v>26.594399999999997</v>
      </c>
      <c r="AA35">
        <f t="shared" ref="AA35" si="73">AVERAGE(Y28:Y34)</f>
        <v>45.094450000000002</v>
      </c>
    </row>
    <row r="36" spans="1:27" x14ac:dyDescent="0.4">
      <c r="A36" t="s">
        <v>4</v>
      </c>
      <c r="B36" t="s">
        <v>257</v>
      </c>
      <c r="C36">
        <v>6256.22</v>
      </c>
      <c r="D36">
        <v>0.13935600000000001</v>
      </c>
      <c r="E36">
        <v>162.01900000000001</v>
      </c>
      <c r="F36" s="4">
        <v>3062850</v>
      </c>
      <c r="G36">
        <v>17.4453</v>
      </c>
      <c r="I36">
        <f>50 - 10 * ((D36 - $D$52) / $D$53)</f>
        <v>58.806251801652749</v>
      </c>
      <c r="K36">
        <f t="shared" ref="K36" si="74">50 - 10 * ((G36 - $G$52) / $G$53)</f>
        <v>56.063963210492432</v>
      </c>
      <c r="N36">
        <f t="shared" ref="N36" si="75">IF(D36&lt;$S$4, 3, IF(D36&lt;$S$5, 2, IF(D36&lt;$S$6, 1, 0)))</f>
        <v>3</v>
      </c>
      <c r="P36">
        <f t="shared" ref="P36" si="76">IF(G36&lt;$T$4, 3, IF(G36&lt;$T$5, 2, IF(G36&lt;$T$6, 1, 0)))</f>
        <v>3</v>
      </c>
      <c r="V36">
        <v>0.13935600000000001</v>
      </c>
      <c r="Y36">
        <v>17.4453</v>
      </c>
    </row>
    <row r="37" spans="1:27" x14ac:dyDescent="0.4">
      <c r="A37" t="s">
        <v>92</v>
      </c>
      <c r="B37" t="s">
        <v>94</v>
      </c>
      <c r="C37">
        <v>6882.33</v>
      </c>
      <c r="D37">
        <v>0.13249</v>
      </c>
      <c r="E37">
        <v>164.97800000000001</v>
      </c>
      <c r="F37" s="4">
        <v>6800360</v>
      </c>
      <c r="G37">
        <v>26.117100000000001</v>
      </c>
      <c r="I37">
        <f>50 - 10 * ((D37 - $D$52) / $D$53)</f>
        <v>59.212284670561587</v>
      </c>
      <c r="K37">
        <f t="shared" si="3"/>
        <v>54.59463010507023</v>
      </c>
      <c r="N37">
        <f t="shared" si="4"/>
        <v>3</v>
      </c>
      <c r="P37">
        <f t="shared" si="5"/>
        <v>2</v>
      </c>
      <c r="V37">
        <v>0.13249</v>
      </c>
      <c r="Y37">
        <v>26.117100000000001</v>
      </c>
    </row>
    <row r="38" spans="1:27" x14ac:dyDescent="0.4">
      <c r="A38" t="s">
        <v>93</v>
      </c>
      <c r="B38" t="s">
        <v>273</v>
      </c>
      <c r="C38">
        <v>6774.62</v>
      </c>
      <c r="D38">
        <v>0.39141100000000001</v>
      </c>
      <c r="E38">
        <v>455.649</v>
      </c>
      <c r="F38" s="4">
        <v>2067850</v>
      </c>
      <c r="G38">
        <v>20.611799999999999</v>
      </c>
      <c r="I38">
        <f>50 - 10 * ((D38 - $D$52) / $D$53)</f>
        <v>43.900540357898393</v>
      </c>
      <c r="K38">
        <f t="shared" si="3"/>
        <v>55.527437543581364</v>
      </c>
      <c r="N38">
        <f t="shared" si="4"/>
        <v>0</v>
      </c>
      <c r="P38">
        <f t="shared" si="5"/>
        <v>3</v>
      </c>
      <c r="V38">
        <v>0.39141100000000001</v>
      </c>
      <c r="Y38">
        <v>20.611799999999999</v>
      </c>
    </row>
    <row r="39" spans="1:27" x14ac:dyDescent="0.4">
      <c r="I39">
        <f t="shared" ref="I39" si="77">AVERAGE(I36:I38)</f>
        <v>53.973025610037574</v>
      </c>
      <c r="K39">
        <f t="shared" ref="K39" si="78">AVERAGE(K36:K38)</f>
        <v>55.395343619714673</v>
      </c>
      <c r="N39">
        <f t="shared" ref="N39" si="79">SUM(N36:N38)</f>
        <v>6</v>
      </c>
      <c r="P39">
        <f t="shared" ref="P39" si="80">SUM(P36:P38)</f>
        <v>8</v>
      </c>
      <c r="W39">
        <f t="shared" ref="W39" si="81">AVERAGE(V36:V38)</f>
        <v>0.22108566666666665</v>
      </c>
      <c r="Z39">
        <f t="shared" ref="Z39" si="82">AVERAGE(Y36:Y38)</f>
        <v>21.391400000000001</v>
      </c>
    </row>
    <row r="40" spans="1:27" x14ac:dyDescent="0.4">
      <c r="A40" t="s">
        <v>102</v>
      </c>
      <c r="B40" t="s">
        <v>234</v>
      </c>
      <c r="C40">
        <v>10504.9</v>
      </c>
      <c r="D40">
        <v>0.27008199999999999</v>
      </c>
      <c r="E40">
        <v>149.804</v>
      </c>
      <c r="F40" s="4">
        <v>15623400</v>
      </c>
      <c r="G40">
        <v>15.51</v>
      </c>
      <c r="I40">
        <f>50 - 10 * ((D40 - $D$52) / $D$53)</f>
        <v>51.075542098626698</v>
      </c>
      <c r="K40">
        <f t="shared" ref="K40" si="83">50 - 10 * ((G40 - $G$52) / $G$53)</f>
        <v>56.391876718521161</v>
      </c>
      <c r="N40">
        <f t="shared" ref="N40" si="84">IF(D40&lt;$S$4, 3, IF(D40&lt;$S$5, 2, IF(D40&lt;$S$6, 1, 0)))</f>
        <v>1</v>
      </c>
      <c r="P40">
        <f t="shared" ref="P40" si="85">IF(G40&lt;$T$4, 3, IF(G40&lt;$T$5, 2, IF(G40&lt;$T$6, 1, 0)))</f>
        <v>3</v>
      </c>
      <c r="V40">
        <v>0.27008199999999999</v>
      </c>
      <c r="Y40">
        <v>15.51</v>
      </c>
    </row>
    <row r="41" spans="1:27" x14ac:dyDescent="0.4">
      <c r="A41" t="s">
        <v>103</v>
      </c>
      <c r="B41" t="s">
        <v>227</v>
      </c>
      <c r="C41">
        <v>7949.55</v>
      </c>
      <c r="D41">
        <v>0.244565</v>
      </c>
      <c r="E41">
        <v>233.07400000000001</v>
      </c>
      <c r="F41" s="4">
        <v>7399800</v>
      </c>
      <c r="G41">
        <v>17.395499999999998</v>
      </c>
      <c r="I41">
        <f>50 - 10 * ((D41 - $D$52) / $D$53)</f>
        <v>52.584534338059676</v>
      </c>
      <c r="K41">
        <f t="shared" si="3"/>
        <v>56.072401226665548</v>
      </c>
      <c r="N41">
        <f t="shared" si="4"/>
        <v>2</v>
      </c>
      <c r="P41">
        <f t="shared" si="5"/>
        <v>3</v>
      </c>
      <c r="V41">
        <v>0.244565</v>
      </c>
      <c r="Y41">
        <v>17.395499999999998</v>
      </c>
    </row>
    <row r="42" spans="1:27" x14ac:dyDescent="0.4">
      <c r="A42" t="s">
        <v>104</v>
      </c>
      <c r="B42" t="s">
        <v>233</v>
      </c>
      <c r="C42">
        <v>4998.75</v>
      </c>
      <c r="D42">
        <v>0.110013</v>
      </c>
      <c r="E42">
        <v>149.31200000000001</v>
      </c>
      <c r="F42" s="4">
        <v>3334560</v>
      </c>
      <c r="G42">
        <v>25.9343</v>
      </c>
      <c r="I42">
        <f>50 - 10 * ((D42 - $D$52) / $D$53)</f>
        <v>60.541501215050943</v>
      </c>
      <c r="K42">
        <f t="shared" si="3"/>
        <v>54.625603385320147</v>
      </c>
      <c r="N42">
        <f t="shared" si="4"/>
        <v>3</v>
      </c>
      <c r="P42">
        <f t="shared" si="5"/>
        <v>2</v>
      </c>
      <c r="V42">
        <v>0.110013</v>
      </c>
      <c r="Y42">
        <v>25.9343</v>
      </c>
    </row>
    <row r="43" spans="1:27" x14ac:dyDescent="0.4">
      <c r="A43" t="s">
        <v>114</v>
      </c>
      <c r="I43">
        <f>AVERAGE(I40:I42)</f>
        <v>54.733859217245772</v>
      </c>
      <c r="J43">
        <f>AVERAGE(I39,I43)</f>
        <v>54.353442413641673</v>
      </c>
      <c r="K43">
        <f t="shared" ref="K43" si="86">AVERAGE(K40:K42)</f>
        <v>55.696627110168947</v>
      </c>
      <c r="L43">
        <f>AVERAGE(K39,K43)</f>
        <v>55.545985364941814</v>
      </c>
      <c r="N43">
        <f t="shared" ref="N43" si="87">SUM(N40:N42)</f>
        <v>6</v>
      </c>
      <c r="O43">
        <f t="shared" ref="O43:Q43" si="88">SUM(N39,N43)</f>
        <v>12</v>
      </c>
      <c r="P43">
        <f t="shared" ref="P43" si="89">SUM(P40:P42)</f>
        <v>8</v>
      </c>
      <c r="Q43">
        <f t="shared" si="88"/>
        <v>16</v>
      </c>
      <c r="W43">
        <f t="shared" ref="W43" si="90">AVERAGE(V40:V42)</f>
        <v>0.20821999999999999</v>
      </c>
      <c r="X43">
        <f t="shared" ref="X43" si="91">AVERAGE(V36:V42)</f>
        <v>0.21465283333333329</v>
      </c>
      <c r="Z43">
        <f t="shared" ref="Z43" si="92">AVERAGE(Y40:Y42)</f>
        <v>19.613266666666664</v>
      </c>
      <c r="AA43">
        <f t="shared" ref="AA43" si="93">AVERAGE(Y36:Y42)</f>
        <v>20.502333333333336</v>
      </c>
    </row>
    <row r="44" spans="1:27" x14ac:dyDescent="0.4">
      <c r="A44" t="s">
        <v>105</v>
      </c>
      <c r="B44" t="s">
        <v>99</v>
      </c>
      <c r="C44">
        <v>10766.4</v>
      </c>
      <c r="D44">
        <v>0.35709200000000002</v>
      </c>
      <c r="E44">
        <v>113.898</v>
      </c>
      <c r="F44" s="4">
        <v>7494700</v>
      </c>
      <c r="G44">
        <v>37.762799999999999</v>
      </c>
      <c r="I44">
        <f>50 - 10 * ((D44 - $D$52) / $D$53)</f>
        <v>45.930054198283251</v>
      </c>
      <c r="K44">
        <f t="shared" ref="K44" si="94">50 - 10 * ((G44 - $G$52) / $G$53)</f>
        <v>52.621405106129387</v>
      </c>
      <c r="N44">
        <f t="shared" ref="N44" si="95">IF(D44&lt;$S$4, 3, IF(D44&lt;$S$5, 2, IF(D44&lt;$S$6, 1, 0)))</f>
        <v>1</v>
      </c>
      <c r="P44">
        <f t="shared" ref="P44" si="96">IF(G44&lt;$T$4, 3, IF(G44&lt;$T$5, 2, IF(G44&lt;$T$6, 1, 0)))</f>
        <v>1</v>
      </c>
      <c r="V44">
        <v>0.35709200000000002</v>
      </c>
      <c r="Y44">
        <v>37.762799999999999</v>
      </c>
    </row>
    <row r="45" spans="1:27" x14ac:dyDescent="0.4">
      <c r="A45" t="s">
        <v>106</v>
      </c>
      <c r="B45" t="s">
        <v>100</v>
      </c>
      <c r="C45">
        <v>22754.400000000001</v>
      </c>
      <c r="D45">
        <v>0.60191799999999995</v>
      </c>
      <c r="E45">
        <v>121.41500000000001</v>
      </c>
      <c r="F45" s="4">
        <v>28929000</v>
      </c>
      <c r="G45">
        <v>20.9253</v>
      </c>
      <c r="I45">
        <f>50 - 10 * ((D45 - $D$52) / $D$53)</f>
        <v>31.45184226069582</v>
      </c>
      <c r="K45">
        <f t="shared" si="3"/>
        <v>55.474318706828917</v>
      </c>
      <c r="N45">
        <f t="shared" si="4"/>
        <v>0</v>
      </c>
      <c r="P45">
        <f t="shared" si="5"/>
        <v>3</v>
      </c>
      <c r="V45">
        <v>0.60191799999999995</v>
      </c>
      <c r="Y45">
        <v>20.9253</v>
      </c>
    </row>
    <row r="46" spans="1:27" x14ac:dyDescent="0.4">
      <c r="A46" t="s">
        <v>107</v>
      </c>
      <c r="B46" t="s">
        <v>101</v>
      </c>
      <c r="C46">
        <v>37882.800000000003</v>
      </c>
      <c r="D46">
        <v>0.64680000000000004</v>
      </c>
      <c r="E46">
        <v>137.66</v>
      </c>
      <c r="F46" s="4">
        <v>24228200</v>
      </c>
      <c r="G46">
        <v>18.678000000000001</v>
      </c>
      <c r="I46">
        <f>50 - 10 * ((D46 - $D$52) / $D$53)</f>
        <v>28.797667017123647</v>
      </c>
      <c r="K46">
        <f t="shared" si="3"/>
        <v>55.855096894496448</v>
      </c>
      <c r="N46">
        <f t="shared" si="4"/>
        <v>0</v>
      </c>
      <c r="P46">
        <f t="shared" si="5"/>
        <v>3</v>
      </c>
      <c r="V46">
        <v>0.64680000000000004</v>
      </c>
      <c r="Y46">
        <v>18.678000000000001</v>
      </c>
    </row>
    <row r="47" spans="1:27" x14ac:dyDescent="0.4">
      <c r="I47">
        <f t="shared" ref="I47" si="97">AVERAGE(I44:I46)</f>
        <v>35.393187825367569</v>
      </c>
      <c r="K47">
        <f t="shared" ref="K47" si="98">AVERAGE(K44:K46)</f>
        <v>54.650273569151587</v>
      </c>
      <c r="N47">
        <f t="shared" ref="N47" si="99">SUM(N44:N46)</f>
        <v>1</v>
      </c>
      <c r="P47">
        <f t="shared" ref="P47" si="100">SUM(P44:P46)</f>
        <v>7</v>
      </c>
      <c r="W47">
        <f t="shared" ref="W47" si="101">AVERAGE(V44:V46)</f>
        <v>0.53527000000000002</v>
      </c>
      <c r="Z47">
        <f t="shared" ref="Z47" si="102">AVERAGE(Y44:Y46)</f>
        <v>25.788700000000002</v>
      </c>
    </row>
    <row r="48" spans="1:27" x14ac:dyDescent="0.4">
      <c r="A48" t="s">
        <v>113</v>
      </c>
      <c r="B48" t="s">
        <v>256</v>
      </c>
      <c r="C48">
        <v>23365.3</v>
      </c>
      <c r="D48">
        <v>0.63599700000000003</v>
      </c>
      <c r="E48">
        <v>235.61500000000001</v>
      </c>
      <c r="F48" s="4">
        <v>6109780</v>
      </c>
      <c r="G48">
        <v>44.140300000000003</v>
      </c>
      <c r="I48">
        <f>50 - 10 * ((D48 - $D$52) / $D$53)</f>
        <v>29.436521238332819</v>
      </c>
      <c r="K48">
        <f t="shared" ref="K48" si="103">50 - 10 * ((G48 - $G$52) / $G$53)</f>
        <v>51.540813777935689</v>
      </c>
      <c r="N48">
        <f t="shared" ref="N48" si="104">IF(D48&lt;$S$4, 3, IF(D48&lt;$S$5, 2, IF(D48&lt;$S$6, 1, 0)))</f>
        <v>0</v>
      </c>
      <c r="P48">
        <f t="shared" ref="P48" si="105">IF(G48&lt;$T$4, 3, IF(G48&lt;$T$5, 2, IF(G48&lt;$T$6, 1, 0)))</f>
        <v>1</v>
      </c>
      <c r="V48">
        <v>0.63599700000000003</v>
      </c>
      <c r="Y48">
        <v>44.140300000000003</v>
      </c>
    </row>
    <row r="49" spans="1:27" x14ac:dyDescent="0.4">
      <c r="A49" t="s">
        <v>111</v>
      </c>
      <c r="B49" t="s">
        <v>109</v>
      </c>
      <c r="C49">
        <v>12258.6</v>
      </c>
      <c r="D49">
        <v>0.35925499999999999</v>
      </c>
      <c r="E49">
        <v>147.39599999999999</v>
      </c>
      <c r="F49" s="4">
        <v>10661800</v>
      </c>
      <c r="G49">
        <v>18.895700000000001</v>
      </c>
      <c r="I49">
        <f>50 - 10 * ((D49 - $D$52) / $D$53)</f>
        <v>45.802141425861201</v>
      </c>
      <c r="K49">
        <f t="shared" si="3"/>
        <v>55.818210225402325</v>
      </c>
      <c r="N49">
        <f t="shared" si="4"/>
        <v>1</v>
      </c>
      <c r="P49">
        <f t="shared" si="5"/>
        <v>3</v>
      </c>
      <c r="V49">
        <v>0.35925499999999999</v>
      </c>
      <c r="Y49">
        <v>18.895700000000001</v>
      </c>
    </row>
    <row r="50" spans="1:27" x14ac:dyDescent="0.4">
      <c r="A50" t="s">
        <v>112</v>
      </c>
      <c r="B50" t="s">
        <v>110</v>
      </c>
      <c r="C50">
        <v>13951.7</v>
      </c>
      <c r="D50">
        <v>0.36355599999999999</v>
      </c>
      <c r="E50">
        <v>154.637</v>
      </c>
      <c r="F50" s="4">
        <v>46835600</v>
      </c>
      <c r="G50">
        <v>22.674600000000002</v>
      </c>
      <c r="I50">
        <f>50 - 10 * ((D50 - $D$52) / $D$53)</f>
        <v>45.547794299561041</v>
      </c>
      <c r="K50">
        <f t="shared" si="3"/>
        <v>55.177920680892541</v>
      </c>
      <c r="N50">
        <f t="shared" si="4"/>
        <v>1</v>
      </c>
      <c r="P50">
        <f t="shared" si="5"/>
        <v>2</v>
      </c>
      <c r="V50">
        <v>0.36355599999999999</v>
      </c>
      <c r="Y50">
        <v>22.674600000000002</v>
      </c>
    </row>
    <row r="51" spans="1:27" x14ac:dyDescent="0.4">
      <c r="I51">
        <f>AVERAGE(I48:I50)</f>
        <v>40.262152321251683</v>
      </c>
      <c r="J51">
        <f>AVERAGE(I47,I51)</f>
        <v>37.827670073309626</v>
      </c>
      <c r="K51">
        <f t="shared" ref="K51" si="106">AVERAGE(K48:K50)</f>
        <v>54.178981561410183</v>
      </c>
      <c r="L51">
        <f>AVERAGE(K47,K51)</f>
        <v>54.414627565280881</v>
      </c>
      <c r="N51">
        <f t="shared" ref="N51" si="107">SUM(N48:N50)</f>
        <v>2</v>
      </c>
      <c r="O51">
        <f t="shared" ref="O51:Q51" si="108">SUM(N47,N51)</f>
        <v>3</v>
      </c>
      <c r="P51">
        <f t="shared" ref="P51" si="109">SUM(P48:P50)</f>
        <v>6</v>
      </c>
      <c r="Q51">
        <f t="shared" si="108"/>
        <v>13</v>
      </c>
      <c r="W51">
        <f t="shared" ref="W51" si="110">AVERAGE(V48:V50)</f>
        <v>0.45293600000000001</v>
      </c>
      <c r="X51">
        <f t="shared" ref="X51" si="111">AVERAGE(V44:V50)</f>
        <v>0.49410300000000001</v>
      </c>
      <c r="Z51">
        <f t="shared" ref="Z51" si="112">AVERAGE(Y48:Y50)</f>
        <v>28.5702</v>
      </c>
      <c r="AA51">
        <f t="shared" ref="AA51" si="113">AVERAGE(Y44:Y50)</f>
        <v>27.179450000000003</v>
      </c>
    </row>
    <row r="52" spans="1:27" x14ac:dyDescent="0.4">
      <c r="C52" t="s">
        <v>297</v>
      </c>
      <c r="D52">
        <f>AVERAGE(D4:D50)</f>
        <v>0.28826937499999999</v>
      </c>
      <c r="F52" t="s">
        <v>297</v>
      </c>
      <c r="G52">
        <f>AVERAGE(G4:G50)</f>
        <v>53.23396900547948</v>
      </c>
      <c r="I52">
        <f>AVERAGE(I7,I11,I15,I19,I23,I27,I27,I31,I35,I39,I43,I47,I51,)</f>
        <v>46.157086087305011</v>
      </c>
      <c r="J52">
        <f>AVERAGE(I4:I6,I8:I10,I12:I14,I16:I18,I20:I22,I24:I26,I28:I30,I36:I38,I40:I42,I44:I46,I48:I50,I32:I34)</f>
        <v>49.999999999999993</v>
      </c>
      <c r="U52" t="s">
        <v>297</v>
      </c>
      <c r="V52">
        <f>AVERAGE(V4:V50)</f>
        <v>0.28826937499999999</v>
      </c>
    </row>
    <row r="53" spans="1:27" x14ac:dyDescent="0.4">
      <c r="C53" t="s">
        <v>298</v>
      </c>
      <c r="D53">
        <f>_xlfn.STDEV.P(D4:D50)</f>
        <v>0.16909961054265124</v>
      </c>
      <c r="F53" t="s">
        <v>298</v>
      </c>
      <c r="G53">
        <f>_xlfn.STDEV.P(G4:G50)</f>
        <v>59.018611695325959</v>
      </c>
      <c r="J53" t="s">
        <v>52</v>
      </c>
      <c r="K53">
        <v>54.822759481130227</v>
      </c>
      <c r="L53">
        <v>50.120010561380624</v>
      </c>
      <c r="N53" t="s">
        <v>52</v>
      </c>
      <c r="O53">
        <v>12</v>
      </c>
      <c r="P53" t="s">
        <v>52</v>
      </c>
      <c r="Q53">
        <v>3</v>
      </c>
      <c r="W53" t="s">
        <v>52</v>
      </c>
      <c r="X53">
        <v>0.2067167</v>
      </c>
      <c r="Z53" t="s">
        <v>52</v>
      </c>
      <c r="AA53">
        <v>52.525683333333326</v>
      </c>
    </row>
    <row r="54" spans="1:27" x14ac:dyDescent="0.4">
      <c r="G54">
        <f>MEDIAN(G4:G50)</f>
        <v>36.085000000000001</v>
      </c>
      <c r="J54" t="s">
        <v>53</v>
      </c>
      <c r="K54">
        <v>50.603118380971139</v>
      </c>
      <c r="L54">
        <v>51.881008722489483</v>
      </c>
      <c r="N54" t="s">
        <v>53</v>
      </c>
      <c r="O54">
        <v>7</v>
      </c>
      <c r="P54" t="s">
        <v>53</v>
      </c>
      <c r="Q54">
        <v>10</v>
      </c>
      <c r="W54" t="s">
        <v>53</v>
      </c>
      <c r="X54">
        <v>0.27807066666666663</v>
      </c>
      <c r="Z54" t="s">
        <v>53</v>
      </c>
      <c r="AA54">
        <v>42.132516666666668</v>
      </c>
    </row>
    <row r="55" spans="1:27" x14ac:dyDescent="0.4">
      <c r="J55" t="s">
        <v>71</v>
      </c>
      <c r="K55">
        <v>54.639146797258888</v>
      </c>
      <c r="L55">
        <v>36.436889082647362</v>
      </c>
      <c r="N55" t="s">
        <v>71</v>
      </c>
      <c r="O55">
        <v>6</v>
      </c>
      <c r="P55" t="s">
        <v>71</v>
      </c>
      <c r="Q55">
        <v>3</v>
      </c>
      <c r="W55" t="s">
        <v>71</v>
      </c>
      <c r="X55">
        <v>0.36671716666666665</v>
      </c>
      <c r="Z55" t="s">
        <v>71</v>
      </c>
      <c r="AA55">
        <v>133.28156666666666</v>
      </c>
    </row>
    <row r="56" spans="1:27" x14ac:dyDescent="0.4">
      <c r="J56" t="s">
        <v>78</v>
      </c>
      <c r="K56">
        <v>57.032156448206223</v>
      </c>
      <c r="L56">
        <v>51.379144437944163</v>
      </c>
      <c r="N56" t="s">
        <v>78</v>
      </c>
      <c r="O56">
        <v>14</v>
      </c>
      <c r="P56" t="s">
        <v>78</v>
      </c>
      <c r="Q56">
        <v>9</v>
      </c>
      <c r="W56" t="s">
        <v>78</v>
      </c>
      <c r="X56">
        <v>0.16935588333333332</v>
      </c>
      <c r="Z56" t="s">
        <v>78</v>
      </c>
      <c r="AA56">
        <v>45.094450000000002</v>
      </c>
    </row>
    <row r="57" spans="1:27" x14ac:dyDescent="0.4">
      <c r="J57" t="s">
        <v>193</v>
      </c>
      <c r="K57">
        <v>54.353442413641673</v>
      </c>
      <c r="L57">
        <v>55.545985364941814</v>
      </c>
      <c r="N57" t="s">
        <v>193</v>
      </c>
      <c r="O57">
        <v>12</v>
      </c>
      <c r="P57" t="s">
        <v>193</v>
      </c>
      <c r="Q57">
        <v>16</v>
      </c>
      <c r="W57" t="s">
        <v>193</v>
      </c>
      <c r="X57">
        <v>0.21465283333333329</v>
      </c>
      <c r="Z57" t="s">
        <v>193</v>
      </c>
      <c r="AA57">
        <v>20.502333333333336</v>
      </c>
    </row>
    <row r="58" spans="1:27" x14ac:dyDescent="0.4">
      <c r="J58" t="s">
        <v>114</v>
      </c>
      <c r="K58">
        <v>37.827670073309626</v>
      </c>
      <c r="L58">
        <v>54.414627565280881</v>
      </c>
      <c r="N58" t="s">
        <v>114</v>
      </c>
      <c r="O58">
        <v>3</v>
      </c>
      <c r="P58" t="s">
        <v>114</v>
      </c>
      <c r="Q58">
        <v>13</v>
      </c>
      <c r="W58" t="s">
        <v>114</v>
      </c>
      <c r="X58">
        <v>0.49410300000000001</v>
      </c>
      <c r="Z58" t="s">
        <v>114</v>
      </c>
      <c r="AA58">
        <v>27.179450000000003</v>
      </c>
    </row>
  </sheetData>
  <mergeCells count="1">
    <mergeCell ref="A1:C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CF71-1589-496A-BB0E-80C8333F70D1}">
  <dimension ref="B2:AA59"/>
  <sheetViews>
    <sheetView showGridLines="0" topLeftCell="A32" zoomScaleNormal="100" workbookViewId="0">
      <selection activeCell="AF43" sqref="AF43"/>
    </sheetView>
  </sheetViews>
  <sheetFormatPr defaultRowHeight="18.75" x14ac:dyDescent="0.4"/>
  <cols>
    <col min="2" max="2" width="48.25" bestFit="1" customWidth="1"/>
    <col min="4" max="4" width="12.5" bestFit="1" customWidth="1"/>
    <col min="8" max="8" width="11.25" bestFit="1" customWidth="1"/>
    <col min="19" max="19" width="11" bestFit="1" customWidth="1"/>
    <col min="22" max="22" width="13.375" bestFit="1" customWidth="1"/>
  </cols>
  <sheetData>
    <row r="2" spans="2:27" x14ac:dyDescent="0.4">
      <c r="B2" s="19" t="s">
        <v>0</v>
      </c>
      <c r="C2" s="19"/>
      <c r="D2" s="19"/>
      <c r="E2" s="19"/>
      <c r="F2" s="19"/>
      <c r="G2" s="19"/>
      <c r="H2" s="19"/>
      <c r="I2" s="19"/>
      <c r="J2" s="3"/>
      <c r="S2" t="s">
        <v>229</v>
      </c>
      <c r="V2" t="s">
        <v>260</v>
      </c>
    </row>
    <row r="3" spans="2:27" x14ac:dyDescent="0.4">
      <c r="B3" t="s">
        <v>2</v>
      </c>
      <c r="C3" t="s">
        <v>115</v>
      </c>
      <c r="E3" t="s">
        <v>228</v>
      </c>
      <c r="F3" t="s">
        <v>229</v>
      </c>
      <c r="G3" t="s">
        <v>230</v>
      </c>
      <c r="H3" t="s">
        <v>259</v>
      </c>
      <c r="I3" t="s">
        <v>260</v>
      </c>
      <c r="K3" t="s">
        <v>3</v>
      </c>
    </row>
    <row r="4" spans="2:27" x14ac:dyDescent="0.4">
      <c r="B4" t="s">
        <v>21</v>
      </c>
      <c r="C4">
        <v>1858</v>
      </c>
      <c r="D4" t="s">
        <v>14</v>
      </c>
      <c r="E4">
        <v>10127.4</v>
      </c>
      <c r="F4">
        <v>0.33295599999999997</v>
      </c>
      <c r="G4">
        <v>166.91399999999999</v>
      </c>
      <c r="H4">
        <v>3942200</v>
      </c>
      <c r="I4">
        <v>38.281999999999996</v>
      </c>
      <c r="K4" t="s">
        <v>14</v>
      </c>
      <c r="M4" t="s">
        <v>117</v>
      </c>
      <c r="N4">
        <f>IF(F4&lt;$T$9, 3, IF(F4&lt;$T$10, 2, IF(F4&lt;$T$11, 1, 0)))</f>
        <v>1</v>
      </c>
      <c r="Q4">
        <f>IF(I4&lt;$U$9, 3, IF(I4&lt;$U$10, 2, IF(I4&lt;$U$11, 1, 0)))</f>
        <v>1</v>
      </c>
      <c r="S4" t="s">
        <v>299</v>
      </c>
      <c r="T4">
        <f>AVERAGE(F4:F17,F24)</f>
        <v>0.38492219999999999</v>
      </c>
      <c r="V4" t="s">
        <v>301</v>
      </c>
      <c r="W4">
        <f>AVERAGE(I4:I17,I24)</f>
        <v>47.636720000000004</v>
      </c>
    </row>
    <row r="5" spans="2:27" x14ac:dyDescent="0.4">
      <c r="B5" t="s">
        <v>147</v>
      </c>
      <c r="C5">
        <v>1861</v>
      </c>
      <c r="D5" t="s">
        <v>135</v>
      </c>
      <c r="E5">
        <v>11434.6</v>
      </c>
      <c r="F5">
        <v>0.46338200000000002</v>
      </c>
      <c r="G5">
        <v>154.46100000000001</v>
      </c>
      <c r="H5">
        <v>12960600</v>
      </c>
      <c r="I5">
        <v>24.062999999999999</v>
      </c>
      <c r="K5" t="s">
        <v>135</v>
      </c>
      <c r="M5" t="s">
        <v>117</v>
      </c>
      <c r="N5">
        <f t="shared" ref="N5:N33" si="0">IF(F5&lt;$T$9, 3, IF(F5&lt;$T$10, 2, IF(F5&lt;$T$11, 1, 0)))</f>
        <v>0</v>
      </c>
      <c r="Q5">
        <f t="shared" ref="Q5:Q33" si="1">IF(I5&lt;$U$9, 3, IF(I5&lt;$U$10, 2, IF(I5&lt;$U$11, 1, 0)))</f>
        <v>2</v>
      </c>
      <c r="S5" t="s">
        <v>300</v>
      </c>
      <c r="T5">
        <f>AVERAGE(F18:F23,F25:F33)</f>
        <v>0.18060542666666665</v>
      </c>
      <c r="V5" t="s">
        <v>306</v>
      </c>
      <c r="W5">
        <f>AVERAGE(I18:I23,I25:I33)</f>
        <v>74.846499999999978</v>
      </c>
    </row>
    <row r="6" spans="2:27" x14ac:dyDescent="0.4">
      <c r="B6" t="s">
        <v>149</v>
      </c>
      <c r="C6">
        <v>1862</v>
      </c>
      <c r="D6" t="s">
        <v>283</v>
      </c>
      <c r="E6">
        <v>5980.04</v>
      </c>
      <c r="F6">
        <v>0.29546899999999998</v>
      </c>
      <c r="G6">
        <v>167.78800000000001</v>
      </c>
      <c r="H6">
        <v>4327200</v>
      </c>
      <c r="I6">
        <v>126.32299999999999</v>
      </c>
      <c r="K6" t="s">
        <v>136</v>
      </c>
      <c r="M6" t="s">
        <v>117</v>
      </c>
      <c r="N6">
        <f t="shared" si="0"/>
        <v>1</v>
      </c>
      <c r="Q6">
        <f t="shared" si="1"/>
        <v>0</v>
      </c>
    </row>
    <row r="7" spans="2:27" x14ac:dyDescent="0.4">
      <c r="B7" t="s">
        <v>150</v>
      </c>
      <c r="C7">
        <v>1862</v>
      </c>
      <c r="D7" t="s">
        <v>137</v>
      </c>
      <c r="E7">
        <v>29538.6</v>
      </c>
      <c r="F7">
        <v>0.60194300000000001</v>
      </c>
      <c r="G7">
        <v>134.19800000000001</v>
      </c>
      <c r="H7">
        <v>53868600</v>
      </c>
      <c r="I7">
        <v>28.988</v>
      </c>
      <c r="K7" t="s">
        <v>137</v>
      </c>
      <c r="M7" t="s">
        <v>117</v>
      </c>
      <c r="N7">
        <f t="shared" si="0"/>
        <v>0</v>
      </c>
      <c r="Q7">
        <f t="shared" si="1"/>
        <v>2</v>
      </c>
    </row>
    <row r="8" spans="2:27" x14ac:dyDescent="0.4">
      <c r="B8" t="s">
        <v>37</v>
      </c>
      <c r="C8">
        <v>1863</v>
      </c>
      <c r="D8" t="s">
        <v>33</v>
      </c>
      <c r="E8">
        <v>9904.4500000000007</v>
      </c>
      <c r="F8">
        <v>0.280862</v>
      </c>
      <c r="G8">
        <v>177.85900000000001</v>
      </c>
      <c r="H8">
        <v>4362450</v>
      </c>
      <c r="I8">
        <v>23.045000000000002</v>
      </c>
      <c r="K8" t="s">
        <v>33</v>
      </c>
      <c r="M8" t="s">
        <v>117</v>
      </c>
      <c r="N8">
        <f t="shared" si="0"/>
        <v>1</v>
      </c>
      <c r="Q8">
        <f t="shared" si="1"/>
        <v>2</v>
      </c>
      <c r="T8" t="s">
        <v>293</v>
      </c>
      <c r="U8" t="s">
        <v>232</v>
      </c>
    </row>
    <row r="9" spans="2:27" x14ac:dyDescent="0.4">
      <c r="B9" t="s">
        <v>36</v>
      </c>
      <c r="C9">
        <v>1864</v>
      </c>
      <c r="D9" t="s">
        <v>34</v>
      </c>
      <c r="E9">
        <v>14218.6</v>
      </c>
      <c r="F9">
        <v>0.38663999999999998</v>
      </c>
      <c r="G9">
        <v>124.31100000000001</v>
      </c>
      <c r="H9">
        <v>40341900</v>
      </c>
      <c r="I9">
        <v>43.533799999999999</v>
      </c>
      <c r="K9" t="s">
        <v>34</v>
      </c>
      <c r="M9" t="s">
        <v>117</v>
      </c>
      <c r="N9">
        <f t="shared" si="0"/>
        <v>0</v>
      </c>
      <c r="Q9">
        <f t="shared" si="1"/>
        <v>1</v>
      </c>
      <c r="S9" t="s">
        <v>292</v>
      </c>
      <c r="T9">
        <v>0.15315600000000001</v>
      </c>
      <c r="U9">
        <v>22.237275</v>
      </c>
      <c r="Y9" s="10" t="s">
        <v>307</v>
      </c>
      <c r="Z9" s="16" t="s">
        <v>71</v>
      </c>
      <c r="AA9" s="17" t="s">
        <v>78</v>
      </c>
    </row>
    <row r="10" spans="2:27" x14ac:dyDescent="0.4">
      <c r="B10" t="s">
        <v>152</v>
      </c>
      <c r="C10">
        <v>1864</v>
      </c>
      <c r="D10" t="s">
        <v>139</v>
      </c>
      <c r="E10">
        <v>7294.74</v>
      </c>
      <c r="F10">
        <v>0.19573099999999999</v>
      </c>
      <c r="G10">
        <v>161.096</v>
      </c>
      <c r="H10">
        <v>6620890</v>
      </c>
      <c r="I10">
        <v>27.9406</v>
      </c>
      <c r="K10" t="s">
        <v>139</v>
      </c>
      <c r="M10" t="s">
        <v>117</v>
      </c>
      <c r="N10">
        <f t="shared" si="0"/>
        <v>2</v>
      </c>
      <c r="Q10">
        <f t="shared" si="1"/>
        <v>2</v>
      </c>
      <c r="S10" t="s">
        <v>294</v>
      </c>
      <c r="T10">
        <v>0.25021850000000001</v>
      </c>
      <c r="U10">
        <v>35.663449999999997</v>
      </c>
      <c r="Y10" s="14" t="s">
        <v>194</v>
      </c>
      <c r="Z10">
        <v>0.38492219999999999</v>
      </c>
      <c r="AA10" s="11">
        <v>0.18060542666666665</v>
      </c>
    </row>
    <row r="11" spans="2:27" x14ac:dyDescent="0.4">
      <c r="B11" t="s">
        <v>151</v>
      </c>
      <c r="C11">
        <v>1864</v>
      </c>
      <c r="D11" t="s">
        <v>140</v>
      </c>
      <c r="E11">
        <v>15518.5</v>
      </c>
      <c r="F11">
        <v>0.480881</v>
      </c>
      <c r="G11">
        <v>714.13599999999997</v>
      </c>
      <c r="H11">
        <v>39336700</v>
      </c>
      <c r="I11">
        <v>37.518700000000003</v>
      </c>
      <c r="K11" t="s">
        <v>140</v>
      </c>
      <c r="M11" t="s">
        <v>117</v>
      </c>
      <c r="N11">
        <f t="shared" si="0"/>
        <v>0</v>
      </c>
      <c r="Q11">
        <f t="shared" si="1"/>
        <v>1</v>
      </c>
      <c r="S11" t="s">
        <v>295</v>
      </c>
      <c r="T11">
        <v>0.38500524999999997</v>
      </c>
      <c r="U11">
        <v>53.625900000000001</v>
      </c>
      <c r="Y11" s="15" t="s">
        <v>195</v>
      </c>
      <c r="Z11" s="12">
        <v>0.27079615454545453</v>
      </c>
      <c r="AA11" s="13">
        <v>0.26595711999999999</v>
      </c>
    </row>
    <row r="12" spans="2:27" x14ac:dyDescent="0.4">
      <c r="B12" t="s">
        <v>148</v>
      </c>
      <c r="C12">
        <v>1866</v>
      </c>
      <c r="D12" t="s">
        <v>286</v>
      </c>
      <c r="E12">
        <v>17185.3</v>
      </c>
      <c r="F12">
        <v>0.57465100000000002</v>
      </c>
      <c r="G12">
        <v>121.92100000000001</v>
      </c>
      <c r="H12">
        <v>18124600</v>
      </c>
      <c r="I12">
        <v>95.685400000000001</v>
      </c>
      <c r="K12" t="s">
        <v>158</v>
      </c>
      <c r="M12" t="s">
        <v>117</v>
      </c>
      <c r="N12">
        <f t="shared" si="0"/>
        <v>0</v>
      </c>
      <c r="Q12">
        <f t="shared" si="1"/>
        <v>0</v>
      </c>
    </row>
    <row r="13" spans="2:27" x14ac:dyDescent="0.4">
      <c r="B13" t="s">
        <v>153</v>
      </c>
      <c r="C13">
        <v>1866</v>
      </c>
      <c r="D13" t="s">
        <v>138</v>
      </c>
      <c r="E13">
        <v>16822.7</v>
      </c>
      <c r="F13">
        <v>0.64519800000000005</v>
      </c>
      <c r="G13">
        <v>1009.26</v>
      </c>
      <c r="H13">
        <v>18499100</v>
      </c>
      <c r="I13">
        <v>60.064500000000002</v>
      </c>
      <c r="K13" t="s">
        <v>138</v>
      </c>
      <c r="M13" t="s">
        <v>117</v>
      </c>
      <c r="N13">
        <f t="shared" si="0"/>
        <v>0</v>
      </c>
      <c r="Q13">
        <f t="shared" si="1"/>
        <v>0</v>
      </c>
    </row>
    <row r="14" spans="2:27" x14ac:dyDescent="0.4">
      <c r="B14" t="s">
        <v>154</v>
      </c>
      <c r="C14">
        <v>1866</v>
      </c>
      <c r="D14" t="s">
        <v>141</v>
      </c>
      <c r="E14">
        <v>12313.3</v>
      </c>
      <c r="F14">
        <v>0.31572099999999997</v>
      </c>
      <c r="G14">
        <v>134.459</v>
      </c>
      <c r="H14">
        <v>2873440</v>
      </c>
      <c r="I14">
        <v>46.317599999999999</v>
      </c>
      <c r="K14" t="s">
        <v>141</v>
      </c>
      <c r="M14" t="s">
        <v>117</v>
      </c>
      <c r="N14">
        <f t="shared" si="0"/>
        <v>1</v>
      </c>
      <c r="Q14">
        <f t="shared" si="1"/>
        <v>1</v>
      </c>
      <c r="V14" t="s">
        <v>117</v>
      </c>
      <c r="Y14" s="10" t="s">
        <v>260</v>
      </c>
      <c r="Z14" s="16" t="s">
        <v>71</v>
      </c>
      <c r="AA14" s="17" t="s">
        <v>78</v>
      </c>
    </row>
    <row r="15" spans="2:27" x14ac:dyDescent="0.4">
      <c r="B15" t="s">
        <v>155</v>
      </c>
      <c r="C15">
        <v>1867</v>
      </c>
      <c r="D15" t="s">
        <v>142</v>
      </c>
      <c r="E15">
        <v>5549.91</v>
      </c>
      <c r="F15">
        <v>0.20050799999999999</v>
      </c>
      <c r="G15">
        <v>100.456</v>
      </c>
      <c r="H15">
        <v>2674990</v>
      </c>
      <c r="I15">
        <v>82.884399999999999</v>
      </c>
      <c r="K15" t="s">
        <v>142</v>
      </c>
      <c r="M15" t="s">
        <v>117</v>
      </c>
      <c r="N15">
        <f t="shared" si="0"/>
        <v>2</v>
      </c>
      <c r="Q15">
        <f t="shared" si="1"/>
        <v>0</v>
      </c>
      <c r="S15" s="18">
        <v>0.25</v>
      </c>
      <c r="T15">
        <f>COUNTIF(N4:N17,3)</f>
        <v>0</v>
      </c>
      <c r="V15" t="s">
        <v>302</v>
      </c>
      <c r="W15">
        <f>COUNTIF(Q4:Q17,3)</f>
        <v>1</v>
      </c>
      <c r="Y15" s="14" t="s">
        <v>194</v>
      </c>
      <c r="Z15">
        <v>47.636720000000004</v>
      </c>
      <c r="AA15" s="11">
        <v>74.846499999999978</v>
      </c>
    </row>
    <row r="16" spans="2:27" x14ac:dyDescent="0.4">
      <c r="B16" t="s">
        <v>156</v>
      </c>
      <c r="C16">
        <v>1868</v>
      </c>
      <c r="D16" t="s">
        <v>284</v>
      </c>
      <c r="E16">
        <v>7564.67</v>
      </c>
      <c r="F16">
        <v>0.35789799999999999</v>
      </c>
      <c r="G16">
        <v>145.434</v>
      </c>
      <c r="H16">
        <v>3736720</v>
      </c>
      <c r="I16">
        <v>43.965000000000003</v>
      </c>
      <c r="K16" t="s">
        <v>143</v>
      </c>
      <c r="M16" t="s">
        <v>117</v>
      </c>
      <c r="N16">
        <f t="shared" si="0"/>
        <v>1</v>
      </c>
      <c r="Q16">
        <f t="shared" si="1"/>
        <v>1</v>
      </c>
      <c r="S16" s="18">
        <v>0.5</v>
      </c>
      <c r="T16">
        <f>COUNTIF(N4:N17,2)+1</f>
        <v>3</v>
      </c>
      <c r="V16" t="s">
        <v>303</v>
      </c>
      <c r="W16">
        <f>COUNTIF(Q4:Q17,2)+1</f>
        <v>5</v>
      </c>
      <c r="Y16" s="15" t="s">
        <v>195</v>
      </c>
      <c r="Z16" s="12">
        <v>86.748963636363655</v>
      </c>
      <c r="AA16" s="13">
        <v>31.015471000000009</v>
      </c>
    </row>
    <row r="17" spans="2:25" x14ac:dyDescent="0.4">
      <c r="B17" t="s">
        <v>157</v>
      </c>
      <c r="C17">
        <v>1868</v>
      </c>
      <c r="D17" t="s">
        <v>144</v>
      </c>
      <c r="E17">
        <v>10274.6</v>
      </c>
      <c r="F17">
        <v>0.41016000000000002</v>
      </c>
      <c r="G17">
        <v>109.7</v>
      </c>
      <c r="H17">
        <v>4123430</v>
      </c>
      <c r="I17">
        <v>19.081399999999999</v>
      </c>
      <c r="K17" t="s">
        <v>144</v>
      </c>
      <c r="M17" t="s">
        <v>117</v>
      </c>
      <c r="N17">
        <f t="shared" si="0"/>
        <v>0</v>
      </c>
      <c r="Q17">
        <f t="shared" si="1"/>
        <v>3</v>
      </c>
      <c r="S17" s="18">
        <v>0.75</v>
      </c>
      <c r="T17">
        <f>COUNTIF(N4:N17,1)</f>
        <v>5</v>
      </c>
      <c r="V17" t="s">
        <v>304</v>
      </c>
      <c r="W17">
        <f>COUNTIF(Q4:Q17,1)</f>
        <v>5</v>
      </c>
    </row>
    <row r="18" spans="2:25" ht="19.5" x14ac:dyDescent="0.4">
      <c r="B18" s="1" t="s">
        <v>22</v>
      </c>
      <c r="C18">
        <v>1872</v>
      </c>
      <c r="D18" t="s">
        <v>15</v>
      </c>
      <c r="E18">
        <v>5236.55</v>
      </c>
      <c r="F18">
        <v>2.4530300000000001E-2</v>
      </c>
      <c r="G18">
        <v>107.13500000000001</v>
      </c>
      <c r="H18">
        <v>7995980</v>
      </c>
      <c r="I18">
        <v>92.650300000000001</v>
      </c>
      <c r="K18" t="s">
        <v>15</v>
      </c>
      <c r="N18">
        <f t="shared" si="0"/>
        <v>3</v>
      </c>
      <c r="Q18">
        <f t="shared" si="1"/>
        <v>0</v>
      </c>
      <c r="S18" s="18">
        <v>1</v>
      </c>
      <c r="T18">
        <f>COUNTIF(N4:N17,0)</f>
        <v>7</v>
      </c>
      <c r="V18" t="s">
        <v>305</v>
      </c>
      <c r="W18">
        <f>COUNTIF(Q4:Q17,0)</f>
        <v>4</v>
      </c>
    </row>
    <row r="19" spans="2:25" x14ac:dyDescent="0.4">
      <c r="B19" t="s">
        <v>133</v>
      </c>
      <c r="C19">
        <v>1873</v>
      </c>
      <c r="D19" t="s">
        <v>118</v>
      </c>
      <c r="E19">
        <v>7845.08</v>
      </c>
      <c r="F19">
        <v>0.19472900000000001</v>
      </c>
      <c r="G19">
        <v>131.46199999999999</v>
      </c>
      <c r="H19">
        <v>4914570</v>
      </c>
      <c r="I19">
        <v>20.913499999999999</v>
      </c>
      <c r="K19" t="s">
        <v>118</v>
      </c>
      <c r="N19">
        <f t="shared" si="0"/>
        <v>2</v>
      </c>
      <c r="Q19">
        <f t="shared" si="1"/>
        <v>3</v>
      </c>
    </row>
    <row r="20" spans="2:25" x14ac:dyDescent="0.4">
      <c r="B20" t="s">
        <v>129</v>
      </c>
      <c r="C20">
        <v>1873</v>
      </c>
      <c r="D20" t="s">
        <v>120</v>
      </c>
      <c r="E20">
        <v>7400.64</v>
      </c>
      <c r="F20">
        <v>0.13249</v>
      </c>
      <c r="G20">
        <v>113.033</v>
      </c>
      <c r="H20">
        <v>6198580</v>
      </c>
      <c r="I20">
        <v>106.285</v>
      </c>
      <c r="K20" t="s">
        <v>120</v>
      </c>
      <c r="N20">
        <f t="shared" si="0"/>
        <v>3</v>
      </c>
      <c r="Q20">
        <f t="shared" si="1"/>
        <v>0</v>
      </c>
      <c r="S20" s="18">
        <v>0.25</v>
      </c>
      <c r="T20">
        <f>COUNTIF(N18:N33,3)</f>
        <v>7</v>
      </c>
      <c r="V20" t="s">
        <v>302</v>
      </c>
      <c r="W20">
        <f>COUNTIF(Q18:Q33,3)</f>
        <v>6</v>
      </c>
    </row>
    <row r="21" spans="2:25" x14ac:dyDescent="0.4">
      <c r="B21" t="s">
        <v>130</v>
      </c>
      <c r="C21">
        <v>1874</v>
      </c>
      <c r="D21" t="s">
        <v>121</v>
      </c>
      <c r="E21">
        <v>5754.54</v>
      </c>
      <c r="F21">
        <v>8.0968100000000001E-2</v>
      </c>
      <c r="G21">
        <v>112.389</v>
      </c>
      <c r="H21">
        <v>2578800</v>
      </c>
      <c r="I21">
        <v>33.599800000000002</v>
      </c>
      <c r="K21" t="s">
        <v>121</v>
      </c>
      <c r="N21">
        <f t="shared" si="0"/>
        <v>3</v>
      </c>
      <c r="Q21">
        <f t="shared" si="1"/>
        <v>2</v>
      </c>
      <c r="S21" s="18">
        <v>0.5</v>
      </c>
      <c r="T21">
        <f>COUNTIF(N18:N33,2)-1</f>
        <v>6</v>
      </c>
      <c r="V21" t="s">
        <v>303</v>
      </c>
      <c r="W21">
        <f>COUNTIF(Q18:Q33,2)-1</f>
        <v>1</v>
      </c>
    </row>
    <row r="22" spans="2:25" x14ac:dyDescent="0.4">
      <c r="B22" t="s">
        <v>12</v>
      </c>
      <c r="C22">
        <v>1875</v>
      </c>
      <c r="D22" t="s">
        <v>290</v>
      </c>
      <c r="E22">
        <v>19314.8</v>
      </c>
      <c r="F22">
        <v>0.13961899999999999</v>
      </c>
      <c r="G22">
        <v>122.533</v>
      </c>
      <c r="H22" s="4">
        <v>31708400</v>
      </c>
      <c r="I22">
        <v>346.70100000000002</v>
      </c>
      <c r="K22" t="s">
        <v>290</v>
      </c>
      <c r="N22">
        <f t="shared" si="0"/>
        <v>3</v>
      </c>
      <c r="Q22">
        <f t="shared" si="1"/>
        <v>0</v>
      </c>
      <c r="S22" s="18">
        <v>0.75</v>
      </c>
      <c r="T22">
        <f>COUNTIF(N18:N33,1)</f>
        <v>0</v>
      </c>
      <c r="V22" t="s">
        <v>304</v>
      </c>
      <c r="W22">
        <f>COUNTIF(Q18:Q33,1)</f>
        <v>2</v>
      </c>
    </row>
    <row r="23" spans="2:25" x14ac:dyDescent="0.4">
      <c r="B23" t="s">
        <v>23</v>
      </c>
      <c r="C23">
        <v>1875</v>
      </c>
      <c r="D23" t="s">
        <v>16</v>
      </c>
      <c r="E23">
        <v>9091.57</v>
      </c>
      <c r="F23">
        <v>0.24251</v>
      </c>
      <c r="G23">
        <v>151.11799999999999</v>
      </c>
      <c r="H23">
        <v>9329150</v>
      </c>
      <c r="I23">
        <v>50.736400000000003</v>
      </c>
      <c r="K23" t="s">
        <v>16</v>
      </c>
      <c r="N23">
        <f t="shared" si="0"/>
        <v>2</v>
      </c>
      <c r="Q23">
        <f t="shared" si="1"/>
        <v>1</v>
      </c>
      <c r="S23" s="18">
        <v>1</v>
      </c>
      <c r="T23">
        <f>COUNTIF(N18:N33,0)</f>
        <v>2</v>
      </c>
      <c r="V23" t="s">
        <v>305</v>
      </c>
      <c r="W23">
        <f>COUNTIF(Q18:Q33,0)</f>
        <v>6</v>
      </c>
    </row>
    <row r="24" spans="2:25" x14ac:dyDescent="0.4">
      <c r="B24" t="s">
        <v>146</v>
      </c>
      <c r="C24">
        <v>1876</v>
      </c>
      <c r="D24" t="s">
        <v>145</v>
      </c>
      <c r="E24">
        <v>4897.87</v>
      </c>
      <c r="F24">
        <v>0.23183300000000001</v>
      </c>
      <c r="G24">
        <v>126.298</v>
      </c>
      <c r="H24">
        <v>1966200</v>
      </c>
      <c r="I24">
        <v>16.8584</v>
      </c>
      <c r="K24" t="s">
        <v>145</v>
      </c>
      <c r="M24" t="s">
        <v>117</v>
      </c>
      <c r="N24">
        <f t="shared" si="0"/>
        <v>2</v>
      </c>
      <c r="Q24">
        <f t="shared" si="1"/>
        <v>3</v>
      </c>
    </row>
    <row r="25" spans="2:25" x14ac:dyDescent="0.4">
      <c r="B25" t="s">
        <v>27</v>
      </c>
      <c r="C25">
        <v>1880</v>
      </c>
      <c r="D25" t="s">
        <v>122</v>
      </c>
      <c r="E25">
        <v>10333.200000000001</v>
      </c>
      <c r="F25">
        <v>0.39898800000000001</v>
      </c>
      <c r="G25">
        <v>266.745</v>
      </c>
      <c r="H25">
        <v>9657440</v>
      </c>
      <c r="I25">
        <v>21.450199999999999</v>
      </c>
      <c r="K25" t="s">
        <v>122</v>
      </c>
      <c r="N25">
        <f t="shared" si="0"/>
        <v>0</v>
      </c>
      <c r="Q25">
        <f t="shared" si="1"/>
        <v>3</v>
      </c>
    </row>
    <row r="26" spans="2:25" x14ac:dyDescent="0.4">
      <c r="B26" t="s">
        <v>24</v>
      </c>
      <c r="C26">
        <v>1882</v>
      </c>
      <c r="D26" t="s">
        <v>17</v>
      </c>
      <c r="E26">
        <v>10675.8</v>
      </c>
      <c r="F26">
        <v>0.2203</v>
      </c>
      <c r="G26">
        <v>97.498699999999999</v>
      </c>
      <c r="H26">
        <v>9772270</v>
      </c>
      <c r="I26">
        <v>66.121899999999997</v>
      </c>
      <c r="K26" t="s">
        <v>17</v>
      </c>
      <c r="N26">
        <f t="shared" si="0"/>
        <v>2</v>
      </c>
      <c r="Q26">
        <f t="shared" si="1"/>
        <v>0</v>
      </c>
      <c r="S26" s="2" t="s">
        <v>307</v>
      </c>
      <c r="T26" t="s">
        <v>308</v>
      </c>
      <c r="U26" t="s">
        <v>78</v>
      </c>
      <c r="V26" s="2"/>
      <c r="W26" s="2" t="s">
        <v>260</v>
      </c>
      <c r="X26" t="s">
        <v>308</v>
      </c>
      <c r="Y26" t="s">
        <v>78</v>
      </c>
    </row>
    <row r="27" spans="2:25" x14ac:dyDescent="0.4">
      <c r="B27" t="s">
        <v>132</v>
      </c>
      <c r="C27">
        <v>1882</v>
      </c>
      <c r="D27" t="s">
        <v>123</v>
      </c>
      <c r="E27">
        <v>6999.44</v>
      </c>
      <c r="F27">
        <v>0.14962300000000001</v>
      </c>
      <c r="G27">
        <v>121.943</v>
      </c>
      <c r="H27">
        <v>4387230</v>
      </c>
      <c r="I27">
        <v>17.048200000000001</v>
      </c>
      <c r="K27" t="s">
        <v>123</v>
      </c>
      <c r="N27">
        <f t="shared" si="0"/>
        <v>3</v>
      </c>
      <c r="Q27">
        <f t="shared" si="1"/>
        <v>3</v>
      </c>
      <c r="S27" s="18">
        <v>0.25</v>
      </c>
      <c r="T27">
        <v>0</v>
      </c>
      <c r="U27">
        <v>7</v>
      </c>
      <c r="V27" s="2"/>
      <c r="W27" s="18">
        <v>0.25</v>
      </c>
      <c r="X27">
        <v>1</v>
      </c>
      <c r="Y27">
        <v>6</v>
      </c>
    </row>
    <row r="28" spans="2:25" x14ac:dyDescent="0.4">
      <c r="B28" t="s">
        <v>25</v>
      </c>
      <c r="C28">
        <v>1891</v>
      </c>
      <c r="D28" t="s">
        <v>18</v>
      </c>
      <c r="E28">
        <v>3608.2</v>
      </c>
      <c r="F28">
        <v>0.17130400000000001</v>
      </c>
      <c r="G28">
        <v>150.572</v>
      </c>
      <c r="H28">
        <v>612424</v>
      </c>
      <c r="I28">
        <v>17.280200000000001</v>
      </c>
      <c r="K28" t="s">
        <v>18</v>
      </c>
      <c r="N28">
        <f t="shared" si="0"/>
        <v>2</v>
      </c>
      <c r="Q28">
        <f t="shared" si="1"/>
        <v>3</v>
      </c>
      <c r="S28" s="18">
        <v>0.5</v>
      </c>
      <c r="T28">
        <v>3</v>
      </c>
      <c r="U28">
        <v>6</v>
      </c>
      <c r="V28" s="2"/>
      <c r="W28" s="18">
        <v>0.5</v>
      </c>
      <c r="X28">
        <v>5</v>
      </c>
      <c r="Y28">
        <v>1</v>
      </c>
    </row>
    <row r="29" spans="2:25" x14ac:dyDescent="0.4">
      <c r="B29" t="s">
        <v>119</v>
      </c>
      <c r="C29">
        <v>1894</v>
      </c>
      <c r="D29" t="s">
        <v>124</v>
      </c>
      <c r="E29">
        <v>10563.1</v>
      </c>
      <c r="F29">
        <v>0.44779999999999998</v>
      </c>
      <c r="G29">
        <v>245.68</v>
      </c>
      <c r="H29">
        <v>31413800</v>
      </c>
      <c r="I29">
        <v>29.034099999999999</v>
      </c>
      <c r="K29" t="s">
        <v>124</v>
      </c>
      <c r="N29">
        <f t="shared" si="0"/>
        <v>0</v>
      </c>
      <c r="Q29">
        <f t="shared" si="1"/>
        <v>2</v>
      </c>
      <c r="S29" s="18">
        <v>0.75</v>
      </c>
      <c r="T29">
        <v>5</v>
      </c>
      <c r="U29">
        <v>0</v>
      </c>
      <c r="V29" s="2"/>
      <c r="W29" s="18">
        <v>0.75</v>
      </c>
      <c r="X29">
        <v>5</v>
      </c>
      <c r="Y29">
        <v>2</v>
      </c>
    </row>
    <row r="30" spans="2:25" x14ac:dyDescent="0.4">
      <c r="B30" t="s">
        <v>131</v>
      </c>
      <c r="C30">
        <v>1894</v>
      </c>
      <c r="D30" t="s">
        <v>125</v>
      </c>
      <c r="E30">
        <v>6808.56</v>
      </c>
      <c r="F30">
        <v>0.13935600000000001</v>
      </c>
      <c r="G30">
        <v>97.026300000000006</v>
      </c>
      <c r="H30">
        <v>1978740</v>
      </c>
      <c r="I30">
        <v>182.25399999999999</v>
      </c>
      <c r="K30" t="s">
        <v>125</v>
      </c>
      <c r="N30">
        <f t="shared" si="0"/>
        <v>3</v>
      </c>
      <c r="Q30">
        <f t="shared" si="1"/>
        <v>0</v>
      </c>
      <c r="S30" s="18">
        <v>1</v>
      </c>
      <c r="T30">
        <v>7</v>
      </c>
      <c r="U30">
        <v>2</v>
      </c>
      <c r="V30" s="2"/>
      <c r="W30" s="18">
        <v>1</v>
      </c>
      <c r="X30">
        <v>4</v>
      </c>
      <c r="Y30">
        <v>6</v>
      </c>
    </row>
    <row r="31" spans="2:25" x14ac:dyDescent="0.4">
      <c r="B31" t="s">
        <v>27</v>
      </c>
      <c r="C31">
        <v>1901</v>
      </c>
      <c r="D31" t="s">
        <v>19</v>
      </c>
      <c r="E31">
        <v>5907.59</v>
      </c>
      <c r="F31">
        <v>0.15329699999999999</v>
      </c>
      <c r="G31">
        <v>174.25399999999999</v>
      </c>
      <c r="H31">
        <v>6190250</v>
      </c>
      <c r="I31">
        <v>76.796300000000002</v>
      </c>
      <c r="K31" t="s">
        <v>19</v>
      </c>
      <c r="N31">
        <f t="shared" si="0"/>
        <v>2</v>
      </c>
      <c r="Q31">
        <f t="shared" si="1"/>
        <v>0</v>
      </c>
      <c r="S31" s="2"/>
      <c r="V31" s="2"/>
      <c r="W31" s="2"/>
    </row>
    <row r="32" spans="2:25" x14ac:dyDescent="0.4">
      <c r="B32" t="s">
        <v>26</v>
      </c>
      <c r="C32">
        <v>1916</v>
      </c>
      <c r="D32" t="s">
        <v>20</v>
      </c>
      <c r="E32">
        <v>4764.7700000000004</v>
      </c>
      <c r="F32">
        <v>0.16608200000000001</v>
      </c>
      <c r="G32">
        <v>184.684</v>
      </c>
      <c r="H32">
        <v>2837010</v>
      </c>
      <c r="I32">
        <v>47.396799999999999</v>
      </c>
      <c r="K32" t="s">
        <v>20</v>
      </c>
      <c r="N32">
        <f t="shared" si="0"/>
        <v>2</v>
      </c>
      <c r="Q32">
        <f t="shared" si="1"/>
        <v>1</v>
      </c>
      <c r="S32" s="2"/>
      <c r="V32" s="2"/>
      <c r="W32" s="2"/>
    </row>
    <row r="33" spans="2:23" x14ac:dyDescent="0.4">
      <c r="B33" t="s">
        <v>134</v>
      </c>
      <c r="C33">
        <v>1920</v>
      </c>
      <c r="D33" t="s">
        <v>126</v>
      </c>
      <c r="E33">
        <v>2745.87</v>
      </c>
      <c r="F33">
        <v>4.7484999999999999E-2</v>
      </c>
      <c r="G33">
        <v>172.09399999999999</v>
      </c>
      <c r="H33">
        <v>1112710</v>
      </c>
      <c r="I33">
        <v>14.4298</v>
      </c>
      <c r="K33" t="s">
        <v>126</v>
      </c>
      <c r="N33">
        <f t="shared" si="0"/>
        <v>3</v>
      </c>
      <c r="Q33">
        <f t="shared" si="1"/>
        <v>3</v>
      </c>
      <c r="S33" s="2"/>
      <c r="V33" s="2"/>
      <c r="W33" s="2"/>
    </row>
    <row r="36" spans="2:23" x14ac:dyDescent="0.4">
      <c r="B36" t="s">
        <v>190</v>
      </c>
    </row>
    <row r="37" spans="2:23" x14ac:dyDescent="0.4">
      <c r="B37" t="s">
        <v>2</v>
      </c>
      <c r="C37" t="s">
        <v>115</v>
      </c>
      <c r="K37" t="s">
        <v>3</v>
      </c>
    </row>
    <row r="38" spans="2:23" x14ac:dyDescent="0.4">
      <c r="B38" t="s">
        <v>183</v>
      </c>
      <c r="C38">
        <v>1858</v>
      </c>
      <c r="D38" t="s">
        <v>272</v>
      </c>
      <c r="E38">
        <v>5571.55</v>
      </c>
      <c r="F38">
        <v>0.244565</v>
      </c>
      <c r="G38">
        <v>205.55699999999999</v>
      </c>
      <c r="H38">
        <v>1616330</v>
      </c>
      <c r="I38">
        <v>26.720600000000001</v>
      </c>
      <c r="K38" t="s">
        <v>176</v>
      </c>
      <c r="M38" t="s">
        <v>117</v>
      </c>
      <c r="N38">
        <f>IF(F38&lt;$T$9, 3, IF(F38&lt;$T$10, 2, IF(F38&lt;$T$11, 1, 0)))</f>
        <v>2</v>
      </c>
      <c r="Q38">
        <f>IF(I38&lt;$U$9, 3, IF(I38&lt;$U$10, 2, IF(I38&lt;$U$11, 1, 0)))</f>
        <v>2</v>
      </c>
      <c r="S38" t="s">
        <v>299</v>
      </c>
      <c r="T38">
        <f>AVERAGE(F38:F48)</f>
        <v>0.27079615454545453</v>
      </c>
      <c r="V38" t="s">
        <v>301</v>
      </c>
      <c r="W38">
        <f>AVERAGE(I38:I48)</f>
        <v>86.748963636363655</v>
      </c>
    </row>
    <row r="39" spans="2:23" x14ac:dyDescent="0.4">
      <c r="B39" t="s">
        <v>184</v>
      </c>
      <c r="C39">
        <v>1859</v>
      </c>
      <c r="D39" t="s">
        <v>177</v>
      </c>
      <c r="E39">
        <v>7808.1</v>
      </c>
      <c r="F39">
        <v>0.2203</v>
      </c>
      <c r="G39">
        <v>93.112300000000005</v>
      </c>
      <c r="H39">
        <v>2312680</v>
      </c>
      <c r="I39">
        <v>21.1845</v>
      </c>
      <c r="K39" t="s">
        <v>177</v>
      </c>
      <c r="M39" t="s">
        <v>117</v>
      </c>
      <c r="N39">
        <f t="shared" ref="N39:N57" si="2">IF(F39&lt;$T$9, 3, IF(F39&lt;$T$10, 2, IF(F39&lt;$T$11, 1, 0)))</f>
        <v>2</v>
      </c>
      <c r="Q39">
        <f t="shared" ref="Q39:Q57" si="3">IF(I39&lt;$U$9, 3, IF(I39&lt;$U$10, 2, IF(I39&lt;$U$11, 1, 0)))</f>
        <v>3</v>
      </c>
      <c r="S39" t="s">
        <v>300</v>
      </c>
      <c r="T39">
        <f>AVERAGE(F48:F57)</f>
        <v>0.26595711999999999</v>
      </c>
      <c r="V39" t="s">
        <v>301</v>
      </c>
      <c r="W39">
        <f>AVERAGE(I48:I57)</f>
        <v>31.015471000000009</v>
      </c>
    </row>
    <row r="40" spans="2:23" x14ac:dyDescent="0.4">
      <c r="B40" t="s">
        <v>75</v>
      </c>
      <c r="C40">
        <v>1862</v>
      </c>
      <c r="D40" t="s">
        <v>74</v>
      </c>
      <c r="E40">
        <v>25926.2</v>
      </c>
      <c r="F40">
        <v>0.47626000000000002</v>
      </c>
      <c r="G40">
        <v>97.814499999999995</v>
      </c>
      <c r="H40">
        <v>35367300</v>
      </c>
      <c r="I40">
        <v>23.097000000000001</v>
      </c>
      <c r="K40" t="s">
        <v>74</v>
      </c>
      <c r="M40" t="s">
        <v>117</v>
      </c>
      <c r="N40">
        <f t="shared" si="2"/>
        <v>0</v>
      </c>
      <c r="Q40">
        <f t="shared" si="3"/>
        <v>2</v>
      </c>
    </row>
    <row r="41" spans="2:23" x14ac:dyDescent="0.4">
      <c r="B41" t="s">
        <v>76</v>
      </c>
      <c r="C41">
        <v>1862</v>
      </c>
      <c r="D41" t="s">
        <v>267</v>
      </c>
      <c r="E41">
        <v>13195</v>
      </c>
      <c r="F41">
        <v>0.46006599999999997</v>
      </c>
      <c r="G41">
        <v>307.63200000000001</v>
      </c>
      <c r="H41">
        <v>10743000</v>
      </c>
      <c r="I41">
        <v>43.319000000000003</v>
      </c>
      <c r="K41" t="s">
        <v>73</v>
      </c>
      <c r="M41" t="s">
        <v>117</v>
      </c>
      <c r="N41">
        <f t="shared" si="2"/>
        <v>0</v>
      </c>
      <c r="Q41">
        <f t="shared" si="3"/>
        <v>1</v>
      </c>
    </row>
    <row r="42" spans="2:23" ht="37.5" x14ac:dyDescent="0.4">
      <c r="B42" s="2" t="s">
        <v>77</v>
      </c>
      <c r="C42">
        <v>1864</v>
      </c>
      <c r="D42" t="s">
        <v>271</v>
      </c>
      <c r="E42">
        <v>6677.9</v>
      </c>
      <c r="F42">
        <v>0.121296</v>
      </c>
      <c r="G42">
        <v>131.68299999999999</v>
      </c>
      <c r="H42">
        <v>10052500</v>
      </c>
      <c r="I42">
        <v>175.751</v>
      </c>
      <c r="K42" t="s">
        <v>72</v>
      </c>
      <c r="M42" t="s">
        <v>117</v>
      </c>
      <c r="N42">
        <f t="shared" si="2"/>
        <v>3</v>
      </c>
      <c r="Q42">
        <f t="shared" si="3"/>
        <v>0</v>
      </c>
      <c r="S42" t="s">
        <v>117</v>
      </c>
      <c r="V42" t="s">
        <v>117</v>
      </c>
    </row>
    <row r="43" spans="2:23" x14ac:dyDescent="0.4">
      <c r="B43" t="s">
        <v>186</v>
      </c>
      <c r="C43">
        <v>1866</v>
      </c>
      <c r="D43" t="s">
        <v>180</v>
      </c>
      <c r="E43">
        <v>6827.09</v>
      </c>
      <c r="F43">
        <v>0.16892499999999999</v>
      </c>
      <c r="G43">
        <v>132.73599999999999</v>
      </c>
      <c r="H43">
        <v>2751280</v>
      </c>
      <c r="I43">
        <v>28.040700000000001</v>
      </c>
      <c r="K43" t="s">
        <v>180</v>
      </c>
      <c r="M43" t="s">
        <v>117</v>
      </c>
      <c r="N43">
        <f t="shared" si="2"/>
        <v>2</v>
      </c>
      <c r="Q43">
        <f t="shared" si="3"/>
        <v>2</v>
      </c>
      <c r="S43" t="s">
        <v>302</v>
      </c>
      <c r="T43">
        <f>COUNTIF(N38:N47,3)</f>
        <v>3</v>
      </c>
      <c r="V43" t="s">
        <v>302</v>
      </c>
      <c r="W43">
        <f>COUNTIF(Q38:Q47,3)</f>
        <v>1</v>
      </c>
    </row>
    <row r="44" spans="2:23" x14ac:dyDescent="0.4">
      <c r="B44" t="s">
        <v>185</v>
      </c>
      <c r="C44">
        <v>1867</v>
      </c>
      <c r="D44" t="s">
        <v>179</v>
      </c>
      <c r="E44">
        <v>7962.63</v>
      </c>
      <c r="F44">
        <v>0.14571000000000001</v>
      </c>
      <c r="G44">
        <v>115.054</v>
      </c>
      <c r="H44">
        <v>6001990</v>
      </c>
      <c r="I44">
        <v>462.89800000000002</v>
      </c>
      <c r="K44" t="s">
        <v>179</v>
      </c>
      <c r="M44" t="s">
        <v>117</v>
      </c>
      <c r="N44">
        <f t="shared" si="2"/>
        <v>3</v>
      </c>
      <c r="Q44">
        <f t="shared" si="3"/>
        <v>0</v>
      </c>
      <c r="S44" t="s">
        <v>303</v>
      </c>
      <c r="T44">
        <f>COUNTIF(N38:N47,2)</f>
        <v>3</v>
      </c>
      <c r="V44" t="s">
        <v>303</v>
      </c>
      <c r="W44">
        <f>COUNTIF(Q38:Q47,2)</f>
        <v>5</v>
      </c>
    </row>
    <row r="45" spans="2:23" x14ac:dyDescent="0.4">
      <c r="B45" t="s">
        <v>187</v>
      </c>
      <c r="C45">
        <v>1868</v>
      </c>
      <c r="D45" t="s">
        <v>178</v>
      </c>
      <c r="E45">
        <v>29624.799999999999</v>
      </c>
      <c r="F45">
        <v>0.58318099999999995</v>
      </c>
      <c r="G45">
        <v>158.577</v>
      </c>
      <c r="H45">
        <v>111559000</v>
      </c>
      <c r="I45">
        <v>28.808</v>
      </c>
      <c r="K45" t="s">
        <v>178</v>
      </c>
      <c r="M45" t="s">
        <v>117</v>
      </c>
      <c r="N45">
        <f t="shared" si="2"/>
        <v>0</v>
      </c>
      <c r="Q45">
        <f t="shared" si="3"/>
        <v>2</v>
      </c>
      <c r="S45" t="s">
        <v>304</v>
      </c>
      <c r="T45">
        <f>COUNTIF(N38:N47,1)</f>
        <v>1</v>
      </c>
      <c r="V45" t="s">
        <v>304</v>
      </c>
      <c r="W45">
        <f>COUNTIF(Q38:Q47,1)</f>
        <v>1</v>
      </c>
    </row>
    <row r="46" spans="2:23" x14ac:dyDescent="0.4">
      <c r="B46" t="s">
        <v>188</v>
      </c>
      <c r="C46">
        <v>1871</v>
      </c>
      <c r="D46" t="s">
        <v>182</v>
      </c>
      <c r="E46">
        <v>6800.67</v>
      </c>
      <c r="F46">
        <v>7.2233699999999998E-2</v>
      </c>
      <c r="G46">
        <v>94.561199999999999</v>
      </c>
      <c r="H46">
        <v>1273730</v>
      </c>
      <c r="I46">
        <v>94.403800000000004</v>
      </c>
      <c r="K46" t="s">
        <v>182</v>
      </c>
      <c r="M46" t="s">
        <v>117</v>
      </c>
      <c r="N46">
        <f t="shared" si="2"/>
        <v>3</v>
      </c>
      <c r="Q46">
        <f t="shared" si="3"/>
        <v>0</v>
      </c>
      <c r="S46" t="s">
        <v>305</v>
      </c>
      <c r="T46">
        <f>COUNTIF(N38:N47,0)</f>
        <v>3</v>
      </c>
      <c r="V46" t="s">
        <v>305</v>
      </c>
      <c r="W46">
        <f>COUNTIF(Q38:Q47,0)</f>
        <v>3</v>
      </c>
    </row>
    <row r="47" spans="2:23" x14ac:dyDescent="0.4">
      <c r="B47" t="s">
        <v>189</v>
      </c>
      <c r="C47">
        <v>1872</v>
      </c>
      <c r="D47" t="s">
        <v>181</v>
      </c>
      <c r="E47">
        <v>12287.3</v>
      </c>
      <c r="F47">
        <v>0.309415</v>
      </c>
      <c r="G47">
        <v>152.20699999999999</v>
      </c>
      <c r="H47">
        <v>7424730</v>
      </c>
      <c r="I47">
        <v>27.614899999999999</v>
      </c>
      <c r="K47" t="s">
        <v>181</v>
      </c>
      <c r="M47" t="s">
        <v>117</v>
      </c>
      <c r="N47">
        <f t="shared" si="2"/>
        <v>1</v>
      </c>
      <c r="Q47">
        <f t="shared" si="3"/>
        <v>2</v>
      </c>
    </row>
    <row r="48" spans="2:23" x14ac:dyDescent="0.4">
      <c r="B48" t="s">
        <v>175</v>
      </c>
      <c r="C48">
        <v>1874</v>
      </c>
      <c r="D48" t="s">
        <v>161</v>
      </c>
      <c r="E48">
        <v>4076.89</v>
      </c>
      <c r="F48">
        <v>0.17680599999999999</v>
      </c>
      <c r="G48">
        <v>180.875</v>
      </c>
      <c r="H48">
        <v>2297320</v>
      </c>
      <c r="I48">
        <v>22.4011</v>
      </c>
      <c r="K48" t="s">
        <v>161</v>
      </c>
      <c r="N48">
        <f t="shared" si="2"/>
        <v>2</v>
      </c>
      <c r="Q48">
        <f t="shared" si="3"/>
        <v>2</v>
      </c>
      <c r="S48" t="s">
        <v>302</v>
      </c>
      <c r="T48">
        <f>COUNTIF(N$48:N$57,3)</f>
        <v>3</v>
      </c>
      <c r="V48" t="s">
        <v>302</v>
      </c>
      <c r="W48">
        <f>COUNTIF(Q$48:Q$57,3)</f>
        <v>4</v>
      </c>
    </row>
    <row r="49" spans="2:25" x14ac:dyDescent="0.4">
      <c r="B49" t="s">
        <v>174</v>
      </c>
      <c r="C49">
        <v>1874</v>
      </c>
      <c r="D49" t="s">
        <v>162</v>
      </c>
      <c r="E49">
        <v>5219.13</v>
      </c>
      <c r="F49">
        <v>7.0036200000000007E-2</v>
      </c>
      <c r="G49">
        <v>91.8596</v>
      </c>
      <c r="H49">
        <v>464719</v>
      </c>
      <c r="I49">
        <v>9.4520099999999996</v>
      </c>
      <c r="K49" t="s">
        <v>162</v>
      </c>
      <c r="N49">
        <f t="shared" si="2"/>
        <v>3</v>
      </c>
      <c r="Q49">
        <f t="shared" si="3"/>
        <v>3</v>
      </c>
      <c r="S49" t="s">
        <v>303</v>
      </c>
      <c r="T49">
        <f>COUNTIF(N$48:N$57,2)</f>
        <v>2</v>
      </c>
      <c r="V49" t="s">
        <v>303</v>
      </c>
      <c r="W49">
        <f>COUNTIF(Q$48:Q$57,2)</f>
        <v>2</v>
      </c>
    </row>
    <row r="50" spans="2:25" x14ac:dyDescent="0.4">
      <c r="B50" t="s">
        <v>173</v>
      </c>
      <c r="C50">
        <v>1875</v>
      </c>
      <c r="D50" t="s">
        <v>262</v>
      </c>
      <c r="E50">
        <v>8780.39</v>
      </c>
      <c r="F50">
        <v>0.26210800000000001</v>
      </c>
      <c r="G50">
        <v>216.93700000000001</v>
      </c>
      <c r="H50">
        <v>7523180</v>
      </c>
      <c r="I50">
        <v>56.761400000000002</v>
      </c>
      <c r="K50" t="s">
        <v>163</v>
      </c>
      <c r="N50">
        <f t="shared" si="2"/>
        <v>1</v>
      </c>
      <c r="Q50">
        <f t="shared" si="3"/>
        <v>0</v>
      </c>
      <c r="S50" t="s">
        <v>304</v>
      </c>
      <c r="T50">
        <f>COUNTIF(N$48:N$57,1)</f>
        <v>3</v>
      </c>
      <c r="V50" t="s">
        <v>304</v>
      </c>
      <c r="W50">
        <f>COUNTIF(Q$48:Q$57,1)</f>
        <v>3</v>
      </c>
    </row>
    <row r="51" spans="2:25" x14ac:dyDescent="0.4">
      <c r="B51" t="s">
        <v>172</v>
      </c>
      <c r="C51">
        <v>1879</v>
      </c>
      <c r="D51" t="s">
        <v>265</v>
      </c>
      <c r="E51">
        <v>15420.5</v>
      </c>
      <c r="F51">
        <v>0.42244900000000002</v>
      </c>
      <c r="G51">
        <v>218.22499999999999</v>
      </c>
      <c r="H51">
        <v>16259300</v>
      </c>
      <c r="I51">
        <v>51.792999999999999</v>
      </c>
      <c r="K51" t="s">
        <v>164</v>
      </c>
      <c r="N51">
        <f t="shared" si="2"/>
        <v>0</v>
      </c>
      <c r="Q51">
        <f t="shared" si="3"/>
        <v>1</v>
      </c>
      <c r="S51" t="s">
        <v>305</v>
      </c>
      <c r="T51">
        <f>COUNTIF(N$48:N$57,0)</f>
        <v>2</v>
      </c>
      <c r="V51" t="s">
        <v>305</v>
      </c>
      <c r="W51">
        <f>COUNTIF(Q$48:Q$57,0)</f>
        <v>1</v>
      </c>
    </row>
    <row r="52" spans="2:25" x14ac:dyDescent="0.4">
      <c r="B52" t="s">
        <v>171</v>
      </c>
      <c r="C52">
        <v>1879</v>
      </c>
      <c r="D52" t="s">
        <v>165</v>
      </c>
      <c r="E52">
        <v>15041.7</v>
      </c>
      <c r="F52">
        <v>0.59658999999999995</v>
      </c>
      <c r="G52">
        <v>1140.73</v>
      </c>
      <c r="H52">
        <v>13744200</v>
      </c>
      <c r="I52">
        <v>48.532699999999998</v>
      </c>
      <c r="K52" t="s">
        <v>165</v>
      </c>
      <c r="N52">
        <f t="shared" si="2"/>
        <v>0</v>
      </c>
      <c r="Q52">
        <f t="shared" si="3"/>
        <v>1</v>
      </c>
    </row>
    <row r="53" spans="2:25" x14ac:dyDescent="0.4">
      <c r="B53" t="s">
        <v>170</v>
      </c>
      <c r="C53">
        <v>1880</v>
      </c>
      <c r="D53" t="s">
        <v>270</v>
      </c>
      <c r="E53">
        <v>3275.66</v>
      </c>
      <c r="F53">
        <v>0.118798</v>
      </c>
      <c r="G53">
        <v>186.29900000000001</v>
      </c>
      <c r="H53">
        <v>2102930</v>
      </c>
      <c r="I53">
        <v>21.3293</v>
      </c>
      <c r="K53" t="s">
        <v>166</v>
      </c>
      <c r="N53">
        <f t="shared" si="2"/>
        <v>3</v>
      </c>
      <c r="Q53">
        <f t="shared" si="3"/>
        <v>3</v>
      </c>
    </row>
    <row r="54" spans="2:25" x14ac:dyDescent="0.4">
      <c r="B54" t="s">
        <v>169</v>
      </c>
      <c r="C54">
        <v>1880</v>
      </c>
      <c r="D54" t="s">
        <v>168</v>
      </c>
      <c r="E54">
        <v>3723.49</v>
      </c>
      <c r="F54">
        <v>0.12889100000000001</v>
      </c>
      <c r="G54">
        <v>158.04300000000001</v>
      </c>
      <c r="H54">
        <v>2088060</v>
      </c>
      <c r="I54">
        <v>23.560199999999998</v>
      </c>
      <c r="K54" t="s">
        <v>168</v>
      </c>
      <c r="N54">
        <f t="shared" si="2"/>
        <v>3</v>
      </c>
      <c r="Q54">
        <f t="shared" si="3"/>
        <v>2</v>
      </c>
    </row>
    <row r="55" spans="2:25" x14ac:dyDescent="0.4">
      <c r="B55" t="s">
        <v>160</v>
      </c>
      <c r="C55">
        <v>1882</v>
      </c>
      <c r="D55" t="s">
        <v>79</v>
      </c>
      <c r="E55">
        <v>9407.08</v>
      </c>
      <c r="F55">
        <v>0.229689</v>
      </c>
      <c r="G55">
        <v>130.89400000000001</v>
      </c>
      <c r="H55">
        <v>15272500</v>
      </c>
      <c r="I55">
        <v>36.387700000000002</v>
      </c>
      <c r="K55" t="s">
        <v>167</v>
      </c>
      <c r="N55">
        <f t="shared" si="2"/>
        <v>2</v>
      </c>
      <c r="Q55">
        <f t="shared" si="3"/>
        <v>1</v>
      </c>
      <c r="S55" s="2" t="s">
        <v>307</v>
      </c>
      <c r="T55" t="s">
        <v>308</v>
      </c>
      <c r="U55" t="s">
        <v>78</v>
      </c>
      <c r="V55" s="2"/>
      <c r="W55" s="2" t="s">
        <v>260</v>
      </c>
      <c r="X55" t="s">
        <v>308</v>
      </c>
      <c r="Y55" t="s">
        <v>78</v>
      </c>
    </row>
    <row r="56" spans="2:25" x14ac:dyDescent="0.4">
      <c r="B56" t="s">
        <v>159</v>
      </c>
      <c r="C56">
        <v>1882</v>
      </c>
      <c r="D56" t="s">
        <v>80</v>
      </c>
      <c r="E56">
        <v>9163.98</v>
      </c>
      <c r="F56">
        <v>0.29494900000000002</v>
      </c>
      <c r="G56">
        <v>265.90100000000001</v>
      </c>
      <c r="H56" s="4">
        <v>7910490</v>
      </c>
      <c r="I56">
        <v>18.746500000000001</v>
      </c>
      <c r="K56" t="s">
        <v>80</v>
      </c>
      <c r="N56">
        <f t="shared" si="2"/>
        <v>1</v>
      </c>
      <c r="Q56">
        <f t="shared" si="3"/>
        <v>3</v>
      </c>
      <c r="S56" s="18">
        <v>0.25</v>
      </c>
      <c r="T56">
        <v>3</v>
      </c>
      <c r="U56">
        <v>3</v>
      </c>
      <c r="V56" s="2"/>
      <c r="W56" s="18">
        <v>0.25</v>
      </c>
      <c r="X56">
        <v>1</v>
      </c>
      <c r="Y56">
        <v>4</v>
      </c>
    </row>
    <row r="57" spans="2:25" x14ac:dyDescent="0.4">
      <c r="B57" t="s">
        <v>82</v>
      </c>
      <c r="C57">
        <v>1882</v>
      </c>
      <c r="D57" t="s">
        <v>291</v>
      </c>
      <c r="E57">
        <v>8593.64</v>
      </c>
      <c r="F57">
        <v>0.35925499999999999</v>
      </c>
      <c r="G57">
        <v>101.324</v>
      </c>
      <c r="H57" s="4">
        <v>9131520</v>
      </c>
      <c r="I57">
        <v>21.190799999999999</v>
      </c>
      <c r="K57" t="s">
        <v>81</v>
      </c>
      <c r="N57">
        <f t="shared" si="2"/>
        <v>1</v>
      </c>
      <c r="Q57">
        <f t="shared" si="3"/>
        <v>3</v>
      </c>
      <c r="S57" s="18">
        <v>0.5</v>
      </c>
      <c r="T57">
        <v>3</v>
      </c>
      <c r="U57">
        <v>2</v>
      </c>
      <c r="V57" s="2"/>
      <c r="W57" s="18">
        <v>0.5</v>
      </c>
      <c r="X57">
        <v>5</v>
      </c>
      <c r="Y57">
        <v>2</v>
      </c>
    </row>
    <row r="58" spans="2:25" x14ac:dyDescent="0.4">
      <c r="S58" s="18">
        <v>0.75</v>
      </c>
      <c r="T58">
        <v>1</v>
      </c>
      <c r="U58">
        <v>3</v>
      </c>
      <c r="V58" s="2"/>
      <c r="W58" s="18">
        <v>0.75</v>
      </c>
      <c r="X58">
        <v>1</v>
      </c>
      <c r="Y58">
        <v>3</v>
      </c>
    </row>
    <row r="59" spans="2:25" x14ac:dyDescent="0.4">
      <c r="S59" s="18">
        <v>1</v>
      </c>
      <c r="T59">
        <v>3</v>
      </c>
      <c r="U59">
        <v>2</v>
      </c>
      <c r="V59" s="2"/>
      <c r="W59" s="18">
        <v>1</v>
      </c>
      <c r="X59">
        <v>3</v>
      </c>
      <c r="Y59">
        <v>1</v>
      </c>
    </row>
  </sheetData>
  <mergeCells count="1">
    <mergeCell ref="B2:I2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ADD-0261-4E7E-9BCD-179ADEC62C73}">
  <dimension ref="A2:L19"/>
  <sheetViews>
    <sheetView showGridLines="0" tabSelected="1" workbookViewId="0">
      <selection activeCell="G1" sqref="G1:L5"/>
    </sheetView>
  </sheetViews>
  <sheetFormatPr defaultRowHeight="18.75" x14ac:dyDescent="0.4"/>
  <cols>
    <col min="8" max="8" width="11" bestFit="1" customWidth="1"/>
    <col min="9" max="9" width="12.875" bestFit="1" customWidth="1"/>
    <col min="10" max="10" width="8.5" bestFit="1" customWidth="1"/>
  </cols>
  <sheetData>
    <row r="2" spans="1:12" x14ac:dyDescent="0.4">
      <c r="B2" t="s">
        <v>310</v>
      </c>
      <c r="H2" s="10"/>
      <c r="I2" s="16" t="s">
        <v>310</v>
      </c>
      <c r="J2" s="16" t="s">
        <v>307</v>
      </c>
      <c r="K2" s="17" t="s">
        <v>260</v>
      </c>
    </row>
    <row r="3" spans="1:12" x14ac:dyDescent="0.4">
      <c r="A3">
        <v>1</v>
      </c>
      <c r="B3">
        <v>7.3546199999999997</v>
      </c>
      <c r="D3" t="s">
        <v>311</v>
      </c>
      <c r="E3">
        <v>7.5129700000000001</v>
      </c>
      <c r="H3" s="14" t="s">
        <v>316</v>
      </c>
      <c r="I3">
        <v>7.5025819999999994</v>
      </c>
      <c r="J3">
        <v>0.24585899999999999</v>
      </c>
      <c r="K3" s="11">
        <v>91.342640000000003</v>
      </c>
    </row>
    <row r="4" spans="1:12" x14ac:dyDescent="0.4">
      <c r="A4">
        <v>2</v>
      </c>
      <c r="B4">
        <v>7.41744</v>
      </c>
      <c r="D4" t="s">
        <v>312</v>
      </c>
      <c r="E4">
        <v>7.7094300000000002</v>
      </c>
      <c r="H4" s="15" t="s">
        <v>317</v>
      </c>
      <c r="I4" s="12">
        <v>7.6625139999999998</v>
      </c>
      <c r="J4" s="12">
        <v>0.20518019999999998</v>
      </c>
      <c r="K4" s="13">
        <v>29.682000000000006</v>
      </c>
    </row>
    <row r="5" spans="1:12" x14ac:dyDescent="0.4">
      <c r="A5">
        <v>3</v>
      </c>
      <c r="B5">
        <v>7.6099699999999997</v>
      </c>
      <c r="D5" t="s">
        <v>313</v>
      </c>
      <c r="E5">
        <v>7.7794600000000003</v>
      </c>
    </row>
    <row r="6" spans="1:12" x14ac:dyDescent="0.4">
      <c r="A6">
        <v>4</v>
      </c>
      <c r="B6">
        <v>7.6399299999999997</v>
      </c>
      <c r="D6" t="s">
        <v>314</v>
      </c>
      <c r="E6">
        <v>7.6263699999999996</v>
      </c>
    </row>
    <row r="7" spans="1:12" x14ac:dyDescent="0.4">
      <c r="A7">
        <v>5</v>
      </c>
      <c r="B7">
        <v>7.4909499999999998</v>
      </c>
      <c r="D7" t="s">
        <v>315</v>
      </c>
      <c r="E7">
        <v>7.6843399999999997</v>
      </c>
    </row>
    <row r="8" spans="1:12" x14ac:dyDescent="0.4">
      <c r="B8">
        <f>AVERAGE(B3:B7)</f>
        <v>7.5025819999999994</v>
      </c>
      <c r="E8">
        <f>AVERAGE(E3:E7)</f>
        <v>7.6625139999999998</v>
      </c>
    </row>
    <row r="13" spans="1:12" x14ac:dyDescent="0.4">
      <c r="B13" t="s">
        <v>228</v>
      </c>
      <c r="C13" t="s">
        <v>229</v>
      </c>
      <c r="D13" t="s">
        <v>230</v>
      </c>
      <c r="E13" t="s">
        <v>259</v>
      </c>
      <c r="F13" t="s">
        <v>260</v>
      </c>
      <c r="H13" t="s">
        <v>228</v>
      </c>
      <c r="I13" t="s">
        <v>229</v>
      </c>
      <c r="J13" t="s">
        <v>230</v>
      </c>
      <c r="K13" t="s">
        <v>259</v>
      </c>
      <c r="L13" t="s">
        <v>260</v>
      </c>
    </row>
    <row r="14" spans="1:12" x14ac:dyDescent="0.4">
      <c r="A14">
        <v>1</v>
      </c>
      <c r="B14">
        <v>1540.66</v>
      </c>
      <c r="C14">
        <v>0.197301</v>
      </c>
      <c r="D14">
        <v>97.698999999999998</v>
      </c>
      <c r="E14">
        <v>163389</v>
      </c>
      <c r="F14">
        <v>31.91</v>
      </c>
      <c r="G14" t="s">
        <v>311</v>
      </c>
      <c r="H14">
        <v>4281.57</v>
      </c>
      <c r="I14">
        <v>0.39141100000000001</v>
      </c>
      <c r="J14">
        <v>233.24799999999999</v>
      </c>
      <c r="K14">
        <v>819343</v>
      </c>
      <c r="L14">
        <v>24.998799999999999</v>
      </c>
    </row>
    <row r="15" spans="1:12" x14ac:dyDescent="0.4">
      <c r="A15">
        <v>2</v>
      </c>
      <c r="B15">
        <v>2250.1</v>
      </c>
      <c r="C15">
        <v>0.44932800000000001</v>
      </c>
      <c r="D15">
        <v>493.33699999999999</v>
      </c>
      <c r="E15">
        <v>565897</v>
      </c>
      <c r="F15">
        <v>133.16</v>
      </c>
      <c r="G15" t="s">
        <v>312</v>
      </c>
      <c r="H15">
        <v>2115.5700000000002</v>
      </c>
      <c r="I15">
        <v>0.19778399999999999</v>
      </c>
      <c r="J15">
        <v>219.423</v>
      </c>
      <c r="K15">
        <v>679720</v>
      </c>
      <c r="L15">
        <v>36.793300000000002</v>
      </c>
    </row>
    <row r="16" spans="1:12" x14ac:dyDescent="0.4">
      <c r="A16">
        <v>3</v>
      </c>
      <c r="B16">
        <v>1105.71</v>
      </c>
      <c r="C16">
        <v>0.16045899999999999</v>
      </c>
      <c r="D16">
        <v>133.119</v>
      </c>
      <c r="E16">
        <v>56002.3</v>
      </c>
      <c r="F16">
        <v>22.954000000000001</v>
      </c>
      <c r="G16" t="s">
        <v>313</v>
      </c>
      <c r="H16">
        <v>1589.86</v>
      </c>
      <c r="I16">
        <v>0.12217</v>
      </c>
      <c r="J16">
        <v>202.75700000000001</v>
      </c>
      <c r="K16">
        <v>641280</v>
      </c>
      <c r="L16">
        <v>24.712900000000001</v>
      </c>
    </row>
    <row r="17" spans="1:12" x14ac:dyDescent="0.4">
      <c r="A17">
        <v>4</v>
      </c>
      <c r="B17">
        <v>1155.4100000000001</v>
      </c>
      <c r="C17">
        <v>0.19581899999999999</v>
      </c>
      <c r="D17">
        <v>159.72999999999999</v>
      </c>
      <c r="E17">
        <v>71637.2</v>
      </c>
      <c r="F17">
        <v>31.2422</v>
      </c>
      <c r="G17" t="s">
        <v>314</v>
      </c>
      <c r="H17">
        <v>2526.7600000000002</v>
      </c>
      <c r="I17">
        <v>0.20794099999999999</v>
      </c>
      <c r="J17">
        <v>154.684</v>
      </c>
      <c r="K17">
        <v>406149</v>
      </c>
      <c r="L17">
        <v>20.375499999999999</v>
      </c>
    </row>
    <row r="18" spans="1:12" x14ac:dyDescent="0.4">
      <c r="A18">
        <v>5</v>
      </c>
      <c r="B18">
        <v>1357.24</v>
      </c>
      <c r="C18">
        <v>0.22638800000000001</v>
      </c>
      <c r="D18">
        <v>157.745</v>
      </c>
      <c r="E18">
        <v>88238.6</v>
      </c>
      <c r="F18">
        <v>237.447</v>
      </c>
      <c r="G18" t="s">
        <v>315</v>
      </c>
      <c r="H18">
        <v>1714.66</v>
      </c>
      <c r="I18">
        <v>0.106595</v>
      </c>
      <c r="J18">
        <v>158.73400000000001</v>
      </c>
      <c r="K18">
        <v>639624</v>
      </c>
      <c r="L18">
        <v>41.529499999999999</v>
      </c>
    </row>
    <row r="19" spans="1:12" x14ac:dyDescent="0.4">
      <c r="C19">
        <f>AVERAGE(C14:C18)</f>
        <v>0.24585899999999999</v>
      </c>
      <c r="F19">
        <f>AVERAGE(F14:F18)</f>
        <v>91.342640000000003</v>
      </c>
      <c r="I19">
        <f>AVERAGE(I14:I18)</f>
        <v>0.20518019999999998</v>
      </c>
      <c r="L19">
        <f>AVERAGE(L14:L18)</f>
        <v>29.682000000000006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試し</vt:lpstr>
      <vt:lpstr>派ごとの数値エントロピー</vt:lpstr>
      <vt:lpstr>同作家印象派分析エントロピー</vt:lpstr>
      <vt:lpstr>実際の画像エントロピー</vt:lpstr>
      <vt:lpstr>全てjipf</vt:lpstr>
      <vt:lpstr>派ごとのjipf</vt:lpstr>
      <vt:lpstr>同作家印象派分析jipf</vt:lpstr>
      <vt:lpstr>CycleGan数値</vt:lpstr>
    </vt:vector>
  </TitlesOfParts>
  <Company>Suwa University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T122115</dc:creator>
  <cp:lastModifiedBy>T122115</cp:lastModifiedBy>
  <dcterms:created xsi:type="dcterms:W3CDTF">2024-07-02T02:47:54Z</dcterms:created>
  <dcterms:modified xsi:type="dcterms:W3CDTF">2025-03-13T18:58:10Z</dcterms:modified>
</cp:coreProperties>
</file>