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adest-1\DADOS\atividades\"/>
    </mc:Choice>
  </mc:AlternateContent>
  <xr:revisionPtr revIDLastSave="0" documentId="13_ncr:1_{9259EF44-357B-4DEF-9FD0-DAAA7BDC695E}" xr6:coauthVersionLast="47" xr6:coauthVersionMax="47" xr10:uidLastSave="{00000000-0000-0000-0000-000000000000}"/>
  <bookViews>
    <workbookView xWindow="-120" yWindow="-120" windowWidth="20730" windowHeight="11760" xr2:uid="{4BB25DAB-BA14-F441-89B9-BE2210074729}"/>
  </bookViews>
  <sheets>
    <sheet name="Análise" sheetId="2" r:id="rId1"/>
    <sheet name="Teste Exato de Fisher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2" l="1"/>
  <c r="B75" i="2"/>
  <c r="B74" i="2"/>
  <c r="B73" i="2"/>
  <c r="B72" i="2"/>
  <c r="B46" i="2"/>
  <c r="B53" i="2"/>
  <c r="B26" i="2"/>
  <c r="B37" i="2"/>
  <c r="I22" i="1"/>
  <c r="I18" i="1"/>
  <c r="I14" i="1"/>
  <c r="I30" i="1"/>
  <c r="I26" i="1"/>
  <c r="I10" i="1"/>
  <c r="M8" i="1"/>
  <c r="L8" i="1"/>
  <c r="M7" i="1"/>
  <c r="L7" i="1"/>
  <c r="G34" i="1"/>
  <c r="G30" i="1"/>
  <c r="G26" i="1"/>
  <c r="G22" i="1"/>
  <c r="G18" i="1"/>
  <c r="G14" i="1"/>
  <c r="G10" i="1"/>
  <c r="B82" i="2" l="1"/>
  <c r="B77" i="2"/>
  <c r="F34" i="1"/>
  <c r="F30" i="1"/>
  <c r="F26" i="1"/>
  <c r="F22" i="1"/>
  <c r="F14" i="1"/>
  <c r="C36" i="1"/>
  <c r="I34" i="1" s="1"/>
  <c r="D35" i="1"/>
  <c r="D36" i="1" s="1"/>
  <c r="C32" i="1"/>
  <c r="D31" i="1"/>
  <c r="D32" i="1" s="1"/>
  <c r="C28" i="1"/>
  <c r="D27" i="1"/>
  <c r="D28" i="1" s="1"/>
  <c r="C24" i="1"/>
  <c r="D23" i="1"/>
  <c r="D24" i="1" s="1"/>
  <c r="C16" i="1"/>
  <c r="D15" i="1"/>
  <c r="D16" i="1" s="1"/>
  <c r="C12" i="1"/>
  <c r="D11" i="1"/>
  <c r="D12" i="1" s="1"/>
</calcChain>
</file>

<file path=xl/sharedStrings.xml><?xml version="1.0" encoding="utf-8"?>
<sst xmlns="http://schemas.openxmlformats.org/spreadsheetml/2006/main" count="75" uniqueCount="53">
  <si>
    <t>Freqüências Esperadas</t>
  </si>
  <si>
    <t>X \ Y</t>
  </si>
  <si>
    <t>Total</t>
  </si>
  <si>
    <t>Probabilidade</t>
  </si>
  <si>
    <r>
      <t>n</t>
    </r>
    <r>
      <rPr>
        <vertAlign val="subscript"/>
        <sz val="10"/>
        <color indexed="8"/>
        <rFont val="Arial"/>
        <family val="2"/>
      </rPr>
      <t>11</t>
    </r>
  </si>
  <si>
    <r>
      <t>n</t>
    </r>
    <r>
      <rPr>
        <vertAlign val="subscript"/>
        <sz val="10"/>
        <color indexed="8"/>
        <rFont val="Arial"/>
        <family val="2"/>
      </rPr>
      <t>12</t>
    </r>
  </si>
  <si>
    <r>
      <t>n</t>
    </r>
    <r>
      <rPr>
        <vertAlign val="subscript"/>
        <sz val="10"/>
        <color indexed="8"/>
        <rFont val="Arial"/>
        <family val="2"/>
      </rPr>
      <t>21</t>
    </r>
  </si>
  <si>
    <r>
      <t>n</t>
    </r>
    <r>
      <rPr>
        <vertAlign val="subscript"/>
        <sz val="10"/>
        <color indexed="8"/>
        <rFont val="Arial"/>
        <family val="2"/>
      </rPr>
      <t>22</t>
    </r>
  </si>
  <si>
    <r>
      <t>n</t>
    </r>
    <r>
      <rPr>
        <b/>
        <i/>
        <vertAlign val="subscript"/>
        <sz val="12"/>
        <color indexed="8"/>
        <rFont val="Arial"/>
        <family val="2"/>
      </rPr>
      <t>11</t>
    </r>
  </si>
  <si>
    <t>Exemplo  -  Tratamento para curar infecções graves</t>
  </si>
  <si>
    <t>Nome:</t>
  </si>
  <si>
    <t>Tailine Juliana dos Santos Nonato</t>
  </si>
  <si>
    <t>Matrícula:</t>
  </si>
  <si>
    <t>Tem-se como hipóteses:</t>
  </si>
  <si>
    <t>H1) Odds ratio &gt; 1</t>
  </si>
  <si>
    <t>H0) Odds ratio = 1</t>
  </si>
  <si>
    <t>Em outras palavras:</t>
  </si>
  <si>
    <t>H1) O tratamento é mais favorável a cura de infecções graves do que o controle</t>
  </si>
  <si>
    <t>H0) A cura de infecções graves independe do tratamento</t>
  </si>
  <si>
    <t>Aplicando o Teste Exato de Fisher tem-se que:</t>
  </si>
  <si>
    <t>n11</t>
  </si>
  <si>
    <t>Distribuição Amostral Exata:</t>
  </si>
  <si>
    <t>Estatística do teste: n11 = 10</t>
  </si>
  <si>
    <t xml:space="preserve">p-valor: </t>
  </si>
  <si>
    <t>p-valor =</t>
  </si>
  <si>
    <t>Considerando o teste com essa estrutura, a um nível de significância de 5% não há evidências suficientes para rejeitar H0.</t>
  </si>
  <si>
    <t>O que significa dizer que não existem evidências suficientes para dizer que o tratamento apresenta a resposta mais favorável.</t>
  </si>
  <si>
    <t>Agora tendo como hipóteses:</t>
  </si>
  <si>
    <t>H1) Odds ratio != 1</t>
  </si>
  <si>
    <t xml:space="preserve">p-valor = </t>
  </si>
  <si>
    <t>p(y) &lt;= p(10)</t>
  </si>
  <si>
    <t>P(6) + P(10) + P(11) + P(12)</t>
  </si>
  <si>
    <t>Realizando o teste bilateral também não existem evidências suficientes para rejeitar H0 a um nível de significância de 5%.</t>
  </si>
  <si>
    <t>P(10) + P(12)</t>
  </si>
  <si>
    <t>Isso pode ocorrer por ser um teste conservador, logo, para contornar isso, calcula-se o mid p-value:</t>
  </si>
  <si>
    <t>Com H1) Odds ratio &gt; 1</t>
  </si>
  <si>
    <t>P(10)/2 + P(12)</t>
  </si>
  <si>
    <t>Com H1) Odds ratio != 1</t>
  </si>
  <si>
    <t>P(6) + P(10)/2 + P(11) + P(12)</t>
  </si>
  <si>
    <t xml:space="preserve">mid p-valor = </t>
  </si>
  <si>
    <t>É possível verificar que, com o ajuste, existem evidências suficientes para rejietar H0.</t>
  </si>
  <si>
    <t>Podendo assim afirmar que o tratamento é mais favorável a cura de infecções do que o controle.</t>
  </si>
  <si>
    <t>Distribuição Amostral Exata X2:</t>
  </si>
  <si>
    <t>X2</t>
  </si>
  <si>
    <t>Agora utilizando a Estatística X2, tem-se que</t>
  </si>
  <si>
    <t>Distribuição Exata da Estatística X2:</t>
  </si>
  <si>
    <t>A tabela observada tem X2 = 2, logo:</t>
  </si>
  <si>
    <t>P(X2 &gt;= 2)</t>
  </si>
  <si>
    <t>Ainda com o ajuste, para o teste bilateral não há evidências para rejeitar H0.</t>
  </si>
  <si>
    <t>Logo, a conclusão também é de que não há como afimar que o tratamento apresenta a resposta mais favorável ou menos favorável.</t>
  </si>
  <si>
    <t xml:space="preserve">Utilizando a estatística X2 também não existem evdiências para afirmar que o a cura da infecação depende do tratamento ou controle. </t>
  </si>
  <si>
    <t>Obs.:</t>
  </si>
  <si>
    <t>O que foi solicitado e não está evidente nessa aba está na aba "Teste Exato de Fisher".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</si>
</sst>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2"/>
      <color theme="1"/>
      <name val="Arial"/>
      <family val="2"/>
    </font>
    <font>
      <b/>
      <sz val="8"/>
      <color indexed="8"/>
      <name val="Arial"/>
      <family val="2"/>
    </font>
    <font>
      <sz val="10"/>
      <color indexed="10"/>
      <name val="Arial"/>
      <family val="2"/>
    </font>
    <font>
      <b/>
      <i/>
      <sz val="12"/>
      <color indexed="8"/>
      <name val="Arial"/>
      <family val="2"/>
    </font>
    <font>
      <b/>
      <i/>
      <vertAlign val="subscript"/>
      <sz val="12"/>
      <color indexed="8"/>
      <name val="Arial"/>
      <family val="2"/>
    </font>
    <font>
      <b/>
      <sz val="10"/>
      <color indexed="17"/>
      <name val="Arial"/>
      <family val="2"/>
    </font>
    <font>
      <vertAlign val="subscript"/>
      <sz val="13"/>
      <color indexed="8"/>
      <name val="Arial"/>
      <family val="2"/>
    </font>
    <font>
      <sz val="13"/>
      <color indexed="8"/>
      <name val="Arial"/>
      <family val="2"/>
    </font>
    <font>
      <sz val="13"/>
      <color theme="1"/>
      <name val="Arial"/>
      <family val="2"/>
    </font>
    <font>
      <b/>
      <sz val="14"/>
      <color rgb="FFDD0806"/>
      <name val="Comic Sans MS"/>
      <family val="4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7" fillId="0" borderId="0" xfId="0" applyFont="1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19" fillId="0" borderId="34" xfId="0" applyFont="1" applyBorder="1"/>
    <xf numFmtId="0" fontId="19" fillId="0" borderId="30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438149</xdr:colOff>
      <xdr:row>5</xdr:row>
      <xdr:rowOff>150811</xdr:rowOff>
    </xdr:from>
    <xdr:to>
      <xdr:col>8</xdr:col>
      <xdr:colOff>755649</xdr:colOff>
      <xdr:row>7</xdr:row>
      <xdr:rowOff>74067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38B8A-A26E-E241-A244-94B87BBC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899" y="571499"/>
          <a:ext cx="3175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B80F-9049-4DE9-82AA-4DB73339EECA}">
  <dimension ref="A1:C88"/>
  <sheetViews>
    <sheetView showGridLines="0" tabSelected="1" workbookViewId="0"/>
  </sheetViews>
  <sheetFormatPr defaultRowHeight="15.75" x14ac:dyDescent="0.25"/>
  <cols>
    <col min="1" max="1" width="12.875" customWidth="1"/>
    <col min="2" max="2" width="17.5" customWidth="1"/>
    <col min="3" max="3" width="14.75" customWidth="1"/>
    <col min="4" max="4" width="17.125" customWidth="1"/>
  </cols>
  <sheetData>
    <row r="1" spans="1:2" x14ac:dyDescent="0.25">
      <c r="A1" s="48" t="s">
        <v>10</v>
      </c>
      <c r="B1" s="48" t="s">
        <v>11</v>
      </c>
    </row>
    <row r="2" spans="1:2" x14ac:dyDescent="0.25">
      <c r="A2" s="48" t="s">
        <v>12</v>
      </c>
      <c r="B2" s="48">
        <v>190038144</v>
      </c>
    </row>
    <row r="4" spans="1:2" x14ac:dyDescent="0.25">
      <c r="A4" t="s">
        <v>13</v>
      </c>
    </row>
    <row r="5" spans="1:2" x14ac:dyDescent="0.25">
      <c r="A5" t="s">
        <v>15</v>
      </c>
    </row>
    <row r="6" spans="1:2" x14ac:dyDescent="0.25">
      <c r="A6" t="s">
        <v>14</v>
      </c>
    </row>
    <row r="8" spans="1:2" x14ac:dyDescent="0.25">
      <c r="A8" t="s">
        <v>16</v>
      </c>
    </row>
    <row r="9" spans="1:2" x14ac:dyDescent="0.25">
      <c r="A9" t="s">
        <v>18</v>
      </c>
    </row>
    <row r="10" spans="1:2" x14ac:dyDescent="0.25">
      <c r="A10" t="s">
        <v>17</v>
      </c>
    </row>
    <row r="12" spans="1:2" x14ac:dyDescent="0.25">
      <c r="A12" t="s">
        <v>19</v>
      </c>
    </row>
    <row r="14" spans="1:2" x14ac:dyDescent="0.25">
      <c r="A14" t="s">
        <v>22</v>
      </c>
    </row>
    <row r="15" spans="1:2" ht="16.5" thickBot="1" x14ac:dyDescent="0.3">
      <c r="A15" t="s">
        <v>21</v>
      </c>
    </row>
    <row r="16" spans="1:2" ht="16.5" thickBot="1" x14ac:dyDescent="0.3">
      <c r="A16" s="86" t="s">
        <v>20</v>
      </c>
      <c r="B16" s="89" t="s">
        <v>3</v>
      </c>
    </row>
    <row r="17" spans="1:2" x14ac:dyDescent="0.25">
      <c r="A17" s="72">
        <v>12</v>
      </c>
      <c r="B17" s="73">
        <v>5.3867700926524454E-5</v>
      </c>
    </row>
    <row r="18" spans="1:2" x14ac:dyDescent="0.25">
      <c r="A18" s="68">
        <v>11</v>
      </c>
      <c r="B18" s="69">
        <v>3.878474466709757E-3</v>
      </c>
    </row>
    <row r="19" spans="1:2" x14ac:dyDescent="0.25">
      <c r="A19" s="68">
        <v>10</v>
      </c>
      <c r="B19" s="69">
        <v>5.3329023917259279E-2</v>
      </c>
    </row>
    <row r="20" spans="1:2" x14ac:dyDescent="0.25">
      <c r="A20" s="68">
        <v>9</v>
      </c>
      <c r="B20" s="69">
        <v>0.23701788407670751</v>
      </c>
    </row>
    <row r="21" spans="1:2" x14ac:dyDescent="0.25">
      <c r="A21" s="68">
        <v>8</v>
      </c>
      <c r="B21" s="69">
        <v>0.39996767937944411</v>
      </c>
    </row>
    <row r="22" spans="1:2" x14ac:dyDescent="0.25">
      <c r="A22" s="68">
        <v>7</v>
      </c>
      <c r="B22" s="69">
        <v>0.25597931480284386</v>
      </c>
    </row>
    <row r="23" spans="1:2" ht="16.5" thickBot="1" x14ac:dyDescent="0.3">
      <c r="A23" s="70">
        <v>6</v>
      </c>
      <c r="B23" s="71">
        <v>4.9773755656108608E-2</v>
      </c>
    </row>
    <row r="25" spans="1:2" ht="16.5" thickBot="1" x14ac:dyDescent="0.3">
      <c r="A25" t="s">
        <v>24</v>
      </c>
      <c r="B25" s="77" t="s">
        <v>33</v>
      </c>
    </row>
    <row r="26" spans="1:2" ht="16.5" thickBot="1" x14ac:dyDescent="0.3">
      <c r="A26" s="78" t="s">
        <v>24</v>
      </c>
      <c r="B26" s="79">
        <f>B17+B19</f>
        <v>5.3382891618185803E-2</v>
      </c>
    </row>
    <row r="28" spans="1:2" x14ac:dyDescent="0.25">
      <c r="A28" t="s">
        <v>25</v>
      </c>
    </row>
    <row r="29" spans="1:2" x14ac:dyDescent="0.25">
      <c r="A29" t="s">
        <v>26</v>
      </c>
    </row>
    <row r="31" spans="1:2" x14ac:dyDescent="0.25">
      <c r="A31" t="s">
        <v>27</v>
      </c>
    </row>
    <row r="32" spans="1:2" x14ac:dyDescent="0.25">
      <c r="A32" t="s">
        <v>15</v>
      </c>
    </row>
    <row r="33" spans="1:2" x14ac:dyDescent="0.25">
      <c r="A33" t="s">
        <v>28</v>
      </c>
    </row>
    <row r="35" spans="1:2" x14ac:dyDescent="0.25">
      <c r="A35" t="s">
        <v>23</v>
      </c>
      <c r="B35" t="s">
        <v>30</v>
      </c>
    </row>
    <row r="36" spans="1:2" ht="16.5" thickBot="1" x14ac:dyDescent="0.3">
      <c r="A36" t="s">
        <v>29</v>
      </c>
      <c r="B36" t="s">
        <v>31</v>
      </c>
    </row>
    <row r="37" spans="1:2" ht="16.5" thickBot="1" x14ac:dyDescent="0.3">
      <c r="A37" s="78" t="s">
        <v>24</v>
      </c>
      <c r="B37" s="79">
        <f>SUM(B17:B19)+B23</f>
        <v>0.10703512174100416</v>
      </c>
    </row>
    <row r="39" spans="1:2" x14ac:dyDescent="0.25">
      <c r="A39" t="s">
        <v>32</v>
      </c>
    </row>
    <row r="40" spans="1:2" x14ac:dyDescent="0.25">
      <c r="A40" t="s">
        <v>49</v>
      </c>
    </row>
    <row r="42" spans="1:2" x14ac:dyDescent="0.25">
      <c r="A42" t="s">
        <v>34</v>
      </c>
    </row>
    <row r="44" spans="1:2" x14ac:dyDescent="0.25">
      <c r="A44" t="s">
        <v>35</v>
      </c>
    </row>
    <row r="45" spans="1:2" ht="16.5" thickBot="1" x14ac:dyDescent="0.3">
      <c r="A45" t="s">
        <v>39</v>
      </c>
      <c r="B45" s="77" t="s">
        <v>36</v>
      </c>
    </row>
    <row r="46" spans="1:2" ht="16.5" thickBot="1" x14ac:dyDescent="0.3">
      <c r="A46" s="78" t="s">
        <v>39</v>
      </c>
      <c r="B46" s="79">
        <f>(B19/2) + B17</f>
        <v>2.6718379659556164E-2</v>
      </c>
    </row>
    <row r="48" spans="1:2" x14ac:dyDescent="0.25">
      <c r="A48" t="s">
        <v>40</v>
      </c>
    </row>
    <row r="49" spans="1:3" x14ac:dyDescent="0.25">
      <c r="A49" t="s">
        <v>41</v>
      </c>
    </row>
    <row r="51" spans="1:3" x14ac:dyDescent="0.25">
      <c r="A51" t="s">
        <v>37</v>
      </c>
    </row>
    <row r="52" spans="1:3" ht="16.5" thickBot="1" x14ac:dyDescent="0.3">
      <c r="A52" t="s">
        <v>39</v>
      </c>
      <c r="B52" s="77" t="s">
        <v>38</v>
      </c>
    </row>
    <row r="53" spans="1:3" ht="16.5" thickBot="1" x14ac:dyDescent="0.3">
      <c r="A53" s="78" t="s">
        <v>39</v>
      </c>
      <c r="B53" s="79">
        <f>B23+(B19/2)+B18+B17</f>
        <v>8.0370609782374536E-2</v>
      </c>
    </row>
    <row r="54" spans="1:3" x14ac:dyDescent="0.25">
      <c r="A54" s="80"/>
      <c r="B54" s="81"/>
    </row>
    <row r="55" spans="1:3" x14ac:dyDescent="0.25">
      <c r="A55" s="93" t="s">
        <v>48</v>
      </c>
      <c r="B55" s="81"/>
    </row>
    <row r="56" spans="1:3" x14ac:dyDescent="0.25">
      <c r="A56" t="s">
        <v>49</v>
      </c>
    </row>
    <row r="58" spans="1:3" x14ac:dyDescent="0.25">
      <c r="A58" t="s">
        <v>44</v>
      </c>
    </row>
    <row r="60" spans="1:3" ht="16.5" thickBot="1" x14ac:dyDescent="0.3">
      <c r="A60" t="s">
        <v>42</v>
      </c>
    </row>
    <row r="61" spans="1:3" ht="16.5" thickBot="1" x14ac:dyDescent="0.3">
      <c r="A61" s="86" t="s">
        <v>20</v>
      </c>
      <c r="B61" s="87" t="s">
        <v>3</v>
      </c>
      <c r="C61" s="88" t="s">
        <v>43</v>
      </c>
    </row>
    <row r="62" spans="1:3" x14ac:dyDescent="0.25">
      <c r="A62" s="72">
        <v>12</v>
      </c>
      <c r="B62" s="83">
        <v>5.3867700926524454E-5</v>
      </c>
      <c r="C62" s="73">
        <v>8</v>
      </c>
    </row>
    <row r="63" spans="1:3" x14ac:dyDescent="0.25">
      <c r="A63" s="68">
        <v>11</v>
      </c>
      <c r="B63" s="67">
        <v>3.878474466709757E-3</v>
      </c>
      <c r="C63" s="69">
        <v>4.5</v>
      </c>
    </row>
    <row r="64" spans="1:3" ht="16.5" customHeight="1" x14ac:dyDescent="0.25">
      <c r="A64" s="68">
        <v>10</v>
      </c>
      <c r="B64" s="67">
        <v>5.3329023917259279E-2</v>
      </c>
      <c r="C64" s="69">
        <v>2</v>
      </c>
    </row>
    <row r="65" spans="1:3" ht="15.75" customHeight="1" x14ac:dyDescent="0.25">
      <c r="A65" s="68">
        <v>9</v>
      </c>
      <c r="B65" s="67">
        <v>0.23701788407670751</v>
      </c>
      <c r="C65" s="69">
        <v>0.5</v>
      </c>
    </row>
    <row r="66" spans="1:3" ht="15.75" customHeight="1" x14ac:dyDescent="0.25">
      <c r="A66" s="68">
        <v>8</v>
      </c>
      <c r="B66" s="67">
        <v>0.39996767937944411</v>
      </c>
      <c r="C66" s="69">
        <v>0</v>
      </c>
    </row>
    <row r="67" spans="1:3" ht="16.5" customHeight="1" x14ac:dyDescent="0.25">
      <c r="A67" s="68">
        <v>7</v>
      </c>
      <c r="B67" s="67">
        <v>0.25597931480284386</v>
      </c>
      <c r="C67" s="69">
        <v>0.5</v>
      </c>
    </row>
    <row r="68" spans="1:3" ht="17.25" customHeight="1" thickBot="1" x14ac:dyDescent="0.3">
      <c r="A68" s="70">
        <v>6</v>
      </c>
      <c r="B68" s="82">
        <v>4.9773755656108608E-2</v>
      </c>
      <c r="C68" s="71">
        <v>2</v>
      </c>
    </row>
    <row r="70" spans="1:3" ht="16.5" thickBot="1" x14ac:dyDescent="0.3">
      <c r="A70" t="s">
        <v>45</v>
      </c>
    </row>
    <row r="71" spans="1:3" ht="16.5" thickBot="1" x14ac:dyDescent="0.3">
      <c r="A71" s="86" t="s">
        <v>43</v>
      </c>
      <c r="B71" s="85" t="s">
        <v>3</v>
      </c>
    </row>
    <row r="72" spans="1:3" x14ac:dyDescent="0.25">
      <c r="A72" s="72">
        <v>0</v>
      </c>
      <c r="B72" s="73">
        <f>B66</f>
        <v>0.39996767937944411</v>
      </c>
    </row>
    <row r="73" spans="1:3" x14ac:dyDescent="0.25">
      <c r="A73" s="68">
        <v>0.5</v>
      </c>
      <c r="B73" s="69">
        <f>B65+B67</f>
        <v>0.4929971988795514</v>
      </c>
    </row>
    <row r="74" spans="1:3" x14ac:dyDescent="0.25">
      <c r="A74" s="68">
        <v>2</v>
      </c>
      <c r="B74" s="69">
        <f>B64+B68</f>
        <v>0.10310277957336789</v>
      </c>
    </row>
    <row r="75" spans="1:3" x14ac:dyDescent="0.25">
      <c r="A75" s="68">
        <v>4.5</v>
      </c>
      <c r="B75" s="69">
        <f>B63</f>
        <v>3.878474466709757E-3</v>
      </c>
    </row>
    <row r="76" spans="1:3" ht="16.5" thickBot="1" x14ac:dyDescent="0.3">
      <c r="A76" s="90">
        <v>8</v>
      </c>
      <c r="B76" s="91">
        <f>B62</f>
        <v>5.3867700926524454E-5</v>
      </c>
    </row>
    <row r="77" spans="1:3" ht="16.5" thickBot="1" x14ac:dyDescent="0.3">
      <c r="A77" s="92" t="s">
        <v>2</v>
      </c>
      <c r="B77" s="84">
        <f>SUM(B72:B76)</f>
        <v>0.99999999999999967</v>
      </c>
    </row>
    <row r="79" spans="1:3" x14ac:dyDescent="0.25">
      <c r="A79" t="s">
        <v>46</v>
      </c>
    </row>
    <row r="81" spans="1:2" ht="16.5" thickBot="1" x14ac:dyDescent="0.3">
      <c r="A81" t="s">
        <v>29</v>
      </c>
      <c r="B81" t="s">
        <v>47</v>
      </c>
    </row>
    <row r="82" spans="1:2" ht="16.5" thickBot="1" x14ac:dyDescent="0.3">
      <c r="A82" s="78" t="s">
        <v>24</v>
      </c>
      <c r="B82" s="79">
        <f>B74+B75+B76</f>
        <v>0.10703512174100417</v>
      </c>
    </row>
    <row r="84" spans="1:2" x14ac:dyDescent="0.25">
      <c r="A84" t="s">
        <v>50</v>
      </c>
    </row>
    <row r="88" spans="1:2" x14ac:dyDescent="0.25">
      <c r="A88" t="s">
        <v>51</v>
      </c>
      <c r="B88" t="s">
        <v>52</v>
      </c>
    </row>
  </sheetData>
  <sortState xmlns:xlrd2="http://schemas.microsoft.com/office/spreadsheetml/2017/richdata2" ref="A72:B77">
    <sortCondition ref="A72:A7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800-8CEF-E449-8E4D-3EB329CB7AAC}">
  <dimension ref="A1:N38"/>
  <sheetViews>
    <sheetView zoomScaleNormal="100" workbookViewId="0"/>
  </sheetViews>
  <sheetFormatPr defaultColWidth="11" defaultRowHeight="15.75" customHeight="1" x14ac:dyDescent="0.25"/>
  <cols>
    <col min="1" max="1" width="9" customWidth="1"/>
    <col min="2" max="6" width="8.875" customWidth="1"/>
    <col min="7" max="7" width="17.5" style="2" customWidth="1"/>
    <col min="8" max="8" width="4" style="2" customWidth="1"/>
    <col min="9" max="9" width="14.875" customWidth="1"/>
    <col min="10" max="10" width="3.125" customWidth="1"/>
    <col min="11" max="11" width="7.375" customWidth="1"/>
    <col min="12" max="263" width="8.875" customWidth="1"/>
    <col min="264" max="264" width="17.5" customWidth="1"/>
    <col min="265" max="265" width="12" customWidth="1"/>
    <col min="266" max="519" width="8.875" customWidth="1"/>
    <col min="520" max="520" width="17.5" customWidth="1"/>
    <col min="521" max="521" width="12" customWidth="1"/>
    <col min="522" max="775" width="8.875" customWidth="1"/>
    <col min="776" max="776" width="17.5" customWidth="1"/>
    <col min="777" max="777" width="12" customWidth="1"/>
    <col min="778" max="1031" width="8.875" customWidth="1"/>
    <col min="1032" max="1032" width="17.5" customWidth="1"/>
    <col min="1033" max="1033" width="12" customWidth="1"/>
    <col min="1034" max="1287" width="8.875" customWidth="1"/>
    <col min="1288" max="1288" width="17.5" customWidth="1"/>
    <col min="1289" max="1289" width="12" customWidth="1"/>
    <col min="1290" max="1543" width="8.875" customWidth="1"/>
    <col min="1544" max="1544" width="17.5" customWidth="1"/>
    <col min="1545" max="1545" width="12" customWidth="1"/>
    <col min="1546" max="1799" width="8.875" customWidth="1"/>
    <col min="1800" max="1800" width="17.5" customWidth="1"/>
    <col min="1801" max="1801" width="12" customWidth="1"/>
    <col min="1802" max="2055" width="8.875" customWidth="1"/>
    <col min="2056" max="2056" width="17.5" customWidth="1"/>
    <col min="2057" max="2057" width="12" customWidth="1"/>
    <col min="2058" max="2311" width="8.875" customWidth="1"/>
    <col min="2312" max="2312" width="17.5" customWidth="1"/>
    <col min="2313" max="2313" width="12" customWidth="1"/>
    <col min="2314" max="2567" width="8.875" customWidth="1"/>
    <col min="2568" max="2568" width="17.5" customWidth="1"/>
    <col min="2569" max="2569" width="12" customWidth="1"/>
    <col min="2570" max="2823" width="8.875" customWidth="1"/>
    <col min="2824" max="2824" width="17.5" customWidth="1"/>
    <col min="2825" max="2825" width="12" customWidth="1"/>
    <col min="2826" max="3079" width="8.875" customWidth="1"/>
    <col min="3080" max="3080" width="17.5" customWidth="1"/>
    <col min="3081" max="3081" width="12" customWidth="1"/>
    <col min="3082" max="3335" width="8.875" customWidth="1"/>
    <col min="3336" max="3336" width="17.5" customWidth="1"/>
    <col min="3337" max="3337" width="12" customWidth="1"/>
    <col min="3338" max="3591" width="8.875" customWidth="1"/>
    <col min="3592" max="3592" width="17.5" customWidth="1"/>
    <col min="3593" max="3593" width="12" customWidth="1"/>
    <col min="3594" max="3847" width="8.875" customWidth="1"/>
    <col min="3848" max="3848" width="17.5" customWidth="1"/>
    <col min="3849" max="3849" width="12" customWidth="1"/>
    <col min="3850" max="4103" width="8.875" customWidth="1"/>
    <col min="4104" max="4104" width="17.5" customWidth="1"/>
    <col min="4105" max="4105" width="12" customWidth="1"/>
    <col min="4106" max="4359" width="8.875" customWidth="1"/>
    <col min="4360" max="4360" width="17.5" customWidth="1"/>
    <col min="4361" max="4361" width="12" customWidth="1"/>
    <col min="4362" max="4615" width="8.875" customWidth="1"/>
    <col min="4616" max="4616" width="17.5" customWidth="1"/>
    <col min="4617" max="4617" width="12" customWidth="1"/>
    <col min="4618" max="4871" width="8.875" customWidth="1"/>
    <col min="4872" max="4872" width="17.5" customWidth="1"/>
    <col min="4873" max="4873" width="12" customWidth="1"/>
    <col min="4874" max="5127" width="8.875" customWidth="1"/>
    <col min="5128" max="5128" width="17.5" customWidth="1"/>
    <col min="5129" max="5129" width="12" customWidth="1"/>
    <col min="5130" max="5383" width="8.875" customWidth="1"/>
    <col min="5384" max="5384" width="17.5" customWidth="1"/>
    <col min="5385" max="5385" width="12" customWidth="1"/>
    <col min="5386" max="5639" width="8.875" customWidth="1"/>
    <col min="5640" max="5640" width="17.5" customWidth="1"/>
    <col min="5641" max="5641" width="12" customWidth="1"/>
    <col min="5642" max="5895" width="8.875" customWidth="1"/>
    <col min="5896" max="5896" width="17.5" customWidth="1"/>
    <col min="5897" max="5897" width="12" customWidth="1"/>
    <col min="5898" max="6151" width="8.875" customWidth="1"/>
    <col min="6152" max="6152" width="17.5" customWidth="1"/>
    <col min="6153" max="6153" width="12" customWidth="1"/>
    <col min="6154" max="6407" width="8.875" customWidth="1"/>
    <col min="6408" max="6408" width="17.5" customWidth="1"/>
    <col min="6409" max="6409" width="12" customWidth="1"/>
    <col min="6410" max="6663" width="8.875" customWidth="1"/>
    <col min="6664" max="6664" width="17.5" customWidth="1"/>
    <col min="6665" max="6665" width="12" customWidth="1"/>
    <col min="6666" max="6919" width="8.875" customWidth="1"/>
    <col min="6920" max="6920" width="17.5" customWidth="1"/>
    <col min="6921" max="6921" width="12" customWidth="1"/>
    <col min="6922" max="7175" width="8.875" customWidth="1"/>
    <col min="7176" max="7176" width="17.5" customWidth="1"/>
    <col min="7177" max="7177" width="12" customWidth="1"/>
    <col min="7178" max="7431" width="8.875" customWidth="1"/>
    <col min="7432" max="7432" width="17.5" customWidth="1"/>
    <col min="7433" max="7433" width="12" customWidth="1"/>
    <col min="7434" max="7687" width="8.875" customWidth="1"/>
    <col min="7688" max="7688" width="17.5" customWidth="1"/>
    <col min="7689" max="7689" width="12" customWidth="1"/>
    <col min="7690" max="7943" width="8.875" customWidth="1"/>
    <col min="7944" max="7944" width="17.5" customWidth="1"/>
    <col min="7945" max="7945" width="12" customWidth="1"/>
    <col min="7946" max="8199" width="8.875" customWidth="1"/>
    <col min="8200" max="8200" width="17.5" customWidth="1"/>
    <col min="8201" max="8201" width="12" customWidth="1"/>
    <col min="8202" max="8455" width="8.875" customWidth="1"/>
    <col min="8456" max="8456" width="17.5" customWidth="1"/>
    <col min="8457" max="8457" width="12" customWidth="1"/>
    <col min="8458" max="8711" width="8.875" customWidth="1"/>
    <col min="8712" max="8712" width="17.5" customWidth="1"/>
    <col min="8713" max="8713" width="12" customWidth="1"/>
    <col min="8714" max="8967" width="8.875" customWidth="1"/>
    <col min="8968" max="8968" width="17.5" customWidth="1"/>
    <col min="8969" max="8969" width="12" customWidth="1"/>
    <col min="8970" max="9223" width="8.875" customWidth="1"/>
    <col min="9224" max="9224" width="17.5" customWidth="1"/>
    <col min="9225" max="9225" width="12" customWidth="1"/>
    <col min="9226" max="9479" width="8.875" customWidth="1"/>
    <col min="9480" max="9480" width="17.5" customWidth="1"/>
    <col min="9481" max="9481" width="12" customWidth="1"/>
    <col min="9482" max="9735" width="8.875" customWidth="1"/>
    <col min="9736" max="9736" width="17.5" customWidth="1"/>
    <col min="9737" max="9737" width="12" customWidth="1"/>
    <col min="9738" max="9991" width="8.875" customWidth="1"/>
    <col min="9992" max="9992" width="17.5" customWidth="1"/>
    <col min="9993" max="9993" width="12" customWidth="1"/>
    <col min="9994" max="10247" width="8.875" customWidth="1"/>
    <col min="10248" max="10248" width="17.5" customWidth="1"/>
    <col min="10249" max="10249" width="12" customWidth="1"/>
    <col min="10250" max="10503" width="8.875" customWidth="1"/>
    <col min="10504" max="10504" width="17.5" customWidth="1"/>
    <col min="10505" max="10505" width="12" customWidth="1"/>
    <col min="10506" max="10759" width="8.875" customWidth="1"/>
    <col min="10760" max="10760" width="17.5" customWidth="1"/>
    <col min="10761" max="10761" width="12" customWidth="1"/>
    <col min="10762" max="11015" width="8.875" customWidth="1"/>
    <col min="11016" max="11016" width="17.5" customWidth="1"/>
    <col min="11017" max="11017" width="12" customWidth="1"/>
    <col min="11018" max="11271" width="8.875" customWidth="1"/>
    <col min="11272" max="11272" width="17.5" customWidth="1"/>
    <col min="11273" max="11273" width="12" customWidth="1"/>
    <col min="11274" max="11527" width="8.875" customWidth="1"/>
    <col min="11528" max="11528" width="17.5" customWidth="1"/>
    <col min="11529" max="11529" width="12" customWidth="1"/>
    <col min="11530" max="11783" width="8.875" customWidth="1"/>
    <col min="11784" max="11784" width="17.5" customWidth="1"/>
    <col min="11785" max="11785" width="12" customWidth="1"/>
    <col min="11786" max="12039" width="8.875" customWidth="1"/>
    <col min="12040" max="12040" width="17.5" customWidth="1"/>
    <col min="12041" max="12041" width="12" customWidth="1"/>
    <col min="12042" max="12295" width="8.875" customWidth="1"/>
    <col min="12296" max="12296" width="17.5" customWidth="1"/>
    <col min="12297" max="12297" width="12" customWidth="1"/>
    <col min="12298" max="12551" width="8.875" customWidth="1"/>
    <col min="12552" max="12552" width="17.5" customWidth="1"/>
    <col min="12553" max="12553" width="12" customWidth="1"/>
    <col min="12554" max="12807" width="8.875" customWidth="1"/>
    <col min="12808" max="12808" width="17.5" customWidth="1"/>
    <col min="12809" max="12809" width="12" customWidth="1"/>
    <col min="12810" max="13063" width="8.875" customWidth="1"/>
    <col min="13064" max="13064" width="17.5" customWidth="1"/>
    <col min="13065" max="13065" width="12" customWidth="1"/>
    <col min="13066" max="13319" width="8.875" customWidth="1"/>
    <col min="13320" max="13320" width="17.5" customWidth="1"/>
    <col min="13321" max="13321" width="12" customWidth="1"/>
    <col min="13322" max="13575" width="8.875" customWidth="1"/>
    <col min="13576" max="13576" width="17.5" customWidth="1"/>
    <col min="13577" max="13577" width="12" customWidth="1"/>
    <col min="13578" max="13831" width="8.875" customWidth="1"/>
    <col min="13832" max="13832" width="17.5" customWidth="1"/>
    <col min="13833" max="13833" width="12" customWidth="1"/>
    <col min="13834" max="14087" width="8.875" customWidth="1"/>
    <col min="14088" max="14088" width="17.5" customWidth="1"/>
    <col min="14089" max="14089" width="12" customWidth="1"/>
    <col min="14090" max="14343" width="8.875" customWidth="1"/>
    <col min="14344" max="14344" width="17.5" customWidth="1"/>
    <col min="14345" max="14345" width="12" customWidth="1"/>
    <col min="14346" max="14599" width="8.875" customWidth="1"/>
    <col min="14600" max="14600" width="17.5" customWidth="1"/>
    <col min="14601" max="14601" width="12" customWidth="1"/>
    <col min="14602" max="14855" width="8.875" customWidth="1"/>
    <col min="14856" max="14856" width="17.5" customWidth="1"/>
    <col min="14857" max="14857" width="12" customWidth="1"/>
    <col min="14858" max="15111" width="8.875" customWidth="1"/>
    <col min="15112" max="15112" width="17.5" customWidth="1"/>
    <col min="15113" max="15113" width="12" customWidth="1"/>
    <col min="15114" max="15367" width="8.875" customWidth="1"/>
    <col min="15368" max="15368" width="17.5" customWidth="1"/>
    <col min="15369" max="15369" width="12" customWidth="1"/>
    <col min="15370" max="15623" width="8.875" customWidth="1"/>
    <col min="15624" max="15624" width="17.5" customWidth="1"/>
    <col min="15625" max="15625" width="12" customWidth="1"/>
    <col min="15626" max="15879" width="8.875" customWidth="1"/>
    <col min="15880" max="15880" width="17.5" customWidth="1"/>
    <col min="15881" max="15881" width="12" customWidth="1"/>
    <col min="15882" max="16135" width="8.875" customWidth="1"/>
    <col min="16136" max="16136" width="17.5" customWidth="1"/>
    <col min="16137" max="16137" width="12" customWidth="1"/>
    <col min="16138" max="16384" width="8.875" customWidth="1"/>
  </cols>
  <sheetData>
    <row r="1" spans="1:14" ht="15.75" customHeight="1" x14ac:dyDescent="0.25">
      <c r="A1" s="48" t="s">
        <v>10</v>
      </c>
      <c r="B1" s="48" t="s">
        <v>11</v>
      </c>
    </row>
    <row r="2" spans="1:14" ht="15.75" customHeight="1" x14ac:dyDescent="0.25">
      <c r="A2" s="48" t="s">
        <v>12</v>
      </c>
      <c r="B2" s="48">
        <v>190038144</v>
      </c>
    </row>
    <row r="3" spans="1:14" x14ac:dyDescent="0.25"/>
    <row r="4" spans="1:14" ht="22.5" x14ac:dyDescent="0.45">
      <c r="B4" s="1" t="s">
        <v>9</v>
      </c>
    </row>
    <row r="5" spans="1:14" ht="15.75" customHeight="1" thickBot="1" x14ac:dyDescent="0.3">
      <c r="L5" s="3" t="s">
        <v>0</v>
      </c>
      <c r="M5" s="3"/>
    </row>
    <row r="6" spans="1:14" ht="15.75" customHeight="1" thickTop="1" x14ac:dyDescent="0.25">
      <c r="B6" s="4" t="s">
        <v>1</v>
      </c>
      <c r="C6" s="5">
        <v>1</v>
      </c>
      <c r="D6" s="4">
        <v>2</v>
      </c>
      <c r="E6" s="6" t="s">
        <v>2</v>
      </c>
      <c r="F6" s="49" t="s">
        <v>8</v>
      </c>
      <c r="G6" s="52" t="s">
        <v>3</v>
      </c>
      <c r="H6" s="7"/>
      <c r="I6" s="55"/>
      <c r="K6" s="8" t="s">
        <v>1</v>
      </c>
      <c r="L6" s="9">
        <v>1</v>
      </c>
      <c r="M6" s="8">
        <v>2</v>
      </c>
      <c r="N6" s="9" t="s">
        <v>2</v>
      </c>
    </row>
    <row r="7" spans="1:14" ht="15.75" customHeight="1" x14ac:dyDescent="0.25">
      <c r="B7" s="10">
        <v>1</v>
      </c>
      <c r="C7" s="11" t="s">
        <v>4</v>
      </c>
      <c r="D7" s="12" t="s">
        <v>5</v>
      </c>
      <c r="E7" s="13">
        <v>12</v>
      </c>
      <c r="F7" s="50"/>
      <c r="G7" s="53"/>
      <c r="H7" s="7"/>
      <c r="I7" s="56"/>
      <c r="K7" s="14">
        <v>1</v>
      </c>
      <c r="L7" s="15">
        <f>L9*N7/N9</f>
        <v>8</v>
      </c>
      <c r="M7" s="16">
        <f>N7*M9/N9</f>
        <v>4</v>
      </c>
      <c r="N7" s="17">
        <v>12</v>
      </c>
    </row>
    <row r="8" spans="1:14" ht="15.75" customHeight="1" x14ac:dyDescent="0.25">
      <c r="B8" s="18">
        <v>2</v>
      </c>
      <c r="C8" s="19" t="s">
        <v>6</v>
      </c>
      <c r="D8" s="20" t="s">
        <v>7</v>
      </c>
      <c r="E8" s="21">
        <v>6</v>
      </c>
      <c r="F8" s="50"/>
      <c r="G8" s="53"/>
      <c r="H8" s="7"/>
      <c r="I8" s="56"/>
      <c r="K8" s="22">
        <v>2</v>
      </c>
      <c r="L8" s="23">
        <f>N8*L9/N9</f>
        <v>4</v>
      </c>
      <c r="M8" s="24">
        <f>N8*M9/N9</f>
        <v>2</v>
      </c>
      <c r="N8" s="25">
        <v>6</v>
      </c>
    </row>
    <row r="9" spans="1:14" ht="15.75" customHeight="1" thickBot="1" x14ac:dyDescent="0.3">
      <c r="B9" s="26" t="s">
        <v>2</v>
      </c>
      <c r="C9" s="27">
        <v>12</v>
      </c>
      <c r="D9" s="26">
        <v>6</v>
      </c>
      <c r="E9" s="28">
        <v>18</v>
      </c>
      <c r="F9" s="51"/>
      <c r="G9" s="54"/>
      <c r="H9" s="7"/>
      <c r="I9" s="57"/>
      <c r="K9" s="29" t="s">
        <v>2</v>
      </c>
      <c r="L9" s="30">
        <v>12</v>
      </c>
      <c r="M9" s="29">
        <v>6</v>
      </c>
      <c r="N9" s="30">
        <v>18</v>
      </c>
    </row>
    <row r="10" spans="1:14" ht="15.75" customHeight="1" thickTop="1" x14ac:dyDescent="0.25">
      <c r="B10" s="31"/>
      <c r="C10" s="32">
        <v>1</v>
      </c>
      <c r="D10" s="33">
        <v>2</v>
      </c>
      <c r="E10" s="34"/>
      <c r="F10" s="58">
        <v>12</v>
      </c>
      <c r="G10" s="61">
        <f>_xlfn.HYPGEOM.DIST(C11,E11,C13,E13,)</f>
        <v>5.3867700926524454E-5</v>
      </c>
      <c r="H10" s="35"/>
      <c r="I10" s="64">
        <f>((C11-$L$7)^2)/$L$9+((C12-$L$8)^2)/$L$9+((D11-$M$7)^2)/$M$9+((D12-$M$8)^2)/$M$9</f>
        <v>8</v>
      </c>
    </row>
    <row r="11" spans="1:14" ht="15.75" customHeight="1" x14ac:dyDescent="0.25">
      <c r="B11" s="36">
        <v>1</v>
      </c>
      <c r="C11" s="37">
        <v>12</v>
      </c>
      <c r="D11" s="12">
        <f>E11-C11</f>
        <v>0</v>
      </c>
      <c r="E11" s="38">
        <v>12</v>
      </c>
      <c r="F11" s="59"/>
      <c r="G11" s="62"/>
      <c r="H11" s="35"/>
      <c r="I11" s="65"/>
    </row>
    <row r="12" spans="1:14" ht="15.75" customHeight="1" x14ac:dyDescent="0.25">
      <c r="B12" s="33">
        <v>2</v>
      </c>
      <c r="C12" s="19">
        <f>C13-C11</f>
        <v>0</v>
      </c>
      <c r="D12" s="20">
        <f>D13-D11</f>
        <v>6</v>
      </c>
      <c r="E12" s="39">
        <v>6</v>
      </c>
      <c r="F12" s="59"/>
      <c r="G12" s="62"/>
      <c r="H12" s="35"/>
      <c r="I12" s="65"/>
    </row>
    <row r="13" spans="1:14" ht="15.75" customHeight="1" thickBot="1" x14ac:dyDescent="0.3">
      <c r="B13" s="40"/>
      <c r="C13" s="41">
        <v>12</v>
      </c>
      <c r="D13" s="42">
        <v>6</v>
      </c>
      <c r="E13" s="43">
        <v>18</v>
      </c>
      <c r="F13" s="60"/>
      <c r="G13" s="63"/>
      <c r="H13" s="35"/>
      <c r="I13" s="66"/>
    </row>
    <row r="14" spans="1:14" ht="15.75" customHeight="1" thickTop="1" x14ac:dyDescent="0.25">
      <c r="B14" s="31"/>
      <c r="C14" s="32">
        <v>1</v>
      </c>
      <c r="D14" s="33">
        <v>2</v>
      </c>
      <c r="E14" s="34"/>
      <c r="F14" s="58">
        <f>C15</f>
        <v>11</v>
      </c>
      <c r="G14" s="61">
        <f>_xlfn.HYPGEOM.DIST(C15,E15,C17,E17,)</f>
        <v>3.878474466709757E-3</v>
      </c>
      <c r="H14" s="35"/>
      <c r="I14" s="64">
        <f>((C15-$L$7)^2)/$L$9+((C16-$L$8)^2)/$L$9+((D15-$M$7)^2)/$M$9+((D16-$M$8)^2)/$M$9</f>
        <v>4.5</v>
      </c>
    </row>
    <row r="15" spans="1:14" ht="15.75" customHeight="1" x14ac:dyDescent="0.25">
      <c r="B15" s="36">
        <v>1</v>
      </c>
      <c r="C15" s="37">
        <v>11</v>
      </c>
      <c r="D15" s="12">
        <f>E15-C15</f>
        <v>1</v>
      </c>
      <c r="E15" s="38">
        <v>12</v>
      </c>
      <c r="F15" s="59"/>
      <c r="G15" s="62"/>
      <c r="H15" s="35"/>
      <c r="I15" s="65"/>
    </row>
    <row r="16" spans="1:14" ht="15.75" customHeight="1" x14ac:dyDescent="0.25">
      <c r="B16" s="33">
        <v>2</v>
      </c>
      <c r="C16" s="19">
        <f>C17-C15</f>
        <v>1</v>
      </c>
      <c r="D16" s="20">
        <f>D17-D15</f>
        <v>5</v>
      </c>
      <c r="E16" s="39">
        <v>6</v>
      </c>
      <c r="F16" s="59"/>
      <c r="G16" s="62"/>
      <c r="H16" s="35"/>
      <c r="I16" s="65"/>
    </row>
    <row r="17" spans="2:9" ht="15.75" customHeight="1" thickBot="1" x14ac:dyDescent="0.3">
      <c r="B17" s="40"/>
      <c r="C17" s="41">
        <v>12</v>
      </c>
      <c r="D17" s="42">
        <v>6</v>
      </c>
      <c r="E17" s="43">
        <v>18</v>
      </c>
      <c r="F17" s="60"/>
      <c r="G17" s="63"/>
      <c r="H17" s="35"/>
      <c r="I17" s="66"/>
    </row>
    <row r="18" spans="2:9" ht="15.75" customHeight="1" thickTop="1" x14ac:dyDescent="0.25">
      <c r="B18" s="31"/>
      <c r="C18" s="32">
        <v>1</v>
      </c>
      <c r="D18" s="33">
        <v>2</v>
      </c>
      <c r="E18" s="34"/>
      <c r="F18" s="74">
        <v>10</v>
      </c>
      <c r="G18" s="61">
        <f>_xlfn.HYPGEOM.DIST(C19,E19,C21,E21,)</f>
        <v>5.3329023917259279E-2</v>
      </c>
      <c r="H18" s="35"/>
      <c r="I18" s="64">
        <f>((C19-$L$7)^2)/$L$9+((C20-$L$8)^2)/$L$9+((D19-$M$7)^2)/$M$9+((D20-$M$8)^2)/$M$9</f>
        <v>2</v>
      </c>
    </row>
    <row r="19" spans="2:9" ht="15.75" customHeight="1" x14ac:dyDescent="0.25">
      <c r="B19" s="36">
        <v>1</v>
      </c>
      <c r="C19" s="37">
        <v>10</v>
      </c>
      <c r="D19" s="12">
        <v>2</v>
      </c>
      <c r="E19" s="38">
        <v>12</v>
      </c>
      <c r="F19" s="75"/>
      <c r="G19" s="62"/>
      <c r="H19" s="35"/>
      <c r="I19" s="65"/>
    </row>
    <row r="20" spans="2:9" ht="15.75" customHeight="1" x14ac:dyDescent="0.25">
      <c r="B20" s="33">
        <v>2</v>
      </c>
      <c r="C20" s="19">
        <v>2</v>
      </c>
      <c r="D20" s="20">
        <v>4</v>
      </c>
      <c r="E20" s="39">
        <v>6</v>
      </c>
      <c r="F20" s="75"/>
      <c r="G20" s="62"/>
      <c r="H20" s="35"/>
      <c r="I20" s="65"/>
    </row>
    <row r="21" spans="2:9" ht="15.75" customHeight="1" thickBot="1" x14ac:dyDescent="0.3">
      <c r="B21" s="40"/>
      <c r="C21" s="41">
        <v>12</v>
      </c>
      <c r="D21" s="42">
        <v>6</v>
      </c>
      <c r="E21" s="43">
        <v>18</v>
      </c>
      <c r="F21" s="76"/>
      <c r="G21" s="63"/>
      <c r="H21" s="35"/>
      <c r="I21" s="66"/>
    </row>
    <row r="22" spans="2:9" ht="15.75" customHeight="1" thickTop="1" x14ac:dyDescent="0.25">
      <c r="B22" s="31"/>
      <c r="C22" s="32">
        <v>1</v>
      </c>
      <c r="D22" s="33">
        <v>2</v>
      </c>
      <c r="E22" s="34"/>
      <c r="F22" s="58">
        <f>C23</f>
        <v>9</v>
      </c>
      <c r="G22" s="61">
        <f>_xlfn.HYPGEOM.DIST(C23,E23,C25,E25,)</f>
        <v>0.23701788407670751</v>
      </c>
      <c r="H22" s="35"/>
      <c r="I22" s="64">
        <f>((C23-$L$7)^2)/$L$9+((C24-$L$8)^2)/$L$9+((D23-$M$7)^2)/$M$9+((D24-$M$8)^2)/$M$9</f>
        <v>0.5</v>
      </c>
    </row>
    <row r="23" spans="2:9" ht="15.75" customHeight="1" x14ac:dyDescent="0.25">
      <c r="B23" s="36">
        <v>1</v>
      </c>
      <c r="C23" s="37">
        <v>9</v>
      </c>
      <c r="D23" s="12">
        <f>E23-C23</f>
        <v>3</v>
      </c>
      <c r="E23" s="38">
        <v>12</v>
      </c>
      <c r="F23" s="59"/>
      <c r="G23" s="62"/>
      <c r="H23" s="35"/>
      <c r="I23" s="65"/>
    </row>
    <row r="24" spans="2:9" ht="15.75" customHeight="1" x14ac:dyDescent="0.25">
      <c r="B24" s="33">
        <v>2</v>
      </c>
      <c r="C24" s="19">
        <f>C25-C23</f>
        <v>3</v>
      </c>
      <c r="D24" s="20">
        <f>D25-D23</f>
        <v>3</v>
      </c>
      <c r="E24" s="39">
        <v>6</v>
      </c>
      <c r="F24" s="59"/>
      <c r="G24" s="62"/>
      <c r="H24" s="35"/>
      <c r="I24" s="65"/>
    </row>
    <row r="25" spans="2:9" ht="15.75" customHeight="1" thickBot="1" x14ac:dyDescent="0.3">
      <c r="B25" s="40"/>
      <c r="C25" s="41">
        <v>12</v>
      </c>
      <c r="D25" s="42">
        <v>6</v>
      </c>
      <c r="E25" s="43">
        <v>18</v>
      </c>
      <c r="F25" s="60"/>
      <c r="G25" s="63"/>
      <c r="H25" s="35"/>
      <c r="I25" s="66"/>
    </row>
    <row r="26" spans="2:9" ht="15.75" customHeight="1" thickTop="1" x14ac:dyDescent="0.25">
      <c r="B26" s="31"/>
      <c r="C26" s="32">
        <v>1</v>
      </c>
      <c r="D26" s="33">
        <v>2</v>
      </c>
      <c r="E26" s="34"/>
      <c r="F26" s="58">
        <f>C27</f>
        <v>8</v>
      </c>
      <c r="G26" s="61">
        <f>_xlfn.HYPGEOM.DIST(C27,E27,C29,E29,)</f>
        <v>0.39996767937944411</v>
      </c>
      <c r="H26" s="35"/>
      <c r="I26" s="64">
        <f t="shared" ref="I26" si="0">((C27-$L$7)^2)/$L$9+((C28-$L$8)^2)/$L$9+((D27-$M$7)^2)/$M$9+((D28-$M$8)^2)/$M$9</f>
        <v>0</v>
      </c>
    </row>
    <row r="27" spans="2:9" ht="15.75" customHeight="1" x14ac:dyDescent="0.25">
      <c r="B27" s="36">
        <v>1</v>
      </c>
      <c r="C27" s="37">
        <v>8</v>
      </c>
      <c r="D27" s="12">
        <f>E27-C27</f>
        <v>4</v>
      </c>
      <c r="E27" s="38">
        <v>12</v>
      </c>
      <c r="F27" s="59"/>
      <c r="G27" s="62"/>
      <c r="H27" s="35"/>
      <c r="I27" s="65"/>
    </row>
    <row r="28" spans="2:9" ht="15.75" customHeight="1" x14ac:dyDescent="0.25">
      <c r="B28" s="33">
        <v>2</v>
      </c>
      <c r="C28" s="19">
        <f>C29-C27</f>
        <v>4</v>
      </c>
      <c r="D28" s="20">
        <f>D29-D27</f>
        <v>2</v>
      </c>
      <c r="E28" s="39">
        <v>6</v>
      </c>
      <c r="F28" s="59"/>
      <c r="G28" s="62"/>
      <c r="H28" s="35"/>
      <c r="I28" s="65"/>
    </row>
    <row r="29" spans="2:9" ht="15.75" customHeight="1" thickBot="1" x14ac:dyDescent="0.3">
      <c r="B29" s="40"/>
      <c r="C29" s="41">
        <v>12</v>
      </c>
      <c r="D29" s="42">
        <v>6</v>
      </c>
      <c r="E29" s="43">
        <v>18</v>
      </c>
      <c r="F29" s="60"/>
      <c r="G29" s="63"/>
      <c r="H29" s="35"/>
      <c r="I29" s="66"/>
    </row>
    <row r="30" spans="2:9" ht="15.75" customHeight="1" thickTop="1" x14ac:dyDescent="0.25">
      <c r="B30" s="31"/>
      <c r="C30" s="32">
        <v>1</v>
      </c>
      <c r="D30" s="33">
        <v>2</v>
      </c>
      <c r="E30" s="34"/>
      <c r="F30" s="58">
        <f>C31</f>
        <v>7</v>
      </c>
      <c r="G30" s="61">
        <f>_xlfn.HYPGEOM.DIST(C31,E31,C33,E33,)</f>
        <v>0.25597931480284386</v>
      </c>
      <c r="H30" s="35"/>
      <c r="I30" s="64">
        <f t="shared" ref="I30" si="1">((C31-$L$7)^2)/$L$9+((C32-$L$8)^2)/$L$9+((D31-$M$7)^2)/$M$9+((D32-$M$8)^2)/$M$9</f>
        <v>0.5</v>
      </c>
    </row>
    <row r="31" spans="2:9" ht="15.75" customHeight="1" x14ac:dyDescent="0.25">
      <c r="B31" s="36">
        <v>1</v>
      </c>
      <c r="C31" s="37">
        <v>7</v>
      </c>
      <c r="D31" s="12">
        <f>E31-C31</f>
        <v>5</v>
      </c>
      <c r="E31" s="38">
        <v>12</v>
      </c>
      <c r="F31" s="59"/>
      <c r="G31" s="62"/>
      <c r="H31" s="35"/>
      <c r="I31" s="65"/>
    </row>
    <row r="32" spans="2:9" ht="15.75" customHeight="1" x14ac:dyDescent="0.25">
      <c r="B32" s="33">
        <v>2</v>
      </c>
      <c r="C32" s="19">
        <f>C33-C31</f>
        <v>5</v>
      </c>
      <c r="D32" s="20">
        <f>D33-D31</f>
        <v>1</v>
      </c>
      <c r="E32" s="39">
        <v>6</v>
      </c>
      <c r="F32" s="59"/>
      <c r="G32" s="62"/>
      <c r="H32" s="35"/>
      <c r="I32" s="65"/>
    </row>
    <row r="33" spans="2:9" ht="15.75" customHeight="1" thickBot="1" x14ac:dyDescent="0.3">
      <c r="B33" s="40"/>
      <c r="C33" s="41">
        <v>12</v>
      </c>
      <c r="D33" s="42">
        <v>6</v>
      </c>
      <c r="E33" s="43">
        <v>18</v>
      </c>
      <c r="F33" s="60"/>
      <c r="G33" s="63"/>
      <c r="H33" s="35"/>
      <c r="I33" s="66"/>
    </row>
    <row r="34" spans="2:9" ht="15.75" customHeight="1" thickTop="1" x14ac:dyDescent="0.25">
      <c r="B34" s="31"/>
      <c r="C34" s="32">
        <v>1</v>
      </c>
      <c r="D34" s="33">
        <v>2</v>
      </c>
      <c r="E34" s="34"/>
      <c r="F34" s="58">
        <f>C35</f>
        <v>6</v>
      </c>
      <c r="G34" s="61">
        <f>_xlfn.HYPGEOM.DIST(C35,E35,C37,E37,)</f>
        <v>4.9773755656108608E-2</v>
      </c>
      <c r="H34" s="35"/>
      <c r="I34" s="64">
        <f t="shared" ref="I34" si="2">((C35-$L$7)^2)/$L$9+((C36-$L$8)^2)/$L$9+((D35-$M$7)^2)/$M$9+((D36-$M$8)^2)/$M$9</f>
        <v>2</v>
      </c>
    </row>
    <row r="35" spans="2:9" ht="15.75" customHeight="1" x14ac:dyDescent="0.25">
      <c r="B35" s="36">
        <v>1</v>
      </c>
      <c r="C35" s="37">
        <v>6</v>
      </c>
      <c r="D35" s="12">
        <f>E35-C35</f>
        <v>6</v>
      </c>
      <c r="E35" s="38">
        <v>12</v>
      </c>
      <c r="F35" s="59"/>
      <c r="G35" s="62"/>
      <c r="H35" s="35"/>
      <c r="I35" s="65"/>
    </row>
    <row r="36" spans="2:9" ht="15.75" customHeight="1" x14ac:dyDescent="0.25">
      <c r="B36" s="33">
        <v>2</v>
      </c>
      <c r="C36" s="19">
        <f>C37-C35</f>
        <v>6</v>
      </c>
      <c r="D36" s="20">
        <f>D37-D35</f>
        <v>0</v>
      </c>
      <c r="E36" s="39">
        <v>6</v>
      </c>
      <c r="F36" s="59"/>
      <c r="G36" s="62"/>
      <c r="H36" s="35"/>
      <c r="I36" s="65"/>
    </row>
    <row r="37" spans="2:9" ht="15.75" customHeight="1" thickBot="1" x14ac:dyDescent="0.3">
      <c r="B37" s="44"/>
      <c r="C37" s="45">
        <v>12</v>
      </c>
      <c r="D37" s="46">
        <v>6</v>
      </c>
      <c r="E37" s="47">
        <v>18</v>
      </c>
      <c r="F37" s="60"/>
      <c r="G37" s="63"/>
      <c r="H37" s="35"/>
      <c r="I37" s="66"/>
    </row>
    <row r="38" spans="2:9" ht="15.75" customHeight="1" thickTop="1" x14ac:dyDescent="0.25"/>
  </sheetData>
  <mergeCells count="24">
    <mergeCell ref="F30:F33"/>
    <mergeCell ref="G30:G33"/>
    <mergeCell ref="I30:I33"/>
    <mergeCell ref="F34:F37"/>
    <mergeCell ref="G34:G37"/>
    <mergeCell ref="I34:I37"/>
    <mergeCell ref="F22:F25"/>
    <mergeCell ref="G22:G25"/>
    <mergeCell ref="I22:I25"/>
    <mergeCell ref="F26:F29"/>
    <mergeCell ref="G26:G29"/>
    <mergeCell ref="I26:I29"/>
    <mergeCell ref="F14:F17"/>
    <mergeCell ref="G14:G17"/>
    <mergeCell ref="I14:I17"/>
    <mergeCell ref="F18:F21"/>
    <mergeCell ref="G18:G21"/>
    <mergeCell ref="I18:I21"/>
    <mergeCell ref="F6:F9"/>
    <mergeCell ref="G6:G9"/>
    <mergeCell ref="I6:I9"/>
    <mergeCell ref="F10:F13"/>
    <mergeCell ref="G10:G13"/>
    <mergeCell ref="I10:I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Teste Exato de Fisher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Leão</dc:creator>
  <cp:lastModifiedBy>Tailine Nonato</cp:lastModifiedBy>
  <dcterms:created xsi:type="dcterms:W3CDTF">2023-04-30T20:52:19Z</dcterms:created>
  <dcterms:modified xsi:type="dcterms:W3CDTF">2024-05-09T02:09:36Z</dcterms:modified>
</cp:coreProperties>
</file>