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7515" windowHeight="5070"/>
  </bookViews>
  <sheets>
    <sheet name="Historic data" sheetId="19" r:id="rId1"/>
    <sheet name="Projected sales numbers" sheetId="20" r:id="rId2"/>
    <sheet name="Adjusted sales projections" sheetId="24" r:id="rId3"/>
    <sheet name="Projected sales $m - Base" sheetId="23" r:id="rId4"/>
    <sheet name="Projected sales $m - Alt" sheetId="25" r:id="rId5"/>
  </sheets>
  <calcPr calcId="145621"/>
</workbook>
</file>

<file path=xl/calcChain.xml><?xml version="1.0" encoding="utf-8"?>
<calcChain xmlns="http://schemas.openxmlformats.org/spreadsheetml/2006/main">
  <c r="C13" i="24" l="1"/>
  <c r="C21" i="24"/>
  <c r="C7" i="24"/>
  <c r="C12" i="20"/>
  <c r="C20" i="20"/>
  <c r="C36" i="20"/>
  <c r="H7" i="20"/>
  <c r="H9" i="20"/>
  <c r="G18" i="24"/>
  <c r="F18" i="24"/>
  <c r="E18" i="24"/>
  <c r="E26" i="24"/>
  <c r="D18" i="24"/>
  <c r="C18" i="24"/>
  <c r="A18" i="24"/>
  <c r="A26" i="24"/>
  <c r="A34" i="24"/>
  <c r="A42" i="24"/>
  <c r="A50" i="24"/>
  <c r="A58" i="24"/>
  <c r="A66" i="24"/>
  <c r="A15" i="24"/>
  <c r="A23" i="24"/>
  <c r="A31" i="24"/>
  <c r="A39" i="24"/>
  <c r="A47" i="24"/>
  <c r="A16" i="24"/>
  <c r="A24" i="24"/>
  <c r="A32" i="24"/>
  <c r="A40" i="24"/>
  <c r="A48" i="24"/>
  <c r="A56" i="24"/>
  <c r="A64" i="24"/>
  <c r="A17" i="24"/>
  <c r="A25" i="24"/>
  <c r="A33" i="24"/>
  <c r="A41" i="24"/>
  <c r="A49" i="24"/>
  <c r="H17" i="24"/>
  <c r="H49" i="24"/>
  <c r="G17" i="24"/>
  <c r="G25" i="24"/>
  <c r="E17" i="24"/>
  <c r="D17" i="24"/>
  <c r="C17" i="24"/>
  <c r="F17" i="24"/>
  <c r="F25" i="24"/>
  <c r="G16" i="24"/>
  <c r="F16" i="24"/>
  <c r="E16" i="24"/>
  <c r="D16" i="24"/>
  <c r="C16" i="24"/>
  <c r="H15" i="24"/>
  <c r="H47" i="24"/>
  <c r="G15" i="24"/>
  <c r="G23" i="24"/>
  <c r="F15" i="24"/>
  <c r="E15" i="24"/>
  <c r="D15" i="24"/>
  <c r="D23" i="24"/>
  <c r="E23" i="24"/>
  <c r="C15" i="24"/>
  <c r="H41" i="20"/>
  <c r="H49" i="20"/>
  <c r="H57" i="20"/>
  <c r="H65" i="20"/>
  <c r="A9" i="20"/>
  <c r="A17" i="20"/>
  <c r="A25" i="20"/>
  <c r="A33" i="20"/>
  <c r="A41" i="20"/>
  <c r="A6" i="20"/>
  <c r="A5" i="23"/>
  <c r="A14" i="20"/>
  <c r="A22" i="20"/>
  <c r="A30" i="20"/>
  <c r="A38" i="20"/>
  <c r="A46" i="20"/>
  <c r="A54" i="20"/>
  <c r="A7" i="20"/>
  <c r="A15" i="20"/>
  <c r="A23" i="20"/>
  <c r="A31" i="20"/>
  <c r="A8" i="20"/>
  <c r="A16" i="20"/>
  <c r="A24" i="20"/>
  <c r="A32" i="20"/>
  <c r="A40" i="20"/>
  <c r="G9" i="20"/>
  <c r="H17" i="20"/>
  <c r="E9" i="20"/>
  <c r="D9" i="20"/>
  <c r="D17" i="20"/>
  <c r="C9" i="20"/>
  <c r="F9" i="20"/>
  <c r="F17" i="20"/>
  <c r="G25" i="20"/>
  <c r="H8" i="20"/>
  <c r="H40" i="20"/>
  <c r="H48" i="20"/>
  <c r="H56" i="20"/>
  <c r="G8" i="20"/>
  <c r="G16" i="20"/>
  <c r="F8" i="20"/>
  <c r="E8" i="20"/>
  <c r="F16" i="20"/>
  <c r="D8" i="20"/>
  <c r="C8" i="20"/>
  <c r="H39" i="20"/>
  <c r="H47" i="20"/>
  <c r="H55" i="20"/>
  <c r="G7" i="20"/>
  <c r="H15" i="20"/>
  <c r="E7" i="20"/>
  <c r="D7" i="20"/>
  <c r="C7" i="20"/>
  <c r="D15" i="20"/>
  <c r="F7" i="20"/>
  <c r="F15" i="20"/>
  <c r="H6" i="20"/>
  <c r="H38" i="20"/>
  <c r="G6" i="20"/>
  <c r="E6" i="20"/>
  <c r="D6" i="20"/>
  <c r="E14" i="20"/>
  <c r="C6" i="20"/>
  <c r="D14" i="20"/>
  <c r="F6" i="20"/>
  <c r="C11" i="25"/>
  <c r="D8" i="25"/>
  <c r="C16" i="25"/>
  <c r="D7" i="25"/>
  <c r="C15" i="25"/>
  <c r="D6" i="25"/>
  <c r="C14" i="25"/>
  <c r="D5" i="25"/>
  <c r="C13" i="25"/>
  <c r="E8" i="23"/>
  <c r="C16" i="23"/>
  <c r="C11" i="23"/>
  <c r="E7" i="23"/>
  <c r="C15" i="23"/>
  <c r="C23" i="23"/>
  <c r="E6" i="23"/>
  <c r="C14" i="23"/>
  <c r="E5" i="23"/>
  <c r="C13" i="23"/>
  <c r="G50" i="24"/>
  <c r="G58" i="24"/>
  <c r="G66" i="24"/>
  <c r="G74" i="24"/>
  <c r="F50" i="24"/>
  <c r="F58" i="24"/>
  <c r="F66" i="24"/>
  <c r="F74" i="24"/>
  <c r="E50" i="24"/>
  <c r="E58" i="24"/>
  <c r="E66" i="24"/>
  <c r="E74" i="24"/>
  <c r="D50" i="24"/>
  <c r="D58" i="24"/>
  <c r="D66" i="24"/>
  <c r="D74" i="24"/>
  <c r="C50" i="24"/>
  <c r="C58" i="24"/>
  <c r="C66" i="24"/>
  <c r="C74" i="24"/>
  <c r="G49" i="24"/>
  <c r="G57" i="24"/>
  <c r="G65" i="24"/>
  <c r="G73" i="24"/>
  <c r="F49" i="24"/>
  <c r="F57" i="24"/>
  <c r="F65" i="24"/>
  <c r="F73" i="24"/>
  <c r="E49" i="24"/>
  <c r="E57" i="24"/>
  <c r="E65" i="24"/>
  <c r="E73" i="24"/>
  <c r="D49" i="24"/>
  <c r="D57" i="24"/>
  <c r="D65" i="24"/>
  <c r="D73" i="24"/>
  <c r="C49" i="24"/>
  <c r="C57" i="24"/>
  <c r="C65" i="24"/>
  <c r="C73" i="24"/>
  <c r="G48" i="24"/>
  <c r="G56" i="24"/>
  <c r="G64" i="24"/>
  <c r="G72" i="24"/>
  <c r="F48" i="24"/>
  <c r="F56" i="24"/>
  <c r="F64" i="24"/>
  <c r="F72" i="24"/>
  <c r="E48" i="24"/>
  <c r="E56" i="24"/>
  <c r="E64" i="24"/>
  <c r="E72" i="24"/>
  <c r="D48" i="24"/>
  <c r="D56" i="24"/>
  <c r="D64" i="24"/>
  <c r="D72" i="24"/>
  <c r="C48" i="24"/>
  <c r="C56" i="24"/>
  <c r="C64" i="24"/>
  <c r="C72" i="24"/>
  <c r="G47" i="24"/>
  <c r="G55" i="24"/>
  <c r="G63" i="24"/>
  <c r="G71" i="24"/>
  <c r="F47" i="24"/>
  <c r="F55" i="24"/>
  <c r="F63" i="24"/>
  <c r="F71" i="24"/>
  <c r="E47" i="24"/>
  <c r="E55" i="24"/>
  <c r="E63" i="24"/>
  <c r="E71" i="24"/>
  <c r="D47" i="24"/>
  <c r="D55" i="24"/>
  <c r="D63" i="24"/>
  <c r="D71" i="24"/>
  <c r="C47" i="24"/>
  <c r="C55" i="24"/>
  <c r="C63" i="24"/>
  <c r="C71" i="24"/>
  <c r="G41" i="20"/>
  <c r="G49" i="20"/>
  <c r="G57" i="20"/>
  <c r="G65" i="20"/>
  <c r="F41" i="20"/>
  <c r="F49" i="20"/>
  <c r="F57" i="20"/>
  <c r="F65" i="20"/>
  <c r="E41" i="20"/>
  <c r="E49" i="20"/>
  <c r="E57" i="20"/>
  <c r="E65" i="20"/>
  <c r="D41" i="20"/>
  <c r="D49" i="20"/>
  <c r="D57" i="20"/>
  <c r="D65" i="20"/>
  <c r="C41" i="20"/>
  <c r="C49" i="20"/>
  <c r="C57" i="20"/>
  <c r="C65" i="20"/>
  <c r="G40" i="20"/>
  <c r="G48" i="20"/>
  <c r="G56" i="20"/>
  <c r="G64" i="20"/>
  <c r="F40" i="20"/>
  <c r="F48" i="20"/>
  <c r="F56" i="20"/>
  <c r="F64" i="20"/>
  <c r="E40" i="20"/>
  <c r="E48" i="20"/>
  <c r="E56" i="20"/>
  <c r="E64" i="20"/>
  <c r="D40" i="20"/>
  <c r="D48" i="20"/>
  <c r="D56" i="20"/>
  <c r="D64" i="20"/>
  <c r="C40" i="20"/>
  <c r="C48" i="20"/>
  <c r="C56" i="20"/>
  <c r="C64" i="20"/>
  <c r="G39" i="20"/>
  <c r="G47" i="20"/>
  <c r="G55" i="20"/>
  <c r="G63" i="20"/>
  <c r="F39" i="20"/>
  <c r="F47" i="20"/>
  <c r="F55" i="20"/>
  <c r="F63" i="20"/>
  <c r="E39" i="20"/>
  <c r="E47" i="20"/>
  <c r="E55" i="20"/>
  <c r="E63" i="20"/>
  <c r="D39" i="20"/>
  <c r="D47" i="20"/>
  <c r="D55" i="20"/>
  <c r="D63" i="20"/>
  <c r="C39" i="20"/>
  <c r="C47" i="20"/>
  <c r="C55" i="20"/>
  <c r="C63" i="20"/>
  <c r="G38" i="20"/>
  <c r="G46" i="20"/>
  <c r="G54" i="20"/>
  <c r="G62" i="20"/>
  <c r="E38" i="20"/>
  <c r="E46" i="20"/>
  <c r="E54" i="20"/>
  <c r="E62" i="20"/>
  <c r="D38" i="20"/>
  <c r="D46" i="20"/>
  <c r="D54" i="20"/>
  <c r="D62" i="20"/>
  <c r="C38" i="20"/>
  <c r="C46" i="20"/>
  <c r="C54" i="20"/>
  <c r="C62" i="20"/>
  <c r="C19" i="25"/>
  <c r="C35" i="25"/>
  <c r="C8" i="25"/>
  <c r="C7" i="25"/>
  <c r="C6" i="25"/>
  <c r="C5" i="25"/>
  <c r="A44" i="25"/>
  <c r="A43" i="25"/>
  <c r="A42" i="25"/>
  <c r="A16" i="25"/>
  <c r="A24" i="25"/>
  <c r="A40" i="25"/>
  <c r="A15" i="25"/>
  <c r="A23" i="25"/>
  <c r="A39" i="25"/>
  <c r="A14" i="25"/>
  <c r="A22" i="25"/>
  <c r="A38" i="25"/>
  <c r="A13" i="25"/>
  <c r="A21" i="25"/>
  <c r="A37" i="25"/>
  <c r="A44" i="23"/>
  <c r="A42" i="23"/>
  <c r="B9" i="24"/>
  <c r="B8" i="24"/>
  <c r="D13" i="24"/>
  <c r="E13" i="24"/>
  <c r="F13" i="24"/>
  <c r="G13" i="24"/>
  <c r="H13" i="24"/>
  <c r="A13" i="23"/>
  <c r="A21" i="23"/>
  <c r="A37" i="23"/>
  <c r="A14" i="23"/>
  <c r="A22" i="23"/>
  <c r="A38" i="23"/>
  <c r="A15" i="23"/>
  <c r="A23" i="23"/>
  <c r="A39" i="23"/>
  <c r="A16" i="23"/>
  <c r="A24" i="23"/>
  <c r="A40" i="23"/>
  <c r="A7" i="23"/>
  <c r="A6" i="25"/>
  <c r="A8" i="25"/>
  <c r="D4" i="20"/>
  <c r="D12" i="20"/>
  <c r="D20" i="20"/>
  <c r="E4" i="20"/>
  <c r="E12" i="20"/>
  <c r="E20" i="20"/>
  <c r="D4" i="19"/>
  <c r="E4" i="19"/>
  <c r="F4" i="19"/>
  <c r="G4" i="19"/>
  <c r="H4" i="19"/>
  <c r="A8" i="23"/>
  <c r="A5" i="25"/>
  <c r="D11" i="23"/>
  <c r="D16" i="23"/>
  <c r="C19" i="23"/>
  <c r="D11" i="25"/>
  <c r="D13" i="25"/>
  <c r="A6" i="23"/>
  <c r="D14" i="23"/>
  <c r="D15" i="23"/>
  <c r="E11" i="23"/>
  <c r="E14" i="23"/>
  <c r="E15" i="23"/>
  <c r="D19" i="23"/>
  <c r="D19" i="25"/>
  <c r="D14" i="25"/>
  <c r="C35" i="23"/>
  <c r="D35" i="23"/>
  <c r="F11" i="23"/>
  <c r="F13" i="23"/>
  <c r="E13" i="23"/>
  <c r="E19" i="23"/>
  <c r="E16" i="23"/>
  <c r="E35" i="23"/>
  <c r="G11" i="23"/>
  <c r="F14" i="23"/>
  <c r="F15" i="23"/>
  <c r="G15" i="23"/>
  <c r="A7" i="25"/>
  <c r="G17" i="20"/>
  <c r="H25" i="20"/>
  <c r="D24" i="24"/>
  <c r="G14" i="20"/>
  <c r="G15" i="20"/>
  <c r="G23" i="20"/>
  <c r="D25" i="24"/>
  <c r="G26" i="24"/>
  <c r="G24" i="24"/>
  <c r="G32" i="24"/>
  <c r="C4" i="24"/>
  <c r="C33" i="20"/>
  <c r="C44" i="20"/>
  <c r="C52" i="20"/>
  <c r="D52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D26" i="24"/>
  <c r="F4" i="20"/>
  <c r="F12" i="20"/>
  <c r="F14" i="20"/>
  <c r="F22" i="20"/>
  <c r="E17" i="20"/>
  <c r="F23" i="24"/>
  <c r="F31" i="24"/>
  <c r="F24" i="24"/>
  <c r="E24" i="24"/>
  <c r="D16" i="25"/>
  <c r="F26" i="24"/>
  <c r="F19" i="23"/>
  <c r="D13" i="23"/>
  <c r="F38" i="20"/>
  <c r="F46" i="20"/>
  <c r="F54" i="20"/>
  <c r="F62" i="20"/>
  <c r="G34" i="24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G4" i="20"/>
  <c r="F20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F25" i="20"/>
  <c r="H64" i="20"/>
  <c r="E15" i="20"/>
  <c r="H16" i="20"/>
  <c r="G31" i="24"/>
  <c r="C31" i="20"/>
  <c r="H23" i="20"/>
  <c r="A48" i="20"/>
  <c r="A49" i="20"/>
  <c r="A57" i="20"/>
  <c r="E31" i="24"/>
  <c r="H57" i="24"/>
  <c r="A83" i="24"/>
  <c r="A88" i="24"/>
  <c r="A74" i="24"/>
  <c r="F34" i="24"/>
  <c r="D21" i="24"/>
  <c r="E21" i="24"/>
  <c r="F21" i="24"/>
  <c r="G21" i="24"/>
  <c r="H21" i="24"/>
  <c r="C29" i="24"/>
  <c r="H46" i="20"/>
  <c r="E23" i="20"/>
  <c r="A62" i="20"/>
  <c r="A71" i="20"/>
  <c r="A76" i="20"/>
  <c r="H55" i="24"/>
  <c r="G22" i="20"/>
  <c r="H14" i="20"/>
  <c r="H23" i="24"/>
  <c r="H25" i="24"/>
  <c r="C32" i="20"/>
  <c r="C41" i="24"/>
  <c r="H22" i="20"/>
  <c r="C30" i="20"/>
  <c r="I38" i="20"/>
  <c r="C39" i="24"/>
  <c r="C45" i="24"/>
  <c r="C53" i="24"/>
  <c r="D29" i="24"/>
  <c r="E29" i="24"/>
  <c r="F29" i="24"/>
  <c r="G29" i="24"/>
  <c r="H29" i="24"/>
  <c r="H65" i="24"/>
  <c r="A56" i="20"/>
  <c r="H63" i="24"/>
  <c r="H71" i="24"/>
  <c r="J38" i="20"/>
  <c r="A64" i="20"/>
  <c r="A74" i="20"/>
  <c r="A79" i="20"/>
  <c r="H7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C61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C24" i="23"/>
  <c r="C24" i="25"/>
  <c r="C39" i="23"/>
  <c r="C23" i="25"/>
  <c r="C39" i="25"/>
  <c r="C37" i="23"/>
  <c r="C37" i="25"/>
  <c r="C27" i="25"/>
  <c r="C27" i="23"/>
  <c r="K38" i="20"/>
  <c r="L38" i="20"/>
  <c r="M38" i="20"/>
  <c r="N38" i="20"/>
  <c r="O38" i="20"/>
  <c r="P38" i="20"/>
  <c r="Q38" i="20"/>
  <c r="S38" i="20"/>
  <c r="H54" i="20"/>
  <c r="E22" i="20"/>
  <c r="I22" i="20"/>
  <c r="I14" i="20"/>
  <c r="G24" i="20"/>
  <c r="H24" i="20"/>
  <c r="A39" i="20"/>
  <c r="I41" i="20"/>
  <c r="I40" i="20"/>
  <c r="A57" i="24"/>
  <c r="I49" i="24"/>
  <c r="A55" i="24"/>
  <c r="I47" i="24"/>
  <c r="A73" i="20"/>
  <c r="A78" i="20"/>
  <c r="H4" i="20"/>
  <c r="H12" i="20"/>
  <c r="H20" i="20"/>
  <c r="G12" i="20"/>
  <c r="G20" i="20"/>
  <c r="E32" i="24"/>
  <c r="F32" i="24"/>
  <c r="E25" i="20"/>
  <c r="I25" i="20"/>
  <c r="I17" i="20"/>
  <c r="E34" i="24"/>
  <c r="C8" i="24"/>
  <c r="C5" i="24"/>
  <c r="C9" i="24"/>
  <c r="H18" i="24"/>
  <c r="I31" i="24"/>
  <c r="F35" i="23"/>
  <c r="A65" i="20"/>
  <c r="F23" i="20"/>
  <c r="I23" i="20"/>
  <c r="I15" i="20"/>
  <c r="H63" i="20"/>
  <c r="F24" i="20"/>
  <c r="G33" i="24"/>
  <c r="H33" i="24"/>
  <c r="A72" i="24"/>
  <c r="A81" i="24"/>
  <c r="A86" i="24"/>
  <c r="I23" i="24"/>
  <c r="D39" i="24"/>
  <c r="H31" i="24"/>
  <c r="G19" i="23"/>
  <c r="G14" i="23"/>
  <c r="G13" i="23"/>
  <c r="H11" i="23"/>
  <c r="D35" i="25"/>
  <c r="E11" i="25"/>
  <c r="D15" i="25"/>
  <c r="G16" i="23"/>
  <c r="F16" i="23"/>
  <c r="E16" i="20"/>
  <c r="D16" i="20"/>
  <c r="I16" i="20"/>
  <c r="E25" i="24"/>
  <c r="K32" i="24"/>
  <c r="E31" i="20"/>
  <c r="F33" i="24"/>
  <c r="I25" i="24"/>
  <c r="D41" i="24"/>
  <c r="I57" i="24"/>
  <c r="E33" i="24"/>
  <c r="J40" i="20"/>
  <c r="K40" i="20"/>
  <c r="L40" i="20"/>
  <c r="M40" i="20"/>
  <c r="N40" i="20"/>
  <c r="O40" i="20"/>
  <c r="P40" i="20"/>
  <c r="Q40" i="20"/>
  <c r="D32" i="20"/>
  <c r="I48" i="20"/>
  <c r="J16" i="20"/>
  <c r="I11" i="23"/>
  <c r="H14" i="23"/>
  <c r="H15" i="23"/>
  <c r="H16" i="23"/>
  <c r="H13" i="23"/>
  <c r="H19" i="23"/>
  <c r="E39" i="24"/>
  <c r="H26" i="24"/>
  <c r="H50" i="24"/>
  <c r="D33" i="20"/>
  <c r="I49" i="20"/>
  <c r="J17" i="20"/>
  <c r="A65" i="24"/>
  <c r="J41" i="20"/>
  <c r="K41" i="20"/>
  <c r="L41" i="20"/>
  <c r="M41" i="20"/>
  <c r="N41" i="20"/>
  <c r="O41" i="20"/>
  <c r="P41" i="20"/>
  <c r="Q41" i="20"/>
  <c r="S41" i="20"/>
  <c r="D30" i="20"/>
  <c r="I46" i="20"/>
  <c r="J14" i="20"/>
  <c r="E24" i="20"/>
  <c r="I24" i="20"/>
  <c r="E14" i="25"/>
  <c r="E19" i="25"/>
  <c r="E16" i="25"/>
  <c r="E13" i="25"/>
  <c r="E15" i="25"/>
  <c r="F11" i="25"/>
  <c r="C22" i="23"/>
  <c r="C22" i="25"/>
  <c r="C10" i="24"/>
  <c r="H16" i="24"/>
  <c r="K34" i="24"/>
  <c r="E33" i="20"/>
  <c r="I57" i="20"/>
  <c r="J47" i="24"/>
  <c r="K47" i="24"/>
  <c r="L47" i="24"/>
  <c r="M47" i="24"/>
  <c r="N47" i="24"/>
  <c r="O47" i="24"/>
  <c r="P47" i="24"/>
  <c r="Q47" i="24"/>
  <c r="S47" i="24"/>
  <c r="A47" i="20"/>
  <c r="I39" i="20"/>
  <c r="E30" i="20"/>
  <c r="K31" i="24"/>
  <c r="L31" i="24"/>
  <c r="M31" i="24"/>
  <c r="I54" i="20"/>
  <c r="I71" i="20"/>
  <c r="H62" i="20"/>
  <c r="J15" i="20"/>
  <c r="D31" i="20"/>
  <c r="A63" i="24"/>
  <c r="I55" i="24"/>
  <c r="G35" i="23"/>
  <c r="J49" i="24"/>
  <c r="K49" i="24"/>
  <c r="L49" i="24"/>
  <c r="M49" i="24"/>
  <c r="N49" i="24"/>
  <c r="O49" i="24"/>
  <c r="P49" i="24"/>
  <c r="Q49" i="24"/>
  <c r="S49" i="24"/>
  <c r="J57" i="24"/>
  <c r="K57" i="24"/>
  <c r="L57" i="24"/>
  <c r="M57" i="24"/>
  <c r="N57" i="24"/>
  <c r="O57" i="24"/>
  <c r="P57" i="24"/>
  <c r="Q57" i="24"/>
  <c r="S55" i="24"/>
  <c r="J55" i="24"/>
  <c r="K55" i="24"/>
  <c r="L55" i="24"/>
  <c r="M55" i="24"/>
  <c r="N55" i="24"/>
  <c r="O55" i="24"/>
  <c r="P55" i="24"/>
  <c r="Q55" i="24"/>
  <c r="A80" i="24"/>
  <c r="A85" i="24"/>
  <c r="A71" i="24"/>
  <c r="I63" i="24"/>
  <c r="H48" i="24"/>
  <c r="H24" i="24"/>
  <c r="J49" i="20"/>
  <c r="K49" i="20"/>
  <c r="L49" i="20"/>
  <c r="M49" i="20"/>
  <c r="N49" i="20"/>
  <c r="O49" i="20"/>
  <c r="P49" i="20"/>
  <c r="Q49" i="20"/>
  <c r="C21" i="23"/>
  <c r="C26" i="23"/>
  <c r="C21" i="25"/>
  <c r="C26" i="25"/>
  <c r="C28" i="25"/>
  <c r="J39" i="20"/>
  <c r="I63" i="20"/>
  <c r="J57" i="20"/>
  <c r="I74" i="20"/>
  <c r="I65" i="20"/>
  <c r="J74" i="20"/>
  <c r="F16" i="25"/>
  <c r="F19" i="25"/>
  <c r="F15" i="25"/>
  <c r="G11" i="25"/>
  <c r="F14" i="25"/>
  <c r="F13" i="25"/>
  <c r="E35" i="25"/>
  <c r="J46" i="20"/>
  <c r="K46" i="20"/>
  <c r="L46" i="20"/>
  <c r="M46" i="20"/>
  <c r="N46" i="20"/>
  <c r="O46" i="20"/>
  <c r="P46" i="20"/>
  <c r="Q46" i="20"/>
  <c r="A73" i="24"/>
  <c r="A82" i="24"/>
  <c r="A87" i="24"/>
  <c r="H58" i="24"/>
  <c r="I50" i="24"/>
  <c r="H35" i="23"/>
  <c r="S40" i="20"/>
  <c r="I33" i="24"/>
  <c r="J54" i="20"/>
  <c r="I62" i="20"/>
  <c r="I47" i="20"/>
  <c r="A55" i="20"/>
  <c r="H34" i="24"/>
  <c r="I34" i="24"/>
  <c r="C42" i="24"/>
  <c r="I26" i="24"/>
  <c r="D42" i="24"/>
  <c r="K33" i="24"/>
  <c r="E32" i="20"/>
  <c r="I56" i="20"/>
  <c r="J11" i="23"/>
  <c r="I16" i="23"/>
  <c r="I14" i="23"/>
  <c r="I15" i="23"/>
  <c r="I13" i="23"/>
  <c r="I19" i="23"/>
  <c r="J48" i="20"/>
  <c r="K48" i="20"/>
  <c r="L48" i="20"/>
  <c r="M48" i="20"/>
  <c r="N48" i="20"/>
  <c r="O48" i="20"/>
  <c r="P48" i="20"/>
  <c r="Q48" i="20"/>
  <c r="I35" i="23"/>
  <c r="A72" i="20"/>
  <c r="A77" i="20"/>
  <c r="A63" i="20"/>
  <c r="I55" i="20"/>
  <c r="J50" i="24"/>
  <c r="K50" i="24"/>
  <c r="L50" i="24"/>
  <c r="M50" i="24"/>
  <c r="N50" i="24"/>
  <c r="O50" i="24"/>
  <c r="P50" i="24"/>
  <c r="Q50" i="24"/>
  <c r="S50" i="24"/>
  <c r="D24" i="25"/>
  <c r="D24" i="23"/>
  <c r="C28" i="23"/>
  <c r="H56" i="24"/>
  <c r="J73" i="20"/>
  <c r="I64" i="20"/>
  <c r="J56" i="20"/>
  <c r="I73" i="20"/>
  <c r="J78" i="20"/>
  <c r="J47" i="20"/>
  <c r="K47" i="20"/>
  <c r="L47" i="20"/>
  <c r="M47" i="20"/>
  <c r="N47" i="20"/>
  <c r="O47" i="20"/>
  <c r="P47" i="20"/>
  <c r="Q47" i="20"/>
  <c r="K54" i="20"/>
  <c r="K71" i="20"/>
  <c r="J62" i="20"/>
  <c r="I58" i="24"/>
  <c r="H66" i="24"/>
  <c r="F35" i="25"/>
  <c r="J79" i="20"/>
  <c r="D22" i="25"/>
  <c r="D22" i="23"/>
  <c r="J63" i="24"/>
  <c r="I80" i="24"/>
  <c r="I71" i="24"/>
  <c r="S48" i="20"/>
  <c r="J14" i="23"/>
  <c r="K11" i="23"/>
  <c r="J16" i="23"/>
  <c r="J15" i="23"/>
  <c r="J13" i="23"/>
  <c r="J19" i="23"/>
  <c r="J71" i="20"/>
  <c r="E41" i="24"/>
  <c r="I65" i="24"/>
  <c r="L33" i="24"/>
  <c r="M33" i="24"/>
  <c r="S46" i="20"/>
  <c r="K39" i="20"/>
  <c r="J63" i="20"/>
  <c r="S57" i="24"/>
  <c r="E42" i="24"/>
  <c r="L34" i="24"/>
  <c r="D21" i="25"/>
  <c r="D26" i="25"/>
  <c r="D21" i="23"/>
  <c r="D26" i="23"/>
  <c r="G16" i="25"/>
  <c r="G13" i="25"/>
  <c r="G14" i="25"/>
  <c r="H11" i="25"/>
  <c r="G19" i="25"/>
  <c r="G15" i="25"/>
  <c r="K57" i="20"/>
  <c r="J65" i="20"/>
  <c r="Q22" i="25"/>
  <c r="S49" i="20"/>
  <c r="C40" i="24"/>
  <c r="I48" i="24"/>
  <c r="H32" i="24"/>
  <c r="I32" i="24"/>
  <c r="I24" i="24"/>
  <c r="D40" i="24"/>
  <c r="I72" i="24"/>
  <c r="J48" i="24"/>
  <c r="L57" i="20"/>
  <c r="K65" i="20"/>
  <c r="L74" i="20"/>
  <c r="H19" i="25"/>
  <c r="H13" i="25"/>
  <c r="I11" i="25"/>
  <c r="H16" i="25"/>
  <c r="H15" i="25"/>
  <c r="H14" i="25"/>
  <c r="J65" i="24"/>
  <c r="J82" i="24"/>
  <c r="I73" i="24"/>
  <c r="I82" i="24"/>
  <c r="J80" i="24"/>
  <c r="K85" i="24"/>
  <c r="I56" i="24"/>
  <c r="H64" i="24"/>
  <c r="K74" i="20"/>
  <c r="J35" i="23"/>
  <c r="J85" i="24"/>
  <c r="J58" i="24"/>
  <c r="K58" i="24"/>
  <c r="L58" i="24"/>
  <c r="M58" i="24"/>
  <c r="N58" i="24"/>
  <c r="O58" i="24"/>
  <c r="P58" i="24"/>
  <c r="Q58" i="24"/>
  <c r="K56" i="20"/>
  <c r="K73" i="20"/>
  <c r="K78" i="20"/>
  <c r="J64" i="20"/>
  <c r="I72" i="20"/>
  <c r="J72" i="20"/>
  <c r="J55" i="20"/>
  <c r="E24" i="23"/>
  <c r="E24" i="25"/>
  <c r="G35" i="25"/>
  <c r="K15" i="23"/>
  <c r="K13" i="23"/>
  <c r="L11" i="23"/>
  <c r="K16" i="23"/>
  <c r="K19" i="23"/>
  <c r="K14" i="23"/>
  <c r="E21" i="23"/>
  <c r="E21" i="25"/>
  <c r="S47" i="20"/>
  <c r="D23" i="23"/>
  <c r="D27" i="23"/>
  <c r="D23" i="25"/>
  <c r="D27" i="25"/>
  <c r="E40" i="24"/>
  <c r="L32" i="24"/>
  <c r="E22" i="23"/>
  <c r="E22" i="25"/>
  <c r="J71" i="24"/>
  <c r="K63" i="24"/>
  <c r="K80" i="24"/>
  <c r="L39" i="20"/>
  <c r="K63" i="20"/>
  <c r="K76" i="20"/>
  <c r="J76" i="20"/>
  <c r="D37" i="23"/>
  <c r="D37" i="25"/>
  <c r="H74" i="24"/>
  <c r="I66" i="24"/>
  <c r="I83" i="24"/>
  <c r="L54" i="20"/>
  <c r="K62" i="20"/>
  <c r="M54" i="20"/>
  <c r="M71" i="20"/>
  <c r="L62" i="20"/>
  <c r="L63" i="20"/>
  <c r="M39" i="20"/>
  <c r="D28" i="25"/>
  <c r="H72" i="24"/>
  <c r="I64" i="24"/>
  <c r="I81" i="24"/>
  <c r="K48" i="24"/>
  <c r="J72" i="24"/>
  <c r="L71" i="20"/>
  <c r="E26" i="23"/>
  <c r="J77" i="20"/>
  <c r="L56" i="20"/>
  <c r="K64" i="20"/>
  <c r="L79" i="20"/>
  <c r="K79" i="20"/>
  <c r="J56" i="24"/>
  <c r="K56" i="24"/>
  <c r="L56" i="24"/>
  <c r="M56" i="24"/>
  <c r="N56" i="24"/>
  <c r="O56" i="24"/>
  <c r="P56" i="24"/>
  <c r="Q56" i="24"/>
  <c r="S56" i="24"/>
  <c r="J87" i="24"/>
  <c r="J73" i="24"/>
  <c r="K65" i="24"/>
  <c r="K82" i="24"/>
  <c r="J11" i="25"/>
  <c r="I14" i="25"/>
  <c r="I19" i="25"/>
  <c r="I16" i="25"/>
  <c r="I15" i="25"/>
  <c r="I13" i="25"/>
  <c r="F24" i="23"/>
  <c r="F24" i="25"/>
  <c r="D38" i="23"/>
  <c r="D38" i="25"/>
  <c r="D42" i="25"/>
  <c r="L80" i="24"/>
  <c r="L63" i="24"/>
  <c r="K71" i="24"/>
  <c r="D28" i="23"/>
  <c r="L19" i="23"/>
  <c r="L15" i="23"/>
  <c r="L16" i="23"/>
  <c r="L14" i="23"/>
  <c r="L13" i="23"/>
  <c r="S58" i="24"/>
  <c r="D39" i="23"/>
  <c r="D39" i="25"/>
  <c r="M57" i="20"/>
  <c r="M74" i="20"/>
  <c r="L65" i="20"/>
  <c r="C40" i="23"/>
  <c r="C43" i="23"/>
  <c r="C40" i="25"/>
  <c r="C43" i="25"/>
  <c r="E26" i="25"/>
  <c r="F21" i="23"/>
  <c r="F21" i="25"/>
  <c r="J66" i="24"/>
  <c r="I74" i="24"/>
  <c r="D42" i="23"/>
  <c r="F22" i="23"/>
  <c r="F22" i="25"/>
  <c r="E37" i="23"/>
  <c r="E37" i="25"/>
  <c r="K35" i="23"/>
  <c r="K55" i="20"/>
  <c r="E23" i="23"/>
  <c r="E27" i="23"/>
  <c r="E23" i="25"/>
  <c r="E27" i="25"/>
  <c r="H35" i="25"/>
  <c r="L72" i="20"/>
  <c r="L55" i="20"/>
  <c r="G24" i="23"/>
  <c r="G24" i="25"/>
  <c r="D43" i="23"/>
  <c r="K72" i="20"/>
  <c r="F26" i="23"/>
  <c r="I35" i="25"/>
  <c r="L65" i="24"/>
  <c r="K73" i="24"/>
  <c r="F23" i="23"/>
  <c r="F27" i="23"/>
  <c r="F23" i="25"/>
  <c r="F27" i="25"/>
  <c r="M76" i="20"/>
  <c r="L76" i="20"/>
  <c r="G21" i="23"/>
  <c r="G26" i="23"/>
  <c r="G21" i="25"/>
  <c r="E28" i="25"/>
  <c r="E42" i="25"/>
  <c r="N57" i="20"/>
  <c r="M65" i="20"/>
  <c r="F37" i="23"/>
  <c r="F37" i="25"/>
  <c r="E39" i="23"/>
  <c r="E39" i="25"/>
  <c r="M56" i="20"/>
  <c r="L64" i="20"/>
  <c r="J64" i="24"/>
  <c r="J81" i="24"/>
  <c r="J86" i="24"/>
  <c r="M85" i="24"/>
  <c r="K72" i="24"/>
  <c r="L48" i="24"/>
  <c r="G22" i="23"/>
  <c r="G22" i="25"/>
  <c r="D40" i="23"/>
  <c r="D40" i="25"/>
  <c r="D43" i="25"/>
  <c r="C44" i="25"/>
  <c r="J74" i="24"/>
  <c r="K66" i="24"/>
  <c r="M79" i="20"/>
  <c r="E28" i="23"/>
  <c r="J83" i="24"/>
  <c r="F26" i="25"/>
  <c r="L35" i="23"/>
  <c r="M80" i="24"/>
  <c r="L71" i="24"/>
  <c r="M63" i="24"/>
  <c r="J16" i="25"/>
  <c r="J19" i="25"/>
  <c r="K11" i="25"/>
  <c r="J14" i="25"/>
  <c r="J13" i="25"/>
  <c r="J15" i="25"/>
  <c r="L73" i="20"/>
  <c r="L85" i="24"/>
  <c r="E38" i="23"/>
  <c r="E42" i="23"/>
  <c r="E38" i="25"/>
  <c r="K87" i="24"/>
  <c r="C38" i="25"/>
  <c r="C42" i="25"/>
  <c r="C38" i="23"/>
  <c r="C42" i="23"/>
  <c r="C44" i="23"/>
  <c r="N39" i="20"/>
  <c r="M63" i="20"/>
  <c r="M62" i="20"/>
  <c r="N54" i="20"/>
  <c r="D44" i="25"/>
  <c r="O54" i="20"/>
  <c r="N62" i="20"/>
  <c r="O71" i="20"/>
  <c r="G37" i="23"/>
  <c r="G37" i="25"/>
  <c r="J88" i="24"/>
  <c r="N73" i="20"/>
  <c r="N56" i="20"/>
  <c r="M64" i="20"/>
  <c r="H22" i="23"/>
  <c r="H22" i="25"/>
  <c r="L78" i="20"/>
  <c r="J35" i="25"/>
  <c r="K74" i="24"/>
  <c r="L66" i="24"/>
  <c r="L83" i="24"/>
  <c r="Q38" i="25"/>
  <c r="M73" i="20"/>
  <c r="F42" i="25"/>
  <c r="M65" i="24"/>
  <c r="L73" i="24"/>
  <c r="M82" i="24"/>
  <c r="N71" i="20"/>
  <c r="N63" i="20"/>
  <c r="O39" i="20"/>
  <c r="N63" i="24"/>
  <c r="M71" i="24"/>
  <c r="N80" i="24"/>
  <c r="E40" i="23"/>
  <c r="E40" i="25"/>
  <c r="G23" i="23"/>
  <c r="G27" i="23"/>
  <c r="G23" i="25"/>
  <c r="G27" i="25"/>
  <c r="E43" i="25"/>
  <c r="F42" i="23"/>
  <c r="H24" i="23"/>
  <c r="H24" i="25"/>
  <c r="F28" i="25"/>
  <c r="L82" i="24"/>
  <c r="M55" i="20"/>
  <c r="M72" i="20"/>
  <c r="L72" i="24"/>
  <c r="M48" i="24"/>
  <c r="E43" i="23"/>
  <c r="O57" i="20"/>
  <c r="N65" i="20"/>
  <c r="F28" i="23"/>
  <c r="L77" i="20"/>
  <c r="K77" i="20"/>
  <c r="D44" i="23"/>
  <c r="H21" i="23"/>
  <c r="H26" i="23"/>
  <c r="H21" i="25"/>
  <c r="H26" i="25"/>
  <c r="K13" i="25"/>
  <c r="K14" i="25"/>
  <c r="L11" i="25"/>
  <c r="K15" i="25"/>
  <c r="K16" i="25"/>
  <c r="K19" i="25"/>
  <c r="N85" i="24"/>
  <c r="K83" i="24"/>
  <c r="K88" i="24"/>
  <c r="F38" i="23"/>
  <c r="F38" i="25"/>
  <c r="K64" i="24"/>
  <c r="N74" i="20"/>
  <c r="G26" i="25"/>
  <c r="F39" i="23"/>
  <c r="F39" i="25"/>
  <c r="P57" i="20"/>
  <c r="O65" i="20"/>
  <c r="L64" i="24"/>
  <c r="K35" i="25"/>
  <c r="E44" i="23"/>
  <c r="G38" i="23"/>
  <c r="G38" i="25"/>
  <c r="M87" i="24"/>
  <c r="L87" i="24"/>
  <c r="G28" i="25"/>
  <c r="H37" i="23"/>
  <c r="H37" i="25"/>
  <c r="I22" i="23"/>
  <c r="I22" i="25"/>
  <c r="G39" i="23"/>
  <c r="G39" i="25"/>
  <c r="H23" i="23"/>
  <c r="H27" i="23"/>
  <c r="H23" i="25"/>
  <c r="H27" i="25"/>
  <c r="I21" i="23"/>
  <c r="I26" i="23"/>
  <c r="I21" i="25"/>
  <c r="I26" i="25"/>
  <c r="N79" i="20"/>
  <c r="K81" i="24"/>
  <c r="O74" i="20"/>
  <c r="G28" i="23"/>
  <c r="O63" i="24"/>
  <c r="O80" i="24"/>
  <c r="N71" i="24"/>
  <c r="O76" i="20"/>
  <c r="N76" i="20"/>
  <c r="N65" i="24"/>
  <c r="N82" i="24"/>
  <c r="M73" i="24"/>
  <c r="F40" i="23"/>
  <c r="F43" i="23"/>
  <c r="F40" i="25"/>
  <c r="F43" i="25"/>
  <c r="N64" i="20"/>
  <c r="O56" i="20"/>
  <c r="P54" i="20"/>
  <c r="O62" i="20"/>
  <c r="L88" i="24"/>
  <c r="I24" i="23"/>
  <c r="I24" i="25"/>
  <c r="G42" i="25"/>
  <c r="L19" i="25"/>
  <c r="L16" i="25"/>
  <c r="L15" i="25"/>
  <c r="L14" i="25"/>
  <c r="L13" i="25"/>
  <c r="M77" i="20"/>
  <c r="N48" i="24"/>
  <c r="M72" i="24"/>
  <c r="N55" i="20"/>
  <c r="E44" i="25"/>
  <c r="P39" i="20"/>
  <c r="O63" i="20"/>
  <c r="N78" i="20"/>
  <c r="L74" i="24"/>
  <c r="M66" i="24"/>
  <c r="M83" i="24"/>
  <c r="M78" i="20"/>
  <c r="G42" i="23"/>
  <c r="F44" i="23"/>
  <c r="N87" i="24"/>
  <c r="F44" i="25"/>
  <c r="Q54" i="20"/>
  <c r="Q62" i="20"/>
  <c r="L21" i="23"/>
  <c r="P62" i="20"/>
  <c r="Q71" i="20"/>
  <c r="J22" i="23"/>
  <c r="J22" i="25"/>
  <c r="L35" i="25"/>
  <c r="O64" i="20"/>
  <c r="P56" i="20"/>
  <c r="H42" i="23"/>
  <c r="Q57" i="20"/>
  <c r="Q74" i="20"/>
  <c r="P65" i="20"/>
  <c r="G40" i="23"/>
  <c r="G40" i="25"/>
  <c r="G43" i="25"/>
  <c r="P63" i="20"/>
  <c r="Q39" i="20"/>
  <c r="Q63" i="20"/>
  <c r="N72" i="24"/>
  <c r="O48" i="24"/>
  <c r="J21" i="23"/>
  <c r="J21" i="25"/>
  <c r="S62" i="20"/>
  <c r="O73" i="20"/>
  <c r="H28" i="25"/>
  <c r="M64" i="24"/>
  <c r="O72" i="20"/>
  <c r="O55" i="20"/>
  <c r="O82" i="24"/>
  <c r="N73" i="24"/>
  <c r="O65" i="24"/>
  <c r="J24" i="23"/>
  <c r="J24" i="25"/>
  <c r="N66" i="24"/>
  <c r="M74" i="24"/>
  <c r="N83" i="24"/>
  <c r="H38" i="23"/>
  <c r="H38" i="25"/>
  <c r="H42" i="25"/>
  <c r="P63" i="24"/>
  <c r="O71" i="24"/>
  <c r="P80" i="24"/>
  <c r="K86" i="24"/>
  <c r="G43" i="23"/>
  <c r="O85" i="24"/>
  <c r="N72" i="20"/>
  <c r="P71" i="20"/>
  <c r="I23" i="23"/>
  <c r="I27" i="23"/>
  <c r="I23" i="25"/>
  <c r="I27" i="25"/>
  <c r="H39" i="23"/>
  <c r="H39" i="25"/>
  <c r="I37" i="23"/>
  <c r="I37" i="25"/>
  <c r="O79" i="20"/>
  <c r="H28" i="23"/>
  <c r="L81" i="24"/>
  <c r="L86" i="24"/>
  <c r="P74" i="20"/>
  <c r="M88" i="24"/>
  <c r="G44" i="25"/>
  <c r="Q79" i="20"/>
  <c r="I42" i="25"/>
  <c r="O88" i="24"/>
  <c r="P85" i="24"/>
  <c r="I38" i="23"/>
  <c r="I42" i="23"/>
  <c r="I38" i="25"/>
  <c r="K24" i="23"/>
  <c r="K24" i="25"/>
  <c r="O87" i="24"/>
  <c r="I28" i="23"/>
  <c r="P71" i="24"/>
  <c r="Q63" i="24"/>
  <c r="Q80" i="24"/>
  <c r="Q85" i="24"/>
  <c r="O66" i="24"/>
  <c r="O83" i="24"/>
  <c r="N74" i="24"/>
  <c r="P65" i="24"/>
  <c r="P82" i="24"/>
  <c r="O73" i="24"/>
  <c r="N64" i="24"/>
  <c r="N81" i="24"/>
  <c r="J26" i="25"/>
  <c r="S63" i="20"/>
  <c r="L22" i="23"/>
  <c r="Q56" i="20"/>
  <c r="Q73" i="20"/>
  <c r="P64" i="20"/>
  <c r="L26" i="23"/>
  <c r="Q76" i="20"/>
  <c r="P76" i="20"/>
  <c r="O77" i="20"/>
  <c r="N77" i="20"/>
  <c r="I39" i="23"/>
  <c r="I39" i="25"/>
  <c r="P55" i="20"/>
  <c r="J26" i="23"/>
  <c r="P48" i="24"/>
  <c r="O72" i="24"/>
  <c r="K22" i="23"/>
  <c r="K22" i="25"/>
  <c r="J23" i="23"/>
  <c r="J27" i="23"/>
  <c r="J23" i="25"/>
  <c r="J27" i="25"/>
  <c r="L21" i="25"/>
  <c r="S54" i="20"/>
  <c r="H43" i="23"/>
  <c r="O78" i="20"/>
  <c r="N88" i="24"/>
  <c r="M86" i="24"/>
  <c r="I28" i="25"/>
  <c r="G44" i="23"/>
  <c r="J37" i="23"/>
  <c r="J37" i="25"/>
  <c r="H40" i="23"/>
  <c r="H40" i="25"/>
  <c r="H43" i="25"/>
  <c r="M81" i="24"/>
  <c r="R79" i="20"/>
  <c r="L22" i="25"/>
  <c r="S39" i="20"/>
  <c r="Q65" i="20"/>
  <c r="S57" i="20"/>
  <c r="P79" i="20"/>
  <c r="P73" i="20"/>
  <c r="K21" i="23"/>
  <c r="K21" i="25"/>
  <c r="K26" i="25"/>
  <c r="H44" i="25"/>
  <c r="P87" i="24"/>
  <c r="R87" i="24"/>
  <c r="Q90" i="24"/>
  <c r="R85" i="24"/>
  <c r="J84" i="20"/>
  <c r="L84" i="20"/>
  <c r="K84" i="20"/>
  <c r="M84" i="20"/>
  <c r="N84" i="20"/>
  <c r="R78" i="20"/>
  <c r="H44" i="23"/>
  <c r="Q78" i="20"/>
  <c r="J28" i="23"/>
  <c r="Q48" i="24"/>
  <c r="Q72" i="24"/>
  <c r="S72" i="24"/>
  <c r="P72" i="24"/>
  <c r="Q55" i="20"/>
  <c r="S55" i="20"/>
  <c r="Q72" i="20"/>
  <c r="J39" i="23"/>
  <c r="J39" i="25"/>
  <c r="S73" i="24"/>
  <c r="K37" i="23"/>
  <c r="K37" i="25"/>
  <c r="P84" i="20"/>
  <c r="O84" i="20"/>
  <c r="L26" i="25"/>
  <c r="R76" i="20"/>
  <c r="K23" i="23"/>
  <c r="K27" i="23"/>
  <c r="K23" i="25"/>
  <c r="K27" i="25"/>
  <c r="O74" i="24"/>
  <c r="P83" i="24"/>
  <c r="P88" i="24"/>
  <c r="P66" i="24"/>
  <c r="P90" i="24"/>
  <c r="Q84" i="20"/>
  <c r="Q64" i="20"/>
  <c r="S56" i="20"/>
  <c r="Q82" i="24"/>
  <c r="Q87" i="24"/>
  <c r="Q65" i="24"/>
  <c r="Q73" i="24"/>
  <c r="P73" i="24"/>
  <c r="S65" i="24"/>
  <c r="K26" i="23"/>
  <c r="L24" i="23"/>
  <c r="S65" i="20"/>
  <c r="L24" i="25"/>
  <c r="N86" i="24"/>
  <c r="J42" i="23"/>
  <c r="P78" i="20"/>
  <c r="J28" i="25"/>
  <c r="J38" i="23"/>
  <c r="J38" i="25"/>
  <c r="J42" i="25"/>
  <c r="P72" i="20"/>
  <c r="O64" i="24"/>
  <c r="O81" i="24"/>
  <c r="I40" i="23"/>
  <c r="I43" i="23"/>
  <c r="I40" i="25"/>
  <c r="I43" i="25"/>
  <c r="Q71" i="24"/>
  <c r="S63" i="24"/>
  <c r="I44" i="23"/>
  <c r="Q92" i="24"/>
  <c r="I44" i="25"/>
  <c r="J92" i="24"/>
  <c r="K92" i="24"/>
  <c r="M92" i="24"/>
  <c r="L92" i="24"/>
  <c r="N92" i="24"/>
  <c r="O92" i="24"/>
  <c r="J81" i="20"/>
  <c r="K81" i="20"/>
  <c r="M81" i="20"/>
  <c r="L81" i="20"/>
  <c r="N81" i="20"/>
  <c r="O81" i="20"/>
  <c r="Q81" i="20"/>
  <c r="J83" i="20"/>
  <c r="K83" i="20"/>
  <c r="L83" i="20"/>
  <c r="N83" i="20"/>
  <c r="M83" i="20"/>
  <c r="P64" i="24"/>
  <c r="J40" i="23"/>
  <c r="J40" i="25"/>
  <c r="J43" i="25"/>
  <c r="P81" i="20"/>
  <c r="P83" i="20"/>
  <c r="K39" i="23"/>
  <c r="K39" i="25"/>
  <c r="L23" i="23"/>
  <c r="L23" i="25"/>
  <c r="S64" i="20"/>
  <c r="K28" i="25"/>
  <c r="J43" i="23"/>
  <c r="S48" i="24"/>
  <c r="Q83" i="20"/>
  <c r="L41" i="24"/>
  <c r="L37" i="23"/>
  <c r="L37" i="25"/>
  <c r="S71" i="24"/>
  <c r="L39" i="23"/>
  <c r="L39" i="25"/>
  <c r="Q66" i="24"/>
  <c r="Q74" i="24"/>
  <c r="P74" i="24"/>
  <c r="K28" i="23"/>
  <c r="K38" i="23"/>
  <c r="K42" i="23"/>
  <c r="K38" i="25"/>
  <c r="K42" i="25"/>
  <c r="O86" i="24"/>
  <c r="J90" i="24"/>
  <c r="K90" i="24"/>
  <c r="M90" i="24"/>
  <c r="L90" i="24"/>
  <c r="N90" i="24"/>
  <c r="O90" i="24"/>
  <c r="Q77" i="20"/>
  <c r="P77" i="20"/>
  <c r="L38" i="23"/>
  <c r="L38" i="25"/>
  <c r="R84" i="20"/>
  <c r="O83" i="20"/>
  <c r="P92" i="24"/>
  <c r="J44" i="25"/>
  <c r="R90" i="24"/>
  <c r="K40" i="23"/>
  <c r="K40" i="25"/>
  <c r="S74" i="24"/>
  <c r="L43" i="23"/>
  <c r="L27" i="23"/>
  <c r="Q39" i="23"/>
  <c r="Q81" i="24"/>
  <c r="Q64" i="24"/>
  <c r="S64" i="24"/>
  <c r="R77" i="20"/>
  <c r="L40" i="23"/>
  <c r="L40" i="25"/>
  <c r="K43" i="25"/>
  <c r="P81" i="24"/>
  <c r="Q83" i="24"/>
  <c r="Q88" i="24"/>
  <c r="L42" i="25"/>
  <c r="K43" i="23"/>
  <c r="R83" i="20"/>
  <c r="R92" i="24"/>
  <c r="J44" i="23"/>
  <c r="S66" i="24"/>
  <c r="L43" i="25"/>
  <c r="L42" i="23"/>
  <c r="L27" i="25"/>
  <c r="Q39" i="25"/>
  <c r="R81" i="20"/>
  <c r="L44" i="25"/>
  <c r="R88" i="24"/>
  <c r="J82" i="20"/>
  <c r="K82" i="20"/>
  <c r="L82" i="20"/>
  <c r="M82" i="20"/>
  <c r="O82" i="20"/>
  <c r="N82" i="20"/>
  <c r="P82" i="20"/>
  <c r="L28" i="25"/>
  <c r="K44" i="23"/>
  <c r="Q86" i="24"/>
  <c r="P86" i="24"/>
  <c r="L44" i="23"/>
  <c r="Q82" i="20"/>
  <c r="K44" i="25"/>
  <c r="L28" i="23"/>
  <c r="K93" i="24"/>
  <c r="J93" i="24"/>
  <c r="L93" i="24"/>
  <c r="M93" i="24"/>
  <c r="N93" i="24"/>
  <c r="O93" i="24"/>
  <c r="P93" i="24"/>
  <c r="Q93" i="24"/>
  <c r="R86" i="24"/>
  <c r="R82" i="20"/>
  <c r="J91" i="24"/>
  <c r="K91" i="24"/>
  <c r="L91" i="24"/>
  <c r="M91" i="24"/>
  <c r="N91" i="24"/>
  <c r="O91" i="24"/>
  <c r="P91" i="24"/>
  <c r="R93" i="24"/>
  <c r="Q91" i="24"/>
  <c r="R91" i="24"/>
</calcChain>
</file>

<file path=xl/sharedStrings.xml><?xml version="1.0" encoding="utf-8"?>
<sst xmlns="http://schemas.openxmlformats.org/spreadsheetml/2006/main" count="138" uniqueCount="54">
  <si>
    <t>Total</t>
  </si>
  <si>
    <t>Check</t>
  </si>
  <si>
    <t>Year</t>
  </si>
  <si>
    <t>Physical:</t>
  </si>
  <si>
    <t>Singles</t>
  </si>
  <si>
    <t>Albums</t>
  </si>
  <si>
    <t>Source: Actuarian Recorded Music Industry (ARMI)</t>
  </si>
  <si>
    <t>Numbers of sales in millions</t>
  </si>
  <si>
    <t>Table 1: Numbers of sales</t>
  </si>
  <si>
    <t>Table 2: % change year on year</t>
  </si>
  <si>
    <t>-</t>
  </si>
  <si>
    <t>Mean</t>
  </si>
  <si>
    <t>Table 4: projected 2012 data factors</t>
  </si>
  <si>
    <t>Second order difference</t>
  </si>
  <si>
    <t>Analysis and projection of sales numbers</t>
  </si>
  <si>
    <t>Physical</t>
  </si>
  <si>
    <t>Adj factor</t>
  </si>
  <si>
    <t>million</t>
  </si>
  <si>
    <t>Yodelle albums:</t>
  </si>
  <si>
    <t>Estimated split:</t>
  </si>
  <si>
    <t>Estimated sales</t>
  </si>
  <si>
    <t>Table 1: Adjusted numbers of sales</t>
  </si>
  <si>
    <t>Previous:</t>
  </si>
  <si>
    <t>Diffce:</t>
  </si>
  <si>
    <t>Check singles unchanged</t>
  </si>
  <si>
    <t>p.a. increase</t>
  </si>
  <si>
    <t>Sales revenue projections ($m) - Base scenario</t>
  </si>
  <si>
    <t>Projected cost per item:</t>
  </si>
  <si>
    <t>Total physical</t>
  </si>
  <si>
    <t>TOTAL</t>
  </si>
  <si>
    <t>Sales revenue (not adjusting for Yodelle): ($m)</t>
  </si>
  <si>
    <t>Sales revenue (after adjusting for Yodelle): ($m)</t>
  </si>
  <si>
    <t>Sales revenue projections ($m) - Alternative scenario</t>
  </si>
  <si>
    <t>Appr 1</t>
  </si>
  <si>
    <t>Appr 2</t>
  </si>
  <si>
    <t>Appr 3</t>
  </si>
  <si>
    <t>Table 5: projected data under Approach 1</t>
  </si>
  <si>
    <t>Table 6: projected data under Approach 2</t>
  </si>
  <si>
    <t>Table 7: projected data under Approach 3</t>
  </si>
  <si>
    <t>Table 8: final projected data</t>
  </si>
  <si>
    <t>Digital</t>
  </si>
  <si>
    <t>Digital:</t>
  </si>
  <si>
    <t>Total digital</t>
  </si>
  <si>
    <t>Second order differences:</t>
  </si>
  <si>
    <t>First order differences:</t>
  </si>
  <si>
    <t>Check Approach 3:</t>
  </si>
  <si>
    <t>As 2012</t>
  </si>
  <si>
    <t>Table 4: projected data factors</t>
  </si>
  <si>
    <t>in 2012 only:</t>
  </si>
  <si>
    <t>Check 2012 total unchanged</t>
  </si>
  <si>
    <t>Table 3: ratio of year on year changes</t>
  </si>
  <si>
    <t>Check &gt;0</t>
  </si>
  <si>
    <t>Check singles unchanged:</t>
  </si>
  <si>
    <t>Price ($):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</si>
</sst>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0.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165" fontId="0" fillId="0" borderId="0" xfId="0" applyNumberFormat="1"/>
    <xf numFmtId="9" fontId="0" fillId="0" borderId="0" xfId="2" applyFont="1"/>
    <xf numFmtId="9" fontId="0" fillId="0" borderId="0" xfId="0" applyNumberFormat="1"/>
    <xf numFmtId="165" fontId="0" fillId="2" borderId="0" xfId="0" applyNumberFormat="1" applyFill="1"/>
    <xf numFmtId="165" fontId="0" fillId="3" borderId="0" xfId="0" applyNumberFormat="1" applyFill="1"/>
    <xf numFmtId="0" fontId="6" fillId="0" borderId="0" xfId="0" applyFont="1"/>
    <xf numFmtId="9" fontId="6" fillId="0" borderId="0" xfId="2" applyNumberFormat="1" applyFont="1"/>
    <xf numFmtId="165" fontId="2" fillId="0" borderId="0" xfId="0" applyNumberFormat="1" applyFont="1"/>
    <xf numFmtId="165" fontId="2" fillId="0" borderId="1" xfId="0" applyNumberFormat="1" applyFont="1" applyBorder="1"/>
    <xf numFmtId="0" fontId="2" fillId="0" borderId="0" xfId="0" applyFont="1" applyAlignment="1">
      <alignment wrapText="1"/>
    </xf>
    <xf numFmtId="165" fontId="6" fillId="0" borderId="0" xfId="0" applyNumberFormat="1" applyFont="1"/>
    <xf numFmtId="0" fontId="7" fillId="0" borderId="0" xfId="0" applyFont="1"/>
    <xf numFmtId="0" fontId="8" fillId="0" borderId="0" xfId="0" applyFont="1"/>
    <xf numFmtId="165" fontId="0" fillId="4" borderId="0" xfId="0" applyNumberFormat="1" applyFill="1"/>
    <xf numFmtId="9" fontId="6" fillId="0" borderId="0" xfId="2" applyFont="1"/>
    <xf numFmtId="2" fontId="0" fillId="0" borderId="0" xfId="0" applyNumberFormat="1"/>
    <xf numFmtId="164" fontId="0" fillId="0" borderId="0" xfId="0" applyNumberFormat="1"/>
    <xf numFmtId="165" fontId="0" fillId="5" borderId="0" xfId="0" applyNumberFormat="1" applyFill="1"/>
    <xf numFmtId="9" fontId="7" fillId="0" borderId="0" xfId="2" applyFont="1"/>
    <xf numFmtId="0" fontId="10" fillId="0" borderId="0" xfId="0" applyFont="1"/>
    <xf numFmtId="9" fontId="10" fillId="0" borderId="0" xfId="0" applyNumberFormat="1" applyFont="1"/>
    <xf numFmtId="43" fontId="0" fillId="0" borderId="0" xfId="1" applyFont="1"/>
    <xf numFmtId="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Music industry: sales numbers</a:t>
            </a:r>
          </a:p>
        </c:rich>
      </c:tx>
      <c:layout>
        <c:manualLayout>
          <c:xMode val="edge"/>
          <c:yMode val="edge"/>
          <c:x val="0.31901904899924322"/>
          <c:y val="3.6666666666666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92460083676993"/>
          <c:y val="0.19666730685972286"/>
          <c:w val="0.55828332351443377"/>
          <c:h val="0.59333526476323162"/>
        </c:manualLayout>
      </c:layout>
      <c:lineChart>
        <c:grouping val="standard"/>
        <c:varyColors val="0"/>
        <c:ser>
          <c:idx val="0"/>
          <c:order val="0"/>
          <c:tx>
            <c:strRef>
              <c:f>'Projected sales numbers'!$A$6</c:f>
              <c:strCache>
                <c:ptCount val="1"/>
                <c:pt idx="0">
                  <c:v>Physical:Singles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'Projected sales numbers'!$C$4:$H$4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'Projected sales numbers'!$C$6:$H$6</c:f>
              <c:numCache>
                <c:formatCode>General</c:formatCode>
                <c:ptCount val="6"/>
                <c:pt idx="0">
                  <c:v>14.6</c:v>
                </c:pt>
                <c:pt idx="1">
                  <c:v>8.4</c:v>
                </c:pt>
                <c:pt idx="2">
                  <c:v>4.8</c:v>
                </c:pt>
                <c:pt idx="3">
                  <c:v>3</c:v>
                </c:pt>
                <c:pt idx="4">
                  <c:v>2.1</c:v>
                </c:pt>
                <c:pt idx="5">
                  <c:v>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'Projected sales numbers'!$A$7</c:f>
              <c:strCache>
                <c:ptCount val="1"/>
                <c:pt idx="0">
                  <c:v>Physical:Albums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'Projected sales numbers'!$C$4:$H$4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'Projected sales numbers'!$C$7:$H$7</c:f>
              <c:numCache>
                <c:formatCode>General</c:formatCode>
                <c:ptCount val="6"/>
                <c:pt idx="0">
                  <c:v>137.5</c:v>
                </c:pt>
                <c:pt idx="1">
                  <c:v>131.6</c:v>
                </c:pt>
                <c:pt idx="2">
                  <c:v>123.2</c:v>
                </c:pt>
                <c:pt idx="3">
                  <c:v>112.7</c:v>
                </c:pt>
                <c:pt idx="4">
                  <c:v>98.7</c:v>
                </c:pt>
                <c:pt idx="5">
                  <c:v>84.5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'Projected sales numbers'!$A$8</c:f>
              <c:strCache>
                <c:ptCount val="1"/>
                <c:pt idx="0">
                  <c:v>Digital:Singles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'Projected sales numbers'!$C$4:$H$4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'Projected sales numbers'!$C$8:$H$8</c:f>
              <c:numCache>
                <c:formatCode>General</c:formatCode>
                <c:ptCount val="6"/>
                <c:pt idx="0">
                  <c:v>52.5</c:v>
                </c:pt>
                <c:pt idx="1">
                  <c:v>79.5</c:v>
                </c:pt>
                <c:pt idx="2">
                  <c:v>113.4</c:v>
                </c:pt>
                <c:pt idx="3">
                  <c:v>145.5</c:v>
                </c:pt>
                <c:pt idx="4">
                  <c:v>166.7</c:v>
                </c:pt>
                <c:pt idx="5">
                  <c:v>176.5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'Projected sales numbers'!$A$9</c:f>
              <c:strCache>
                <c:ptCount val="1"/>
                <c:pt idx="0">
                  <c:v>Digital:Albums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'Projected sales numbers'!$C$4:$H$4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'Projected sales numbers'!$C$9:$H$9</c:f>
              <c:numCache>
                <c:formatCode>General</c:formatCode>
                <c:ptCount val="6"/>
                <c:pt idx="0">
                  <c:v>2.8</c:v>
                </c:pt>
                <c:pt idx="1">
                  <c:v>6.2</c:v>
                </c:pt>
                <c:pt idx="2">
                  <c:v>10.3</c:v>
                </c:pt>
                <c:pt idx="3">
                  <c:v>16.100000000000001</c:v>
                </c:pt>
                <c:pt idx="4" formatCode="0.0">
                  <c:v>21</c:v>
                </c:pt>
                <c:pt idx="5">
                  <c:v>26.1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22976"/>
        <c:axId val="150040960"/>
      </c:lineChart>
      <c:catAx>
        <c:axId val="15262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38241394672291729"/>
              <c:y val="0.8800027996500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4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04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millions</a:t>
                </a:r>
              </a:p>
            </c:rich>
          </c:tx>
          <c:layout>
            <c:manualLayout>
              <c:xMode val="edge"/>
              <c:yMode val="edge"/>
              <c:x val="3.2719836400817999E-2"/>
              <c:y val="0.413334733158355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22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370293437246723"/>
          <c:y val="0.36666771653543306"/>
          <c:w val="0.26993929439801623"/>
          <c:h val="0.256667366579177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142875</xdr:rowOff>
    </xdr:from>
    <xdr:to>
      <xdr:col>18</xdr:col>
      <xdr:colOff>381000</xdr:colOff>
      <xdr:row>20</xdr:row>
      <xdr:rowOff>85725</xdr:rowOff>
    </xdr:to>
    <xdr:graphicFrame macro="">
      <xdr:nvGraphicFramePr>
        <xdr:cNvPr id="2601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/>
  </sheetViews>
  <sheetFormatPr defaultRowHeight="12.75" x14ac:dyDescent="0.2"/>
  <sheetData>
    <row r="1" spans="1:8" ht="15.75" x14ac:dyDescent="0.25">
      <c r="A1" s="2" t="s">
        <v>7</v>
      </c>
    </row>
    <row r="4" spans="1:8" x14ac:dyDescent="0.2">
      <c r="B4" s="1" t="s">
        <v>2</v>
      </c>
      <c r="C4" s="1">
        <v>2007</v>
      </c>
      <c r="D4" s="1">
        <f>C4+1</f>
        <v>2008</v>
      </c>
      <c r="E4" s="1">
        <f>D4+1</f>
        <v>2009</v>
      </c>
      <c r="F4" s="1">
        <f>E4+1</f>
        <v>2010</v>
      </c>
      <c r="G4" s="1">
        <f>F4+1</f>
        <v>2011</v>
      </c>
      <c r="H4" s="1">
        <f>G4+1</f>
        <v>2012</v>
      </c>
    </row>
    <row r="5" spans="1:8" x14ac:dyDescent="0.2">
      <c r="A5" s="1" t="s">
        <v>3</v>
      </c>
    </row>
    <row r="6" spans="1:8" x14ac:dyDescent="0.2">
      <c r="B6" s="1" t="s">
        <v>4</v>
      </c>
      <c r="C6">
        <v>14.6</v>
      </c>
      <c r="D6">
        <v>8.4</v>
      </c>
      <c r="E6">
        <v>4.8</v>
      </c>
      <c r="F6" s="4">
        <v>3</v>
      </c>
      <c r="G6">
        <v>2.1</v>
      </c>
      <c r="H6">
        <v>1.6</v>
      </c>
    </row>
    <row r="7" spans="1:8" x14ac:dyDescent="0.2">
      <c r="B7" s="1" t="s">
        <v>5</v>
      </c>
      <c r="C7">
        <v>137.5</v>
      </c>
      <c r="D7">
        <v>131.6</v>
      </c>
      <c r="E7">
        <v>123.2</v>
      </c>
      <c r="F7">
        <v>112.7</v>
      </c>
      <c r="G7">
        <v>98.7</v>
      </c>
      <c r="H7">
        <v>84.5</v>
      </c>
    </row>
    <row r="9" spans="1:8" x14ac:dyDescent="0.2">
      <c r="A9" s="1" t="s">
        <v>41</v>
      </c>
    </row>
    <row r="10" spans="1:8" x14ac:dyDescent="0.2">
      <c r="B10" s="1" t="s">
        <v>4</v>
      </c>
      <c r="C10">
        <v>52.5</v>
      </c>
      <c r="D10">
        <v>79.5</v>
      </c>
      <c r="E10">
        <v>113.4</v>
      </c>
      <c r="F10">
        <v>145.5</v>
      </c>
      <c r="G10">
        <v>166.7</v>
      </c>
      <c r="H10">
        <v>176.5</v>
      </c>
    </row>
    <row r="11" spans="1:8" x14ac:dyDescent="0.2">
      <c r="B11" s="1" t="s">
        <v>5</v>
      </c>
      <c r="C11">
        <v>2.8</v>
      </c>
      <c r="D11">
        <v>6.2</v>
      </c>
      <c r="E11">
        <v>10.3</v>
      </c>
      <c r="F11">
        <v>16.100000000000001</v>
      </c>
      <c r="G11" s="4">
        <v>21</v>
      </c>
      <c r="H11" s="4">
        <v>26.1</v>
      </c>
    </row>
    <row r="15" spans="1:8" x14ac:dyDescent="0.2">
      <c r="A15" t="s">
        <v>6</v>
      </c>
    </row>
  </sheetData>
  <phoneticPr fontId="5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workbookViewId="0"/>
  </sheetViews>
  <sheetFormatPr defaultRowHeight="12.75" x14ac:dyDescent="0.2"/>
  <sheetData>
    <row r="1" spans="1:10" ht="15.75" x14ac:dyDescent="0.25">
      <c r="A1" s="2" t="s">
        <v>14</v>
      </c>
    </row>
    <row r="3" spans="1:10" x14ac:dyDescent="0.2">
      <c r="A3" s="1" t="s">
        <v>8</v>
      </c>
    </row>
    <row r="4" spans="1:10" x14ac:dyDescent="0.2">
      <c r="B4" s="1" t="s">
        <v>2</v>
      </c>
      <c r="C4" s="1">
        <v>2007</v>
      </c>
      <c r="D4" s="1">
        <f>C4+1</f>
        <v>2008</v>
      </c>
      <c r="E4" s="1">
        <f>D4+1</f>
        <v>2009</v>
      </c>
      <c r="F4" s="1">
        <f>E4+1</f>
        <v>2010</v>
      </c>
      <c r="G4" s="1">
        <f>F4+1</f>
        <v>2011</v>
      </c>
      <c r="H4" s="1">
        <f>G4+1</f>
        <v>2012</v>
      </c>
    </row>
    <row r="5" spans="1:10" x14ac:dyDescent="0.2">
      <c r="A5" s="1"/>
    </row>
    <row r="6" spans="1:10" x14ac:dyDescent="0.2">
      <c r="A6" t="str">
        <f>'Historic data'!A$5&amp;'Historic data'!B6</f>
        <v>Physical:Singles</v>
      </c>
      <c r="B6" s="1"/>
      <c r="C6">
        <f>'Historic data'!C6</f>
        <v>14.6</v>
      </c>
      <c r="D6">
        <f>'Historic data'!D6</f>
        <v>8.4</v>
      </c>
      <c r="E6">
        <f>'Historic data'!E6</f>
        <v>4.8</v>
      </c>
      <c r="F6">
        <f>'Historic data'!F6</f>
        <v>3</v>
      </c>
      <c r="G6">
        <f>'Historic data'!G6</f>
        <v>2.1</v>
      </c>
      <c r="H6">
        <f>'Historic data'!H6</f>
        <v>1.6</v>
      </c>
    </row>
    <row r="7" spans="1:10" x14ac:dyDescent="0.2">
      <c r="A7" t="str">
        <f>'Historic data'!A$5&amp;'Historic data'!B7</f>
        <v>Physical:Albums</v>
      </c>
      <c r="B7" s="1"/>
      <c r="C7">
        <f>'Historic data'!C7</f>
        <v>137.5</v>
      </c>
      <c r="D7">
        <f>'Historic data'!D7</f>
        <v>131.6</v>
      </c>
      <c r="E7">
        <f>'Historic data'!E7</f>
        <v>123.2</v>
      </c>
      <c r="F7">
        <f>'Historic data'!F7</f>
        <v>112.7</v>
      </c>
      <c r="G7">
        <f>'Historic data'!G7</f>
        <v>98.7</v>
      </c>
      <c r="H7">
        <f>'Historic data'!H7</f>
        <v>84.5</v>
      </c>
    </row>
    <row r="8" spans="1:10" x14ac:dyDescent="0.2">
      <c r="A8" t="str">
        <f>'Historic data'!A$9&amp;'Historic data'!B10</f>
        <v>Digital:Singles</v>
      </c>
      <c r="B8" s="1"/>
      <c r="C8">
        <f>'Historic data'!C10</f>
        <v>52.5</v>
      </c>
      <c r="D8">
        <f>'Historic data'!D10</f>
        <v>79.5</v>
      </c>
      <c r="E8">
        <f>'Historic data'!E10</f>
        <v>113.4</v>
      </c>
      <c r="F8">
        <f>'Historic data'!F10</f>
        <v>145.5</v>
      </c>
      <c r="G8">
        <f>'Historic data'!G10</f>
        <v>166.7</v>
      </c>
      <c r="H8">
        <f>'Historic data'!H10</f>
        <v>176.5</v>
      </c>
    </row>
    <row r="9" spans="1:10" x14ac:dyDescent="0.2">
      <c r="A9" t="str">
        <f>'Historic data'!A$9&amp;'Historic data'!B11</f>
        <v>Digital:Albums</v>
      </c>
      <c r="B9" s="1"/>
      <c r="C9">
        <f>'Historic data'!C11</f>
        <v>2.8</v>
      </c>
      <c r="D9">
        <f>'Historic data'!D11</f>
        <v>6.2</v>
      </c>
      <c r="E9">
        <f>'Historic data'!E11</f>
        <v>10.3</v>
      </c>
      <c r="F9">
        <f>'Historic data'!F11</f>
        <v>16.100000000000001</v>
      </c>
      <c r="G9" s="4">
        <f>'Historic data'!G11</f>
        <v>21</v>
      </c>
      <c r="H9">
        <f>'Historic data'!H11</f>
        <v>26.1</v>
      </c>
    </row>
    <row r="11" spans="1:10" x14ac:dyDescent="0.2">
      <c r="A11" s="1" t="s">
        <v>9</v>
      </c>
    </row>
    <row r="12" spans="1:10" x14ac:dyDescent="0.2">
      <c r="B12" s="1" t="s">
        <v>2</v>
      </c>
      <c r="C12" s="1">
        <f t="shared" ref="C12:H12" si="0">C4</f>
        <v>2007</v>
      </c>
      <c r="D12" s="1">
        <f t="shared" si="0"/>
        <v>2008</v>
      </c>
      <c r="E12" s="1">
        <f t="shared" si="0"/>
        <v>2009</v>
      </c>
      <c r="F12" s="1">
        <f t="shared" si="0"/>
        <v>2010</v>
      </c>
      <c r="G12" s="1">
        <f t="shared" si="0"/>
        <v>2011</v>
      </c>
      <c r="H12" s="1">
        <f t="shared" si="0"/>
        <v>2012</v>
      </c>
      <c r="I12" s="1" t="s">
        <v>11</v>
      </c>
      <c r="J12" s="3" t="s">
        <v>1</v>
      </c>
    </row>
    <row r="13" spans="1:10" x14ac:dyDescent="0.2">
      <c r="A13" s="1"/>
    </row>
    <row r="14" spans="1:10" x14ac:dyDescent="0.2">
      <c r="A14" t="str">
        <f>A6</f>
        <v>Physical:Singles</v>
      </c>
      <c r="B14" s="1"/>
      <c r="C14" t="s">
        <v>10</v>
      </c>
      <c r="D14" s="5">
        <f t="shared" ref="D14:H17" si="1">D6/C6-1</f>
        <v>-0.42465753424657526</v>
      </c>
      <c r="E14" s="5">
        <f t="shared" si="1"/>
        <v>-0.4285714285714286</v>
      </c>
      <c r="F14" s="5">
        <f t="shared" si="1"/>
        <v>-0.375</v>
      </c>
      <c r="G14" s="5">
        <f t="shared" si="1"/>
        <v>-0.29999999999999993</v>
      </c>
      <c r="H14" s="5">
        <f t="shared" si="1"/>
        <v>-0.23809523809523814</v>
      </c>
      <c r="I14" s="6">
        <f>AVERAGE(D14:H14)</f>
        <v>-0.35326484018264842</v>
      </c>
      <c r="J14" s="15" t="str">
        <f>IF(H6&lt;C6,IF(I14&lt;0,"OK","Error"),IF(I14&gt;0,"OK","Error"))</f>
        <v>OK</v>
      </c>
    </row>
    <row r="15" spans="1:10" x14ac:dyDescent="0.2">
      <c r="A15" t="str">
        <f>A7</f>
        <v>Physical:Albums</v>
      </c>
      <c r="B15" s="1"/>
      <c r="C15" t="s">
        <v>10</v>
      </c>
      <c r="D15" s="5">
        <f t="shared" si="1"/>
        <v>-4.2909090909090897E-2</v>
      </c>
      <c r="E15" s="5">
        <f t="shared" si="1"/>
        <v>-6.3829787234042534E-2</v>
      </c>
      <c r="F15" s="5">
        <f t="shared" si="1"/>
        <v>-8.5227272727272707E-2</v>
      </c>
      <c r="G15" s="5">
        <f t="shared" si="1"/>
        <v>-0.12422360248447206</v>
      </c>
      <c r="H15" s="5">
        <f t="shared" si="1"/>
        <v>-0.14387031408308004</v>
      </c>
      <c r="I15" s="6">
        <f>AVERAGE(D15:H15)</f>
        <v>-9.2012013487591651E-2</v>
      </c>
      <c r="J15" s="15" t="str">
        <f>IF(H7&lt;C7,IF(I15&lt;0,"OK","Error"),IF(I15&gt;0,"OK","Error"))</f>
        <v>OK</v>
      </c>
    </row>
    <row r="16" spans="1:10" x14ac:dyDescent="0.2">
      <c r="A16" t="str">
        <f>A8</f>
        <v>Digital:Singles</v>
      </c>
      <c r="C16" t="s">
        <v>10</v>
      </c>
      <c r="D16" s="5">
        <f t="shared" si="1"/>
        <v>0.51428571428571423</v>
      </c>
      <c r="E16" s="5">
        <f t="shared" si="1"/>
        <v>0.42641509433962277</v>
      </c>
      <c r="F16" s="5">
        <f t="shared" si="1"/>
        <v>0.28306878306878303</v>
      </c>
      <c r="G16" s="5">
        <f t="shared" si="1"/>
        <v>0.14570446735395182</v>
      </c>
      <c r="H16" s="5">
        <f t="shared" si="1"/>
        <v>5.8788242351529796E-2</v>
      </c>
      <c r="I16" s="6">
        <f>AVERAGE(D16:H16)</f>
        <v>0.28565246027992031</v>
      </c>
      <c r="J16" s="15" t="str">
        <f>IF(H8&lt;C8,IF(I16&lt;0,"OK","Error"),IF(I16&gt;0,"OK","Error"))</f>
        <v>OK</v>
      </c>
    </row>
    <row r="17" spans="1:12" x14ac:dyDescent="0.2">
      <c r="A17" t="str">
        <f>A9</f>
        <v>Digital:Albums</v>
      </c>
      <c r="C17" t="s">
        <v>10</v>
      </c>
      <c r="D17" s="5">
        <f t="shared" si="1"/>
        <v>1.2142857142857144</v>
      </c>
      <c r="E17" s="5">
        <f t="shared" si="1"/>
        <v>0.66129032258064524</v>
      </c>
      <c r="F17" s="5">
        <f t="shared" si="1"/>
        <v>0.56310679611650483</v>
      </c>
      <c r="G17" s="5">
        <f t="shared" si="1"/>
        <v>0.30434782608695632</v>
      </c>
      <c r="H17" s="5">
        <f t="shared" si="1"/>
        <v>0.24285714285714288</v>
      </c>
      <c r="I17" s="6">
        <f>AVERAGE(D17:H17)</f>
        <v>0.59717756038539282</v>
      </c>
      <c r="J17" s="15" t="str">
        <f>IF(H9&lt;C9,IF(I17&lt;0,"OK","Error"),IF(I17&gt;0,"OK","Error"))</f>
        <v>OK</v>
      </c>
    </row>
    <row r="18" spans="1:12" x14ac:dyDescent="0.2">
      <c r="B18" s="1"/>
    </row>
    <row r="19" spans="1:12" x14ac:dyDescent="0.2">
      <c r="A19" s="1" t="s">
        <v>50</v>
      </c>
    </row>
    <row r="20" spans="1:12" x14ac:dyDescent="0.2">
      <c r="B20" s="1" t="s">
        <v>2</v>
      </c>
      <c r="C20" s="1">
        <f t="shared" ref="C20:H20" si="2">C12</f>
        <v>2007</v>
      </c>
      <c r="D20" s="1">
        <f t="shared" si="2"/>
        <v>2008</v>
      </c>
      <c r="E20" s="1">
        <f t="shared" si="2"/>
        <v>2009</v>
      </c>
      <c r="F20" s="1">
        <f t="shared" si="2"/>
        <v>2010</v>
      </c>
      <c r="G20" s="1">
        <f t="shared" si="2"/>
        <v>2011</v>
      </c>
      <c r="H20" s="1">
        <f t="shared" si="2"/>
        <v>2012</v>
      </c>
      <c r="I20" s="1" t="s">
        <v>11</v>
      </c>
    </row>
    <row r="21" spans="1:12" x14ac:dyDescent="0.2">
      <c r="A21" s="1"/>
    </row>
    <row r="22" spans="1:12" x14ac:dyDescent="0.2">
      <c r="A22" t="str">
        <f>A14</f>
        <v>Physical:Singles</v>
      </c>
      <c r="B22" s="1"/>
      <c r="C22" t="s">
        <v>10</v>
      </c>
      <c r="D22" t="s">
        <v>10</v>
      </c>
      <c r="E22" s="5">
        <f t="shared" ref="E22:H24" si="3">E14/D14</f>
        <v>1.0092165898617513</v>
      </c>
      <c r="F22" s="5">
        <f t="shared" si="3"/>
        <v>0.87499999999999989</v>
      </c>
      <c r="G22" s="5">
        <f t="shared" si="3"/>
        <v>0.79999999999999982</v>
      </c>
      <c r="H22" s="5">
        <f t="shared" si="3"/>
        <v>0.79365079365079394</v>
      </c>
      <c r="I22" s="6">
        <f>AVERAGE(D22:H22)</f>
        <v>0.86946684587813627</v>
      </c>
    </row>
    <row r="23" spans="1:12" x14ac:dyDescent="0.2">
      <c r="A23" t="str">
        <f>A15</f>
        <v>Physical:Albums</v>
      </c>
      <c r="B23" s="1"/>
      <c r="C23" t="s">
        <v>10</v>
      </c>
      <c r="D23" t="s">
        <v>10</v>
      </c>
      <c r="E23" s="5">
        <f t="shared" si="3"/>
        <v>1.4875586007933645</v>
      </c>
      <c r="F23" s="5">
        <f t="shared" si="3"/>
        <v>1.3352272727272727</v>
      </c>
      <c r="G23" s="5">
        <f t="shared" si="3"/>
        <v>1.4575569358178058</v>
      </c>
      <c r="H23" s="5">
        <f t="shared" si="3"/>
        <v>1.1581560283687942</v>
      </c>
      <c r="I23" s="6">
        <f>AVERAGE(D23:H23)</f>
        <v>1.3596247094268092</v>
      </c>
    </row>
    <row r="24" spans="1:12" x14ac:dyDescent="0.2">
      <c r="A24" t="str">
        <f>A16</f>
        <v>Digital:Singles</v>
      </c>
      <c r="C24" t="s">
        <v>10</v>
      </c>
      <c r="D24" t="s">
        <v>10</v>
      </c>
      <c r="E24" s="5">
        <f t="shared" si="3"/>
        <v>0.82914046121593321</v>
      </c>
      <c r="F24" s="5">
        <f t="shared" si="3"/>
        <v>0.66383387179847331</v>
      </c>
      <c r="G24" s="5">
        <f t="shared" si="3"/>
        <v>0.51473166971769901</v>
      </c>
      <c r="H24" s="5">
        <f t="shared" si="3"/>
        <v>0.40347590859186744</v>
      </c>
      <c r="I24" s="6">
        <f>AVERAGE(D24:H24)</f>
        <v>0.60279547783099319</v>
      </c>
    </row>
    <row r="25" spans="1:12" x14ac:dyDescent="0.2">
      <c r="A25" t="str">
        <f>A17</f>
        <v>Digital:Albums</v>
      </c>
      <c r="C25" t="s">
        <v>10</v>
      </c>
      <c r="D25" t="s">
        <v>10</v>
      </c>
      <c r="E25" s="5">
        <f>E17/D17</f>
        <v>0.54459203036053128</v>
      </c>
      <c r="F25" s="5">
        <f>F17/E17</f>
        <v>0.8515273502249584</v>
      </c>
      <c r="G25" s="5">
        <f>G17/F17</f>
        <v>0.5404797601199397</v>
      </c>
      <c r="H25" s="5">
        <f>H17/G17</f>
        <v>0.79795918367346996</v>
      </c>
      <c r="I25" s="6">
        <f>AVERAGE(D25:H25)</f>
        <v>0.68363958109472478</v>
      </c>
    </row>
    <row r="27" spans="1:12" x14ac:dyDescent="0.2">
      <c r="A27" s="1" t="s">
        <v>47</v>
      </c>
    </row>
    <row r="28" spans="1:12" x14ac:dyDescent="0.2">
      <c r="B28" s="1"/>
      <c r="C28" s="1" t="s">
        <v>33</v>
      </c>
      <c r="D28" s="1" t="s">
        <v>34</v>
      </c>
      <c r="E28" s="1" t="s">
        <v>35</v>
      </c>
      <c r="F28" s="1"/>
      <c r="G28" s="1"/>
      <c r="H28" s="1"/>
      <c r="I28" s="1"/>
    </row>
    <row r="29" spans="1:12" x14ac:dyDescent="0.2">
      <c r="A29" s="1"/>
      <c r="C29" s="1" t="s">
        <v>46</v>
      </c>
      <c r="D29" s="1" t="s">
        <v>11</v>
      </c>
      <c r="E29" s="1" t="s">
        <v>13</v>
      </c>
    </row>
    <row r="30" spans="1:12" x14ac:dyDescent="0.2">
      <c r="A30" t="str">
        <f>A22</f>
        <v>Physical:Singles</v>
      </c>
      <c r="B30" s="1"/>
      <c r="C30" s="5">
        <f t="shared" ref="C30:D33" si="4">H14</f>
        <v>-0.23809523809523814</v>
      </c>
      <c r="D30" s="6">
        <f t="shared" si="4"/>
        <v>-0.35326484018264842</v>
      </c>
      <c r="E30" s="5">
        <f>I22</f>
        <v>0.86946684587813627</v>
      </c>
      <c r="F30" s="5"/>
      <c r="G30" s="5"/>
      <c r="H30" s="5"/>
      <c r="I30" s="6"/>
    </row>
    <row r="31" spans="1:12" x14ac:dyDescent="0.2">
      <c r="A31" t="str">
        <f>A23</f>
        <v>Physical:Albums</v>
      </c>
      <c r="B31" s="1"/>
      <c r="C31" s="5">
        <f t="shared" si="4"/>
        <v>-0.14387031408308004</v>
      </c>
      <c r="D31" s="6">
        <f t="shared" si="4"/>
        <v>-9.2012013487591651E-2</v>
      </c>
      <c r="E31" s="5">
        <f>I23</f>
        <v>1.3596247094268092</v>
      </c>
      <c r="F31" s="5"/>
      <c r="G31" s="5"/>
      <c r="H31" s="5"/>
      <c r="I31" s="6"/>
      <c r="L31" s="15"/>
    </row>
    <row r="32" spans="1:12" x14ac:dyDescent="0.2">
      <c r="A32" t="str">
        <f>A24</f>
        <v>Digital:Singles</v>
      </c>
      <c r="C32" s="5">
        <f t="shared" si="4"/>
        <v>5.8788242351529796E-2</v>
      </c>
      <c r="D32" s="6">
        <f t="shared" si="4"/>
        <v>0.28565246027992031</v>
      </c>
      <c r="E32" s="5">
        <f>I24</f>
        <v>0.60279547783099319</v>
      </c>
      <c r="F32" s="5"/>
      <c r="G32" s="5"/>
      <c r="H32" s="5"/>
      <c r="I32" s="6"/>
    </row>
    <row r="33" spans="1:19" x14ac:dyDescent="0.2">
      <c r="A33" t="str">
        <f>A25</f>
        <v>Digital:Albums</v>
      </c>
      <c r="C33" s="5">
        <f t="shared" si="4"/>
        <v>0.24285714285714288</v>
      </c>
      <c r="D33" s="6">
        <f t="shared" si="4"/>
        <v>0.59717756038539282</v>
      </c>
      <c r="E33" s="5">
        <f>I25</f>
        <v>0.68363958109472478</v>
      </c>
      <c r="F33" s="5"/>
      <c r="G33" s="5"/>
      <c r="H33" s="5"/>
      <c r="I33" s="6"/>
    </row>
    <row r="35" spans="1:19" x14ac:dyDescent="0.2">
      <c r="A35" s="1" t="s">
        <v>36</v>
      </c>
    </row>
    <row r="36" spans="1:19" x14ac:dyDescent="0.2">
      <c r="B36" s="1" t="s">
        <v>2</v>
      </c>
      <c r="C36" s="1">
        <f>C20</f>
        <v>2007</v>
      </c>
      <c r="D36" s="1">
        <f t="shared" ref="D36:I36" si="5">C36+1</f>
        <v>2008</v>
      </c>
      <c r="E36" s="1">
        <f t="shared" si="5"/>
        <v>2009</v>
      </c>
      <c r="F36" s="1">
        <f t="shared" si="5"/>
        <v>2010</v>
      </c>
      <c r="G36" s="1">
        <f t="shared" si="5"/>
        <v>2011</v>
      </c>
      <c r="H36" s="1">
        <f t="shared" si="5"/>
        <v>2012</v>
      </c>
      <c r="I36" s="1">
        <f t="shared" si="5"/>
        <v>2013</v>
      </c>
      <c r="J36" s="1">
        <f t="shared" ref="J36:Q36" si="6">I36+1</f>
        <v>2014</v>
      </c>
      <c r="K36" s="1">
        <f t="shared" si="6"/>
        <v>2015</v>
      </c>
      <c r="L36" s="1">
        <f t="shared" si="6"/>
        <v>2016</v>
      </c>
      <c r="M36" s="1">
        <f t="shared" si="6"/>
        <v>2017</v>
      </c>
      <c r="N36" s="1">
        <f t="shared" si="6"/>
        <v>2018</v>
      </c>
      <c r="O36" s="1">
        <f t="shared" si="6"/>
        <v>2019</v>
      </c>
      <c r="P36" s="1">
        <f t="shared" si="6"/>
        <v>2020</v>
      </c>
      <c r="Q36" s="1">
        <f t="shared" si="6"/>
        <v>2021</v>
      </c>
      <c r="S36" t="s">
        <v>51</v>
      </c>
    </row>
    <row r="37" spans="1:19" x14ac:dyDescent="0.2">
      <c r="A37" s="1"/>
      <c r="C37" s="1"/>
      <c r="D37" s="1"/>
      <c r="E37" s="1"/>
    </row>
    <row r="38" spans="1:19" x14ac:dyDescent="0.2">
      <c r="A38" t="str">
        <f>A30</f>
        <v>Physical:Singles</v>
      </c>
      <c r="B38" s="1"/>
      <c r="C38">
        <f t="shared" ref="C38:H38" si="7">C6</f>
        <v>14.6</v>
      </c>
      <c r="D38">
        <f t="shared" si="7"/>
        <v>8.4</v>
      </c>
      <c r="E38">
        <f t="shared" si="7"/>
        <v>4.8</v>
      </c>
      <c r="F38">
        <f t="shared" si="7"/>
        <v>3</v>
      </c>
      <c r="G38">
        <f t="shared" si="7"/>
        <v>2.1</v>
      </c>
      <c r="H38">
        <f t="shared" si="7"/>
        <v>1.6</v>
      </c>
      <c r="I38" s="7">
        <f>H38*(1+VLOOKUP($A38,$A$30:$E$33,3,FALSE))</f>
        <v>1.2190476190476192</v>
      </c>
      <c r="J38" s="7">
        <f t="shared" ref="J38:Q38" si="8">I38*(1+VLOOKUP($A38,$A$30:$E$33,3,FALSE))</f>
        <v>0.92879818594104313</v>
      </c>
      <c r="K38" s="7">
        <f t="shared" si="8"/>
        <v>0.70765576071698522</v>
      </c>
      <c r="L38" s="7">
        <f t="shared" si="8"/>
        <v>0.53916629387960779</v>
      </c>
      <c r="M38" s="7">
        <f t="shared" si="8"/>
        <v>0.41079336676541545</v>
      </c>
      <c r="N38" s="7">
        <f t="shared" si="8"/>
        <v>0.31298542229745935</v>
      </c>
      <c r="O38" s="7">
        <f t="shared" si="8"/>
        <v>0.23846508365520711</v>
      </c>
      <c r="P38" s="7">
        <f t="shared" si="8"/>
        <v>0.1816876827849197</v>
      </c>
      <c r="Q38" s="7">
        <f t="shared" si="8"/>
        <v>0.13842871069327214</v>
      </c>
      <c r="S38" s="15" t="str">
        <f>IF(COUNTIF(I38:Q38,"&lt;"&amp;0)&gt;0,"Error","OK")</f>
        <v>OK</v>
      </c>
    </row>
    <row r="39" spans="1:19" x14ac:dyDescent="0.2">
      <c r="A39" t="str">
        <f>A31</f>
        <v>Physical:Albums</v>
      </c>
      <c r="B39" s="1"/>
      <c r="C39">
        <f t="shared" ref="C39:H39" si="9">C7</f>
        <v>137.5</v>
      </c>
      <c r="D39">
        <f t="shared" si="9"/>
        <v>131.6</v>
      </c>
      <c r="E39">
        <f t="shared" si="9"/>
        <v>123.2</v>
      </c>
      <c r="F39">
        <f t="shared" si="9"/>
        <v>112.7</v>
      </c>
      <c r="G39">
        <f t="shared" si="9"/>
        <v>98.7</v>
      </c>
      <c r="H39">
        <f t="shared" si="9"/>
        <v>84.5</v>
      </c>
      <c r="I39" s="7">
        <f t="shared" ref="I39:Q41" si="10">H39*(1+VLOOKUP($A39,$A$30:$E$33,3,FALSE))</f>
        <v>72.342958459979741</v>
      </c>
      <c r="J39" s="7">
        <f t="shared" si="10"/>
        <v>61.934954304643242</v>
      </c>
      <c r="K39" s="7">
        <f t="shared" si="10"/>
        <v>53.024352976113008</v>
      </c>
      <c r="L39" s="7">
        <f t="shared" si="10"/>
        <v>45.39572265938753</v>
      </c>
      <c r="M39" s="7">
        <f t="shared" si="10"/>
        <v>38.864625782353052</v>
      </c>
      <c r="N39" s="7">
        <f t="shared" si="10"/>
        <v>33.273159864324548</v>
      </c>
      <c r="O39" s="7">
        <f t="shared" si="10"/>
        <v>28.486139904107642</v>
      </c>
      <c r="P39" s="7">
        <f t="shared" si="10"/>
        <v>24.387830009089114</v>
      </c>
      <c r="Q39" s="7">
        <f t="shared" si="10"/>
        <v>20.8791452458767</v>
      </c>
      <c r="S39" s="15" t="str">
        <f>IF(COUNTIF(I39:Q39,"&lt;"&amp;0)&gt;0,"Error","OK")</f>
        <v>OK</v>
      </c>
    </row>
    <row r="40" spans="1:19" x14ac:dyDescent="0.2">
      <c r="A40" t="str">
        <f>A32</f>
        <v>Digital:Singles</v>
      </c>
      <c r="C40">
        <f t="shared" ref="C40:H40" si="11">C8</f>
        <v>52.5</v>
      </c>
      <c r="D40">
        <f t="shared" si="11"/>
        <v>79.5</v>
      </c>
      <c r="E40">
        <f t="shared" si="11"/>
        <v>113.4</v>
      </c>
      <c r="F40">
        <f t="shared" si="11"/>
        <v>145.5</v>
      </c>
      <c r="G40">
        <f t="shared" si="11"/>
        <v>166.7</v>
      </c>
      <c r="H40">
        <f t="shared" si="11"/>
        <v>176.5</v>
      </c>
      <c r="I40" s="7">
        <f t="shared" si="10"/>
        <v>186.87612477504501</v>
      </c>
      <c r="J40" s="7">
        <f t="shared" si="10"/>
        <v>197.86224368803508</v>
      </c>
      <c r="K40" s="7">
        <f t="shared" si="10"/>
        <v>209.49421722218474</v>
      </c>
      <c r="L40" s="7">
        <f t="shared" si="10"/>
        <v>221.81001403548657</v>
      </c>
      <c r="M40" s="7">
        <f t="shared" si="10"/>
        <v>234.84983489660098</v>
      </c>
      <c r="N40" s="7">
        <f t="shared" si="10"/>
        <v>248.65624390671911</v>
      </c>
      <c r="O40" s="7">
        <f t="shared" si="10"/>
        <v>263.27430743572842</v>
      </c>
      <c r="P40" s="7">
        <f t="shared" si="10"/>
        <v>278.7517412261912</v>
      </c>
      <c r="Q40" s="7">
        <f t="shared" si="10"/>
        <v>295.13906614530742</v>
      </c>
      <c r="S40" s="15" t="str">
        <f>IF(COUNTIF(I40:Q40,"&lt;"&amp;0)&gt;0,"Error","OK")</f>
        <v>OK</v>
      </c>
    </row>
    <row r="41" spans="1:19" x14ac:dyDescent="0.2">
      <c r="A41" t="str">
        <f>A33</f>
        <v>Digital:Albums</v>
      </c>
      <c r="C41">
        <f t="shared" ref="C41:H41" si="12">C9</f>
        <v>2.8</v>
      </c>
      <c r="D41">
        <f t="shared" si="12"/>
        <v>6.2</v>
      </c>
      <c r="E41">
        <f t="shared" si="12"/>
        <v>10.3</v>
      </c>
      <c r="F41">
        <f t="shared" si="12"/>
        <v>16.100000000000001</v>
      </c>
      <c r="G41">
        <f t="shared" si="12"/>
        <v>21</v>
      </c>
      <c r="H41">
        <f t="shared" si="12"/>
        <v>26.1</v>
      </c>
      <c r="I41" s="7">
        <f t="shared" si="10"/>
        <v>32.438571428571429</v>
      </c>
      <c r="J41" s="7">
        <f t="shared" si="10"/>
        <v>40.316510204081631</v>
      </c>
      <c r="K41" s="7">
        <f t="shared" si="10"/>
        <v>50.107662682215739</v>
      </c>
      <c r="L41" s="7">
        <f t="shared" si="10"/>
        <v>62.276666476468137</v>
      </c>
      <c r="M41" s="7">
        <f t="shared" si="10"/>
        <v>77.4009997636104</v>
      </c>
      <c r="N41" s="7">
        <f t="shared" si="10"/>
        <v>96.198385420487213</v>
      </c>
      <c r="O41" s="7">
        <f t="shared" si="10"/>
        <v>119.56085045117696</v>
      </c>
      <c r="P41" s="7">
        <f t="shared" si="10"/>
        <v>148.59705698931995</v>
      </c>
      <c r="Q41" s="7">
        <f t="shared" si="10"/>
        <v>184.68491368672622</v>
      </c>
      <c r="S41" s="15" t="str">
        <f>IF(COUNTIF(I41:Q41,"&lt;"&amp;0)&gt;0,"Error","OK")</f>
        <v>OK</v>
      </c>
    </row>
    <row r="43" spans="1:19" x14ac:dyDescent="0.2">
      <c r="A43" s="1" t="s">
        <v>37</v>
      </c>
    </row>
    <row r="44" spans="1:19" x14ac:dyDescent="0.2">
      <c r="B44" s="1" t="s">
        <v>2</v>
      </c>
      <c r="C44" s="1">
        <f>C36</f>
        <v>2007</v>
      </c>
      <c r="D44" s="1">
        <f t="shared" ref="D44:I44" si="13">C44+1</f>
        <v>2008</v>
      </c>
      <c r="E44" s="1">
        <f t="shared" si="13"/>
        <v>2009</v>
      </c>
      <c r="F44" s="1">
        <f t="shared" si="13"/>
        <v>2010</v>
      </c>
      <c r="G44" s="1">
        <f t="shared" si="13"/>
        <v>2011</v>
      </c>
      <c r="H44" s="1">
        <f t="shared" si="13"/>
        <v>2012</v>
      </c>
      <c r="I44" s="1">
        <f t="shared" si="13"/>
        <v>2013</v>
      </c>
      <c r="J44" s="1">
        <f t="shared" ref="J44:Q44" si="14">I44+1</f>
        <v>2014</v>
      </c>
      <c r="K44" s="1">
        <f t="shared" si="14"/>
        <v>2015</v>
      </c>
      <c r="L44" s="1">
        <f t="shared" si="14"/>
        <v>2016</v>
      </c>
      <c r="M44" s="1">
        <f t="shared" si="14"/>
        <v>2017</v>
      </c>
      <c r="N44" s="1">
        <f t="shared" si="14"/>
        <v>2018</v>
      </c>
      <c r="O44" s="1">
        <f t="shared" si="14"/>
        <v>2019</v>
      </c>
      <c r="P44" s="1">
        <f t="shared" si="14"/>
        <v>2020</v>
      </c>
      <c r="Q44" s="1">
        <f t="shared" si="14"/>
        <v>2021</v>
      </c>
    </row>
    <row r="45" spans="1:19" x14ac:dyDescent="0.2">
      <c r="A45" s="1"/>
      <c r="C45" s="1"/>
      <c r="D45" s="1"/>
      <c r="E45" s="1"/>
    </row>
    <row r="46" spans="1:19" x14ac:dyDescent="0.2">
      <c r="A46" t="str">
        <f>A38</f>
        <v>Physical:Singles</v>
      </c>
      <c r="B46" s="1"/>
      <c r="C46">
        <f t="shared" ref="C46:H46" si="15">C38</f>
        <v>14.6</v>
      </c>
      <c r="D46">
        <f t="shared" si="15"/>
        <v>8.4</v>
      </c>
      <c r="E46">
        <f t="shared" si="15"/>
        <v>4.8</v>
      </c>
      <c r="F46">
        <f t="shared" si="15"/>
        <v>3</v>
      </c>
      <c r="G46">
        <f t="shared" si="15"/>
        <v>2.1</v>
      </c>
      <c r="H46">
        <f t="shared" si="15"/>
        <v>1.6</v>
      </c>
      <c r="I46" s="7">
        <f t="shared" ref="I46:Q46" si="16">H46*(1+VLOOKUP($A46,$A$30:$E$33,4,FALSE))</f>
        <v>1.0347762557077627</v>
      </c>
      <c r="J46" s="7">
        <f t="shared" si="16"/>
        <v>0.66922618711036064</v>
      </c>
      <c r="K46" s="7">
        <f t="shared" si="16"/>
        <v>0.43281210507477597</v>
      </c>
      <c r="L46" s="7">
        <f t="shared" si="16"/>
        <v>0.2799148059464196</v>
      </c>
      <c r="M46" s="7">
        <f t="shared" si="16"/>
        <v>0.18103074675900066</v>
      </c>
      <c r="N46" s="7">
        <f t="shared" si="16"/>
        <v>0.1170789489370368</v>
      </c>
      <c r="O46" s="7">
        <f t="shared" si="16"/>
        <v>7.5719072752042038E-2</v>
      </c>
      <c r="P46" s="7">
        <f t="shared" si="16"/>
        <v>4.8970186617513581E-2</v>
      </c>
      <c r="Q46" s="7">
        <f t="shared" si="16"/>
        <v>3.1670741468363177E-2</v>
      </c>
      <c r="S46" s="15" t="str">
        <f>IF(COUNTIF(I46:Q46,"&lt;"&amp;0)&gt;0,"Error","OK")</f>
        <v>OK</v>
      </c>
    </row>
    <row r="47" spans="1:19" x14ac:dyDescent="0.2">
      <c r="A47" t="str">
        <f>A39</f>
        <v>Physical:Albums</v>
      </c>
      <c r="B47" s="1"/>
      <c r="C47">
        <f t="shared" ref="C47:H47" si="17">C39</f>
        <v>137.5</v>
      </c>
      <c r="D47">
        <f t="shared" si="17"/>
        <v>131.6</v>
      </c>
      <c r="E47">
        <f t="shared" si="17"/>
        <v>123.2</v>
      </c>
      <c r="F47">
        <f t="shared" si="17"/>
        <v>112.7</v>
      </c>
      <c r="G47">
        <f t="shared" si="17"/>
        <v>98.7</v>
      </c>
      <c r="H47">
        <f t="shared" si="17"/>
        <v>84.5</v>
      </c>
      <c r="I47" s="7">
        <f>H47*(1+VLOOKUP($A47,$A$30:$E$33,4,FALSE))</f>
        <v>76.724984860298505</v>
      </c>
      <c r="J47" s="7">
        <f t="shared" ref="J47:Q47" si="18">I47*(1+VLOOKUP($A47,$A$30:$E$33,4,FALSE))</f>
        <v>69.665364518497455</v>
      </c>
      <c r="K47" s="7">
        <f t="shared" si="18"/>
        <v>63.255314058803478</v>
      </c>
      <c r="L47" s="7">
        <f t="shared" si="18"/>
        <v>57.435065248463005</v>
      </c>
      <c r="M47" s="7">
        <f t="shared" si="18"/>
        <v>52.150349250160716</v>
      </c>
      <c r="N47" s="7">
        <f t="shared" si="18"/>
        <v>47.351890611572308</v>
      </c>
      <c r="O47" s="7">
        <f t="shared" si="18"/>
        <v>42.994947813957353</v>
      </c>
      <c r="P47" s="7">
        <f t="shared" si="18"/>
        <v>39.038896095801206</v>
      </c>
      <c r="Q47" s="7">
        <f t="shared" si="18"/>
        <v>35.446848661693657</v>
      </c>
      <c r="S47" s="15" t="str">
        <f>IF(COUNTIF(I47:Q47,"&lt;"&amp;0)&gt;0,"Error","OK")</f>
        <v>OK</v>
      </c>
    </row>
    <row r="48" spans="1:19" x14ac:dyDescent="0.2">
      <c r="A48" t="str">
        <f>A40</f>
        <v>Digital:Singles</v>
      </c>
      <c r="C48">
        <f t="shared" ref="C48:H48" si="19">C40</f>
        <v>52.5</v>
      </c>
      <c r="D48">
        <f t="shared" si="19"/>
        <v>79.5</v>
      </c>
      <c r="E48">
        <f t="shared" si="19"/>
        <v>113.4</v>
      </c>
      <c r="F48">
        <f t="shared" si="19"/>
        <v>145.5</v>
      </c>
      <c r="G48">
        <f t="shared" si="19"/>
        <v>166.7</v>
      </c>
      <c r="H48">
        <f t="shared" si="19"/>
        <v>176.5</v>
      </c>
      <c r="I48" s="7">
        <f>H48*(1+VLOOKUP($A48,$A$30:$E$33,4,FALSE))</f>
        <v>226.91765923940591</v>
      </c>
      <c r="J48" s="7">
        <f t="shared" ref="J48:Q49" si="20">I48*(1+VLOOKUP($A48,$A$30:$E$33,4,FALSE))</f>
        <v>291.7372468821028</v>
      </c>
      <c r="K48" s="7">
        <f t="shared" si="20"/>
        <v>375.07270920926595</v>
      </c>
      <c r="L48" s="7">
        <f t="shared" si="20"/>
        <v>482.21315137874785</v>
      </c>
      <c r="M48" s="7">
        <f t="shared" si="20"/>
        <v>619.95852444942079</v>
      </c>
      <c r="N48" s="7">
        <f t="shared" si="20"/>
        <v>797.05120222990695</v>
      </c>
      <c r="O48" s="7">
        <f t="shared" si="20"/>
        <v>1024.7308391159481</v>
      </c>
      <c r="P48" s="7">
        <f t="shared" si="20"/>
        <v>1317.4477244341258</v>
      </c>
      <c r="Q48" s="7">
        <f t="shared" si="20"/>
        <v>1693.7799082089161</v>
      </c>
      <c r="S48" s="15" t="str">
        <f>IF(COUNTIF(I48:Q48,"&lt;"&amp;0)&gt;0,"Error","OK")</f>
        <v>OK</v>
      </c>
    </row>
    <row r="49" spans="1:19" x14ac:dyDescent="0.2">
      <c r="A49" t="str">
        <f>A41</f>
        <v>Digital:Albums</v>
      </c>
      <c r="C49">
        <f t="shared" ref="C49:H49" si="21">C41</f>
        <v>2.8</v>
      </c>
      <c r="D49">
        <f t="shared" si="21"/>
        <v>6.2</v>
      </c>
      <c r="E49">
        <f t="shared" si="21"/>
        <v>10.3</v>
      </c>
      <c r="F49">
        <f t="shared" si="21"/>
        <v>16.100000000000001</v>
      </c>
      <c r="G49">
        <f t="shared" si="21"/>
        <v>21</v>
      </c>
      <c r="H49">
        <f t="shared" si="21"/>
        <v>26.1</v>
      </c>
      <c r="I49" s="7">
        <f>H49*(1+VLOOKUP($A49,$A$30:$E$33,4,FALSE))</f>
        <v>41.686334326058756</v>
      </c>
      <c r="J49" s="7">
        <f t="shared" si="20"/>
        <v>66.580477760304376</v>
      </c>
      <c r="K49" s="7">
        <f t="shared" si="20"/>
        <v>106.34084503849685</v>
      </c>
      <c r="L49" s="7">
        <f t="shared" si="20"/>
        <v>169.8452114479075</v>
      </c>
      <c r="M49" s="7">
        <f t="shared" si="20"/>
        <v>271.27296046351012</v>
      </c>
      <c r="N49" s="7">
        <f t="shared" si="20"/>
        <v>433.27108519163221</v>
      </c>
      <c r="O49" s="7">
        <f t="shared" si="20"/>
        <v>692.01085483190286</v>
      </c>
      <c r="P49" s="7">
        <f t="shared" si="20"/>
        <v>1105.2642088806288</v>
      </c>
      <c r="Q49" s="7">
        <f t="shared" si="20"/>
        <v>1765.3031927212539</v>
      </c>
      <c r="S49" s="15" t="str">
        <f>IF(COUNTIF(I49:Q49,"&lt;"&amp;0)&gt;0,"Error","OK")</f>
        <v>OK</v>
      </c>
    </row>
    <row r="51" spans="1:19" x14ac:dyDescent="0.2">
      <c r="A51" s="1" t="s">
        <v>38</v>
      </c>
    </row>
    <row r="52" spans="1:19" x14ac:dyDescent="0.2">
      <c r="B52" s="1" t="s">
        <v>2</v>
      </c>
      <c r="C52" s="1">
        <f>C44</f>
        <v>2007</v>
      </c>
      <c r="D52" s="1">
        <f t="shared" ref="D52:I52" si="22">C52+1</f>
        <v>2008</v>
      </c>
      <c r="E52" s="1">
        <f t="shared" si="22"/>
        <v>2009</v>
      </c>
      <c r="F52" s="1">
        <f t="shared" si="22"/>
        <v>2010</v>
      </c>
      <c r="G52" s="1">
        <f t="shared" si="22"/>
        <v>2011</v>
      </c>
      <c r="H52" s="1">
        <f t="shared" si="22"/>
        <v>2012</v>
      </c>
      <c r="I52" s="1">
        <f t="shared" si="22"/>
        <v>2013</v>
      </c>
      <c r="J52" s="1">
        <f t="shared" ref="J52:Q52" si="23">I52+1</f>
        <v>2014</v>
      </c>
      <c r="K52" s="1">
        <f t="shared" si="23"/>
        <v>2015</v>
      </c>
      <c r="L52" s="1">
        <f t="shared" si="23"/>
        <v>2016</v>
      </c>
      <c r="M52" s="1">
        <f t="shared" si="23"/>
        <v>2017</v>
      </c>
      <c r="N52" s="1">
        <f t="shared" si="23"/>
        <v>2018</v>
      </c>
      <c r="O52" s="1">
        <f t="shared" si="23"/>
        <v>2019</v>
      </c>
      <c r="P52" s="1">
        <f t="shared" si="23"/>
        <v>2020</v>
      </c>
      <c r="Q52" s="1">
        <f t="shared" si="23"/>
        <v>2021</v>
      </c>
    </row>
    <row r="53" spans="1:19" x14ac:dyDescent="0.2">
      <c r="A53" s="1"/>
      <c r="C53" s="1"/>
      <c r="D53" s="1"/>
      <c r="E53" s="1"/>
    </row>
    <row r="54" spans="1:19" x14ac:dyDescent="0.2">
      <c r="A54" t="str">
        <f>A46</f>
        <v>Physical:Singles</v>
      </c>
      <c r="B54" s="1"/>
      <c r="C54">
        <f t="shared" ref="C54:H54" si="24">C46</f>
        <v>14.6</v>
      </c>
      <c r="D54">
        <f t="shared" si="24"/>
        <v>8.4</v>
      </c>
      <c r="E54">
        <f t="shared" si="24"/>
        <v>4.8</v>
      </c>
      <c r="F54">
        <f t="shared" si="24"/>
        <v>3</v>
      </c>
      <c r="G54">
        <f t="shared" si="24"/>
        <v>2.1</v>
      </c>
      <c r="H54">
        <f t="shared" si="24"/>
        <v>1.6</v>
      </c>
      <c r="I54" s="8">
        <f>H54*(1+VLOOKUP($A54,$A$30:$E$33,3,FALSE)*VLOOKUP($A54,$A$30:$E$33,5,FALSE)^(I$52-$H$52))</f>
        <v>1.2687745349035673</v>
      </c>
      <c r="J54" s="8">
        <f t="shared" ref="J54:Q54" si="25">I54*(1+VLOOKUP($A54,$A$30:$E$33,3,FALSE)*VLOOKUP($A54,$A$30:$E$33,5,FALSE)^(J$52-$H$52))</f>
        <v>1.0404033970481241</v>
      </c>
      <c r="K54" s="8">
        <f t="shared" si="25"/>
        <v>0.87758197249281655</v>
      </c>
      <c r="L54" s="8">
        <f t="shared" si="25"/>
        <v>0.75816927522569699</v>
      </c>
      <c r="M54" s="8">
        <f t="shared" si="25"/>
        <v>0.66847142759417422</v>
      </c>
      <c r="N54" s="8">
        <f t="shared" si="25"/>
        <v>0.59970891831269013</v>
      </c>
      <c r="O54" s="8">
        <f t="shared" si="25"/>
        <v>0.54607217493700444</v>
      </c>
      <c r="P54" s="8">
        <f t="shared" si="25"/>
        <v>0.50360777730302819</v>
      </c>
      <c r="Q54" s="8">
        <f t="shared" si="25"/>
        <v>0.46955752180968086</v>
      </c>
      <c r="S54" s="15" t="str">
        <f>IF(COUNTIF(I54:Q54,"&lt;"&amp;0)&gt;0,"Error","OK")</f>
        <v>OK</v>
      </c>
    </row>
    <row r="55" spans="1:19" x14ac:dyDescent="0.2">
      <c r="A55" t="str">
        <f>A47</f>
        <v>Physical:Albums</v>
      </c>
      <c r="B55" s="1"/>
      <c r="C55">
        <f t="shared" ref="C55:H55" si="26">C47</f>
        <v>137.5</v>
      </c>
      <c r="D55">
        <f t="shared" si="26"/>
        <v>131.6</v>
      </c>
      <c r="E55">
        <f t="shared" si="26"/>
        <v>123.2</v>
      </c>
      <c r="F55">
        <f t="shared" si="26"/>
        <v>112.7</v>
      </c>
      <c r="G55">
        <f t="shared" si="26"/>
        <v>98.7</v>
      </c>
      <c r="H55">
        <f t="shared" si="26"/>
        <v>84.5</v>
      </c>
      <c r="I55" s="8">
        <f t="shared" ref="I55:Q55" si="27">H55*(1+VLOOKUP($A55,$A$30:$E$33,3,FALSE)*VLOOKUP($A55,$A$30:$E$33,5,FALSE)^(I$52-$H$52))</f>
        <v>67.970985928660298</v>
      </c>
      <c r="J55" s="8">
        <f t="shared" si="27"/>
        <v>49.893715346284111</v>
      </c>
      <c r="K55" s="8">
        <f t="shared" si="27"/>
        <v>31.852151363051934</v>
      </c>
      <c r="L55" s="8">
        <f t="shared" si="27"/>
        <v>16.192353298586646</v>
      </c>
      <c r="M55" s="8">
        <f t="shared" si="27"/>
        <v>5.3686368503686479</v>
      </c>
      <c r="N55" s="8">
        <f t="shared" si="27"/>
        <v>0.48942683144668803</v>
      </c>
      <c r="O55" s="8">
        <f t="shared" si="27"/>
        <v>-0.11534604812026035</v>
      </c>
      <c r="P55" s="8">
        <f t="shared" si="27"/>
        <v>7.8441693365302989E-2</v>
      </c>
      <c r="Q55" s="8">
        <f t="shared" si="27"/>
        <v>-0.10073833074729378</v>
      </c>
      <c r="S55" s="15" t="str">
        <f>IF(COUNTIF(I55:Q55,"&lt;"&amp;0)&gt;0,"Error","OK")</f>
        <v>Error</v>
      </c>
    </row>
    <row r="56" spans="1:19" x14ac:dyDescent="0.2">
      <c r="A56" t="str">
        <f>A48</f>
        <v>Digital:Singles</v>
      </c>
      <c r="C56">
        <f t="shared" ref="C56:H56" si="28">C48</f>
        <v>52.5</v>
      </c>
      <c r="D56">
        <f t="shared" si="28"/>
        <v>79.5</v>
      </c>
      <c r="E56">
        <f t="shared" si="28"/>
        <v>113.4</v>
      </c>
      <c r="F56">
        <f t="shared" si="28"/>
        <v>145.5</v>
      </c>
      <c r="G56">
        <f t="shared" si="28"/>
        <v>166.7</v>
      </c>
      <c r="H56">
        <f t="shared" si="28"/>
        <v>176.5</v>
      </c>
      <c r="I56" s="8">
        <f t="shared" ref="I56:Q56" si="29">H56*(1+VLOOKUP($A56,$A$30:$E$33,3,FALSE)*VLOOKUP($A56,$A$30:$E$33,5,FALSE)^(I$52-$H$52))</f>
        <v>182.75468109180724</v>
      </c>
      <c r="J56" s="8">
        <f t="shared" si="29"/>
        <v>186.65858353989654</v>
      </c>
      <c r="K56" s="8">
        <f t="shared" si="29"/>
        <v>189.06210718236474</v>
      </c>
      <c r="L56" s="8">
        <f t="shared" si="29"/>
        <v>190.52959637708554</v>
      </c>
      <c r="M56" s="8">
        <f t="shared" si="29"/>
        <v>191.42105840950765</v>
      </c>
      <c r="N56" s="8">
        <f t="shared" si="29"/>
        <v>191.9609419689927</v>
      </c>
      <c r="O56" s="8">
        <f t="shared" si="29"/>
        <v>192.28729920573045</v>
      </c>
      <c r="P56" s="8">
        <f t="shared" si="29"/>
        <v>192.48436033174852</v>
      </c>
      <c r="Q56" s="8">
        <f t="shared" si="29"/>
        <v>192.60326962400717</v>
      </c>
      <c r="S56" s="15" t="str">
        <f>IF(COUNTIF(I56:Q56,"&lt;"&amp;0)&gt;0,"Error","OK")</f>
        <v>OK</v>
      </c>
    </row>
    <row r="57" spans="1:19" x14ac:dyDescent="0.2">
      <c r="A57" t="str">
        <f>A49</f>
        <v>Digital:Albums</v>
      </c>
      <c r="C57">
        <f t="shared" ref="C57:H57" si="30">C49</f>
        <v>2.8</v>
      </c>
      <c r="D57">
        <f t="shared" si="30"/>
        <v>6.2</v>
      </c>
      <c r="E57">
        <f t="shared" si="30"/>
        <v>10.3</v>
      </c>
      <c r="F57">
        <f t="shared" si="30"/>
        <v>16.100000000000001</v>
      </c>
      <c r="G57" s="4">
        <f t="shared" si="30"/>
        <v>21</v>
      </c>
      <c r="H57">
        <f t="shared" si="30"/>
        <v>26.1</v>
      </c>
      <c r="I57" s="8">
        <f t="shared" ref="I57:Q57" si="31">H57*(1+VLOOKUP($A57,$A$30:$E$33,3,FALSE)*VLOOKUP($A57,$A$30:$E$33,5,FALSE)^(I$52-$H$52))</f>
        <v>30.433298316167566</v>
      </c>
      <c r="J57" s="8">
        <f t="shared" si="31"/>
        <v>33.88755258716823</v>
      </c>
      <c r="K57" s="8">
        <f t="shared" si="31"/>
        <v>36.517049613788814</v>
      </c>
      <c r="L57" s="8">
        <f t="shared" si="31"/>
        <v>38.454164419262874</v>
      </c>
      <c r="M57" s="8">
        <f t="shared" si="31"/>
        <v>39.848702111860092</v>
      </c>
      <c r="N57" s="8">
        <f t="shared" si="31"/>
        <v>40.836636854494685</v>
      </c>
      <c r="O57" s="8">
        <f t="shared" si="31"/>
        <v>41.528772545994919</v>
      </c>
      <c r="P57" s="8">
        <f t="shared" si="31"/>
        <v>42.009963629721568</v>
      </c>
      <c r="Q57" s="8">
        <f t="shared" si="31"/>
        <v>42.342736552663546</v>
      </c>
      <c r="S57" s="15" t="str">
        <f>IF(COUNTIF(I57:Q57,"&lt;"&amp;0)&gt;0,"Error","OK")</f>
        <v>OK</v>
      </c>
    </row>
    <row r="59" spans="1:19" x14ac:dyDescent="0.2">
      <c r="A59" s="1" t="s">
        <v>39</v>
      </c>
    </row>
    <row r="60" spans="1:19" x14ac:dyDescent="0.2">
      <c r="B60" s="1" t="s">
        <v>2</v>
      </c>
      <c r="C60" s="1">
        <f>C52</f>
        <v>2007</v>
      </c>
      <c r="D60" s="1">
        <f t="shared" ref="D60:Q60" si="32">C60+1</f>
        <v>2008</v>
      </c>
      <c r="E60" s="1">
        <f t="shared" si="32"/>
        <v>2009</v>
      </c>
      <c r="F60" s="1">
        <f t="shared" si="32"/>
        <v>2010</v>
      </c>
      <c r="G60" s="1">
        <f t="shared" si="32"/>
        <v>2011</v>
      </c>
      <c r="H60" s="1">
        <f t="shared" si="32"/>
        <v>2012</v>
      </c>
      <c r="I60" s="1">
        <f t="shared" si="32"/>
        <v>2013</v>
      </c>
      <c r="J60" s="1">
        <f t="shared" si="32"/>
        <v>2014</v>
      </c>
      <c r="K60" s="1">
        <f t="shared" si="32"/>
        <v>2015</v>
      </c>
      <c r="L60" s="1">
        <f t="shared" si="32"/>
        <v>2016</v>
      </c>
      <c r="M60" s="1">
        <f t="shared" si="32"/>
        <v>2017</v>
      </c>
      <c r="N60" s="1">
        <f t="shared" si="32"/>
        <v>2018</v>
      </c>
      <c r="O60" s="1">
        <f t="shared" si="32"/>
        <v>2019</v>
      </c>
      <c r="P60" s="1">
        <f t="shared" si="32"/>
        <v>2020</v>
      </c>
      <c r="Q60" s="1">
        <f t="shared" si="32"/>
        <v>2021</v>
      </c>
    </row>
    <row r="61" spans="1:19" x14ac:dyDescent="0.2">
      <c r="A61" s="1"/>
      <c r="C61" s="1"/>
      <c r="D61" s="1"/>
      <c r="E61" s="1"/>
    </row>
    <row r="62" spans="1:19" x14ac:dyDescent="0.2">
      <c r="A62" t="str">
        <f>A54</f>
        <v>Physical:Singles</v>
      </c>
      <c r="B62" s="1"/>
      <c r="C62">
        <f t="shared" ref="C62:H62" si="33">C54</f>
        <v>14.6</v>
      </c>
      <c r="D62">
        <f t="shared" si="33"/>
        <v>8.4</v>
      </c>
      <c r="E62">
        <f t="shared" si="33"/>
        <v>4.8</v>
      </c>
      <c r="F62">
        <f t="shared" si="33"/>
        <v>3</v>
      </c>
      <c r="G62">
        <f t="shared" si="33"/>
        <v>2.1</v>
      </c>
      <c r="H62" s="4">
        <f t="shared" si="33"/>
        <v>1.6</v>
      </c>
      <c r="I62" s="4">
        <f t="shared" ref="I62:Q62" si="34">I54</f>
        <v>1.2687745349035673</v>
      </c>
      <c r="J62" s="4">
        <f t="shared" si="34"/>
        <v>1.0404033970481241</v>
      </c>
      <c r="K62" s="4">
        <f t="shared" si="34"/>
        <v>0.87758197249281655</v>
      </c>
      <c r="L62" s="4">
        <f t="shared" si="34"/>
        <v>0.75816927522569699</v>
      </c>
      <c r="M62" s="4">
        <f t="shared" si="34"/>
        <v>0.66847142759417422</v>
      </c>
      <c r="N62" s="4">
        <f t="shared" si="34"/>
        <v>0.59970891831269013</v>
      </c>
      <c r="O62" s="4">
        <f t="shared" si="34"/>
        <v>0.54607217493700444</v>
      </c>
      <c r="P62" s="4">
        <f t="shared" si="34"/>
        <v>0.50360777730302819</v>
      </c>
      <c r="Q62" s="4">
        <f t="shared" si="34"/>
        <v>0.46955752180968086</v>
      </c>
      <c r="S62" s="15" t="str">
        <f>IF(COUNTIF(I62:Q62,"&lt;"&amp;0)&gt;0,"Error","OK")</f>
        <v>OK</v>
      </c>
    </row>
    <row r="63" spans="1:19" x14ac:dyDescent="0.2">
      <c r="A63" t="str">
        <f>A55</f>
        <v>Physical:Albums</v>
      </c>
      <c r="B63" s="1"/>
      <c r="C63">
        <f t="shared" ref="C63:H63" si="35">C55</f>
        <v>137.5</v>
      </c>
      <c r="D63">
        <f t="shared" si="35"/>
        <v>131.6</v>
      </c>
      <c r="E63">
        <f t="shared" si="35"/>
        <v>123.2</v>
      </c>
      <c r="F63">
        <f t="shared" si="35"/>
        <v>112.7</v>
      </c>
      <c r="G63">
        <f t="shared" si="35"/>
        <v>98.7</v>
      </c>
      <c r="H63" s="4">
        <f t="shared" si="35"/>
        <v>84.5</v>
      </c>
      <c r="I63" s="21">
        <f>I39</f>
        <v>72.342958459979741</v>
      </c>
      <c r="J63" s="21">
        <f t="shared" ref="J63:Q63" si="36">J39</f>
        <v>61.934954304643242</v>
      </c>
      <c r="K63" s="21">
        <f t="shared" si="36"/>
        <v>53.024352976113008</v>
      </c>
      <c r="L63" s="21">
        <f t="shared" si="36"/>
        <v>45.39572265938753</v>
      </c>
      <c r="M63" s="21">
        <f t="shared" si="36"/>
        <v>38.864625782353052</v>
      </c>
      <c r="N63" s="21">
        <f t="shared" si="36"/>
        <v>33.273159864324548</v>
      </c>
      <c r="O63" s="21">
        <f t="shared" si="36"/>
        <v>28.486139904107642</v>
      </c>
      <c r="P63" s="21">
        <f t="shared" si="36"/>
        <v>24.387830009089114</v>
      </c>
      <c r="Q63" s="21">
        <f t="shared" si="36"/>
        <v>20.8791452458767</v>
      </c>
      <c r="S63" s="15" t="str">
        <f>IF(COUNTIF(I63:Q63,"&lt;"&amp;0)&gt;0,"Error","OK")</f>
        <v>OK</v>
      </c>
    </row>
    <row r="64" spans="1:19" x14ac:dyDescent="0.2">
      <c r="A64" t="str">
        <f>A56</f>
        <v>Digital:Singles</v>
      </c>
      <c r="C64">
        <f t="shared" ref="C64:H64" si="37">C56</f>
        <v>52.5</v>
      </c>
      <c r="D64">
        <f t="shared" si="37"/>
        <v>79.5</v>
      </c>
      <c r="E64">
        <f t="shared" si="37"/>
        <v>113.4</v>
      </c>
      <c r="F64">
        <f t="shared" si="37"/>
        <v>145.5</v>
      </c>
      <c r="G64">
        <f t="shared" si="37"/>
        <v>166.7</v>
      </c>
      <c r="H64" s="4">
        <f t="shared" si="37"/>
        <v>176.5</v>
      </c>
      <c r="I64" s="4">
        <f t="shared" ref="I64:Q64" si="38">I56</f>
        <v>182.75468109180724</v>
      </c>
      <c r="J64" s="4">
        <f t="shared" si="38"/>
        <v>186.65858353989654</v>
      </c>
      <c r="K64" s="4">
        <f t="shared" si="38"/>
        <v>189.06210718236474</v>
      </c>
      <c r="L64" s="4">
        <f t="shared" si="38"/>
        <v>190.52959637708554</v>
      </c>
      <c r="M64" s="4">
        <f t="shared" si="38"/>
        <v>191.42105840950765</v>
      </c>
      <c r="N64" s="4">
        <f t="shared" si="38"/>
        <v>191.9609419689927</v>
      </c>
      <c r="O64" s="4">
        <f t="shared" si="38"/>
        <v>192.28729920573045</v>
      </c>
      <c r="P64" s="4">
        <f t="shared" si="38"/>
        <v>192.48436033174852</v>
      </c>
      <c r="Q64" s="4">
        <f t="shared" si="38"/>
        <v>192.60326962400717</v>
      </c>
      <c r="S64" s="15" t="str">
        <f>IF(COUNTIF(I64:Q64,"&lt;"&amp;0)&gt;0,"Error","OK")</f>
        <v>OK</v>
      </c>
    </row>
    <row r="65" spans="1:19" x14ac:dyDescent="0.2">
      <c r="A65" t="str">
        <f>A57</f>
        <v>Digital:Albums</v>
      </c>
      <c r="C65">
        <f t="shared" ref="C65:H65" si="39">C57</f>
        <v>2.8</v>
      </c>
      <c r="D65">
        <f t="shared" si="39"/>
        <v>6.2</v>
      </c>
      <c r="E65">
        <f t="shared" si="39"/>
        <v>10.3</v>
      </c>
      <c r="F65">
        <f t="shared" si="39"/>
        <v>16.100000000000001</v>
      </c>
      <c r="G65" s="4">
        <f t="shared" si="39"/>
        <v>21</v>
      </c>
      <c r="H65" s="4">
        <f t="shared" si="39"/>
        <v>26.1</v>
      </c>
      <c r="I65" s="4">
        <f t="shared" ref="I65:Q65" si="40">I57</f>
        <v>30.433298316167566</v>
      </c>
      <c r="J65" s="4">
        <f t="shared" si="40"/>
        <v>33.88755258716823</v>
      </c>
      <c r="K65" s="4">
        <f t="shared" si="40"/>
        <v>36.517049613788814</v>
      </c>
      <c r="L65" s="4">
        <f t="shared" si="40"/>
        <v>38.454164419262874</v>
      </c>
      <c r="M65" s="4">
        <f t="shared" si="40"/>
        <v>39.848702111860092</v>
      </c>
      <c r="N65" s="4">
        <f t="shared" si="40"/>
        <v>40.836636854494685</v>
      </c>
      <c r="O65" s="4">
        <f t="shared" si="40"/>
        <v>41.528772545994919</v>
      </c>
      <c r="P65" s="4">
        <f t="shared" si="40"/>
        <v>42.009963629721568</v>
      </c>
      <c r="Q65" s="4">
        <f t="shared" si="40"/>
        <v>42.342736552663546</v>
      </c>
      <c r="S65" s="15" t="str">
        <f>IF(COUNTIF(I65:Q65,"&lt;"&amp;0)&gt;0,"Error","OK")</f>
        <v>OK</v>
      </c>
    </row>
    <row r="68" spans="1:19" x14ac:dyDescent="0.2">
      <c r="A68" s="1" t="s">
        <v>45</v>
      </c>
    </row>
    <row r="70" spans="1:19" x14ac:dyDescent="0.2">
      <c r="A70" t="s">
        <v>44</v>
      </c>
    </row>
    <row r="71" spans="1:19" x14ac:dyDescent="0.2">
      <c r="A71" t="str">
        <f>A54</f>
        <v>Physical:Singles</v>
      </c>
      <c r="B71" s="1"/>
      <c r="I71" s="5">
        <f>IF(H54=0,0,I54/H54-1)</f>
        <v>-0.20701591568527045</v>
      </c>
      <c r="J71" s="5">
        <f t="shared" ref="J71:Q71" si="41">IF(I54=0,0,J54/I54-1)</f>
        <v>-0.17999347525744624</v>
      </c>
      <c r="K71" s="5">
        <f t="shared" si="41"/>
        <v>-0.15649835921073629</v>
      </c>
      <c r="L71" s="5">
        <f t="shared" si="41"/>
        <v>-0.1360701347680624</v>
      </c>
      <c r="M71" s="5">
        <f t="shared" si="41"/>
        <v>-0.11830847089500018</v>
      </c>
      <c r="N71" s="5">
        <f t="shared" si="41"/>
        <v>-0.10286529302974112</v>
      </c>
      <c r="O71" s="5">
        <f t="shared" si="41"/>
        <v>-8.9437961880899253E-2</v>
      </c>
      <c r="P71" s="5">
        <f t="shared" si="41"/>
        <v>-7.7763342618354381E-2</v>
      </c>
      <c r="Q71" s="5">
        <f t="shared" si="41"/>
        <v>-6.7612648231321515E-2</v>
      </c>
    </row>
    <row r="72" spans="1:19" x14ac:dyDescent="0.2">
      <c r="A72" t="str">
        <f>A55</f>
        <v>Physical:Albums</v>
      </c>
      <c r="B72" s="1"/>
      <c r="I72" s="5">
        <f t="shared" ref="I72:Q72" si="42">IF(H55=0,0,I55/H55-1)</f>
        <v>-0.19560963398035147</v>
      </c>
      <c r="J72" s="5">
        <f t="shared" si="42"/>
        <v>-0.26595569176161993</v>
      </c>
      <c r="K72" s="5">
        <f t="shared" si="42"/>
        <v>-0.36159993013179847</v>
      </c>
      <c r="L72" s="5">
        <f t="shared" si="42"/>
        <v>-0.49164019993420105</v>
      </c>
      <c r="M72" s="5">
        <f t="shared" si="42"/>
        <v>-0.66844616397807655</v>
      </c>
      <c r="N72" s="5">
        <f t="shared" si="42"/>
        <v>-0.90883592146615755</v>
      </c>
      <c r="O72" s="5">
        <f t="shared" si="42"/>
        <v>-1.2356757756400707</v>
      </c>
      <c r="P72" s="5">
        <f t="shared" si="42"/>
        <v>-1.6800553174003785</v>
      </c>
      <c r="Q72" s="5">
        <f t="shared" si="42"/>
        <v>-2.2842447227414553</v>
      </c>
    </row>
    <row r="73" spans="1:19" x14ac:dyDescent="0.2">
      <c r="A73" t="str">
        <f>A56</f>
        <v>Digital:Singles</v>
      </c>
      <c r="I73" s="5">
        <f t="shared" ref="I73:Q73" si="43">IF(H56=0,0,I56/H56-1)</f>
        <v>3.5437286639134591E-2</v>
      </c>
      <c r="J73" s="5">
        <f t="shared" si="43"/>
        <v>2.1361436132671052E-2</v>
      </c>
      <c r="K73" s="5">
        <f t="shared" si="43"/>
        <v>1.2876577100749742E-2</v>
      </c>
      <c r="L73" s="5">
        <f t="shared" si="43"/>
        <v>7.7619424462740394E-3</v>
      </c>
      <c r="M73" s="5">
        <f t="shared" si="43"/>
        <v>4.6788638057984056E-3</v>
      </c>
      <c r="N73" s="5">
        <f t="shared" si="43"/>
        <v>2.8203979435224014E-3</v>
      </c>
      <c r="O73" s="5">
        <f t="shared" si="43"/>
        <v>1.7001231260391769E-3</v>
      </c>
      <c r="P73" s="5">
        <f t="shared" si="43"/>
        <v>1.0248265321322059E-3</v>
      </c>
      <c r="Q73" s="5">
        <f t="shared" si="43"/>
        <v>6.1776079913045123E-4</v>
      </c>
    </row>
    <row r="74" spans="1:19" x14ac:dyDescent="0.2">
      <c r="A74" t="str">
        <f>A57</f>
        <v>Digital:Albums</v>
      </c>
      <c r="I74" s="5">
        <f t="shared" ref="I74:Q74" si="44">IF(H57=0,0,I57/H57-1)</f>
        <v>0.16602675540871892</v>
      </c>
      <c r="J74" s="5">
        <f t="shared" si="44"/>
        <v>0.11350246151813281</v>
      </c>
      <c r="K74" s="5">
        <f t="shared" si="44"/>
        <v>7.7594775245476422E-2</v>
      </c>
      <c r="L74" s="5">
        <f t="shared" si="44"/>
        <v>5.3046859643956834E-2</v>
      </c>
      <c r="M74" s="5">
        <f t="shared" si="44"/>
        <v>3.6264932905385239E-2</v>
      </c>
      <c r="N74" s="5">
        <f t="shared" si="44"/>
        <v>2.4792143539865918E-2</v>
      </c>
      <c r="O74" s="5">
        <f t="shared" si="44"/>
        <v>1.6948890624034263E-2</v>
      </c>
      <c r="P74" s="5">
        <f t="shared" si="44"/>
        <v>1.1586932486234991E-2</v>
      </c>
      <c r="Q74" s="5">
        <f t="shared" si="44"/>
        <v>7.92128567106265E-3</v>
      </c>
    </row>
    <row r="75" spans="1:19" x14ac:dyDescent="0.2">
      <c r="A75" t="s">
        <v>43</v>
      </c>
      <c r="R75" s="23" t="s">
        <v>11</v>
      </c>
    </row>
    <row r="76" spans="1:19" x14ac:dyDescent="0.2">
      <c r="A76" t="str">
        <f>A71</f>
        <v>Physical:Singles</v>
      </c>
      <c r="B76" s="1"/>
      <c r="I76" s="5"/>
      <c r="J76" s="5">
        <f>IF(I71=0,0,J71/I71)</f>
        <v>0.86946684587813605</v>
      </c>
      <c r="K76" s="5">
        <f t="shared" ref="K76:Q76" si="45">IF(J71=0,0,K71/J71)</f>
        <v>0.86946684587813705</v>
      </c>
      <c r="L76" s="5">
        <f t="shared" si="45"/>
        <v>0.86946684587813594</v>
      </c>
      <c r="M76" s="5">
        <f t="shared" si="45"/>
        <v>0.86946684587813661</v>
      </c>
      <c r="N76" s="5">
        <f t="shared" si="45"/>
        <v>0.8694668458781365</v>
      </c>
      <c r="O76" s="5">
        <f t="shared" si="45"/>
        <v>0.86946684587813627</v>
      </c>
      <c r="P76" s="5">
        <f t="shared" si="45"/>
        <v>0.86946684587813539</v>
      </c>
      <c r="Q76" s="5">
        <f t="shared" si="45"/>
        <v>0.86946684587813727</v>
      </c>
      <c r="R76" s="24">
        <f>AVERAGE(J76:Q76)</f>
        <v>0.8694668458781365</v>
      </c>
    </row>
    <row r="77" spans="1:19" x14ac:dyDescent="0.2">
      <c r="A77" t="str">
        <f>A72</f>
        <v>Physical:Albums</v>
      </c>
      <c r="B77" s="1"/>
      <c r="I77" s="5"/>
      <c r="J77" s="5">
        <f t="shared" ref="J77:Q77" si="46">IF(I72=0,0,J72/I72)</f>
        <v>1.3596247094268095</v>
      </c>
      <c r="K77" s="5">
        <f t="shared" si="46"/>
        <v>1.359624709426809</v>
      </c>
      <c r="L77" s="5">
        <f t="shared" si="46"/>
        <v>1.3596247094268092</v>
      </c>
      <c r="M77" s="5">
        <f t="shared" si="46"/>
        <v>1.3596247094268092</v>
      </c>
      <c r="N77" s="5">
        <f t="shared" si="46"/>
        <v>1.3596247094268092</v>
      </c>
      <c r="O77" s="5">
        <f t="shared" si="46"/>
        <v>1.359624709426809</v>
      </c>
      <c r="P77" s="5">
        <f t="shared" si="46"/>
        <v>1.3596247094268095</v>
      </c>
      <c r="Q77" s="5">
        <f t="shared" si="46"/>
        <v>1.3596247094268092</v>
      </c>
      <c r="R77" s="24">
        <f>AVERAGE(J77:Q77)</f>
        <v>1.359624709426809</v>
      </c>
    </row>
    <row r="78" spans="1:19" x14ac:dyDescent="0.2">
      <c r="A78" t="str">
        <f>A73</f>
        <v>Digital:Singles</v>
      </c>
      <c r="I78" s="5"/>
      <c r="J78" s="5">
        <f t="shared" ref="J78:Q78" si="47">IF(I73=0,0,J73/I73)</f>
        <v>0.60279547783099452</v>
      </c>
      <c r="K78" s="5">
        <f t="shared" si="47"/>
        <v>0.60279547783099563</v>
      </c>
      <c r="L78" s="5">
        <f t="shared" si="47"/>
        <v>0.60279547783099119</v>
      </c>
      <c r="M78" s="5">
        <f t="shared" si="47"/>
        <v>0.6027954778309903</v>
      </c>
      <c r="N78" s="5">
        <f t="shared" si="47"/>
        <v>0.60279547783099574</v>
      </c>
      <c r="O78" s="5">
        <f t="shared" si="47"/>
        <v>0.60279547783100751</v>
      </c>
      <c r="P78" s="5">
        <f t="shared" si="47"/>
        <v>0.60279547783093346</v>
      </c>
      <c r="Q78" s="5">
        <f t="shared" si="47"/>
        <v>0.60279547783093312</v>
      </c>
      <c r="R78" s="24">
        <f>AVERAGE(J78:Q78)</f>
        <v>0.6027954778309802</v>
      </c>
    </row>
    <row r="79" spans="1:19" x14ac:dyDescent="0.2">
      <c r="A79" t="str">
        <f>A74</f>
        <v>Digital:Albums</v>
      </c>
      <c r="I79" s="5"/>
      <c r="J79" s="5">
        <f t="shared" ref="J79:Q79" si="48">IF(I74=0,0,J74/I74)</f>
        <v>0.68363958109472411</v>
      </c>
      <c r="K79" s="5">
        <f t="shared" si="48"/>
        <v>0.68363958109472467</v>
      </c>
      <c r="L79" s="5">
        <f t="shared" si="48"/>
        <v>0.683639581094725</v>
      </c>
      <c r="M79" s="5">
        <f t="shared" si="48"/>
        <v>0.68363958109472345</v>
      </c>
      <c r="N79" s="5">
        <f t="shared" si="48"/>
        <v>0.68363958109472622</v>
      </c>
      <c r="O79" s="5">
        <f t="shared" si="48"/>
        <v>0.68363958109472633</v>
      </c>
      <c r="P79" s="5">
        <f t="shared" si="48"/>
        <v>0.68363958109471878</v>
      </c>
      <c r="Q79" s="5">
        <f t="shared" si="48"/>
        <v>0.68363958109473366</v>
      </c>
      <c r="R79" s="24">
        <f>AVERAGE(J79:Q79)</f>
        <v>0.68363958109472522</v>
      </c>
    </row>
    <row r="81" spans="10:18" x14ac:dyDescent="0.2">
      <c r="J81" s="25">
        <f>ROUND((J76-$R76)*100,0)</f>
        <v>0</v>
      </c>
      <c r="K81" s="25">
        <f t="shared" ref="K81:Q81" si="49">ROUND((K76-$R76)*100,0)</f>
        <v>0</v>
      </c>
      <c r="L81" s="25">
        <f t="shared" si="49"/>
        <v>0</v>
      </c>
      <c r="M81" s="25">
        <f t="shared" si="49"/>
        <v>0</v>
      </c>
      <c r="N81" s="25">
        <f t="shared" si="49"/>
        <v>0</v>
      </c>
      <c r="O81" s="25">
        <f t="shared" si="49"/>
        <v>0</v>
      </c>
      <c r="P81" s="25">
        <f t="shared" si="49"/>
        <v>0</v>
      </c>
      <c r="Q81" s="25">
        <f t="shared" si="49"/>
        <v>0</v>
      </c>
      <c r="R81" s="22" t="str">
        <f>IF(COUNTIF(J81:Q81,0)=COUNT(J76:Q76),"OK","Error")</f>
        <v>OK</v>
      </c>
    </row>
    <row r="82" spans="10:18" x14ac:dyDescent="0.2">
      <c r="J82" s="25">
        <f t="shared" ref="J82:Q84" si="50">ROUND((J77-$R77)*100,0)</f>
        <v>0</v>
      </c>
      <c r="K82" s="25">
        <f t="shared" si="50"/>
        <v>0</v>
      </c>
      <c r="L82" s="25">
        <f t="shared" si="50"/>
        <v>0</v>
      </c>
      <c r="M82" s="25">
        <f t="shared" si="50"/>
        <v>0</v>
      </c>
      <c r="N82" s="25">
        <f t="shared" si="50"/>
        <v>0</v>
      </c>
      <c r="O82" s="25">
        <f t="shared" si="50"/>
        <v>0</v>
      </c>
      <c r="P82" s="25">
        <f t="shared" si="50"/>
        <v>0</v>
      </c>
      <c r="Q82" s="25">
        <f t="shared" si="50"/>
        <v>0</v>
      </c>
      <c r="R82" s="22" t="str">
        <f>IF(COUNTIF(J82:Q82,0)=COUNT(J77:Q77),"OK","Error")</f>
        <v>OK</v>
      </c>
    </row>
    <row r="83" spans="10:18" x14ac:dyDescent="0.2">
      <c r="J83" s="25">
        <f t="shared" si="50"/>
        <v>0</v>
      </c>
      <c r="K83" s="25">
        <f t="shared" si="50"/>
        <v>0</v>
      </c>
      <c r="L83" s="25">
        <f t="shared" si="50"/>
        <v>0</v>
      </c>
      <c r="M83" s="25">
        <f t="shared" si="50"/>
        <v>0</v>
      </c>
      <c r="N83" s="25">
        <f t="shared" si="50"/>
        <v>0</v>
      </c>
      <c r="O83" s="25">
        <f t="shared" si="50"/>
        <v>0</v>
      </c>
      <c r="P83" s="25">
        <f t="shared" si="50"/>
        <v>0</v>
      </c>
      <c r="Q83" s="25">
        <f t="shared" si="50"/>
        <v>0</v>
      </c>
      <c r="R83" s="22" t="str">
        <f>IF(COUNTIF(J83:Q83,0)=COUNT(J78:Q78),"OK","Error")</f>
        <v>OK</v>
      </c>
    </row>
    <row r="84" spans="10:18" x14ac:dyDescent="0.2">
      <c r="J84" s="25">
        <f t="shared" si="50"/>
        <v>0</v>
      </c>
      <c r="K84" s="25">
        <f t="shared" si="50"/>
        <v>0</v>
      </c>
      <c r="L84" s="25">
        <f t="shared" si="50"/>
        <v>0</v>
      </c>
      <c r="M84" s="25">
        <f t="shared" si="50"/>
        <v>0</v>
      </c>
      <c r="N84" s="25">
        <f t="shared" si="50"/>
        <v>0</v>
      </c>
      <c r="O84" s="25">
        <f t="shared" si="50"/>
        <v>0</v>
      </c>
      <c r="P84" s="25">
        <f t="shared" si="50"/>
        <v>0</v>
      </c>
      <c r="Q84" s="25">
        <f t="shared" si="50"/>
        <v>0</v>
      </c>
      <c r="R84" s="22" t="str">
        <f>IF(COUNTIF(J84:Q84,0)=COUNT(J79:Q79),"OK","Error")</f>
        <v>OK</v>
      </c>
    </row>
  </sheetData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workbookViewId="0"/>
  </sheetViews>
  <sheetFormatPr defaultRowHeight="12.75" x14ac:dyDescent="0.2"/>
  <cols>
    <col min="1" max="1" width="16.5703125" customWidth="1"/>
    <col min="2" max="2" width="11.7109375" customWidth="1"/>
  </cols>
  <sheetData>
    <row r="1" spans="1:17" ht="15.75" x14ac:dyDescent="0.25">
      <c r="A1" s="2" t="s">
        <v>14</v>
      </c>
    </row>
    <row r="2" spans="1:17" ht="15.75" x14ac:dyDescent="0.25">
      <c r="A2" s="2"/>
    </row>
    <row r="3" spans="1:17" x14ac:dyDescent="0.2">
      <c r="A3" s="1" t="s">
        <v>18</v>
      </c>
      <c r="B3" s="1" t="s">
        <v>0</v>
      </c>
      <c r="C3" s="9">
        <v>7</v>
      </c>
      <c r="D3" t="s">
        <v>17</v>
      </c>
    </row>
    <row r="4" spans="1:17" x14ac:dyDescent="0.2">
      <c r="A4" s="1" t="s">
        <v>19</v>
      </c>
      <c r="B4" s="1" t="s">
        <v>15</v>
      </c>
      <c r="C4" s="5">
        <f>'Projected sales numbers'!H7/('Projected sales numbers'!H7+'Projected sales numbers'!H9)</f>
        <v>0.76401446654611216</v>
      </c>
    </row>
    <row r="5" spans="1:17" x14ac:dyDescent="0.2">
      <c r="B5" s="1" t="s">
        <v>40</v>
      </c>
      <c r="C5" s="5">
        <f>1-C4</f>
        <v>0.23598553345388784</v>
      </c>
    </row>
    <row r="6" spans="1:17" x14ac:dyDescent="0.2">
      <c r="D6" s="1"/>
    </row>
    <row r="7" spans="1:17" x14ac:dyDescent="0.2">
      <c r="A7" s="1" t="s">
        <v>20</v>
      </c>
      <c r="B7" s="1" t="s">
        <v>16</v>
      </c>
      <c r="C7" s="10">
        <f>10/12</f>
        <v>0.83333333333333337</v>
      </c>
      <c r="D7" s="1"/>
    </row>
    <row r="8" spans="1:17" x14ac:dyDescent="0.2">
      <c r="A8" s="1" t="s">
        <v>48</v>
      </c>
      <c r="B8" s="1" t="str">
        <f>B4</f>
        <v>Physical</v>
      </c>
      <c r="C8" s="11">
        <f>C4*C$3*$C$7</f>
        <v>4.4567510548523206</v>
      </c>
      <c r="D8" t="s">
        <v>17</v>
      </c>
    </row>
    <row r="9" spans="1:17" x14ac:dyDescent="0.2">
      <c r="B9" s="1" t="str">
        <f>B5</f>
        <v>Digital</v>
      </c>
      <c r="C9" s="12">
        <f>C5*C$3*$C$7</f>
        <v>1.3765822784810124</v>
      </c>
      <c r="D9" t="s">
        <v>17</v>
      </c>
    </row>
    <row r="10" spans="1:17" x14ac:dyDescent="0.2">
      <c r="B10" s="1" t="s">
        <v>0</v>
      </c>
      <c r="C10" s="4">
        <f>SUM(C8:C9)</f>
        <v>5.833333333333333</v>
      </c>
      <c r="D10" t="s">
        <v>17</v>
      </c>
    </row>
    <row r="11" spans="1:17" x14ac:dyDescent="0.2">
      <c r="B11" s="1"/>
      <c r="C11" s="4"/>
    </row>
    <row r="12" spans="1:17" x14ac:dyDescent="0.2">
      <c r="A12" s="1" t="s">
        <v>21</v>
      </c>
    </row>
    <row r="13" spans="1:17" x14ac:dyDescent="0.2">
      <c r="B13" s="1" t="s">
        <v>2</v>
      </c>
      <c r="C13" s="1">
        <f>'Projected sales numbers'!C4</f>
        <v>2007</v>
      </c>
      <c r="D13" s="1">
        <f>C13+1</f>
        <v>2008</v>
      </c>
      <c r="E13" s="1">
        <f>D13+1</f>
        <v>2009</v>
      </c>
      <c r="F13" s="1">
        <f>E13+1</f>
        <v>2010</v>
      </c>
      <c r="G13" s="1">
        <f>F13+1</f>
        <v>2011</v>
      </c>
      <c r="H13" s="1">
        <f>G13+1</f>
        <v>2012</v>
      </c>
    </row>
    <row r="14" spans="1:17" x14ac:dyDescent="0.2">
      <c r="A14" s="1"/>
    </row>
    <row r="15" spans="1:17" x14ac:dyDescent="0.2">
      <c r="A15" t="str">
        <f>'Historic data'!A$5&amp;'Historic data'!B6</f>
        <v>Physical:Singles</v>
      </c>
      <c r="B15" s="1"/>
      <c r="C15">
        <f>'Historic data'!C6</f>
        <v>14.6</v>
      </c>
      <c r="D15">
        <f>'Historic data'!D6</f>
        <v>8.4</v>
      </c>
      <c r="E15">
        <f>'Historic data'!E6</f>
        <v>4.8</v>
      </c>
      <c r="F15">
        <f>'Historic data'!F6</f>
        <v>3</v>
      </c>
      <c r="G15">
        <f>'Historic data'!G6</f>
        <v>2.1</v>
      </c>
      <c r="H15">
        <f>'Historic data'!H6</f>
        <v>1.6</v>
      </c>
      <c r="N15" s="6"/>
      <c r="Q15" s="15"/>
    </row>
    <row r="16" spans="1:17" x14ac:dyDescent="0.2">
      <c r="A16" t="str">
        <f>'Historic data'!A$5&amp;'Historic data'!B7</f>
        <v>Physical:Albums</v>
      </c>
      <c r="B16" s="1"/>
      <c r="C16">
        <f>'Historic data'!C7</f>
        <v>137.5</v>
      </c>
      <c r="D16">
        <f>'Historic data'!D7</f>
        <v>131.6</v>
      </c>
      <c r="E16">
        <f>'Historic data'!E7</f>
        <v>123.2</v>
      </c>
      <c r="F16">
        <f>'Historic data'!F7</f>
        <v>112.7</v>
      </c>
      <c r="G16">
        <f>'Historic data'!G7</f>
        <v>98.7</v>
      </c>
      <c r="H16" s="8">
        <f>'Historic data'!H7-C8</f>
        <v>80.043248945147681</v>
      </c>
    </row>
    <row r="17" spans="1:13" x14ac:dyDescent="0.2">
      <c r="A17" t="str">
        <f>'Historic data'!A$9&amp;'Historic data'!B10</f>
        <v>Digital:Singles</v>
      </c>
      <c r="B17" s="1"/>
      <c r="C17">
        <f>'Historic data'!C10</f>
        <v>52.5</v>
      </c>
      <c r="D17">
        <f>'Historic data'!D10</f>
        <v>79.5</v>
      </c>
      <c r="E17">
        <f>'Historic data'!E10</f>
        <v>113.4</v>
      </c>
      <c r="F17">
        <f>'Historic data'!F10</f>
        <v>145.5</v>
      </c>
      <c r="G17">
        <f>'Historic data'!G10</f>
        <v>166.7</v>
      </c>
      <c r="H17">
        <f>'Historic data'!H10</f>
        <v>176.5</v>
      </c>
    </row>
    <row r="18" spans="1:13" x14ac:dyDescent="0.2">
      <c r="A18" t="str">
        <f>'Historic data'!A$9&amp;'Historic data'!B11</f>
        <v>Digital:Albums</v>
      </c>
      <c r="B18" s="1"/>
      <c r="C18">
        <f>'Historic data'!C11</f>
        <v>2.8</v>
      </c>
      <c r="D18">
        <f>'Historic data'!D11</f>
        <v>6.2</v>
      </c>
      <c r="E18">
        <f>'Historic data'!E11</f>
        <v>10.3</v>
      </c>
      <c r="F18">
        <f>'Historic data'!F11</f>
        <v>16.100000000000001</v>
      </c>
      <c r="G18">
        <f>'Historic data'!G11</f>
        <v>21</v>
      </c>
      <c r="H18" s="8">
        <f>'Historic data'!H11-C9</f>
        <v>24.723417721518988</v>
      </c>
    </row>
    <row r="20" spans="1:13" x14ac:dyDescent="0.2">
      <c r="A20" s="1" t="s">
        <v>9</v>
      </c>
    </row>
    <row r="21" spans="1:13" x14ac:dyDescent="0.2">
      <c r="B21" s="1" t="s">
        <v>2</v>
      </c>
      <c r="C21" s="1">
        <f>C13</f>
        <v>2007</v>
      </c>
      <c r="D21" s="1">
        <f>C21+1</f>
        <v>2008</v>
      </c>
      <c r="E21" s="1">
        <f>D21+1</f>
        <v>2009</v>
      </c>
      <c r="F21" s="1">
        <f>E21+1</f>
        <v>2010</v>
      </c>
      <c r="G21" s="1">
        <f>F21+1</f>
        <v>2011</v>
      </c>
      <c r="H21" s="1">
        <f>G21+1</f>
        <v>2012</v>
      </c>
      <c r="I21" s="1" t="s">
        <v>11</v>
      </c>
    </row>
    <row r="22" spans="1:13" x14ac:dyDescent="0.2">
      <c r="A22" s="1"/>
    </row>
    <row r="23" spans="1:13" x14ac:dyDescent="0.2">
      <c r="A23" t="str">
        <f>A15</f>
        <v>Physical:Singles</v>
      </c>
      <c r="B23" s="1"/>
      <c r="C23" t="s">
        <v>10</v>
      </c>
      <c r="D23" s="5">
        <f t="shared" ref="D23:H26" si="0">D15/C15-1</f>
        <v>-0.42465753424657526</v>
      </c>
      <c r="E23" s="5">
        <f t="shared" si="0"/>
        <v>-0.4285714285714286</v>
      </c>
      <c r="F23" s="5">
        <f t="shared" si="0"/>
        <v>-0.375</v>
      </c>
      <c r="G23" s="5">
        <f t="shared" si="0"/>
        <v>-0.29999999999999993</v>
      </c>
      <c r="H23" s="5">
        <f t="shared" si="0"/>
        <v>-0.23809523809523814</v>
      </c>
      <c r="I23" s="6">
        <f>AVERAGE(D23:H23)</f>
        <v>-0.35326484018264842</v>
      </c>
    </row>
    <row r="24" spans="1:13" x14ac:dyDescent="0.2">
      <c r="A24" t="str">
        <f>A16</f>
        <v>Physical:Albums</v>
      </c>
      <c r="B24" s="1"/>
      <c r="C24" t="s">
        <v>10</v>
      </c>
      <c r="D24" s="5">
        <f t="shared" si="0"/>
        <v>-4.2909090909090897E-2</v>
      </c>
      <c r="E24" s="5">
        <f t="shared" si="0"/>
        <v>-6.3829787234042534E-2</v>
      </c>
      <c r="F24" s="5">
        <f t="shared" si="0"/>
        <v>-8.5227272727272707E-2</v>
      </c>
      <c r="G24" s="5">
        <f t="shared" si="0"/>
        <v>-0.12422360248447206</v>
      </c>
      <c r="H24" s="5">
        <f t="shared" si="0"/>
        <v>-0.18902483338249565</v>
      </c>
      <c r="I24" s="6">
        <f>AVERAGE(D24:H24)</f>
        <v>-0.10104291734747477</v>
      </c>
    </row>
    <row r="25" spans="1:13" x14ac:dyDescent="0.2">
      <c r="A25" t="str">
        <f>A17</f>
        <v>Digital:Singles</v>
      </c>
      <c r="C25" t="s">
        <v>10</v>
      </c>
      <c r="D25" s="5">
        <f t="shared" si="0"/>
        <v>0.51428571428571423</v>
      </c>
      <c r="E25" s="5">
        <f t="shared" si="0"/>
        <v>0.42641509433962277</v>
      </c>
      <c r="F25" s="5">
        <f t="shared" si="0"/>
        <v>0.28306878306878303</v>
      </c>
      <c r="G25" s="5">
        <f t="shared" si="0"/>
        <v>0.14570446735395182</v>
      </c>
      <c r="H25" s="5">
        <f t="shared" si="0"/>
        <v>5.8788242351529796E-2</v>
      </c>
      <c r="I25" s="6">
        <f>AVERAGE(D25:H25)</f>
        <v>0.28565246027992031</v>
      </c>
    </row>
    <row r="26" spans="1:13" x14ac:dyDescent="0.2">
      <c r="A26" t="str">
        <f>A18</f>
        <v>Digital:Albums</v>
      </c>
      <c r="C26" t="s">
        <v>10</v>
      </c>
      <c r="D26" s="5">
        <f t="shared" si="0"/>
        <v>1.2142857142857144</v>
      </c>
      <c r="E26" s="5">
        <f t="shared" si="0"/>
        <v>0.66129032258064524</v>
      </c>
      <c r="F26" s="5">
        <f t="shared" si="0"/>
        <v>0.56310679611650483</v>
      </c>
      <c r="G26" s="5">
        <f t="shared" si="0"/>
        <v>0.30434782608695632</v>
      </c>
      <c r="H26" s="5">
        <f t="shared" si="0"/>
        <v>0.17730560578661847</v>
      </c>
      <c r="I26" s="6">
        <f>AVERAGE(D26:H26)</f>
        <v>0.58406725297128792</v>
      </c>
    </row>
    <row r="27" spans="1:13" x14ac:dyDescent="0.2">
      <c r="B27" s="1"/>
    </row>
    <row r="28" spans="1:13" x14ac:dyDescent="0.2">
      <c r="A28" s="1" t="s">
        <v>50</v>
      </c>
    </row>
    <row r="29" spans="1:13" x14ac:dyDescent="0.2">
      <c r="B29" s="1" t="s">
        <v>2</v>
      </c>
      <c r="C29" s="1">
        <f>C21</f>
        <v>2007</v>
      </c>
      <c r="D29" s="1">
        <f>C29+1</f>
        <v>2008</v>
      </c>
      <c r="E29" s="1">
        <f>D29+1</f>
        <v>2009</v>
      </c>
      <c r="F29" s="1">
        <f>E29+1</f>
        <v>2010</v>
      </c>
      <c r="G29" s="1">
        <f>F29+1</f>
        <v>2011</v>
      </c>
      <c r="H29" s="1">
        <f>G29+1</f>
        <v>2012</v>
      </c>
      <c r="I29" s="1" t="s">
        <v>11</v>
      </c>
      <c r="K29" t="s">
        <v>22</v>
      </c>
      <c r="L29" t="s">
        <v>23</v>
      </c>
      <c r="M29" s="3" t="s">
        <v>52</v>
      </c>
    </row>
    <row r="30" spans="1:13" x14ac:dyDescent="0.2">
      <c r="A30" s="1"/>
    </row>
    <row r="31" spans="1:13" x14ac:dyDescent="0.2">
      <c r="A31" t="str">
        <f>A23</f>
        <v>Physical:Singles</v>
      </c>
      <c r="B31" s="1"/>
      <c r="C31" t="s">
        <v>10</v>
      </c>
      <c r="D31" t="s">
        <v>10</v>
      </c>
      <c r="E31" s="5">
        <f t="shared" ref="E31:H34" si="1">E23/D23</f>
        <v>1.0092165898617513</v>
      </c>
      <c r="F31" s="5">
        <f t="shared" si="1"/>
        <v>0.87499999999999989</v>
      </c>
      <c r="G31" s="5">
        <f t="shared" si="1"/>
        <v>0.79999999999999982</v>
      </c>
      <c r="H31" s="5">
        <f t="shared" si="1"/>
        <v>0.79365079365079394</v>
      </c>
      <c r="I31" s="6">
        <f>AVERAGE(D31:H31)</f>
        <v>0.86946684587813627</v>
      </c>
      <c r="K31" s="6">
        <f>'Projected sales numbers'!I22</f>
        <v>0.86946684587813627</v>
      </c>
      <c r="L31" s="6">
        <f>I31-K31</f>
        <v>0</v>
      </c>
      <c r="M31" s="15" t="str">
        <f>IF(L31&lt;0.000001,"OK","Error")</f>
        <v>OK</v>
      </c>
    </row>
    <row r="32" spans="1:13" x14ac:dyDescent="0.2">
      <c r="A32" t="str">
        <f>A24</f>
        <v>Physical:Albums</v>
      </c>
      <c r="B32" s="1"/>
      <c r="C32" t="s">
        <v>10</v>
      </c>
      <c r="D32" t="s">
        <v>10</v>
      </c>
      <c r="E32" s="5">
        <f>E24/D24</f>
        <v>1.4875586007933645</v>
      </c>
      <c r="F32" s="5">
        <f>F24/E24</f>
        <v>1.3352272727272727</v>
      </c>
      <c r="G32" s="5">
        <f>G24/F24</f>
        <v>1.4575569358178058</v>
      </c>
      <c r="H32" s="5">
        <f>H24/G24</f>
        <v>1.5216499087290898</v>
      </c>
      <c r="I32" s="6">
        <f>AVERAGE(D32:H32)</f>
        <v>1.4504981795168832</v>
      </c>
      <c r="K32" s="6">
        <f>'Projected sales numbers'!I23</f>
        <v>1.3596247094268092</v>
      </c>
      <c r="L32" s="6">
        <f>I32-K32</f>
        <v>9.087347009007396E-2</v>
      </c>
    </row>
    <row r="33" spans="1:19" x14ac:dyDescent="0.2">
      <c r="A33" t="str">
        <f>A25</f>
        <v>Digital:Singles</v>
      </c>
      <c r="C33" t="s">
        <v>10</v>
      </c>
      <c r="D33" t="s">
        <v>10</v>
      </c>
      <c r="E33" s="5">
        <f t="shared" si="1"/>
        <v>0.82914046121593321</v>
      </c>
      <c r="F33" s="5">
        <f t="shared" si="1"/>
        <v>0.66383387179847331</v>
      </c>
      <c r="G33" s="5">
        <f t="shared" si="1"/>
        <v>0.51473166971769901</v>
      </c>
      <c r="H33" s="5">
        <f t="shared" si="1"/>
        <v>0.40347590859186744</v>
      </c>
      <c r="I33" s="6">
        <f>AVERAGE(D33:H33)</f>
        <v>0.60279547783099319</v>
      </c>
      <c r="K33" s="6">
        <f>'Projected sales numbers'!I24</f>
        <v>0.60279547783099319</v>
      </c>
      <c r="L33" s="6">
        <f>I33-K33</f>
        <v>0</v>
      </c>
      <c r="M33" s="15" t="str">
        <f>IF(L33&lt;0.000001,"OK","Error")</f>
        <v>OK</v>
      </c>
    </row>
    <row r="34" spans="1:19" x14ac:dyDescent="0.2">
      <c r="A34" t="str">
        <f>A26</f>
        <v>Digital:Albums</v>
      </c>
      <c r="C34" t="s">
        <v>10</v>
      </c>
      <c r="D34" t="s">
        <v>10</v>
      </c>
      <c r="E34" s="5">
        <f t="shared" si="1"/>
        <v>0.54459203036053128</v>
      </c>
      <c r="F34" s="5">
        <f t="shared" si="1"/>
        <v>0.8515273502249584</v>
      </c>
      <c r="G34" s="5">
        <f t="shared" si="1"/>
        <v>0.5404797601199397</v>
      </c>
      <c r="H34" s="5">
        <f t="shared" si="1"/>
        <v>0.58257556187031823</v>
      </c>
      <c r="I34" s="6">
        <f>AVERAGE(D34:H34)</f>
        <v>0.62979367564393685</v>
      </c>
      <c r="K34" s="6">
        <f>'Projected sales numbers'!I25</f>
        <v>0.68363958109472478</v>
      </c>
      <c r="L34" s="6">
        <f>I34-K34</f>
        <v>-5.3845905450787934E-2</v>
      </c>
    </row>
    <row r="36" spans="1:19" x14ac:dyDescent="0.2">
      <c r="A36" s="1" t="s">
        <v>12</v>
      </c>
    </row>
    <row r="37" spans="1:19" x14ac:dyDescent="0.2">
      <c r="B37" s="1"/>
      <c r="C37" s="1" t="s">
        <v>33</v>
      </c>
      <c r="D37" s="1" t="s">
        <v>34</v>
      </c>
      <c r="E37" s="1" t="s">
        <v>35</v>
      </c>
      <c r="F37" s="1"/>
      <c r="G37" s="1"/>
      <c r="H37" s="1"/>
      <c r="I37" s="1"/>
    </row>
    <row r="38" spans="1:19" x14ac:dyDescent="0.2">
      <c r="A38" s="1"/>
      <c r="C38" s="1" t="s">
        <v>46</v>
      </c>
      <c r="D38" s="1" t="s">
        <v>11</v>
      </c>
      <c r="E38" s="1" t="s">
        <v>13</v>
      </c>
    </row>
    <row r="39" spans="1:19" x14ac:dyDescent="0.2">
      <c r="A39" t="str">
        <f>A31</f>
        <v>Physical:Singles</v>
      </c>
      <c r="B39" s="1"/>
      <c r="C39" s="5">
        <f t="shared" ref="C39:D42" si="2">H23</f>
        <v>-0.23809523809523814</v>
      </c>
      <c r="D39" s="6">
        <f t="shared" si="2"/>
        <v>-0.35326484018264842</v>
      </c>
      <c r="E39" s="5">
        <f>I31</f>
        <v>0.86946684587813627</v>
      </c>
      <c r="F39" s="5"/>
      <c r="G39" s="5"/>
      <c r="H39" s="5"/>
      <c r="I39" s="6"/>
    </row>
    <row r="40" spans="1:19" x14ac:dyDescent="0.2">
      <c r="A40" t="str">
        <f>A32</f>
        <v>Physical:Albums</v>
      </c>
      <c r="B40" s="1"/>
      <c r="C40" s="5">
        <f t="shared" si="2"/>
        <v>-0.18902483338249565</v>
      </c>
      <c r="D40" s="6">
        <f t="shared" si="2"/>
        <v>-0.10104291734747477</v>
      </c>
      <c r="E40" s="5">
        <f>I32</f>
        <v>1.4504981795168832</v>
      </c>
      <c r="F40" s="5"/>
      <c r="G40" s="5"/>
      <c r="H40" s="5"/>
      <c r="I40" s="6"/>
      <c r="L40" s="15"/>
    </row>
    <row r="41" spans="1:19" x14ac:dyDescent="0.2">
      <c r="A41" t="str">
        <f>A33</f>
        <v>Digital:Singles</v>
      </c>
      <c r="C41" s="5">
        <f t="shared" si="2"/>
        <v>5.8788242351529796E-2</v>
      </c>
      <c r="D41" s="6">
        <f t="shared" si="2"/>
        <v>0.28565246027992031</v>
      </c>
      <c r="E41" s="5">
        <f>I33</f>
        <v>0.60279547783099319</v>
      </c>
      <c r="F41" s="5"/>
      <c r="G41" s="5"/>
      <c r="H41" s="5"/>
      <c r="I41" s="3" t="s">
        <v>24</v>
      </c>
      <c r="L41" s="15" t="str">
        <f>IF(Q71+Q73-'Projected sales numbers'!Q62-'Projected sales numbers'!Q64=0,"OK","Error")</f>
        <v>OK</v>
      </c>
    </row>
    <row r="42" spans="1:19" x14ac:dyDescent="0.2">
      <c r="A42" t="str">
        <f>A34</f>
        <v>Digital:Albums</v>
      </c>
      <c r="C42" s="5">
        <f t="shared" si="2"/>
        <v>0.17730560578661847</v>
      </c>
      <c r="D42" s="6">
        <f t="shared" si="2"/>
        <v>0.58406725297128792</v>
      </c>
      <c r="E42" s="5">
        <f>I34</f>
        <v>0.62979367564393685</v>
      </c>
      <c r="F42" s="5"/>
      <c r="G42" s="5"/>
      <c r="H42" s="5"/>
      <c r="I42" s="6"/>
    </row>
    <row r="44" spans="1:19" x14ac:dyDescent="0.2">
      <c r="A44" s="1" t="s">
        <v>36</v>
      </c>
    </row>
    <row r="45" spans="1:19" x14ac:dyDescent="0.2">
      <c r="B45" s="1" t="s">
        <v>2</v>
      </c>
      <c r="C45" s="1">
        <f>C29</f>
        <v>2007</v>
      </c>
      <c r="D45" s="1">
        <f t="shared" ref="D45:Q45" si="3">C45+1</f>
        <v>2008</v>
      </c>
      <c r="E45" s="1">
        <f t="shared" si="3"/>
        <v>2009</v>
      </c>
      <c r="F45" s="1">
        <f t="shared" si="3"/>
        <v>2010</v>
      </c>
      <c r="G45" s="1">
        <f t="shared" si="3"/>
        <v>2011</v>
      </c>
      <c r="H45" s="1">
        <f t="shared" si="3"/>
        <v>2012</v>
      </c>
      <c r="I45" s="1">
        <f t="shared" si="3"/>
        <v>2013</v>
      </c>
      <c r="J45" s="1">
        <f t="shared" si="3"/>
        <v>2014</v>
      </c>
      <c r="K45" s="1">
        <f t="shared" si="3"/>
        <v>2015</v>
      </c>
      <c r="L45" s="1">
        <f t="shared" si="3"/>
        <v>2016</v>
      </c>
      <c r="M45" s="1">
        <f t="shared" si="3"/>
        <v>2017</v>
      </c>
      <c r="N45" s="1">
        <f t="shared" si="3"/>
        <v>2018</v>
      </c>
      <c r="O45" s="1">
        <f t="shared" si="3"/>
        <v>2019</v>
      </c>
      <c r="P45" s="1">
        <f t="shared" si="3"/>
        <v>2020</v>
      </c>
      <c r="Q45" s="1">
        <f t="shared" si="3"/>
        <v>2021</v>
      </c>
      <c r="S45" t="s">
        <v>51</v>
      </c>
    </row>
    <row r="46" spans="1:19" x14ac:dyDescent="0.2">
      <c r="A46" s="1"/>
      <c r="C46" s="1"/>
      <c r="D46" s="1"/>
      <c r="E46" s="1"/>
    </row>
    <row r="47" spans="1:19" x14ac:dyDescent="0.2">
      <c r="A47" t="str">
        <f>A39</f>
        <v>Physical:Singles</v>
      </c>
      <c r="B47" s="1"/>
      <c r="C47">
        <f t="shared" ref="C47:H50" si="4">C15</f>
        <v>14.6</v>
      </c>
      <c r="D47">
        <f t="shared" si="4"/>
        <v>8.4</v>
      </c>
      <c r="E47">
        <f t="shared" si="4"/>
        <v>4.8</v>
      </c>
      <c r="F47">
        <f t="shared" si="4"/>
        <v>3</v>
      </c>
      <c r="G47">
        <f t="shared" si="4"/>
        <v>2.1</v>
      </c>
      <c r="H47">
        <f t="shared" si="4"/>
        <v>1.6</v>
      </c>
      <c r="I47" s="7">
        <f>H47*(1+VLOOKUP($A47,$A$39:$E$42,3,FALSE))</f>
        <v>1.2190476190476192</v>
      </c>
      <c r="J47" s="7">
        <f t="shared" ref="J47:Q47" si="5">I47*(1+VLOOKUP($A47,$A$39:$E$42,3,FALSE))</f>
        <v>0.92879818594104313</v>
      </c>
      <c r="K47" s="7">
        <f t="shared" si="5"/>
        <v>0.70765576071698522</v>
      </c>
      <c r="L47" s="7">
        <f t="shared" si="5"/>
        <v>0.53916629387960779</v>
      </c>
      <c r="M47" s="7">
        <f t="shared" si="5"/>
        <v>0.41079336676541545</v>
      </c>
      <c r="N47" s="7">
        <f t="shared" si="5"/>
        <v>0.31298542229745935</v>
      </c>
      <c r="O47" s="7">
        <f t="shared" si="5"/>
        <v>0.23846508365520711</v>
      </c>
      <c r="P47" s="7">
        <f t="shared" si="5"/>
        <v>0.1816876827849197</v>
      </c>
      <c r="Q47" s="7">
        <f t="shared" si="5"/>
        <v>0.13842871069327214</v>
      </c>
      <c r="S47" s="15" t="str">
        <f>IF(COUNTIF(I47:Q47,"&lt;"&amp;0)&gt;0,"Error","OK")</f>
        <v>OK</v>
      </c>
    </row>
    <row r="48" spans="1:19" x14ac:dyDescent="0.2">
      <c r="A48" t="str">
        <f>A40</f>
        <v>Physical:Albums</v>
      </c>
      <c r="B48" s="1"/>
      <c r="C48">
        <f t="shared" si="4"/>
        <v>137.5</v>
      </c>
      <c r="D48">
        <f t="shared" si="4"/>
        <v>131.6</v>
      </c>
      <c r="E48">
        <f t="shared" si="4"/>
        <v>123.2</v>
      </c>
      <c r="F48">
        <f t="shared" si="4"/>
        <v>112.7</v>
      </c>
      <c r="G48">
        <f t="shared" si="4"/>
        <v>98.7</v>
      </c>
      <c r="H48">
        <f t="shared" si="4"/>
        <v>80.043248945147681</v>
      </c>
      <c r="I48" s="7">
        <f t="shared" ref="I48:Q48" si="6">H48*(1+VLOOKUP($A48,$A$39:$E$42,3,FALSE))</f>
        <v>64.913087149897521</v>
      </c>
      <c r="J48" s="7">
        <f t="shared" si="6"/>
        <v>52.642901667044725</v>
      </c>
      <c r="K48" s="7">
        <f t="shared" si="6"/>
        <v>42.692085950660491</v>
      </c>
      <c r="L48" s="7">
        <f t="shared" si="6"/>
        <v>34.622221517085705</v>
      </c>
      <c r="M48" s="7">
        <f t="shared" si="6"/>
        <v>28.077761863486725</v>
      </c>
      <c r="N48" s="7">
        <f t="shared" si="6"/>
        <v>22.770367605487756</v>
      </c>
      <c r="O48" s="7">
        <f t="shared" si="6"/>
        <v>18.466202662802257</v>
      </c>
      <c r="P48" s="7">
        <f t="shared" si="6"/>
        <v>14.975631781258663</v>
      </c>
      <c r="Q48" s="7">
        <f t="shared" si="6"/>
        <v>12.144865479008638</v>
      </c>
      <c r="S48" s="15" t="str">
        <f>IF(COUNTIF(I48:Q48,"&lt;"&amp;0)&gt;0,"Error","OK")</f>
        <v>OK</v>
      </c>
    </row>
    <row r="49" spans="1:19" x14ac:dyDescent="0.2">
      <c r="A49" t="str">
        <f>A41</f>
        <v>Digital:Singles</v>
      </c>
      <c r="C49">
        <f t="shared" si="4"/>
        <v>52.5</v>
      </c>
      <c r="D49">
        <f t="shared" si="4"/>
        <v>79.5</v>
      </c>
      <c r="E49">
        <f t="shared" si="4"/>
        <v>113.4</v>
      </c>
      <c r="F49">
        <f t="shared" si="4"/>
        <v>145.5</v>
      </c>
      <c r="G49">
        <f t="shared" si="4"/>
        <v>166.7</v>
      </c>
      <c r="H49">
        <f t="shared" si="4"/>
        <v>176.5</v>
      </c>
      <c r="I49" s="7">
        <f t="shared" ref="I49:Q49" si="7">H49*(1+VLOOKUP($A49,$A$39:$E$42,3,FALSE))</f>
        <v>186.87612477504501</v>
      </c>
      <c r="J49" s="7">
        <f t="shared" si="7"/>
        <v>197.86224368803508</v>
      </c>
      <c r="K49" s="7">
        <f t="shared" si="7"/>
        <v>209.49421722218474</v>
      </c>
      <c r="L49" s="7">
        <f t="shared" si="7"/>
        <v>221.81001403548657</v>
      </c>
      <c r="M49" s="7">
        <f t="shared" si="7"/>
        <v>234.84983489660098</v>
      </c>
      <c r="N49" s="7">
        <f t="shared" si="7"/>
        <v>248.65624390671911</v>
      </c>
      <c r="O49" s="7">
        <f t="shared" si="7"/>
        <v>263.27430743572842</v>
      </c>
      <c r="P49" s="7">
        <f t="shared" si="7"/>
        <v>278.7517412261912</v>
      </c>
      <c r="Q49" s="7">
        <f t="shared" si="7"/>
        <v>295.13906614530742</v>
      </c>
      <c r="S49" s="15" t="str">
        <f>IF(COUNTIF(I49:Q49,"&lt;"&amp;0)&gt;0,"Error","OK")</f>
        <v>OK</v>
      </c>
    </row>
    <row r="50" spans="1:19" x14ac:dyDescent="0.2">
      <c r="A50" t="str">
        <f>A42</f>
        <v>Digital:Albums</v>
      </c>
      <c r="C50">
        <f t="shared" si="4"/>
        <v>2.8</v>
      </c>
      <c r="D50">
        <f t="shared" si="4"/>
        <v>6.2</v>
      </c>
      <c r="E50">
        <f t="shared" si="4"/>
        <v>10.3</v>
      </c>
      <c r="F50">
        <f t="shared" si="4"/>
        <v>16.100000000000001</v>
      </c>
      <c r="G50">
        <f t="shared" si="4"/>
        <v>21</v>
      </c>
      <c r="H50">
        <f t="shared" si="4"/>
        <v>24.723417721518988</v>
      </c>
      <c r="I50" s="7">
        <f t="shared" ref="I50:Q50" si="8">H50*(1+VLOOKUP($A50,$A$39:$E$42,3,FALSE))</f>
        <v>29.10701827774853</v>
      </c>
      <c r="J50" s="7">
        <f t="shared" si="8"/>
        <v>34.267855786126908</v>
      </c>
      <c r="K50" s="7">
        <f t="shared" si="8"/>
        <v>40.34373871529462</v>
      </c>
      <c r="L50" s="7">
        <f t="shared" si="8"/>
        <v>47.496909747906983</v>
      </c>
      <c r="M50" s="7">
        <f t="shared" si="8"/>
        <v>55.918378103751976</v>
      </c>
      <c r="N50" s="7">
        <f t="shared" si="8"/>
        <v>65.833020008042908</v>
      </c>
      <c r="O50" s="7">
        <f t="shared" si="8"/>
        <v>77.505583501331529</v>
      </c>
      <c r="P50" s="7">
        <f t="shared" si="8"/>
        <v>91.247757935880458</v>
      </c>
      <c r="Q50" s="7">
        <f t="shared" si="8"/>
        <v>107.42649693337246</v>
      </c>
      <c r="S50" s="15" t="str">
        <f>IF(COUNTIF(I50:Q50,"&lt;"&amp;0)&gt;0,"Error","OK")</f>
        <v>OK</v>
      </c>
    </row>
    <row r="52" spans="1:19" x14ac:dyDescent="0.2">
      <c r="A52" s="1" t="s">
        <v>37</v>
      </c>
    </row>
    <row r="53" spans="1:19" x14ac:dyDescent="0.2">
      <c r="B53" s="1" t="s">
        <v>2</v>
      </c>
      <c r="C53" s="1">
        <f>C45</f>
        <v>2007</v>
      </c>
      <c r="D53" s="1">
        <f t="shared" ref="D53:Q53" si="9">C53+1</f>
        <v>2008</v>
      </c>
      <c r="E53" s="1">
        <f t="shared" si="9"/>
        <v>2009</v>
      </c>
      <c r="F53" s="1">
        <f t="shared" si="9"/>
        <v>2010</v>
      </c>
      <c r="G53" s="1">
        <f t="shared" si="9"/>
        <v>2011</v>
      </c>
      <c r="H53" s="1">
        <f t="shared" si="9"/>
        <v>2012</v>
      </c>
      <c r="I53" s="1">
        <f t="shared" si="9"/>
        <v>2013</v>
      </c>
      <c r="J53" s="1">
        <f t="shared" si="9"/>
        <v>2014</v>
      </c>
      <c r="K53" s="1">
        <f t="shared" si="9"/>
        <v>2015</v>
      </c>
      <c r="L53" s="1">
        <f t="shared" si="9"/>
        <v>2016</v>
      </c>
      <c r="M53" s="1">
        <f t="shared" si="9"/>
        <v>2017</v>
      </c>
      <c r="N53" s="1">
        <f t="shared" si="9"/>
        <v>2018</v>
      </c>
      <c r="O53" s="1">
        <f t="shared" si="9"/>
        <v>2019</v>
      </c>
      <c r="P53" s="1">
        <f t="shared" si="9"/>
        <v>2020</v>
      </c>
      <c r="Q53" s="1">
        <f t="shared" si="9"/>
        <v>2021</v>
      </c>
    </row>
    <row r="54" spans="1:19" x14ac:dyDescent="0.2">
      <c r="A54" s="1"/>
      <c r="C54" s="1"/>
      <c r="D54" s="1"/>
      <c r="E54" s="1"/>
    </row>
    <row r="55" spans="1:19" x14ac:dyDescent="0.2">
      <c r="A55" t="str">
        <f>A47</f>
        <v>Physical:Singles</v>
      </c>
      <c r="B55" s="1"/>
      <c r="C55">
        <f t="shared" ref="C55:H58" si="10">C47</f>
        <v>14.6</v>
      </c>
      <c r="D55">
        <f t="shared" si="10"/>
        <v>8.4</v>
      </c>
      <c r="E55">
        <f t="shared" si="10"/>
        <v>4.8</v>
      </c>
      <c r="F55">
        <f t="shared" si="10"/>
        <v>3</v>
      </c>
      <c r="G55">
        <f t="shared" si="10"/>
        <v>2.1</v>
      </c>
      <c r="H55">
        <f t="shared" si="10"/>
        <v>1.6</v>
      </c>
      <c r="I55" s="7">
        <f>H55*(1+VLOOKUP($A55,$A$39:$E$42,4,FALSE))</f>
        <v>1.0347762557077627</v>
      </c>
      <c r="J55" s="7">
        <f t="shared" ref="J55:Q55" si="11">I55*(1+VLOOKUP($A55,$A$39:$E$42,4,FALSE))</f>
        <v>0.66922618711036064</v>
      </c>
      <c r="K55" s="7">
        <f t="shared" si="11"/>
        <v>0.43281210507477597</v>
      </c>
      <c r="L55" s="7">
        <f t="shared" si="11"/>
        <v>0.2799148059464196</v>
      </c>
      <c r="M55" s="7">
        <f t="shared" si="11"/>
        <v>0.18103074675900066</v>
      </c>
      <c r="N55" s="7">
        <f t="shared" si="11"/>
        <v>0.1170789489370368</v>
      </c>
      <c r="O55" s="7">
        <f t="shared" si="11"/>
        <v>7.5719072752042038E-2</v>
      </c>
      <c r="P55" s="7">
        <f t="shared" si="11"/>
        <v>4.8970186617513581E-2</v>
      </c>
      <c r="Q55" s="7">
        <f t="shared" si="11"/>
        <v>3.1670741468363177E-2</v>
      </c>
      <c r="S55" s="15" t="str">
        <f>IF(COUNTIF(I55:Q55,"&lt;"&amp;0)&gt;0,"Error","OK")</f>
        <v>OK</v>
      </c>
    </row>
    <row r="56" spans="1:19" x14ac:dyDescent="0.2">
      <c r="A56" t="str">
        <f>A48</f>
        <v>Physical:Albums</v>
      </c>
      <c r="B56" s="1"/>
      <c r="C56">
        <f t="shared" si="10"/>
        <v>137.5</v>
      </c>
      <c r="D56">
        <f t="shared" si="10"/>
        <v>131.6</v>
      </c>
      <c r="E56">
        <f t="shared" si="10"/>
        <v>123.2</v>
      </c>
      <c r="F56">
        <f t="shared" si="10"/>
        <v>112.7</v>
      </c>
      <c r="G56">
        <f t="shared" si="10"/>
        <v>98.7</v>
      </c>
      <c r="H56">
        <f t="shared" si="10"/>
        <v>80.043248945147681</v>
      </c>
      <c r="I56" s="7">
        <f t="shared" ref="I56:Q56" si="12">H56*(1+VLOOKUP($A56,$A$39:$E$42,4,FALSE))</f>
        <v>71.955445557759774</v>
      </c>
      <c r="J56" s="7">
        <f t="shared" si="12"/>
        <v>64.684857419566342</v>
      </c>
      <c r="K56" s="7">
        <f t="shared" si="12"/>
        <v>58.148910717687912</v>
      </c>
      <c r="L56" s="7">
        <f t="shared" si="12"/>
        <v>52.273375138194886</v>
      </c>
      <c r="M56" s="7">
        <f t="shared" si="12"/>
        <v>46.991520814632722</v>
      </c>
      <c r="N56" s="7">
        <f t="shared" si="12"/>
        <v>42.243360460927647</v>
      </c>
      <c r="O56" s="7">
        <f t="shared" si="12"/>
        <v>37.97496808139455</v>
      </c>
      <c r="P56" s="7">
        <f t="shared" si="12"/>
        <v>34.137866520273207</v>
      </c>
      <c r="Q56" s="7">
        <f t="shared" si="12"/>
        <v>30.688476895046115</v>
      </c>
      <c r="S56" s="15" t="str">
        <f>IF(COUNTIF(I56:Q56,"&lt;"&amp;0)&gt;0,"Error","OK")</f>
        <v>OK</v>
      </c>
    </row>
    <row r="57" spans="1:19" x14ac:dyDescent="0.2">
      <c r="A57" t="str">
        <f>A49</f>
        <v>Digital:Singles</v>
      </c>
      <c r="C57">
        <f t="shared" si="10"/>
        <v>52.5</v>
      </c>
      <c r="D57">
        <f t="shared" si="10"/>
        <v>79.5</v>
      </c>
      <c r="E57">
        <f t="shared" si="10"/>
        <v>113.4</v>
      </c>
      <c r="F57">
        <f t="shared" si="10"/>
        <v>145.5</v>
      </c>
      <c r="G57">
        <f t="shared" si="10"/>
        <v>166.7</v>
      </c>
      <c r="H57">
        <f t="shared" si="10"/>
        <v>176.5</v>
      </c>
      <c r="I57" s="7">
        <f t="shared" ref="I57:Q57" si="13">H57*(1+VLOOKUP($A57,$A$39:$E$42,4,FALSE))</f>
        <v>226.91765923940591</v>
      </c>
      <c r="J57" s="7">
        <f t="shared" si="13"/>
        <v>291.7372468821028</v>
      </c>
      <c r="K57" s="7">
        <f t="shared" si="13"/>
        <v>375.07270920926595</v>
      </c>
      <c r="L57" s="7">
        <f t="shared" si="13"/>
        <v>482.21315137874785</v>
      </c>
      <c r="M57" s="7">
        <f t="shared" si="13"/>
        <v>619.95852444942079</v>
      </c>
      <c r="N57" s="7">
        <f t="shared" si="13"/>
        <v>797.05120222990695</v>
      </c>
      <c r="O57" s="7">
        <f t="shared" si="13"/>
        <v>1024.7308391159481</v>
      </c>
      <c r="P57" s="7">
        <f t="shared" si="13"/>
        <v>1317.4477244341258</v>
      </c>
      <c r="Q57" s="7">
        <f t="shared" si="13"/>
        <v>1693.7799082089161</v>
      </c>
      <c r="S57" s="15" t="str">
        <f>IF(COUNTIF(I57:Q57,"&lt;"&amp;0)&gt;0,"Error","OK")</f>
        <v>OK</v>
      </c>
    </row>
    <row r="58" spans="1:19" x14ac:dyDescent="0.2">
      <c r="A58" t="str">
        <f>A50</f>
        <v>Digital:Albums</v>
      </c>
      <c r="C58">
        <f t="shared" si="10"/>
        <v>2.8</v>
      </c>
      <c r="D58">
        <f t="shared" si="10"/>
        <v>6.2</v>
      </c>
      <c r="E58">
        <f t="shared" si="10"/>
        <v>10.3</v>
      </c>
      <c r="F58">
        <f t="shared" si="10"/>
        <v>16.100000000000001</v>
      </c>
      <c r="G58">
        <f t="shared" si="10"/>
        <v>21</v>
      </c>
      <c r="H58">
        <f t="shared" si="10"/>
        <v>24.723417721518988</v>
      </c>
      <c r="I58" s="7">
        <f t="shared" ref="I58:Q58" si="14">H58*(1+VLOOKUP($A58,$A$39:$E$42,4,FALSE))</f>
        <v>39.163556394188241</v>
      </c>
      <c r="J58" s="7">
        <f t="shared" si="14"/>
        <v>62.037707193927886</v>
      </c>
      <c r="K58" s="7">
        <f t="shared" si="14"/>
        <v>98.271900415322463</v>
      </c>
      <c r="L58" s="7">
        <f t="shared" si="14"/>
        <v>155.66929933516784</v>
      </c>
      <c r="M58" s="7">
        <f t="shared" si="14"/>
        <v>246.59063936982446</v>
      </c>
      <c r="N58" s="7">
        <f t="shared" si="14"/>
        <v>390.6161567149914</v>
      </c>
      <c r="O58" s="7">
        <f t="shared" si="14"/>
        <v>618.76226233371858</v>
      </c>
      <c r="P58" s="7">
        <f t="shared" si="14"/>
        <v>980.16103713727307</v>
      </c>
      <c r="Q58" s="7">
        <f t="shared" si="14"/>
        <v>1552.6410015675287</v>
      </c>
      <c r="S58" s="15" t="str">
        <f>IF(COUNTIF(I58:Q58,"&lt;"&amp;0)&gt;0,"Error","OK")</f>
        <v>OK</v>
      </c>
    </row>
    <row r="60" spans="1:19" x14ac:dyDescent="0.2">
      <c r="A60" s="1" t="s">
        <v>38</v>
      </c>
    </row>
    <row r="61" spans="1:19" x14ac:dyDescent="0.2">
      <c r="B61" s="1" t="s">
        <v>2</v>
      </c>
      <c r="C61" s="1">
        <f>C53</f>
        <v>2007</v>
      </c>
      <c r="D61" s="1">
        <f t="shared" ref="D61:Q61" si="15">C61+1</f>
        <v>2008</v>
      </c>
      <c r="E61" s="1">
        <f t="shared" si="15"/>
        <v>2009</v>
      </c>
      <c r="F61" s="1">
        <f t="shared" si="15"/>
        <v>2010</v>
      </c>
      <c r="G61" s="1">
        <f t="shared" si="15"/>
        <v>2011</v>
      </c>
      <c r="H61" s="1">
        <f t="shared" si="15"/>
        <v>2012</v>
      </c>
      <c r="I61" s="1">
        <f t="shared" si="15"/>
        <v>2013</v>
      </c>
      <c r="J61" s="1">
        <f t="shared" si="15"/>
        <v>2014</v>
      </c>
      <c r="K61" s="1">
        <f t="shared" si="15"/>
        <v>2015</v>
      </c>
      <c r="L61" s="1">
        <f t="shared" si="15"/>
        <v>2016</v>
      </c>
      <c r="M61" s="1">
        <f t="shared" si="15"/>
        <v>2017</v>
      </c>
      <c r="N61" s="1">
        <f t="shared" si="15"/>
        <v>2018</v>
      </c>
      <c r="O61" s="1">
        <f t="shared" si="15"/>
        <v>2019</v>
      </c>
      <c r="P61" s="1">
        <f t="shared" si="15"/>
        <v>2020</v>
      </c>
      <c r="Q61" s="1">
        <f t="shared" si="15"/>
        <v>2021</v>
      </c>
    </row>
    <row r="62" spans="1:19" x14ac:dyDescent="0.2">
      <c r="A62" s="1"/>
      <c r="C62" s="1"/>
      <c r="D62" s="1"/>
      <c r="E62" s="1"/>
    </row>
    <row r="63" spans="1:19" x14ac:dyDescent="0.2">
      <c r="A63" t="str">
        <f>A55</f>
        <v>Physical:Singles</v>
      </c>
      <c r="B63" s="1"/>
      <c r="C63">
        <f t="shared" ref="C63:H66" si="16">C55</f>
        <v>14.6</v>
      </c>
      <c r="D63">
        <f t="shared" si="16"/>
        <v>8.4</v>
      </c>
      <c r="E63">
        <f t="shared" si="16"/>
        <v>4.8</v>
      </c>
      <c r="F63">
        <f t="shared" si="16"/>
        <v>3</v>
      </c>
      <c r="G63">
        <f t="shared" si="16"/>
        <v>2.1</v>
      </c>
      <c r="H63">
        <f t="shared" si="16"/>
        <v>1.6</v>
      </c>
      <c r="I63" s="8">
        <f>H63*(1+VLOOKUP($A63,$A$39:$E$42,3,FALSE)*VLOOKUP($A63,$A$39:$E$42,5,FALSE)^(I$61-$H$61))</f>
        <v>1.2687745349035673</v>
      </c>
      <c r="J63" s="8">
        <f t="shared" ref="J63:Q63" si="17">I63*(1+VLOOKUP($A63,$A$39:$E$42,3,FALSE)*VLOOKUP($A63,$A$39:$E$42,5,FALSE)^(J$61-$H$61))</f>
        <v>1.0404033970481241</v>
      </c>
      <c r="K63" s="8">
        <f t="shared" si="17"/>
        <v>0.87758197249281655</v>
      </c>
      <c r="L63" s="8">
        <f t="shared" si="17"/>
        <v>0.75816927522569699</v>
      </c>
      <c r="M63" s="8">
        <f t="shared" si="17"/>
        <v>0.66847142759417422</v>
      </c>
      <c r="N63" s="8">
        <f t="shared" si="17"/>
        <v>0.59970891831269013</v>
      </c>
      <c r="O63" s="8">
        <f t="shared" si="17"/>
        <v>0.54607217493700444</v>
      </c>
      <c r="P63" s="8">
        <f t="shared" si="17"/>
        <v>0.50360777730302819</v>
      </c>
      <c r="Q63" s="8">
        <f t="shared" si="17"/>
        <v>0.46955752180968086</v>
      </c>
      <c r="S63" s="15" t="str">
        <f>IF(COUNTIF(I63:Q63,"&lt;"&amp;0)&gt;0,"Error","OK")</f>
        <v>OK</v>
      </c>
    </row>
    <row r="64" spans="1:19" x14ac:dyDescent="0.2">
      <c r="A64" t="str">
        <f>A56</f>
        <v>Physical:Albums</v>
      </c>
      <c r="B64" s="1"/>
      <c r="C64">
        <f t="shared" si="16"/>
        <v>137.5</v>
      </c>
      <c r="D64">
        <f t="shared" si="16"/>
        <v>131.6</v>
      </c>
      <c r="E64">
        <f t="shared" si="16"/>
        <v>123.2</v>
      </c>
      <c r="F64">
        <f t="shared" si="16"/>
        <v>112.7</v>
      </c>
      <c r="G64">
        <f t="shared" si="16"/>
        <v>98.7</v>
      </c>
      <c r="H64">
        <f t="shared" si="16"/>
        <v>80.043248945147681</v>
      </c>
      <c r="I64" s="8">
        <f t="shared" ref="I64:Q64" si="18">H64*(1+VLOOKUP($A64,$A$39:$E$42,3,FALSE)*VLOOKUP($A64,$A$39:$E$42,5,FALSE)^(I$61-$H$61))</f>
        <v>58.096976805341427</v>
      </c>
      <c r="J64" s="8">
        <f t="shared" si="18"/>
        <v>34.991934202776463</v>
      </c>
      <c r="K64" s="8">
        <f t="shared" si="18"/>
        <v>14.80648692246834</v>
      </c>
      <c r="L64" s="8">
        <f t="shared" si="18"/>
        <v>2.4173901985907338</v>
      </c>
      <c r="M64" s="8">
        <f t="shared" si="18"/>
        <v>-0.5165520512396673</v>
      </c>
      <c r="N64" s="8">
        <f t="shared" si="18"/>
        <v>0.3928084425299595</v>
      </c>
      <c r="O64" s="8">
        <f t="shared" si="18"/>
        <v>-0.61023557913746063</v>
      </c>
      <c r="P64" s="8">
        <f t="shared" si="18"/>
        <v>1.6500009709527794</v>
      </c>
      <c r="Q64" s="8">
        <f t="shared" si="18"/>
        <v>-7.2145707127193912</v>
      </c>
      <c r="S64" s="15" t="str">
        <f>IF(COUNTIF(I64:Q64,"&lt;"&amp;0)&gt;0,"Error","OK")</f>
        <v>Error</v>
      </c>
    </row>
    <row r="65" spans="1:19" x14ac:dyDescent="0.2">
      <c r="A65" t="str">
        <f>A57</f>
        <v>Digital:Singles</v>
      </c>
      <c r="C65">
        <f t="shared" si="16"/>
        <v>52.5</v>
      </c>
      <c r="D65">
        <f t="shared" si="16"/>
        <v>79.5</v>
      </c>
      <c r="E65">
        <f t="shared" si="16"/>
        <v>113.4</v>
      </c>
      <c r="F65">
        <f t="shared" si="16"/>
        <v>145.5</v>
      </c>
      <c r="G65">
        <f t="shared" si="16"/>
        <v>166.7</v>
      </c>
      <c r="H65">
        <f t="shared" si="16"/>
        <v>176.5</v>
      </c>
      <c r="I65" s="8">
        <f t="shared" ref="I65:Q65" si="19">H65*(1+VLOOKUP($A65,$A$39:$E$42,3,FALSE)*VLOOKUP($A65,$A$39:$E$42,5,FALSE)^(I$61-$H$61))</f>
        <v>182.75468109180724</v>
      </c>
      <c r="J65" s="8">
        <f t="shared" si="19"/>
        <v>186.65858353989654</v>
      </c>
      <c r="K65" s="8">
        <f t="shared" si="19"/>
        <v>189.06210718236474</v>
      </c>
      <c r="L65" s="8">
        <f t="shared" si="19"/>
        <v>190.52959637708554</v>
      </c>
      <c r="M65" s="8">
        <f t="shared" si="19"/>
        <v>191.42105840950765</v>
      </c>
      <c r="N65" s="8">
        <f t="shared" si="19"/>
        <v>191.9609419689927</v>
      </c>
      <c r="O65" s="8">
        <f t="shared" si="19"/>
        <v>192.28729920573045</v>
      </c>
      <c r="P65" s="8">
        <f t="shared" si="19"/>
        <v>192.48436033174852</v>
      </c>
      <c r="Q65" s="8">
        <f t="shared" si="19"/>
        <v>192.60326962400717</v>
      </c>
      <c r="S65" s="15" t="str">
        <f>IF(COUNTIF(I65:Q65,"&lt;"&amp;0)&gt;0,"Error","OK")</f>
        <v>OK</v>
      </c>
    </row>
    <row r="66" spans="1:19" x14ac:dyDescent="0.2">
      <c r="A66" t="str">
        <f>A58</f>
        <v>Digital:Albums</v>
      </c>
      <c r="C66">
        <f t="shared" si="16"/>
        <v>2.8</v>
      </c>
      <c r="D66">
        <f t="shared" si="16"/>
        <v>6.2</v>
      </c>
      <c r="E66">
        <f t="shared" si="16"/>
        <v>10.3</v>
      </c>
      <c r="F66">
        <f t="shared" si="16"/>
        <v>16.100000000000001</v>
      </c>
      <c r="G66" s="4">
        <f t="shared" si="16"/>
        <v>21</v>
      </c>
      <c r="H66">
        <f t="shared" si="16"/>
        <v>24.723417721518988</v>
      </c>
      <c r="I66" s="8">
        <f t="shared" ref="I66:Q66" si="20">H66*(1+VLOOKUP($A66,$A$39:$E$42,3,FALSE)*VLOOKUP($A66,$A$39:$E$42,5,FALSE)^(I$61-$H$61))</f>
        <v>27.484181628381599</v>
      </c>
      <c r="J66" s="8">
        <f t="shared" si="20"/>
        <v>29.417048163449561</v>
      </c>
      <c r="K66" s="8">
        <f t="shared" si="20"/>
        <v>30.719964242692171</v>
      </c>
      <c r="L66" s="8">
        <f t="shared" si="20"/>
        <v>31.576876496342891</v>
      </c>
      <c r="M66" s="8">
        <f t="shared" si="20"/>
        <v>32.1316083582579</v>
      </c>
      <c r="N66" s="8">
        <f t="shared" si="20"/>
        <v>32.487112530887472</v>
      </c>
      <c r="O66" s="8">
        <f t="shared" si="20"/>
        <v>32.713483977186385</v>
      </c>
      <c r="P66" s="8">
        <f t="shared" si="20"/>
        <v>32.857044696863412</v>
      </c>
      <c r="Q66" s="8">
        <f t="shared" si="20"/>
        <v>32.947855103770458</v>
      </c>
      <c r="S66" s="15" t="str">
        <f>IF(COUNTIF(I66:Q66,"&lt;"&amp;0)&gt;0,"Error","OK")</f>
        <v>OK</v>
      </c>
    </row>
    <row r="68" spans="1:19" x14ac:dyDescent="0.2">
      <c r="A68" s="1" t="s">
        <v>39</v>
      </c>
    </row>
    <row r="69" spans="1:19" x14ac:dyDescent="0.2">
      <c r="B69" s="1" t="s">
        <v>2</v>
      </c>
      <c r="C69" s="1">
        <f>C61</f>
        <v>2007</v>
      </c>
      <c r="D69" s="1">
        <f t="shared" ref="D69:Q69" si="21">C69+1</f>
        <v>2008</v>
      </c>
      <c r="E69" s="1">
        <f t="shared" si="21"/>
        <v>2009</v>
      </c>
      <c r="F69" s="1">
        <f t="shared" si="21"/>
        <v>2010</v>
      </c>
      <c r="G69" s="1">
        <f t="shared" si="21"/>
        <v>2011</v>
      </c>
      <c r="H69" s="1">
        <f t="shared" si="21"/>
        <v>2012</v>
      </c>
      <c r="I69" s="1">
        <f t="shared" si="21"/>
        <v>2013</v>
      </c>
      <c r="J69" s="1">
        <f t="shared" si="21"/>
        <v>2014</v>
      </c>
      <c r="K69" s="1">
        <f t="shared" si="21"/>
        <v>2015</v>
      </c>
      <c r="L69" s="1">
        <f t="shared" si="21"/>
        <v>2016</v>
      </c>
      <c r="M69" s="1">
        <f t="shared" si="21"/>
        <v>2017</v>
      </c>
      <c r="N69" s="1">
        <f t="shared" si="21"/>
        <v>2018</v>
      </c>
      <c r="O69" s="1">
        <f t="shared" si="21"/>
        <v>2019</v>
      </c>
      <c r="P69" s="1">
        <f t="shared" si="21"/>
        <v>2020</v>
      </c>
      <c r="Q69" s="1">
        <f t="shared" si="21"/>
        <v>2021</v>
      </c>
    </row>
    <row r="70" spans="1:19" x14ac:dyDescent="0.2">
      <c r="A70" s="1"/>
      <c r="C70" s="1"/>
      <c r="D70" s="1"/>
      <c r="E70" s="1"/>
    </row>
    <row r="71" spans="1:19" x14ac:dyDescent="0.2">
      <c r="A71" t="str">
        <f>A63</f>
        <v>Physical:Singles</v>
      </c>
      <c r="B71" s="1"/>
      <c r="C71">
        <f t="shared" ref="C71:Q74" si="22">C63</f>
        <v>14.6</v>
      </c>
      <c r="D71">
        <f t="shared" si="22"/>
        <v>8.4</v>
      </c>
      <c r="E71">
        <f t="shared" si="22"/>
        <v>4.8</v>
      </c>
      <c r="F71">
        <f t="shared" si="22"/>
        <v>3</v>
      </c>
      <c r="G71">
        <f t="shared" si="22"/>
        <v>2.1</v>
      </c>
      <c r="H71" s="4">
        <f t="shared" si="22"/>
        <v>1.6</v>
      </c>
      <c r="I71" s="4">
        <f t="shared" si="22"/>
        <v>1.2687745349035673</v>
      </c>
      <c r="J71" s="4">
        <f t="shared" si="22"/>
        <v>1.0404033970481241</v>
      </c>
      <c r="K71" s="4">
        <f t="shared" si="22"/>
        <v>0.87758197249281655</v>
      </c>
      <c r="L71" s="4">
        <f t="shared" si="22"/>
        <v>0.75816927522569699</v>
      </c>
      <c r="M71" s="4">
        <f t="shared" si="22"/>
        <v>0.66847142759417422</v>
      </c>
      <c r="N71" s="4">
        <f t="shared" si="22"/>
        <v>0.59970891831269013</v>
      </c>
      <c r="O71" s="4">
        <f t="shared" si="22"/>
        <v>0.54607217493700444</v>
      </c>
      <c r="P71" s="4">
        <f t="shared" si="22"/>
        <v>0.50360777730302819</v>
      </c>
      <c r="Q71" s="4">
        <f t="shared" si="22"/>
        <v>0.46955752180968086</v>
      </c>
      <c r="S71" s="15" t="str">
        <f>IF(COUNTIF(I71:Q71,"&lt;"&amp;0)&gt;0,"Error","OK")</f>
        <v>OK</v>
      </c>
    </row>
    <row r="72" spans="1:19" x14ac:dyDescent="0.2">
      <c r="A72" t="str">
        <f>A64</f>
        <v>Physical:Albums</v>
      </c>
      <c r="B72" s="1"/>
      <c r="C72">
        <f t="shared" si="22"/>
        <v>137.5</v>
      </c>
      <c r="D72">
        <f t="shared" si="22"/>
        <v>131.6</v>
      </c>
      <c r="E72">
        <f t="shared" si="22"/>
        <v>123.2</v>
      </c>
      <c r="F72">
        <f t="shared" si="22"/>
        <v>112.7</v>
      </c>
      <c r="G72">
        <f t="shared" si="22"/>
        <v>98.7</v>
      </c>
      <c r="H72" s="4">
        <f t="shared" si="22"/>
        <v>80.043248945147681</v>
      </c>
      <c r="I72" s="21">
        <f>I48</f>
        <v>64.913087149897521</v>
      </c>
      <c r="J72" s="21">
        <f t="shared" ref="J72:Q72" si="23">J48</f>
        <v>52.642901667044725</v>
      </c>
      <c r="K72" s="21">
        <f t="shared" si="23"/>
        <v>42.692085950660491</v>
      </c>
      <c r="L72" s="21">
        <f t="shared" si="23"/>
        <v>34.622221517085705</v>
      </c>
      <c r="M72" s="21">
        <f t="shared" si="23"/>
        <v>28.077761863486725</v>
      </c>
      <c r="N72" s="21">
        <f t="shared" si="23"/>
        <v>22.770367605487756</v>
      </c>
      <c r="O72" s="21">
        <f t="shared" si="23"/>
        <v>18.466202662802257</v>
      </c>
      <c r="P72" s="21">
        <f t="shared" si="23"/>
        <v>14.975631781258663</v>
      </c>
      <c r="Q72" s="21">
        <f t="shared" si="23"/>
        <v>12.144865479008638</v>
      </c>
      <c r="S72" s="15" t="str">
        <f>IF(COUNTIF(I72:Q72,"&lt;"&amp;0)&gt;0,"Error","OK")</f>
        <v>OK</v>
      </c>
    </row>
    <row r="73" spans="1:19" x14ac:dyDescent="0.2">
      <c r="A73" t="str">
        <f>A65</f>
        <v>Digital:Singles</v>
      </c>
      <c r="C73">
        <f t="shared" si="22"/>
        <v>52.5</v>
      </c>
      <c r="D73">
        <f t="shared" si="22"/>
        <v>79.5</v>
      </c>
      <c r="E73">
        <f t="shared" si="22"/>
        <v>113.4</v>
      </c>
      <c r="F73">
        <f t="shared" si="22"/>
        <v>145.5</v>
      </c>
      <c r="G73">
        <f t="shared" si="22"/>
        <v>166.7</v>
      </c>
      <c r="H73" s="4">
        <f t="shared" si="22"/>
        <v>176.5</v>
      </c>
      <c r="I73" s="4">
        <f t="shared" si="22"/>
        <v>182.75468109180724</v>
      </c>
      <c r="J73" s="4">
        <f t="shared" si="22"/>
        <v>186.65858353989654</v>
      </c>
      <c r="K73" s="4">
        <f t="shared" si="22"/>
        <v>189.06210718236474</v>
      </c>
      <c r="L73" s="4">
        <f t="shared" si="22"/>
        <v>190.52959637708554</v>
      </c>
      <c r="M73" s="4">
        <f t="shared" si="22"/>
        <v>191.42105840950765</v>
      </c>
      <c r="N73" s="4">
        <f t="shared" si="22"/>
        <v>191.9609419689927</v>
      </c>
      <c r="O73" s="4">
        <f t="shared" si="22"/>
        <v>192.28729920573045</v>
      </c>
      <c r="P73" s="4">
        <f t="shared" si="22"/>
        <v>192.48436033174852</v>
      </c>
      <c r="Q73" s="4">
        <f t="shared" si="22"/>
        <v>192.60326962400717</v>
      </c>
      <c r="S73" s="15" t="str">
        <f>IF(COUNTIF(I73:Q73,"&lt;"&amp;0)&gt;0,"Error","OK")</f>
        <v>OK</v>
      </c>
    </row>
    <row r="74" spans="1:19" x14ac:dyDescent="0.2">
      <c r="A74" t="str">
        <f>A66</f>
        <v>Digital:Albums</v>
      </c>
      <c r="C74">
        <f t="shared" si="22"/>
        <v>2.8</v>
      </c>
      <c r="D74">
        <f t="shared" si="22"/>
        <v>6.2</v>
      </c>
      <c r="E74">
        <f t="shared" si="22"/>
        <v>10.3</v>
      </c>
      <c r="F74">
        <f t="shared" si="22"/>
        <v>16.100000000000001</v>
      </c>
      <c r="G74" s="4">
        <f t="shared" si="22"/>
        <v>21</v>
      </c>
      <c r="H74" s="4">
        <f t="shared" si="22"/>
        <v>24.723417721518988</v>
      </c>
      <c r="I74" s="4">
        <f t="shared" si="22"/>
        <v>27.484181628381599</v>
      </c>
      <c r="J74" s="4">
        <f t="shared" si="22"/>
        <v>29.417048163449561</v>
      </c>
      <c r="K74" s="4">
        <f t="shared" si="22"/>
        <v>30.719964242692171</v>
      </c>
      <c r="L74" s="4">
        <f t="shared" si="22"/>
        <v>31.576876496342891</v>
      </c>
      <c r="M74" s="4">
        <f t="shared" si="22"/>
        <v>32.1316083582579</v>
      </c>
      <c r="N74" s="4">
        <f t="shared" si="22"/>
        <v>32.487112530887472</v>
      </c>
      <c r="O74" s="4">
        <f t="shared" si="22"/>
        <v>32.713483977186385</v>
      </c>
      <c r="P74" s="4">
        <f t="shared" si="22"/>
        <v>32.857044696863412</v>
      </c>
      <c r="Q74" s="4">
        <f t="shared" si="22"/>
        <v>32.947855103770458</v>
      </c>
      <c r="S74" s="15" t="str">
        <f>IF(COUNTIF(I74:Q74,"&lt;"&amp;0)&gt;0,"Error","OK")</f>
        <v>OK</v>
      </c>
    </row>
    <row r="77" spans="1:19" x14ac:dyDescent="0.2">
      <c r="A77" s="1" t="s">
        <v>45</v>
      </c>
    </row>
    <row r="79" spans="1:19" x14ac:dyDescent="0.2">
      <c r="A79" t="s">
        <v>44</v>
      </c>
    </row>
    <row r="80" spans="1:19" x14ac:dyDescent="0.2">
      <c r="A80" t="str">
        <f>A63</f>
        <v>Physical:Singles</v>
      </c>
      <c r="B80" s="1"/>
      <c r="I80" s="5">
        <f>IF(H63=0,0,I63/H63-1)</f>
        <v>-0.20701591568527045</v>
      </c>
      <c r="J80" s="5">
        <f t="shared" ref="J80:Q80" si="24">IF(I63=0,0,J63/I63-1)</f>
        <v>-0.17999347525744624</v>
      </c>
      <c r="K80" s="5">
        <f t="shared" si="24"/>
        <v>-0.15649835921073629</v>
      </c>
      <c r="L80" s="5">
        <f t="shared" si="24"/>
        <v>-0.1360701347680624</v>
      </c>
      <c r="M80" s="5">
        <f t="shared" si="24"/>
        <v>-0.11830847089500018</v>
      </c>
      <c r="N80" s="5">
        <f t="shared" si="24"/>
        <v>-0.10286529302974112</v>
      </c>
      <c r="O80" s="5">
        <f t="shared" si="24"/>
        <v>-8.9437961880899253E-2</v>
      </c>
      <c r="P80" s="5">
        <f t="shared" si="24"/>
        <v>-7.7763342618354381E-2</v>
      </c>
      <c r="Q80" s="5">
        <f t="shared" si="24"/>
        <v>-6.7612648231321515E-2</v>
      </c>
    </row>
    <row r="81" spans="1:18" x14ac:dyDescent="0.2">
      <c r="A81" t="str">
        <f>A64</f>
        <v>Physical:Albums</v>
      </c>
      <c r="B81" s="1"/>
      <c r="I81" s="5">
        <f t="shared" ref="I81:Q83" si="25">IF(H64=0,0,I64/H64-1)</f>
        <v>-0.27418017670479211</v>
      </c>
      <c r="J81" s="5">
        <f t="shared" si="25"/>
        <v>-0.39769784716991829</v>
      </c>
      <c r="K81" s="5">
        <f t="shared" si="25"/>
        <v>-0.57686000331775011</v>
      </c>
      <c r="L81" s="5">
        <f t="shared" si="25"/>
        <v>-0.83673438464849981</v>
      </c>
      <c r="M81" s="5">
        <f t="shared" si="25"/>
        <v>-1.2136817016718284</v>
      </c>
      <c r="N81" s="5">
        <f t="shared" si="25"/>
        <v>-1.7604430987879403</v>
      </c>
      <c r="O81" s="5">
        <f t="shared" si="25"/>
        <v>-2.5535195099349677</v>
      </c>
      <c r="P81" s="5">
        <f t="shared" si="25"/>
        <v>-3.7038754005215142</v>
      </c>
      <c r="Q81" s="5">
        <f t="shared" si="25"/>
        <v>-5.3724645256138226</v>
      </c>
    </row>
    <row r="82" spans="1:18" x14ac:dyDescent="0.2">
      <c r="A82" t="str">
        <f>A65</f>
        <v>Digital:Singles</v>
      </c>
      <c r="I82" s="5">
        <f t="shared" si="25"/>
        <v>3.5437286639134591E-2</v>
      </c>
      <c r="J82" s="5">
        <f t="shared" si="25"/>
        <v>2.1361436132671052E-2</v>
      </c>
      <c r="K82" s="5">
        <f t="shared" si="25"/>
        <v>1.2876577100749742E-2</v>
      </c>
      <c r="L82" s="5">
        <f t="shared" si="25"/>
        <v>7.7619424462740394E-3</v>
      </c>
      <c r="M82" s="5">
        <f t="shared" si="25"/>
        <v>4.6788638057984056E-3</v>
      </c>
      <c r="N82" s="5">
        <f t="shared" si="25"/>
        <v>2.8203979435224014E-3</v>
      </c>
      <c r="O82" s="5">
        <f t="shared" si="25"/>
        <v>1.7001231260391769E-3</v>
      </c>
      <c r="P82" s="5">
        <f t="shared" si="25"/>
        <v>1.0248265321322059E-3</v>
      </c>
      <c r="Q82" s="5">
        <f t="shared" si="25"/>
        <v>6.1776079913045123E-4</v>
      </c>
    </row>
    <row r="83" spans="1:18" x14ac:dyDescent="0.2">
      <c r="A83" t="str">
        <f>A66</f>
        <v>Digital:Albums</v>
      </c>
      <c r="I83" s="5">
        <f t="shared" si="25"/>
        <v>0.11166594918062933</v>
      </c>
      <c r="J83" s="5">
        <f t="shared" si="25"/>
        <v>7.0326508578737679E-2</v>
      </c>
      <c r="K83" s="5">
        <f t="shared" si="25"/>
        <v>4.4291190333008101E-2</v>
      </c>
      <c r="L83" s="5">
        <f t="shared" si="25"/>
        <v>2.7894311558470219E-2</v>
      </c>
      <c r="M83" s="5">
        <f t="shared" si="25"/>
        <v>1.7567661005966073E-2</v>
      </c>
      <c r="N83" s="5">
        <f t="shared" si="25"/>
        <v>1.106400179741418E-2</v>
      </c>
      <c r="O83" s="5">
        <f t="shared" si="25"/>
        <v>6.9680383593244688E-3</v>
      </c>
      <c r="P83" s="5">
        <f t="shared" si="25"/>
        <v>4.388426490346875E-3</v>
      </c>
      <c r="Q83" s="5">
        <f t="shared" si="25"/>
        <v>2.7638032496488663E-3</v>
      </c>
    </row>
    <row r="84" spans="1:18" x14ac:dyDescent="0.2">
      <c r="A84" t="s">
        <v>43</v>
      </c>
      <c r="R84" s="23" t="s">
        <v>11</v>
      </c>
    </row>
    <row r="85" spans="1:18" x14ac:dyDescent="0.2">
      <c r="A85" t="str">
        <f>A80</f>
        <v>Physical:Singles</v>
      </c>
      <c r="B85" s="1"/>
      <c r="I85" s="5"/>
      <c r="J85" s="5">
        <f>IF(I80=0,0,J80/I80)</f>
        <v>0.86946684587813605</v>
      </c>
      <c r="K85" s="5">
        <f t="shared" ref="K85:Q85" si="26">IF(J80=0,0,K80/J80)</f>
        <v>0.86946684587813705</v>
      </c>
      <c r="L85" s="5">
        <f t="shared" si="26"/>
        <v>0.86946684587813594</v>
      </c>
      <c r="M85" s="5">
        <f t="shared" si="26"/>
        <v>0.86946684587813661</v>
      </c>
      <c r="N85" s="5">
        <f t="shared" si="26"/>
        <v>0.8694668458781365</v>
      </c>
      <c r="O85" s="5">
        <f t="shared" si="26"/>
        <v>0.86946684587813627</v>
      </c>
      <c r="P85" s="5">
        <f t="shared" si="26"/>
        <v>0.86946684587813539</v>
      </c>
      <c r="Q85" s="5">
        <f t="shared" si="26"/>
        <v>0.86946684587813727</v>
      </c>
      <c r="R85" s="24">
        <f>AVERAGE(J85:Q85)</f>
        <v>0.8694668458781365</v>
      </c>
    </row>
    <row r="86" spans="1:18" x14ac:dyDescent="0.2">
      <c r="A86" t="str">
        <f>A81</f>
        <v>Physical:Albums</v>
      </c>
      <c r="B86" s="1"/>
      <c r="I86" s="5"/>
      <c r="J86" s="5">
        <f t="shared" ref="J86:Q88" si="27">IF(I81=0,0,J81/I81)</f>
        <v>1.4504981795168832</v>
      </c>
      <c r="K86" s="5">
        <f t="shared" si="27"/>
        <v>1.4504981795168832</v>
      </c>
      <c r="L86" s="5">
        <f t="shared" si="27"/>
        <v>1.4504981795168832</v>
      </c>
      <c r="M86" s="5">
        <f t="shared" si="27"/>
        <v>1.4504981795168832</v>
      </c>
      <c r="N86" s="5">
        <f t="shared" si="27"/>
        <v>1.4504981795168834</v>
      </c>
      <c r="O86" s="5">
        <f t="shared" si="27"/>
        <v>1.450498179516883</v>
      </c>
      <c r="P86" s="5">
        <f t="shared" si="27"/>
        <v>1.4504981795168832</v>
      </c>
      <c r="Q86" s="5">
        <f t="shared" si="27"/>
        <v>1.4504981795168832</v>
      </c>
      <c r="R86" s="24">
        <f>AVERAGE(J86:Q86)</f>
        <v>1.4504981795168832</v>
      </c>
    </row>
    <row r="87" spans="1:18" x14ac:dyDescent="0.2">
      <c r="A87" t="str">
        <f>A82</f>
        <v>Digital:Singles</v>
      </c>
      <c r="I87" s="5"/>
      <c r="J87" s="5">
        <f t="shared" si="27"/>
        <v>0.60279547783099452</v>
      </c>
      <c r="K87" s="5">
        <f t="shared" si="27"/>
        <v>0.60279547783099563</v>
      </c>
      <c r="L87" s="5">
        <f t="shared" si="27"/>
        <v>0.60279547783099119</v>
      </c>
      <c r="M87" s="5">
        <f t="shared" si="27"/>
        <v>0.6027954778309903</v>
      </c>
      <c r="N87" s="5">
        <f t="shared" si="27"/>
        <v>0.60279547783099574</v>
      </c>
      <c r="O87" s="5">
        <f t="shared" si="27"/>
        <v>0.60279547783100751</v>
      </c>
      <c r="P87" s="5">
        <f t="shared" si="27"/>
        <v>0.60279547783093346</v>
      </c>
      <c r="Q87" s="5">
        <f t="shared" si="27"/>
        <v>0.60279547783093312</v>
      </c>
      <c r="R87" s="24">
        <f>AVERAGE(J87:Q87)</f>
        <v>0.6027954778309802</v>
      </c>
    </row>
    <row r="88" spans="1:18" x14ac:dyDescent="0.2">
      <c r="A88" t="str">
        <f>A83</f>
        <v>Digital:Albums</v>
      </c>
      <c r="I88" s="5"/>
      <c r="J88" s="5">
        <f t="shared" si="27"/>
        <v>0.62979367564393751</v>
      </c>
      <c r="K88" s="5">
        <f t="shared" si="27"/>
        <v>0.6297936756439374</v>
      </c>
      <c r="L88" s="5">
        <f t="shared" si="27"/>
        <v>0.62979367564393329</v>
      </c>
      <c r="M88" s="5">
        <f t="shared" si="27"/>
        <v>0.6297936756439354</v>
      </c>
      <c r="N88" s="5">
        <f t="shared" si="27"/>
        <v>0.62979367564394517</v>
      </c>
      <c r="O88" s="5">
        <f t="shared" si="27"/>
        <v>0.62979367564392497</v>
      </c>
      <c r="P88" s="5">
        <f t="shared" si="27"/>
        <v>0.62979367564393263</v>
      </c>
      <c r="Q88" s="5">
        <f t="shared" si="27"/>
        <v>0.6297936756439565</v>
      </c>
      <c r="R88" s="24">
        <f>AVERAGE(J88:Q88)</f>
        <v>0.62979367564393784</v>
      </c>
    </row>
    <row r="90" spans="1:18" x14ac:dyDescent="0.2">
      <c r="J90" s="25">
        <f>ROUND((J85-$R85)*100,0)</f>
        <v>0</v>
      </c>
      <c r="K90" s="25">
        <f t="shared" ref="K90:Q90" si="28">ROUND((K85-$R85)*100,0)</f>
        <v>0</v>
      </c>
      <c r="L90" s="25">
        <f t="shared" si="28"/>
        <v>0</v>
      </c>
      <c r="M90" s="25">
        <f t="shared" si="28"/>
        <v>0</v>
      </c>
      <c r="N90" s="25">
        <f t="shared" si="28"/>
        <v>0</v>
      </c>
      <c r="O90" s="25">
        <f t="shared" si="28"/>
        <v>0</v>
      </c>
      <c r="P90" s="25">
        <f t="shared" si="28"/>
        <v>0</v>
      </c>
      <c r="Q90" s="25">
        <f t="shared" si="28"/>
        <v>0</v>
      </c>
      <c r="R90" s="22" t="str">
        <f>IF(COUNTIF(J90:Q90,0)=COUNT(J85:Q85),"OK","Error")</f>
        <v>OK</v>
      </c>
    </row>
    <row r="91" spans="1:18" x14ac:dyDescent="0.2">
      <c r="J91" s="25">
        <f t="shared" ref="J91:Q91" si="29">ROUND((J86-$R86)*100,0)</f>
        <v>0</v>
      </c>
      <c r="K91" s="25">
        <f t="shared" si="29"/>
        <v>0</v>
      </c>
      <c r="L91" s="25">
        <f t="shared" si="29"/>
        <v>0</v>
      </c>
      <c r="M91" s="25">
        <f t="shared" si="29"/>
        <v>0</v>
      </c>
      <c r="N91" s="25">
        <f t="shared" si="29"/>
        <v>0</v>
      </c>
      <c r="O91" s="25">
        <f t="shared" si="29"/>
        <v>0</v>
      </c>
      <c r="P91" s="25">
        <f t="shared" si="29"/>
        <v>0</v>
      </c>
      <c r="Q91" s="25">
        <f t="shared" si="29"/>
        <v>0</v>
      </c>
      <c r="R91" s="22" t="str">
        <f>IF(COUNTIF(J91:Q91,0)=COUNT(J86:Q86),"OK","Error")</f>
        <v>OK</v>
      </c>
    </row>
    <row r="92" spans="1:18" x14ac:dyDescent="0.2">
      <c r="J92" s="25">
        <f t="shared" ref="J92:Q92" si="30">ROUND((J87-$R87)*100,0)</f>
        <v>0</v>
      </c>
      <c r="K92" s="25">
        <f t="shared" si="30"/>
        <v>0</v>
      </c>
      <c r="L92" s="25">
        <f t="shared" si="30"/>
        <v>0</v>
      </c>
      <c r="M92" s="25">
        <f t="shared" si="30"/>
        <v>0</v>
      </c>
      <c r="N92" s="25">
        <f t="shared" si="30"/>
        <v>0</v>
      </c>
      <c r="O92" s="25">
        <f t="shared" si="30"/>
        <v>0</v>
      </c>
      <c r="P92" s="25">
        <f t="shared" si="30"/>
        <v>0</v>
      </c>
      <c r="Q92" s="25">
        <f t="shared" si="30"/>
        <v>0</v>
      </c>
      <c r="R92" s="22" t="str">
        <f>IF(COUNTIF(J92:Q92,0)=COUNT(J87:Q87),"OK","Error")</f>
        <v>OK</v>
      </c>
    </row>
    <row r="93" spans="1:18" x14ac:dyDescent="0.2">
      <c r="J93" s="25">
        <f t="shared" ref="J93:Q93" si="31">ROUND((J88-$R88)*100,0)</f>
        <v>0</v>
      </c>
      <c r="K93" s="25">
        <f t="shared" si="31"/>
        <v>0</v>
      </c>
      <c r="L93" s="25">
        <f t="shared" si="31"/>
        <v>0</v>
      </c>
      <c r="M93" s="25">
        <f t="shared" si="31"/>
        <v>0</v>
      </c>
      <c r="N93" s="25">
        <f t="shared" si="31"/>
        <v>0</v>
      </c>
      <c r="O93" s="25">
        <f t="shared" si="31"/>
        <v>0</v>
      </c>
      <c r="P93" s="25">
        <f t="shared" si="31"/>
        <v>0</v>
      </c>
      <c r="Q93" s="25">
        <f t="shared" si="31"/>
        <v>0</v>
      </c>
      <c r="R93" s="22" t="str">
        <f>IF(COUNTIF(J93:Q93,0)=COUNT(J88:Q88),"OK","Error")</f>
        <v>OK</v>
      </c>
    </row>
  </sheetData>
  <phoneticPr fontId="9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/>
  </sheetViews>
  <sheetFormatPr defaultRowHeight="12.75" x14ac:dyDescent="0.2"/>
  <cols>
    <col min="4" max="4" width="9.5703125" customWidth="1"/>
    <col min="12" max="12" width="9.7109375" customWidth="1"/>
    <col min="13" max="13" width="4.7109375" customWidth="1"/>
    <col min="15" max="15" width="7.42578125" customWidth="1"/>
  </cols>
  <sheetData>
    <row r="1" spans="1:18" ht="15.75" x14ac:dyDescent="0.25">
      <c r="A1" s="2" t="s">
        <v>26</v>
      </c>
    </row>
    <row r="3" spans="1:18" ht="25.5" x14ac:dyDescent="0.2">
      <c r="B3" s="13" t="s">
        <v>53</v>
      </c>
      <c r="C3" s="13">
        <v>2007</v>
      </c>
      <c r="D3" s="13">
        <v>2012</v>
      </c>
      <c r="E3" s="13" t="s">
        <v>25</v>
      </c>
    </row>
    <row r="4" spans="1:18" x14ac:dyDescent="0.2">
      <c r="A4" s="1"/>
      <c r="J4" s="1"/>
      <c r="N4" s="18"/>
      <c r="Q4" s="20"/>
      <c r="R4" s="3"/>
    </row>
    <row r="5" spans="1:18" x14ac:dyDescent="0.2">
      <c r="A5" t="str">
        <f>'Projected sales numbers'!A6</f>
        <v>Physical:Singles</v>
      </c>
      <c r="B5" s="1"/>
      <c r="C5" s="14">
        <v>3</v>
      </c>
      <c r="D5" s="14">
        <v>2.4</v>
      </c>
      <c r="E5" s="5">
        <f>(D5/C5)^(1/($D$3-$C$3))-1</f>
        <v>-4.3647500209962997E-2</v>
      </c>
      <c r="N5" s="6"/>
      <c r="Q5" s="20"/>
      <c r="R5" s="3"/>
    </row>
    <row r="6" spans="1:18" x14ac:dyDescent="0.2">
      <c r="A6" t="str">
        <f>'Projected sales numbers'!A7</f>
        <v>Physical:Albums</v>
      </c>
      <c r="B6" s="1"/>
      <c r="C6" s="14">
        <v>10</v>
      </c>
      <c r="D6" s="14">
        <v>8</v>
      </c>
      <c r="E6" s="5">
        <f>(D6/C6)^(1/($D$3-$C$3))-1</f>
        <v>-4.3647500209962997E-2</v>
      </c>
      <c r="L6" s="3"/>
      <c r="N6" s="3"/>
      <c r="Q6" s="20"/>
      <c r="R6" s="3"/>
    </row>
    <row r="7" spans="1:18" x14ac:dyDescent="0.2">
      <c r="A7" t="str">
        <f>'Projected sales numbers'!A8</f>
        <v>Digital:Singles</v>
      </c>
      <c r="B7" s="1"/>
      <c r="C7" s="14">
        <v>1</v>
      </c>
      <c r="D7" s="14">
        <v>0.8</v>
      </c>
      <c r="E7" s="5">
        <f>(D7/C7)^(1/($D$3-$C$3))-1</f>
        <v>-4.3647500209962997E-2</v>
      </c>
      <c r="J7" s="1"/>
      <c r="L7" s="16"/>
      <c r="N7" s="16"/>
      <c r="O7" s="16"/>
      <c r="Q7" s="20"/>
      <c r="R7" s="3"/>
    </row>
    <row r="8" spans="1:18" x14ac:dyDescent="0.2">
      <c r="A8" t="str">
        <f>'Projected sales numbers'!A9</f>
        <v>Digital:Albums</v>
      </c>
      <c r="B8" s="1"/>
      <c r="C8" s="14">
        <v>10</v>
      </c>
      <c r="D8" s="14">
        <v>7</v>
      </c>
      <c r="E8" s="5">
        <f>(D8/C8)^(1/($D$3-$C$3))-1</f>
        <v>-6.8850084905162312E-2</v>
      </c>
      <c r="J8" s="1"/>
      <c r="L8" s="16"/>
      <c r="N8" s="16"/>
      <c r="O8" s="16"/>
      <c r="Q8" s="20"/>
      <c r="R8" s="3"/>
    </row>
    <row r="9" spans="1:18" x14ac:dyDescent="0.2">
      <c r="A9" s="1"/>
      <c r="Q9" s="20"/>
      <c r="R9" s="3"/>
    </row>
    <row r="10" spans="1:18" x14ac:dyDescent="0.2">
      <c r="A10" s="1" t="s">
        <v>27</v>
      </c>
      <c r="Q10" s="20"/>
      <c r="R10" s="3"/>
    </row>
    <row r="11" spans="1:18" x14ac:dyDescent="0.2">
      <c r="B11" s="1" t="s">
        <v>2</v>
      </c>
      <c r="C11" s="1">
        <f>D3</f>
        <v>2012</v>
      </c>
      <c r="D11" s="1">
        <f t="shared" ref="D11:L11" si="0">C11+1</f>
        <v>2013</v>
      </c>
      <c r="E11" s="1">
        <f t="shared" si="0"/>
        <v>2014</v>
      </c>
      <c r="F11" s="1">
        <f t="shared" si="0"/>
        <v>2015</v>
      </c>
      <c r="G11" s="1">
        <f t="shared" si="0"/>
        <v>2016</v>
      </c>
      <c r="H11" s="1">
        <f t="shared" si="0"/>
        <v>2017</v>
      </c>
      <c r="I11" s="1">
        <f t="shared" si="0"/>
        <v>2018</v>
      </c>
      <c r="J11" s="1">
        <f t="shared" si="0"/>
        <v>2019</v>
      </c>
      <c r="K11" s="1">
        <f t="shared" si="0"/>
        <v>2020</v>
      </c>
      <c r="L11" s="1">
        <f t="shared" si="0"/>
        <v>2021</v>
      </c>
      <c r="Q11" s="20"/>
      <c r="R11" s="3"/>
    </row>
    <row r="12" spans="1:18" x14ac:dyDescent="0.2">
      <c r="A12" s="1"/>
      <c r="Q12" s="20"/>
      <c r="R12" s="3"/>
    </row>
    <row r="13" spans="1:18" x14ac:dyDescent="0.2">
      <c r="A13" t="str">
        <f>'Historic data'!A$5&amp;'Historic data'!B6</f>
        <v>Physical:Singles</v>
      </c>
      <c r="B13" s="1"/>
      <c r="C13" s="4">
        <f t="shared" ref="C13:L13" si="1">$D5*(1+$E5)^(C$11-$D$3)</f>
        <v>2.4</v>
      </c>
      <c r="D13" s="4">
        <f t="shared" si="1"/>
        <v>2.2952459994960885</v>
      </c>
      <c r="E13" s="4">
        <f t="shared" si="1"/>
        <v>2.1950642492511663</v>
      </c>
      <c r="F13" s="4">
        <f t="shared" si="1"/>
        <v>2.0992551819710941</v>
      </c>
      <c r="G13" s="4">
        <f t="shared" si="1"/>
        <v>2.0076279409752442</v>
      </c>
      <c r="H13" s="4">
        <f t="shared" si="1"/>
        <v>1.9199999999999997</v>
      </c>
      <c r="I13" s="4">
        <f t="shared" si="1"/>
        <v>1.8361967995968707</v>
      </c>
      <c r="J13" s="4">
        <f t="shared" si="1"/>
        <v>1.756051399400933</v>
      </c>
      <c r="K13" s="4">
        <f t="shared" si="1"/>
        <v>1.6794041455768747</v>
      </c>
      <c r="L13" s="4">
        <f t="shared" si="1"/>
        <v>1.6061023527801954</v>
      </c>
      <c r="Q13" s="20"/>
      <c r="R13" s="3"/>
    </row>
    <row r="14" spans="1:18" x14ac:dyDescent="0.2">
      <c r="A14" t="str">
        <f>'Historic data'!A$5&amp;'Historic data'!B7</f>
        <v>Physical:Albums</v>
      </c>
      <c r="B14" s="1"/>
      <c r="C14" s="4">
        <f t="shared" ref="C14:L14" si="2">$D6*(1+$E6)^(C$11-$D$3)</f>
        <v>8</v>
      </c>
      <c r="D14" s="4">
        <f t="shared" si="2"/>
        <v>7.650819998320296</v>
      </c>
      <c r="E14" s="4">
        <f t="shared" si="2"/>
        <v>7.3168808308372215</v>
      </c>
      <c r="F14" s="4">
        <f t="shared" si="2"/>
        <v>6.9975172732369799</v>
      </c>
      <c r="G14" s="4">
        <f t="shared" si="2"/>
        <v>6.6920931365841483</v>
      </c>
      <c r="H14" s="4">
        <f t="shared" si="2"/>
        <v>6.3999999999999995</v>
      </c>
      <c r="I14" s="4">
        <f t="shared" si="2"/>
        <v>6.1206559986562361</v>
      </c>
      <c r="J14" s="4">
        <f t="shared" si="2"/>
        <v>5.853504664669777</v>
      </c>
      <c r="K14" s="4">
        <f t="shared" si="2"/>
        <v>5.5980138185895827</v>
      </c>
      <c r="L14" s="4">
        <f t="shared" si="2"/>
        <v>5.3536745092673179</v>
      </c>
      <c r="Q14" s="20"/>
      <c r="R14" s="3"/>
    </row>
    <row r="15" spans="1:18" x14ac:dyDescent="0.2">
      <c r="A15" t="str">
        <f>'Historic data'!A$9&amp;'Historic data'!B10</f>
        <v>Digital:Singles</v>
      </c>
      <c r="B15" s="1"/>
      <c r="C15" s="4">
        <f t="shared" ref="C15:L15" si="3">$D7*(1+$E7)^(C$11-$D$3)</f>
        <v>0.8</v>
      </c>
      <c r="D15" s="4">
        <f t="shared" si="3"/>
        <v>0.76508199983202962</v>
      </c>
      <c r="E15" s="4">
        <f t="shared" si="3"/>
        <v>0.73168808308372224</v>
      </c>
      <c r="F15" s="4">
        <f t="shared" si="3"/>
        <v>0.69975172732369806</v>
      </c>
      <c r="G15" s="4">
        <f t="shared" si="3"/>
        <v>0.66920931365841485</v>
      </c>
      <c r="H15" s="4">
        <f t="shared" si="3"/>
        <v>0.64</v>
      </c>
      <c r="I15" s="4">
        <f t="shared" si="3"/>
        <v>0.6120655998656237</v>
      </c>
      <c r="J15" s="4">
        <f t="shared" si="3"/>
        <v>0.58535046646697775</v>
      </c>
      <c r="K15" s="4">
        <f t="shared" si="3"/>
        <v>0.55980138185895834</v>
      </c>
      <c r="L15" s="4">
        <f t="shared" si="3"/>
        <v>0.53536745092673177</v>
      </c>
      <c r="Q15" s="20"/>
      <c r="R15" s="3"/>
    </row>
    <row r="16" spans="1:18" x14ac:dyDescent="0.2">
      <c r="A16" t="str">
        <f>'Historic data'!A$9&amp;'Historic data'!B11</f>
        <v>Digital:Albums</v>
      </c>
      <c r="B16" s="1"/>
      <c r="C16" s="4">
        <f t="shared" ref="C16:L16" si="4">$D8*(1+$E8)^(C$11-$D$3)</f>
        <v>7</v>
      </c>
      <c r="D16" s="4">
        <f t="shared" si="4"/>
        <v>6.5180494056638638</v>
      </c>
      <c r="E16" s="4">
        <f t="shared" si="4"/>
        <v>6.0692811506678641</v>
      </c>
      <c r="F16" s="4">
        <f t="shared" si="4"/>
        <v>5.6514106281310807</v>
      </c>
      <c r="G16" s="4">
        <f t="shared" si="4"/>
        <v>5.2623105265503192</v>
      </c>
      <c r="H16" s="4">
        <f t="shared" si="4"/>
        <v>4.8999999999999995</v>
      </c>
      <c r="I16" s="4">
        <f t="shared" si="4"/>
        <v>4.5626345839647051</v>
      </c>
      <c r="J16" s="4">
        <f t="shared" si="4"/>
        <v>4.2484968054675054</v>
      </c>
      <c r="K16" s="4">
        <f t="shared" si="4"/>
        <v>3.9559874396917563</v>
      </c>
      <c r="L16" s="4">
        <f t="shared" si="4"/>
        <v>3.6836173685852232</v>
      </c>
    </row>
    <row r="18" spans="1:14" x14ac:dyDescent="0.2">
      <c r="A18" s="1" t="s">
        <v>30</v>
      </c>
    </row>
    <row r="19" spans="1:14" x14ac:dyDescent="0.2">
      <c r="B19" s="1" t="s">
        <v>2</v>
      </c>
      <c r="C19" s="1">
        <f>C11</f>
        <v>2012</v>
      </c>
      <c r="D19" s="1">
        <f>D11</f>
        <v>2013</v>
      </c>
      <c r="E19" s="1">
        <f t="shared" ref="E19:L19" si="5">E11</f>
        <v>2014</v>
      </c>
      <c r="F19" s="1">
        <f t="shared" si="5"/>
        <v>2015</v>
      </c>
      <c r="G19" s="1">
        <f t="shared" si="5"/>
        <v>2016</v>
      </c>
      <c r="H19" s="1">
        <f t="shared" si="5"/>
        <v>2017</v>
      </c>
      <c r="I19" s="1">
        <f t="shared" si="5"/>
        <v>2018</v>
      </c>
      <c r="J19" s="1">
        <f t="shared" si="5"/>
        <v>2019</v>
      </c>
      <c r="K19" s="1">
        <f t="shared" si="5"/>
        <v>2020</v>
      </c>
      <c r="L19" s="1">
        <f t="shared" si="5"/>
        <v>2021</v>
      </c>
    </row>
    <row r="20" spans="1:14" x14ac:dyDescent="0.2">
      <c r="A20" s="1"/>
    </row>
    <row r="21" spans="1:14" x14ac:dyDescent="0.2">
      <c r="A21" t="str">
        <f>A13</f>
        <v>Physical:Singles</v>
      </c>
      <c r="B21" s="1"/>
      <c r="C21" s="4">
        <f>C13*'Projected sales numbers'!H62</f>
        <v>3.84</v>
      </c>
      <c r="D21" s="4">
        <f>D13*'Projected sales numbers'!I62</f>
        <v>2.912149675499923</v>
      </c>
      <c r="E21" s="4">
        <f>E13*'Projected sales numbers'!J62</f>
        <v>2.2837523016598036</v>
      </c>
      <c r="F21" s="4">
        <f>F13*'Projected sales numbers'!K62</f>
        <v>1.8422685033599593</v>
      </c>
      <c r="G21" s="4">
        <f>G13*'Projected sales numbers'!L62</f>
        <v>1.5221218209320593</v>
      </c>
      <c r="H21" s="4">
        <f>H13*'Projected sales numbers'!M62</f>
        <v>1.2834651409808142</v>
      </c>
      <c r="I21" s="4">
        <f>I13*'Projected sales numbers'!N62</f>
        <v>1.1011835964954628</v>
      </c>
      <c r="J21" s="4">
        <f>J13*'Projected sales numbers'!O62</f>
        <v>0.9589308069720377</v>
      </c>
      <c r="K21" s="4">
        <f>K13*'Projected sales numbers'!P62</f>
        <v>0.84576098894746099</v>
      </c>
      <c r="L21" s="4">
        <f>L13*'Projected sales numbers'!Q62</f>
        <v>0.75415744054416634</v>
      </c>
    </row>
    <row r="22" spans="1:14" x14ac:dyDescent="0.2">
      <c r="A22" t="str">
        <f>A14</f>
        <v>Physical:Albums</v>
      </c>
      <c r="B22" s="1"/>
      <c r="C22" s="4">
        <f>C14*'Projected sales numbers'!H63</f>
        <v>676</v>
      </c>
      <c r="D22" s="4">
        <f>D14*'Projected sales numbers'!I63</f>
        <v>553.48295332326745</v>
      </c>
      <c r="E22" s="4">
        <f>E14*'Projected sales numbers'!J63</f>
        <v>453.17067991042342</v>
      </c>
      <c r="F22" s="4">
        <f>F14*'Projected sales numbers'!K63</f>
        <v>371.03882585256542</v>
      </c>
      <c r="G22" s="4">
        <f>G14*'Projected sales numbers'!L63</f>
        <v>303.79240403916481</v>
      </c>
      <c r="H22" s="4">
        <f>H14*'Projected sales numbers'!M63</f>
        <v>248.73360500705951</v>
      </c>
      <c r="I22" s="4">
        <f>I14*'Projected sales numbers'!N63</f>
        <v>203.65356551782597</v>
      </c>
      <c r="J22" s="4">
        <f>J14*'Projected sales numbers'!O63</f>
        <v>166.74375280712997</v>
      </c>
      <c r="K22" s="4">
        <f>K14*'Projected sales numbers'!P63</f>
        <v>136.52340939629457</v>
      </c>
      <c r="L22" s="4">
        <f>L14*'Projected sales numbers'!Q63</f>
        <v>111.78014767814</v>
      </c>
    </row>
    <row r="23" spans="1:14" x14ac:dyDescent="0.2">
      <c r="A23" t="str">
        <f>A15</f>
        <v>Digital:Singles</v>
      </c>
      <c r="C23" s="4">
        <f>C15*'Projected sales numbers'!H64</f>
        <v>141.20000000000002</v>
      </c>
      <c r="D23" s="4">
        <f>D15*'Projected sales numbers'!I64</f>
        <v>139.82231688838471</v>
      </c>
      <c r="E23" s="4">
        <f>E15*'Projected sales numbers'!J64</f>
        <v>136.57586118142973</v>
      </c>
      <c r="F23" s="4">
        <f>F15*'Projected sales numbers'!K64</f>
        <v>132.29653607231788</v>
      </c>
      <c r="G23" s="4">
        <f>G15*'Projected sales numbers'!L64</f>
        <v>127.50418042312423</v>
      </c>
      <c r="H23" s="4">
        <f>H15*'Projected sales numbers'!M64</f>
        <v>122.5094773820849</v>
      </c>
      <c r="I23" s="4">
        <f>I15*'Projected sales numbers'!N64</f>
        <v>117.4926890970217</v>
      </c>
      <c r="J23" s="4">
        <f>J15*'Projected sales numbers'!O64</f>
        <v>112.55546028574963</v>
      </c>
      <c r="K23" s="4">
        <f>K15*'Projected sales numbers'!P64</f>
        <v>107.75301089995048</v>
      </c>
      <c r="L23" s="4">
        <f>L15*'Projected sales numbers'!Q64</f>
        <v>103.11352149875874</v>
      </c>
    </row>
    <row r="24" spans="1:14" x14ac:dyDescent="0.2">
      <c r="A24" t="str">
        <f>A16</f>
        <v>Digital:Albums</v>
      </c>
      <c r="C24" s="4">
        <f>C16*'Projected sales numbers'!H65</f>
        <v>182.70000000000002</v>
      </c>
      <c r="D24" s="4">
        <f>D16*'Projected sales numbers'!I65</f>
        <v>198.36574200208707</v>
      </c>
      <c r="E24" s="4">
        <f>E16*'Projected sales numbers'!J65</f>
        <v>205.67308415956614</v>
      </c>
      <c r="F24" s="4">
        <f>F16*'Projected sales numbers'!K65</f>
        <v>206.37284229535607</v>
      </c>
      <c r="G24" s="4">
        <f>G16*'Projected sales numbers'!L65</f>
        <v>202.35775421318377</v>
      </c>
      <c r="H24" s="4">
        <f>H16*'Projected sales numbers'!M65</f>
        <v>195.25864034811443</v>
      </c>
      <c r="I24" s="4">
        <f>I16*'Projected sales numbers'!N65</f>
        <v>186.32265160512509</v>
      </c>
      <c r="J24" s="4">
        <f>J16*'Projected sales numbers'!O65</f>
        <v>176.43485749664606</v>
      </c>
      <c r="K24" s="4">
        <f>K16*'Projected sales numbers'!P65</f>
        <v>166.19088846108602</v>
      </c>
      <c r="L24" s="4">
        <f>L16*'Projected sales numbers'!Q65</f>
        <v>155.97443979881984</v>
      </c>
    </row>
    <row r="25" spans="1:14" x14ac:dyDescent="0.2">
      <c r="B25" s="1"/>
    </row>
    <row r="26" spans="1:14" x14ac:dyDescent="0.2">
      <c r="A26" s="3" t="s">
        <v>28</v>
      </c>
      <c r="B26" s="1"/>
      <c r="C26" s="4">
        <f>C21+C22</f>
        <v>679.84</v>
      </c>
      <c r="D26" s="4">
        <f>D21+D22</f>
        <v>556.39510299876736</v>
      </c>
      <c r="E26" s="4">
        <f t="shared" ref="E26:L26" si="6">E21+E22</f>
        <v>455.45443221208325</v>
      </c>
      <c r="F26" s="4">
        <f t="shared" si="6"/>
        <v>372.88109435592537</v>
      </c>
      <c r="G26" s="4">
        <f t="shared" si="6"/>
        <v>305.31452586009686</v>
      </c>
      <c r="H26" s="4">
        <f t="shared" si="6"/>
        <v>250.01707014804032</v>
      </c>
      <c r="I26" s="4">
        <f t="shared" si="6"/>
        <v>204.75474911432144</v>
      </c>
      <c r="J26" s="4">
        <f t="shared" si="6"/>
        <v>167.702683614102</v>
      </c>
      <c r="K26" s="4">
        <f t="shared" si="6"/>
        <v>137.36917038524203</v>
      </c>
      <c r="L26" s="4">
        <f t="shared" si="6"/>
        <v>112.53430511868416</v>
      </c>
    </row>
    <row r="27" spans="1:14" x14ac:dyDescent="0.2">
      <c r="A27" s="3" t="s">
        <v>42</v>
      </c>
      <c r="B27" s="1"/>
      <c r="C27" s="4">
        <f>C23+C24</f>
        <v>323.90000000000003</v>
      </c>
      <c r="D27" s="4">
        <f>D23+D24</f>
        <v>338.18805889047178</v>
      </c>
      <c r="E27" s="4">
        <f t="shared" ref="E27:L27" si="7">E23+E24</f>
        <v>342.24894534099587</v>
      </c>
      <c r="F27" s="4">
        <f t="shared" si="7"/>
        <v>338.66937836767397</v>
      </c>
      <c r="G27" s="4">
        <f t="shared" si="7"/>
        <v>329.86193463630798</v>
      </c>
      <c r="H27" s="4">
        <f t="shared" si="7"/>
        <v>317.76811773019932</v>
      </c>
      <c r="I27" s="4">
        <f t="shared" si="7"/>
        <v>303.81534070214678</v>
      </c>
      <c r="J27" s="4">
        <f t="shared" si="7"/>
        <v>288.99031778239566</v>
      </c>
      <c r="K27" s="4">
        <f t="shared" si="7"/>
        <v>273.94389936103653</v>
      </c>
      <c r="L27" s="4">
        <f t="shared" si="7"/>
        <v>259.0879612975786</v>
      </c>
    </row>
    <row r="28" spans="1:14" x14ac:dyDescent="0.2">
      <c r="A28" s="3" t="s">
        <v>29</v>
      </c>
      <c r="B28" s="1"/>
      <c r="C28" s="4">
        <f>C27+C26</f>
        <v>1003.74</v>
      </c>
      <c r="D28" s="4">
        <f>D27+D26</f>
        <v>894.58316188923914</v>
      </c>
      <c r="E28" s="4">
        <f t="shared" ref="E28:L28" si="8">E27+E26</f>
        <v>797.70337755307912</v>
      </c>
      <c r="F28" s="4">
        <f t="shared" si="8"/>
        <v>711.55047272359934</v>
      </c>
      <c r="G28" s="4">
        <f t="shared" si="8"/>
        <v>635.17646049640484</v>
      </c>
      <c r="H28" s="4">
        <f t="shared" si="8"/>
        <v>567.78518787823964</v>
      </c>
      <c r="I28" s="4">
        <f t="shared" si="8"/>
        <v>508.57008981646823</v>
      </c>
      <c r="J28" s="4">
        <f t="shared" si="8"/>
        <v>456.69300139649766</v>
      </c>
      <c r="K28" s="4">
        <f t="shared" si="8"/>
        <v>411.31306974627853</v>
      </c>
      <c r="L28" s="4">
        <f t="shared" si="8"/>
        <v>371.62226641626273</v>
      </c>
    </row>
    <row r="29" spans="1:14" x14ac:dyDescent="0.2">
      <c r="A29" s="3"/>
      <c r="B29" s="1"/>
      <c r="C29" s="5"/>
      <c r="D29" s="5"/>
      <c r="E29" s="5"/>
      <c r="F29" s="5"/>
      <c r="G29" s="5"/>
      <c r="H29" s="5"/>
      <c r="I29" s="26"/>
      <c r="J29" s="5"/>
      <c r="K29" s="5"/>
      <c r="L29" s="5"/>
    </row>
    <row r="30" spans="1:14" x14ac:dyDescent="0.2">
      <c r="A30" s="3"/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4" x14ac:dyDescent="0.2">
      <c r="A31" s="3"/>
      <c r="B31" s="1"/>
    </row>
    <row r="32" spans="1:14" x14ac:dyDescent="0.2">
      <c r="A32" s="3"/>
      <c r="B32" s="1"/>
      <c r="C32" s="19"/>
      <c r="D32" s="19"/>
      <c r="E32" s="19"/>
      <c r="F32" s="19"/>
      <c r="G32" s="19"/>
      <c r="H32" s="19"/>
      <c r="I32" s="19"/>
      <c r="J32" s="19"/>
      <c r="K32" s="19"/>
      <c r="L32" s="19"/>
      <c r="N32" s="19"/>
    </row>
    <row r="34" spans="1:17" x14ac:dyDescent="0.2">
      <c r="A34" s="1" t="s">
        <v>31</v>
      </c>
    </row>
    <row r="35" spans="1:17" x14ac:dyDescent="0.2">
      <c r="B35" s="1" t="s">
        <v>2</v>
      </c>
      <c r="C35" s="1">
        <f>C19</f>
        <v>2012</v>
      </c>
      <c r="D35" s="1">
        <f>D19</f>
        <v>2013</v>
      </c>
      <c r="E35" s="1">
        <f t="shared" ref="E35:L35" si="9">E19</f>
        <v>2014</v>
      </c>
      <c r="F35" s="1">
        <f t="shared" si="9"/>
        <v>2015</v>
      </c>
      <c r="G35" s="1">
        <f t="shared" si="9"/>
        <v>2016</v>
      </c>
      <c r="H35" s="1">
        <f t="shared" si="9"/>
        <v>2017</v>
      </c>
      <c r="I35" s="1">
        <f t="shared" si="9"/>
        <v>2018</v>
      </c>
      <c r="J35" s="1">
        <f t="shared" si="9"/>
        <v>2019</v>
      </c>
      <c r="K35" s="1">
        <f t="shared" si="9"/>
        <v>2020</v>
      </c>
      <c r="L35" s="1">
        <f t="shared" si="9"/>
        <v>2021</v>
      </c>
    </row>
    <row r="36" spans="1:17" x14ac:dyDescent="0.2">
      <c r="A36" s="1"/>
    </row>
    <row r="37" spans="1:17" x14ac:dyDescent="0.2">
      <c r="A37" t="str">
        <f>A21</f>
        <v>Physical:Singles</v>
      </c>
      <c r="B37" s="1"/>
      <c r="C37" s="4">
        <f>C13*'Adjusted sales projections'!H71</f>
        <v>3.84</v>
      </c>
      <c r="D37" s="4">
        <f>D13*'Adjusted sales projections'!I71</f>
        <v>2.912149675499923</v>
      </c>
      <c r="E37" s="4">
        <f>E13*'Adjusted sales projections'!J71</f>
        <v>2.2837523016598036</v>
      </c>
      <c r="F37" s="4">
        <f>F13*'Adjusted sales projections'!K71</f>
        <v>1.8422685033599593</v>
      </c>
      <c r="G37" s="4">
        <f>G13*'Adjusted sales projections'!L71</f>
        <v>1.5221218209320593</v>
      </c>
      <c r="H37" s="4">
        <f>H13*'Adjusted sales projections'!M71</f>
        <v>1.2834651409808142</v>
      </c>
      <c r="I37" s="4">
        <f>I13*'Adjusted sales projections'!N71</f>
        <v>1.1011835964954628</v>
      </c>
      <c r="J37" s="4">
        <f>J13*'Adjusted sales projections'!O71</f>
        <v>0.9589308069720377</v>
      </c>
      <c r="K37" s="4">
        <f>K13*'Adjusted sales projections'!P71</f>
        <v>0.84576098894746099</v>
      </c>
      <c r="L37" s="4">
        <f>L13*'Adjusted sales projections'!Q71</f>
        <v>0.75415744054416634</v>
      </c>
    </row>
    <row r="38" spans="1:17" x14ac:dyDescent="0.2">
      <c r="A38" t="str">
        <f t="shared" ref="A38:A44" si="10">A22</f>
        <v>Physical:Albums</v>
      </c>
      <c r="B38" s="1"/>
      <c r="C38" s="4">
        <f>C14*'Adjusted sales projections'!H72</f>
        <v>640.34599156118145</v>
      </c>
      <c r="D38" s="4">
        <f>D14*'Adjusted sales projections'!I72</f>
        <v>496.63834531914421</v>
      </c>
      <c r="E38" s="4">
        <f>E14*'Adjusted sales projections'!J72</f>
        <v>385.18183808724837</v>
      </c>
      <c r="F38" s="4">
        <f>F14*'Adjusted sales projections'!K72</f>
        <v>298.73860887026456</v>
      </c>
      <c r="G38" s="4">
        <f>G14*'Adjusted sales projections'!L72</f>
        <v>231.69513098778526</v>
      </c>
      <c r="H38" s="4">
        <f>H14*'Adjusted sales projections'!M72</f>
        <v>179.69767592631501</v>
      </c>
      <c r="I38" s="4">
        <f>I14*'Adjusted sales projections'!N72</f>
        <v>139.36958707613627</v>
      </c>
      <c r="J38" s="4">
        <f>J14*'Adjusted sales projections'!O72</f>
        <v>108.09200342545047</v>
      </c>
      <c r="K38" s="4">
        <f>K14*'Adjusted sales projections'!P72</f>
        <v>83.833793653595322</v>
      </c>
      <c r="L38" s="4">
        <f>L14*'Adjusted sales projections'!Q72</f>
        <v>65.019656733449168</v>
      </c>
    </row>
    <row r="39" spans="1:17" x14ac:dyDescent="0.2">
      <c r="A39" t="str">
        <f t="shared" si="10"/>
        <v>Digital:Singles</v>
      </c>
      <c r="C39" s="4">
        <f>C15*'Adjusted sales projections'!H73</f>
        <v>141.20000000000002</v>
      </c>
      <c r="D39" s="4">
        <f>D15*'Adjusted sales projections'!I73</f>
        <v>139.82231688838471</v>
      </c>
      <c r="E39" s="4">
        <f>E15*'Adjusted sales projections'!J73</f>
        <v>136.57586118142973</v>
      </c>
      <c r="F39" s="4">
        <f>F15*'Adjusted sales projections'!K73</f>
        <v>132.29653607231788</v>
      </c>
      <c r="G39" s="4">
        <f>G15*'Adjusted sales projections'!L73</f>
        <v>127.50418042312423</v>
      </c>
      <c r="H39" s="4">
        <f>H15*'Adjusted sales projections'!M73</f>
        <v>122.5094773820849</v>
      </c>
      <c r="I39" s="4">
        <f>I15*'Adjusted sales projections'!N73</f>
        <v>117.4926890970217</v>
      </c>
      <c r="J39" s="4">
        <f>J15*'Adjusted sales projections'!O73</f>
        <v>112.55546028574963</v>
      </c>
      <c r="K39" s="4">
        <f>K15*'Adjusted sales projections'!P73</f>
        <v>107.75301089995048</v>
      </c>
      <c r="L39" s="4">
        <f>L15*'Adjusted sales projections'!Q73</f>
        <v>103.11352149875874</v>
      </c>
      <c r="N39" s="3" t="s">
        <v>24</v>
      </c>
      <c r="Q39" s="15" t="str">
        <f>IF(L21+L23-L37-L39=0,"OK","Error")</f>
        <v>OK</v>
      </c>
    </row>
    <row r="40" spans="1:17" x14ac:dyDescent="0.2">
      <c r="A40" t="str">
        <f t="shared" si="10"/>
        <v>Digital:Albums</v>
      </c>
      <c r="C40" s="4">
        <f>C16*'Adjusted sales projections'!H74</f>
        <v>173.06392405063292</v>
      </c>
      <c r="D40" s="4">
        <f>D16*'Adjusted sales projections'!I74</f>
        <v>179.14325372803037</v>
      </c>
      <c r="E40" s="4">
        <f>E16*'Adjusted sales projections'!J74</f>
        <v>178.54033592671314</v>
      </c>
      <c r="F40" s="4">
        <f>F16*'Adjusted sales projections'!K74</f>
        <v>173.6111324169573</v>
      </c>
      <c r="G40" s="4">
        <f>G16*'Adjusted sales projections'!L74</f>
        <v>166.16732958228457</v>
      </c>
      <c r="H40" s="4">
        <f>H16*'Adjusted sales projections'!M74</f>
        <v>157.4448809554637</v>
      </c>
      <c r="I40" s="4">
        <f>I16*'Adjusted sales projections'!N74</f>
        <v>148.22682316658032</v>
      </c>
      <c r="J40" s="4">
        <f>J16*'Adjusted sales projections'!O74</f>
        <v>138.98313217278877</v>
      </c>
      <c r="K40" s="4">
        <f>K16*'Adjusted sales projections'!P74</f>
        <v>129.98205612618227</v>
      </c>
      <c r="L40" s="4">
        <f>L16*'Adjusted sales projections'!Q74</f>
        <v>121.36729131787814</v>
      </c>
    </row>
    <row r="41" spans="1:17" x14ac:dyDescent="0.2">
      <c r="B41" s="1"/>
    </row>
    <row r="42" spans="1:17" x14ac:dyDescent="0.2">
      <c r="A42" t="str">
        <f t="shared" si="10"/>
        <v>Total physical</v>
      </c>
      <c r="B42" s="1"/>
      <c r="C42" s="4">
        <f>C37+C38</f>
        <v>644.18599156118148</v>
      </c>
      <c r="D42" s="4">
        <f>D37+D38</f>
        <v>499.55049499464411</v>
      </c>
      <c r="E42" s="4">
        <f t="shared" ref="E42:L42" si="11">E37+E38</f>
        <v>387.4655903889082</v>
      </c>
      <c r="F42" s="4">
        <f t="shared" si="11"/>
        <v>300.5808773736245</v>
      </c>
      <c r="G42" s="4">
        <f t="shared" si="11"/>
        <v>233.21725280871732</v>
      </c>
      <c r="H42" s="4">
        <f t="shared" si="11"/>
        <v>180.98114106729582</v>
      </c>
      <c r="I42" s="4">
        <f t="shared" si="11"/>
        <v>140.47077067263174</v>
      </c>
      <c r="J42" s="4">
        <f t="shared" si="11"/>
        <v>109.05093423242251</v>
      </c>
      <c r="K42" s="4">
        <f t="shared" si="11"/>
        <v>84.679554642542783</v>
      </c>
      <c r="L42" s="4">
        <f t="shared" si="11"/>
        <v>65.77381417399333</v>
      </c>
    </row>
    <row r="43" spans="1:17" x14ac:dyDescent="0.2">
      <c r="A43" s="3" t="s">
        <v>42</v>
      </c>
      <c r="B43" s="1"/>
      <c r="C43" s="4">
        <f>C39+C40</f>
        <v>314.26392405063291</v>
      </c>
      <c r="D43" s="4">
        <f>D39+D40</f>
        <v>318.96557061641511</v>
      </c>
      <c r="E43" s="4">
        <f t="shared" ref="E43:L43" si="12">E39+E40</f>
        <v>315.11619710814284</v>
      </c>
      <c r="F43" s="4">
        <f t="shared" si="12"/>
        <v>305.90766848927518</v>
      </c>
      <c r="G43" s="4">
        <f t="shared" si="12"/>
        <v>293.67151000540878</v>
      </c>
      <c r="H43" s="4">
        <f t="shared" si="12"/>
        <v>279.95435833754857</v>
      </c>
      <c r="I43" s="4">
        <f t="shared" si="12"/>
        <v>265.71951226360204</v>
      </c>
      <c r="J43" s="4">
        <f t="shared" si="12"/>
        <v>251.5385924585384</v>
      </c>
      <c r="K43" s="4">
        <f t="shared" si="12"/>
        <v>237.73506702613275</v>
      </c>
      <c r="L43" s="4">
        <f t="shared" si="12"/>
        <v>224.4808128166369</v>
      </c>
    </row>
    <row r="44" spans="1:17" x14ac:dyDescent="0.2">
      <c r="A44" t="str">
        <f t="shared" si="10"/>
        <v>TOTAL</v>
      </c>
      <c r="B44" s="1"/>
      <c r="C44" s="4">
        <f t="shared" ref="C44:L44" si="13">C43+C42</f>
        <v>958.44991561181439</v>
      </c>
      <c r="D44" s="4">
        <f t="shared" si="13"/>
        <v>818.51606561105928</v>
      </c>
      <c r="E44" s="4">
        <f t="shared" si="13"/>
        <v>702.58178749705098</v>
      </c>
      <c r="F44" s="4">
        <f t="shared" si="13"/>
        <v>606.48854586289963</v>
      </c>
      <c r="G44" s="4">
        <f t="shared" si="13"/>
        <v>526.88876281412604</v>
      </c>
      <c r="H44" s="4">
        <f t="shared" si="13"/>
        <v>460.93549940484439</v>
      </c>
      <c r="I44" s="4">
        <f t="shared" si="13"/>
        <v>406.19028293623376</v>
      </c>
      <c r="J44" s="4">
        <f t="shared" si="13"/>
        <v>360.58952669096089</v>
      </c>
      <c r="K44" s="4">
        <f t="shared" si="13"/>
        <v>322.41462166867552</v>
      </c>
      <c r="L44" s="4">
        <f t="shared" si="13"/>
        <v>290.25462699063024</v>
      </c>
    </row>
    <row r="45" spans="1:17" x14ac:dyDescent="0.2">
      <c r="B45" s="1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7" x14ac:dyDescent="0.2">
      <c r="A46" s="3"/>
      <c r="B46" s="1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7" x14ac:dyDescent="0.2">
      <c r="A47" s="3"/>
      <c r="B47" s="1"/>
    </row>
    <row r="48" spans="1:17" x14ac:dyDescent="0.2">
      <c r="A48" s="3"/>
      <c r="C48" s="19"/>
      <c r="D48" s="19"/>
      <c r="E48" s="19"/>
      <c r="F48" s="19"/>
      <c r="G48" s="19"/>
      <c r="H48" s="19"/>
      <c r="I48" s="19"/>
      <c r="J48" s="19"/>
      <c r="K48" s="19"/>
      <c r="L48" s="19"/>
      <c r="N48" s="19"/>
    </row>
  </sheetData>
  <phoneticPr fontId="5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/>
  </sheetViews>
  <sheetFormatPr defaultRowHeight="12.75" x14ac:dyDescent="0.2"/>
  <cols>
    <col min="4" max="4" width="9.28515625" customWidth="1"/>
    <col min="12" max="12" width="9.85546875" customWidth="1"/>
    <col min="13" max="13" width="5.28515625" customWidth="1"/>
    <col min="14" max="14" width="11.28515625" customWidth="1"/>
  </cols>
  <sheetData>
    <row r="1" spans="1:18" ht="15.75" x14ac:dyDescent="0.25">
      <c r="A1" s="2" t="s">
        <v>32</v>
      </c>
    </row>
    <row r="3" spans="1:18" ht="25.5" x14ac:dyDescent="0.2">
      <c r="B3" s="13" t="s">
        <v>53</v>
      </c>
      <c r="C3" s="13">
        <v>2007</v>
      </c>
      <c r="D3" s="13">
        <v>2012</v>
      </c>
      <c r="E3" s="13" t="s">
        <v>25</v>
      </c>
    </row>
    <row r="4" spans="1:18" x14ac:dyDescent="0.2">
      <c r="A4" s="1"/>
      <c r="J4" s="1"/>
      <c r="N4" s="18"/>
      <c r="Q4" s="20"/>
      <c r="R4" s="3"/>
    </row>
    <row r="5" spans="1:18" x14ac:dyDescent="0.2">
      <c r="A5" t="str">
        <f>'Projected sales numbers'!A6</f>
        <v>Physical:Singles</v>
      </c>
      <c r="B5" s="1"/>
      <c r="C5" s="17">
        <f>'Projected sales $m - Base'!C5</f>
        <v>3</v>
      </c>
      <c r="D5" s="17">
        <f>'Projected sales $m - Base'!D5</f>
        <v>2.4</v>
      </c>
      <c r="E5" s="18">
        <v>0</v>
      </c>
      <c r="N5" s="6"/>
      <c r="Q5" s="20"/>
      <c r="R5" s="3"/>
    </row>
    <row r="6" spans="1:18" x14ac:dyDescent="0.2">
      <c r="A6" t="str">
        <f>'Projected sales numbers'!A7</f>
        <v>Physical:Albums</v>
      </c>
      <c r="B6" s="1"/>
      <c r="C6" s="17">
        <f>'Projected sales $m - Base'!C6</f>
        <v>10</v>
      </c>
      <c r="D6" s="17">
        <f>'Projected sales $m - Base'!D6</f>
        <v>8</v>
      </c>
      <c r="E6" s="18">
        <v>0</v>
      </c>
      <c r="L6" s="3"/>
      <c r="N6" s="3"/>
      <c r="Q6" s="20"/>
      <c r="R6" s="3"/>
    </row>
    <row r="7" spans="1:18" x14ac:dyDescent="0.2">
      <c r="A7" t="str">
        <f>'Projected sales numbers'!A8</f>
        <v>Digital:Singles</v>
      </c>
      <c r="B7" s="1"/>
      <c r="C7" s="17">
        <f>'Projected sales $m - Base'!C7</f>
        <v>1</v>
      </c>
      <c r="D7" s="17">
        <f>'Projected sales $m - Base'!D7</f>
        <v>0.8</v>
      </c>
      <c r="E7" s="18">
        <v>0</v>
      </c>
      <c r="J7" s="1"/>
      <c r="L7" s="16"/>
      <c r="N7" s="16"/>
      <c r="O7" s="16"/>
      <c r="Q7" s="20"/>
      <c r="R7" s="3"/>
    </row>
    <row r="8" spans="1:18" x14ac:dyDescent="0.2">
      <c r="A8" t="str">
        <f>'Projected sales numbers'!A9</f>
        <v>Digital:Albums</v>
      </c>
      <c r="B8" s="1"/>
      <c r="C8" s="17">
        <f>'Projected sales $m - Base'!C8</f>
        <v>10</v>
      </c>
      <c r="D8" s="17">
        <f>'Projected sales $m - Base'!D8</f>
        <v>7</v>
      </c>
      <c r="E8" s="18">
        <v>0</v>
      </c>
      <c r="J8" s="1"/>
      <c r="L8" s="16"/>
      <c r="N8" s="16"/>
      <c r="O8" s="16"/>
      <c r="Q8" s="20"/>
      <c r="R8" s="3"/>
    </row>
    <row r="9" spans="1:18" x14ac:dyDescent="0.2">
      <c r="A9" s="1"/>
      <c r="Q9" s="20"/>
      <c r="R9" s="3"/>
    </row>
    <row r="10" spans="1:18" x14ac:dyDescent="0.2">
      <c r="A10" s="1" t="s">
        <v>27</v>
      </c>
      <c r="Q10" s="20"/>
      <c r="R10" s="3"/>
    </row>
    <row r="11" spans="1:18" x14ac:dyDescent="0.2">
      <c r="B11" s="1" t="s">
        <v>2</v>
      </c>
      <c r="C11" s="1">
        <f>D3</f>
        <v>2012</v>
      </c>
      <c r="D11" s="1">
        <f t="shared" ref="D11:L11" si="0">C11+1</f>
        <v>2013</v>
      </c>
      <c r="E11" s="1">
        <f t="shared" si="0"/>
        <v>2014</v>
      </c>
      <c r="F11" s="1">
        <f t="shared" si="0"/>
        <v>2015</v>
      </c>
      <c r="G11" s="1">
        <f t="shared" si="0"/>
        <v>2016</v>
      </c>
      <c r="H11" s="1">
        <f t="shared" si="0"/>
        <v>2017</v>
      </c>
      <c r="I11" s="1">
        <f t="shared" si="0"/>
        <v>2018</v>
      </c>
      <c r="J11" s="1">
        <f t="shared" si="0"/>
        <v>2019</v>
      </c>
      <c r="K11" s="1">
        <f t="shared" si="0"/>
        <v>2020</v>
      </c>
      <c r="L11" s="1">
        <f t="shared" si="0"/>
        <v>2021</v>
      </c>
      <c r="Q11" s="20"/>
      <c r="R11" s="3"/>
    </row>
    <row r="12" spans="1:18" x14ac:dyDescent="0.2">
      <c r="A12" s="1"/>
      <c r="Q12" s="20"/>
      <c r="R12" s="3"/>
    </row>
    <row r="13" spans="1:18" x14ac:dyDescent="0.2">
      <c r="A13" t="str">
        <f>'Historic data'!A$5&amp;'Historic data'!B6</f>
        <v>Physical:Singles</v>
      </c>
      <c r="B13" s="1"/>
      <c r="C13" s="4">
        <f t="shared" ref="C13:L13" si="1">$D5*(1+$E5)^(C$11-$D$3)</f>
        <v>2.4</v>
      </c>
      <c r="D13" s="4">
        <f t="shared" si="1"/>
        <v>2.4</v>
      </c>
      <c r="E13" s="4">
        <f t="shared" si="1"/>
        <v>2.4</v>
      </c>
      <c r="F13" s="4">
        <f t="shared" si="1"/>
        <v>2.4</v>
      </c>
      <c r="G13" s="4">
        <f t="shared" si="1"/>
        <v>2.4</v>
      </c>
      <c r="H13" s="4">
        <f t="shared" si="1"/>
        <v>2.4</v>
      </c>
      <c r="I13" s="4">
        <f t="shared" si="1"/>
        <v>2.4</v>
      </c>
      <c r="J13" s="4">
        <f t="shared" si="1"/>
        <v>2.4</v>
      </c>
      <c r="K13" s="4">
        <f t="shared" si="1"/>
        <v>2.4</v>
      </c>
      <c r="L13" s="4">
        <f t="shared" si="1"/>
        <v>2.4</v>
      </c>
      <c r="Q13" s="20"/>
      <c r="R13" s="3"/>
    </row>
    <row r="14" spans="1:18" x14ac:dyDescent="0.2">
      <c r="A14" t="str">
        <f>'Historic data'!A$5&amp;'Historic data'!B7</f>
        <v>Physical:Albums</v>
      </c>
      <c r="B14" s="1"/>
      <c r="C14" s="4">
        <f t="shared" ref="C14:L14" si="2">$D6*(1+$E6)^(C$11-$D$3)</f>
        <v>8</v>
      </c>
      <c r="D14" s="4">
        <f t="shared" si="2"/>
        <v>8</v>
      </c>
      <c r="E14" s="4">
        <f t="shared" si="2"/>
        <v>8</v>
      </c>
      <c r="F14" s="4">
        <f t="shared" si="2"/>
        <v>8</v>
      </c>
      <c r="G14" s="4">
        <f t="shared" si="2"/>
        <v>8</v>
      </c>
      <c r="H14" s="4">
        <f t="shared" si="2"/>
        <v>8</v>
      </c>
      <c r="I14" s="4">
        <f t="shared" si="2"/>
        <v>8</v>
      </c>
      <c r="J14" s="4">
        <f t="shared" si="2"/>
        <v>8</v>
      </c>
      <c r="K14" s="4">
        <f t="shared" si="2"/>
        <v>8</v>
      </c>
      <c r="L14" s="4">
        <f t="shared" si="2"/>
        <v>8</v>
      </c>
      <c r="Q14" s="20"/>
      <c r="R14" s="3"/>
    </row>
    <row r="15" spans="1:18" x14ac:dyDescent="0.2">
      <c r="A15" t="str">
        <f>'Historic data'!A$9&amp;'Historic data'!B10</f>
        <v>Digital:Singles</v>
      </c>
      <c r="B15" s="1"/>
      <c r="C15" s="4">
        <f t="shared" ref="C15:L15" si="3">$D7*(1+$E7)^(C$11-$D$3)</f>
        <v>0.8</v>
      </c>
      <c r="D15" s="4">
        <f t="shared" si="3"/>
        <v>0.8</v>
      </c>
      <c r="E15" s="4">
        <f t="shared" si="3"/>
        <v>0.8</v>
      </c>
      <c r="F15" s="4">
        <f t="shared" si="3"/>
        <v>0.8</v>
      </c>
      <c r="G15" s="4">
        <f t="shared" si="3"/>
        <v>0.8</v>
      </c>
      <c r="H15" s="4">
        <f t="shared" si="3"/>
        <v>0.8</v>
      </c>
      <c r="I15" s="4">
        <f t="shared" si="3"/>
        <v>0.8</v>
      </c>
      <c r="J15" s="4">
        <f t="shared" si="3"/>
        <v>0.8</v>
      </c>
      <c r="K15" s="4">
        <f t="shared" si="3"/>
        <v>0.8</v>
      </c>
      <c r="L15" s="4">
        <f t="shared" si="3"/>
        <v>0.8</v>
      </c>
      <c r="Q15" s="20"/>
      <c r="R15" s="3"/>
    </row>
    <row r="16" spans="1:18" x14ac:dyDescent="0.2">
      <c r="A16" t="str">
        <f>'Historic data'!A$9&amp;'Historic data'!B11</f>
        <v>Digital:Albums</v>
      </c>
      <c r="B16" s="1"/>
      <c r="C16" s="4">
        <f t="shared" ref="C16:L16" si="4">$D8*(1+$E8)^(C$11-$D$3)</f>
        <v>7</v>
      </c>
      <c r="D16" s="4">
        <f t="shared" si="4"/>
        <v>7</v>
      </c>
      <c r="E16" s="4">
        <f t="shared" si="4"/>
        <v>7</v>
      </c>
      <c r="F16" s="4">
        <f t="shared" si="4"/>
        <v>7</v>
      </c>
      <c r="G16" s="4">
        <f t="shared" si="4"/>
        <v>7</v>
      </c>
      <c r="H16" s="4">
        <f t="shared" si="4"/>
        <v>7</v>
      </c>
      <c r="I16" s="4">
        <f t="shared" si="4"/>
        <v>7</v>
      </c>
      <c r="J16" s="4">
        <f t="shared" si="4"/>
        <v>7</v>
      </c>
      <c r="K16" s="4">
        <f t="shared" si="4"/>
        <v>7</v>
      </c>
      <c r="L16" s="4">
        <f t="shared" si="4"/>
        <v>7</v>
      </c>
    </row>
    <row r="18" spans="1:17" x14ac:dyDescent="0.2">
      <c r="A18" s="1" t="s">
        <v>30</v>
      </c>
    </row>
    <row r="19" spans="1:17" x14ac:dyDescent="0.2">
      <c r="B19" s="1" t="s">
        <v>2</v>
      </c>
      <c r="C19" s="1">
        <f>C11</f>
        <v>2012</v>
      </c>
      <c r="D19" s="1">
        <f>D11</f>
        <v>2013</v>
      </c>
      <c r="E19" s="1">
        <f t="shared" ref="E19:L19" si="5">E11</f>
        <v>2014</v>
      </c>
      <c r="F19" s="1">
        <f t="shared" si="5"/>
        <v>2015</v>
      </c>
      <c r="G19" s="1">
        <f t="shared" si="5"/>
        <v>2016</v>
      </c>
      <c r="H19" s="1">
        <f t="shared" si="5"/>
        <v>2017</v>
      </c>
      <c r="I19" s="1">
        <f t="shared" si="5"/>
        <v>2018</v>
      </c>
      <c r="J19" s="1">
        <f t="shared" si="5"/>
        <v>2019</v>
      </c>
      <c r="K19" s="1">
        <f t="shared" si="5"/>
        <v>2020</v>
      </c>
      <c r="L19" s="1">
        <f t="shared" si="5"/>
        <v>2021</v>
      </c>
    </row>
    <row r="20" spans="1:17" x14ac:dyDescent="0.2">
      <c r="A20" s="1"/>
    </row>
    <row r="21" spans="1:17" x14ac:dyDescent="0.2">
      <c r="A21" t="str">
        <f>A13</f>
        <v>Physical:Singles</v>
      </c>
      <c r="B21" s="1"/>
      <c r="C21" s="4">
        <f>C13*'Projected sales numbers'!H62</f>
        <v>3.84</v>
      </c>
      <c r="D21" s="4">
        <f>D13*'Projected sales numbers'!I62</f>
        <v>3.0450588837685615</v>
      </c>
      <c r="E21" s="4">
        <f>E13*'Projected sales numbers'!J62</f>
        <v>2.4969681529154979</v>
      </c>
      <c r="F21" s="4">
        <f>F13*'Projected sales numbers'!K62</f>
        <v>2.1061967339827596</v>
      </c>
      <c r="G21" s="4">
        <f>G13*'Projected sales numbers'!L62</f>
        <v>1.8196062605416727</v>
      </c>
      <c r="H21" s="4">
        <f>H13*'Projected sales numbers'!M62</f>
        <v>1.604331426226018</v>
      </c>
      <c r="I21" s="4">
        <f>I13*'Projected sales numbers'!N62</f>
        <v>1.4393014039504564</v>
      </c>
      <c r="J21" s="4">
        <f>J13*'Projected sales numbers'!O62</f>
        <v>1.3105732198488107</v>
      </c>
      <c r="K21" s="4">
        <f>K13*'Projected sales numbers'!P62</f>
        <v>1.2086586655272675</v>
      </c>
      <c r="L21" s="4">
        <f>L13*'Projected sales numbers'!Q62</f>
        <v>1.126938052343234</v>
      </c>
    </row>
    <row r="22" spans="1:17" x14ac:dyDescent="0.2">
      <c r="A22" t="str">
        <f>A14</f>
        <v>Physical:Albums</v>
      </c>
      <c r="B22" s="1"/>
      <c r="C22" s="4">
        <f>C14*'Projected sales numbers'!H63</f>
        <v>676</v>
      </c>
      <c r="D22" s="4">
        <f>D14*'Projected sales numbers'!I63</f>
        <v>578.74366767983793</v>
      </c>
      <c r="E22" s="4">
        <f>E14*'Projected sales numbers'!J63</f>
        <v>495.47963443714593</v>
      </c>
      <c r="F22" s="4">
        <f>F14*'Projected sales numbers'!K63</f>
        <v>424.19482380890406</v>
      </c>
      <c r="G22" s="4">
        <f>G14*'Projected sales numbers'!L63</f>
        <v>363.16578127510024</v>
      </c>
      <c r="H22" s="4">
        <f>H14*'Projected sales numbers'!M63</f>
        <v>310.91700625882441</v>
      </c>
      <c r="I22" s="4">
        <f>I14*'Projected sales numbers'!N63</f>
        <v>266.18527891459638</v>
      </c>
      <c r="J22" s="4">
        <f>J14*'Projected sales numbers'!O63</f>
        <v>227.88911923286113</v>
      </c>
      <c r="K22" s="4">
        <f>K14*'Projected sales numbers'!P63</f>
        <v>195.10264007271292</v>
      </c>
      <c r="L22" s="4">
        <f>L14*'Projected sales numbers'!Q63</f>
        <v>167.0331619670136</v>
      </c>
      <c r="N22" s="1" t="s">
        <v>49</v>
      </c>
      <c r="Q22" s="15" t="str">
        <f>IF(C28='Projected sales $m - Base'!C28,"OK","Error")</f>
        <v>OK</v>
      </c>
    </row>
    <row r="23" spans="1:17" x14ac:dyDescent="0.2">
      <c r="A23" t="str">
        <f>A15</f>
        <v>Digital:Singles</v>
      </c>
      <c r="C23" s="4">
        <f>C15*'Projected sales numbers'!H64</f>
        <v>141.20000000000002</v>
      </c>
      <c r="D23" s="4">
        <f>D15*'Projected sales numbers'!I64</f>
        <v>146.2037448734458</v>
      </c>
      <c r="E23" s="4">
        <f>E15*'Projected sales numbers'!J64</f>
        <v>149.32686683191724</v>
      </c>
      <c r="F23" s="4">
        <f>F15*'Projected sales numbers'!K64</f>
        <v>151.24968574589181</v>
      </c>
      <c r="G23" s="4">
        <f>G15*'Projected sales numbers'!L64</f>
        <v>152.42367710166843</v>
      </c>
      <c r="H23" s="4">
        <f>H15*'Projected sales numbers'!M64</f>
        <v>153.13684672760613</v>
      </c>
      <c r="I23" s="4">
        <f>I15*'Projected sales numbers'!N64</f>
        <v>153.56875357519417</v>
      </c>
      <c r="J23" s="4">
        <f>J15*'Projected sales numbers'!O64</f>
        <v>153.82983936458436</v>
      </c>
      <c r="K23" s="4">
        <f>K15*'Projected sales numbers'!P64</f>
        <v>153.98748826539884</v>
      </c>
      <c r="L23" s="4">
        <f>L15*'Projected sales numbers'!Q64</f>
        <v>154.08261569920575</v>
      </c>
    </row>
    <row r="24" spans="1:17" x14ac:dyDescent="0.2">
      <c r="A24" t="str">
        <f>A16</f>
        <v>Digital:Albums</v>
      </c>
      <c r="C24" s="4">
        <f>C16*'Projected sales numbers'!H65</f>
        <v>182.70000000000002</v>
      </c>
      <c r="D24" s="4">
        <f>D16*'Projected sales numbers'!I65</f>
        <v>213.03308821317296</v>
      </c>
      <c r="E24" s="4">
        <f>E16*'Projected sales numbers'!J65</f>
        <v>237.21286811017762</v>
      </c>
      <c r="F24" s="4">
        <f>F16*'Projected sales numbers'!K65</f>
        <v>255.61934729652171</v>
      </c>
      <c r="G24" s="4">
        <f>G16*'Projected sales numbers'!L65</f>
        <v>269.1791509348401</v>
      </c>
      <c r="H24" s="4">
        <f>H16*'Projected sales numbers'!M65</f>
        <v>278.94091478302062</v>
      </c>
      <c r="I24" s="4">
        <f>I16*'Projected sales numbers'!N65</f>
        <v>285.85645798146277</v>
      </c>
      <c r="J24" s="4">
        <f>J16*'Projected sales numbers'!O65</f>
        <v>290.70140782196444</v>
      </c>
      <c r="K24" s="4">
        <f>K16*'Projected sales numbers'!P65</f>
        <v>294.06974540805095</v>
      </c>
      <c r="L24" s="4">
        <f>L16*'Projected sales numbers'!Q65</f>
        <v>296.39915586864481</v>
      </c>
    </row>
    <row r="25" spans="1:17" x14ac:dyDescent="0.2">
      <c r="B25" s="1"/>
    </row>
    <row r="26" spans="1:17" x14ac:dyDescent="0.2">
      <c r="A26" s="3" t="s">
        <v>28</v>
      </c>
      <c r="B26" s="1"/>
      <c r="C26" s="4">
        <f>C21+C22</f>
        <v>679.84</v>
      </c>
      <c r="D26" s="4">
        <f>D21+D22</f>
        <v>581.78872656360647</v>
      </c>
      <c r="E26" s="4">
        <f t="shared" ref="E26:L26" si="6">E21+E22</f>
        <v>497.97660259006142</v>
      </c>
      <c r="F26" s="4">
        <f t="shared" si="6"/>
        <v>426.30102054288682</v>
      </c>
      <c r="G26" s="4">
        <f t="shared" si="6"/>
        <v>364.98538753564191</v>
      </c>
      <c r="H26" s="4">
        <f t="shared" si="6"/>
        <v>312.52133768505041</v>
      </c>
      <c r="I26" s="4">
        <f t="shared" si="6"/>
        <v>267.62458031854686</v>
      </c>
      <c r="J26" s="4">
        <f t="shared" si="6"/>
        <v>229.19969245270994</v>
      </c>
      <c r="K26" s="4">
        <f t="shared" si="6"/>
        <v>196.3112987382402</v>
      </c>
      <c r="L26" s="4">
        <f t="shared" si="6"/>
        <v>168.16010001935683</v>
      </c>
    </row>
    <row r="27" spans="1:17" x14ac:dyDescent="0.2">
      <c r="A27" s="3" t="s">
        <v>42</v>
      </c>
      <c r="B27" s="1"/>
      <c r="C27" s="4">
        <f>C23+C24</f>
        <v>323.90000000000003</v>
      </c>
      <c r="D27" s="4">
        <f>D23+D24</f>
        <v>359.23683308661873</v>
      </c>
      <c r="E27" s="4">
        <f t="shared" ref="E27:L27" si="7">E23+E24</f>
        <v>386.53973494209487</v>
      </c>
      <c r="F27" s="4">
        <f t="shared" si="7"/>
        <v>406.86903304241355</v>
      </c>
      <c r="G27" s="4">
        <f t="shared" si="7"/>
        <v>421.60282803650853</v>
      </c>
      <c r="H27" s="4">
        <f t="shared" si="7"/>
        <v>432.07776151062671</v>
      </c>
      <c r="I27" s="4">
        <f t="shared" si="7"/>
        <v>439.4252115566569</v>
      </c>
      <c r="J27" s="4">
        <f t="shared" si="7"/>
        <v>444.5312471865488</v>
      </c>
      <c r="K27" s="4">
        <f t="shared" si="7"/>
        <v>448.05723367344979</v>
      </c>
      <c r="L27" s="4">
        <f t="shared" si="7"/>
        <v>450.48177156785056</v>
      </c>
    </row>
    <row r="28" spans="1:17" x14ac:dyDescent="0.2">
      <c r="A28" s="3" t="s">
        <v>29</v>
      </c>
      <c r="B28" s="1"/>
      <c r="C28" s="4">
        <f>C27+C26</f>
        <v>1003.74</v>
      </c>
      <c r="D28" s="4">
        <f>D27+D26</f>
        <v>941.0255596502252</v>
      </c>
      <c r="E28" s="4">
        <f t="shared" ref="E28:L28" si="8">E27+E26</f>
        <v>884.51633753215629</v>
      </c>
      <c r="F28" s="4">
        <f t="shared" si="8"/>
        <v>833.17005358530037</v>
      </c>
      <c r="G28" s="4">
        <f t="shared" si="8"/>
        <v>786.58821557215038</v>
      </c>
      <c r="H28" s="4">
        <f t="shared" si="8"/>
        <v>744.59909919567713</v>
      </c>
      <c r="I28" s="4">
        <f t="shared" si="8"/>
        <v>707.04979187520371</v>
      </c>
      <c r="J28" s="4">
        <f t="shared" si="8"/>
        <v>673.73093963925874</v>
      </c>
      <c r="K28" s="4">
        <f t="shared" si="8"/>
        <v>644.36853241169001</v>
      </c>
      <c r="L28" s="4">
        <f t="shared" si="8"/>
        <v>618.64187158720733</v>
      </c>
    </row>
    <row r="29" spans="1:17" x14ac:dyDescent="0.2">
      <c r="A29" s="3"/>
      <c r="B29" s="1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7" x14ac:dyDescent="0.2">
      <c r="A30" s="3"/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7" x14ac:dyDescent="0.2">
      <c r="A31" s="3"/>
      <c r="B31" s="1"/>
    </row>
    <row r="32" spans="1:17" x14ac:dyDescent="0.2">
      <c r="A32" s="3"/>
      <c r="B32" s="1"/>
      <c r="C32" s="19"/>
      <c r="D32" s="19"/>
      <c r="E32" s="19"/>
      <c r="F32" s="19"/>
      <c r="G32" s="19"/>
      <c r="H32" s="19"/>
      <c r="I32" s="19"/>
      <c r="J32" s="19"/>
      <c r="K32" s="19"/>
      <c r="L32" s="19"/>
      <c r="N32" s="19"/>
    </row>
    <row r="34" spans="1:17" x14ac:dyDescent="0.2">
      <c r="A34" s="1" t="s">
        <v>31</v>
      </c>
    </row>
    <row r="35" spans="1:17" x14ac:dyDescent="0.2">
      <c r="B35" s="1" t="s">
        <v>2</v>
      </c>
      <c r="C35" s="1">
        <f>C19</f>
        <v>2012</v>
      </c>
      <c r="D35" s="1">
        <f>D19</f>
        <v>2013</v>
      </c>
      <c r="E35" s="1">
        <f t="shared" ref="E35:L35" si="9">E19</f>
        <v>2014</v>
      </c>
      <c r="F35" s="1">
        <f t="shared" si="9"/>
        <v>2015</v>
      </c>
      <c r="G35" s="1">
        <f t="shared" si="9"/>
        <v>2016</v>
      </c>
      <c r="H35" s="1">
        <f t="shared" si="9"/>
        <v>2017</v>
      </c>
      <c r="I35" s="1">
        <f t="shared" si="9"/>
        <v>2018</v>
      </c>
      <c r="J35" s="1">
        <f t="shared" si="9"/>
        <v>2019</v>
      </c>
      <c r="K35" s="1">
        <f t="shared" si="9"/>
        <v>2020</v>
      </c>
      <c r="L35" s="1">
        <f t="shared" si="9"/>
        <v>2021</v>
      </c>
    </row>
    <row r="36" spans="1:17" x14ac:dyDescent="0.2">
      <c r="A36" s="1"/>
    </row>
    <row r="37" spans="1:17" x14ac:dyDescent="0.2">
      <c r="A37" t="str">
        <f>A21</f>
        <v>Physical:Singles</v>
      </c>
      <c r="B37" s="1"/>
      <c r="C37" s="4">
        <f>C13*'Adjusted sales projections'!H71</f>
        <v>3.84</v>
      </c>
      <c r="D37" s="4">
        <f>D13*'Adjusted sales projections'!I71</f>
        <v>3.0450588837685615</v>
      </c>
      <c r="E37" s="4">
        <f>E13*'Adjusted sales projections'!J71</f>
        <v>2.4969681529154979</v>
      </c>
      <c r="F37" s="4">
        <f>F13*'Adjusted sales projections'!K71</f>
        <v>2.1061967339827596</v>
      </c>
      <c r="G37" s="4">
        <f>G13*'Adjusted sales projections'!L71</f>
        <v>1.8196062605416727</v>
      </c>
      <c r="H37" s="4">
        <f>H13*'Adjusted sales projections'!M71</f>
        <v>1.604331426226018</v>
      </c>
      <c r="I37" s="4">
        <f>I13*'Adjusted sales projections'!N71</f>
        <v>1.4393014039504564</v>
      </c>
      <c r="J37" s="4">
        <f>J13*'Adjusted sales projections'!O71</f>
        <v>1.3105732198488107</v>
      </c>
      <c r="K37" s="4">
        <f>K13*'Adjusted sales projections'!P71</f>
        <v>1.2086586655272675</v>
      </c>
      <c r="L37" s="4">
        <f>L13*'Adjusted sales projections'!Q71</f>
        <v>1.126938052343234</v>
      </c>
    </row>
    <row r="38" spans="1:17" x14ac:dyDescent="0.2">
      <c r="A38" t="str">
        <f>A22</f>
        <v>Physical:Albums</v>
      </c>
      <c r="B38" s="1"/>
      <c r="C38" s="4">
        <f>C14*'Adjusted sales projections'!H72</f>
        <v>640.34599156118145</v>
      </c>
      <c r="D38" s="4">
        <f>D14*'Adjusted sales projections'!I72</f>
        <v>519.30469719918017</v>
      </c>
      <c r="E38" s="4">
        <f>E14*'Adjusted sales projections'!J72</f>
        <v>421.1432133363578</v>
      </c>
      <c r="F38" s="4">
        <f>F14*'Adjusted sales projections'!K72</f>
        <v>341.53668760528393</v>
      </c>
      <c r="G38" s="4">
        <f>G14*'Adjusted sales projections'!L72</f>
        <v>276.97777213668564</v>
      </c>
      <c r="H38" s="4">
        <f>H14*'Adjusted sales projections'!M72</f>
        <v>224.6220949078938</v>
      </c>
      <c r="I38" s="4">
        <f>I14*'Adjusted sales projections'!N72</f>
        <v>182.16294084390205</v>
      </c>
      <c r="J38" s="4">
        <f>J14*'Adjusted sales projections'!O72</f>
        <v>147.72962130241805</v>
      </c>
      <c r="K38" s="4">
        <f>K14*'Adjusted sales projections'!P72</f>
        <v>119.8050542500693</v>
      </c>
      <c r="L38" s="4">
        <f>L14*'Adjusted sales projections'!Q72</f>
        <v>97.158923832069107</v>
      </c>
      <c r="N38" s="1" t="s">
        <v>49</v>
      </c>
      <c r="Q38" s="15" t="str">
        <f>IF(C44='Projected sales $m - Base'!C44,"OK","Error")</f>
        <v>OK</v>
      </c>
    </row>
    <row r="39" spans="1:17" x14ac:dyDescent="0.2">
      <c r="A39" t="str">
        <f>A23</f>
        <v>Digital:Singles</v>
      </c>
      <c r="C39" s="4">
        <f>C15*'Adjusted sales projections'!H73</f>
        <v>141.20000000000002</v>
      </c>
      <c r="D39" s="4">
        <f>D15*'Adjusted sales projections'!I73</f>
        <v>146.2037448734458</v>
      </c>
      <c r="E39" s="4">
        <f>E15*'Adjusted sales projections'!J73</f>
        <v>149.32686683191724</v>
      </c>
      <c r="F39" s="4">
        <f>F15*'Adjusted sales projections'!K73</f>
        <v>151.24968574589181</v>
      </c>
      <c r="G39" s="4">
        <f>G15*'Adjusted sales projections'!L73</f>
        <v>152.42367710166843</v>
      </c>
      <c r="H39" s="4">
        <f>H15*'Adjusted sales projections'!M73</f>
        <v>153.13684672760613</v>
      </c>
      <c r="I39" s="4">
        <f>I15*'Adjusted sales projections'!N73</f>
        <v>153.56875357519417</v>
      </c>
      <c r="J39" s="4">
        <f>J15*'Adjusted sales projections'!O73</f>
        <v>153.82983936458436</v>
      </c>
      <c r="K39" s="4">
        <f>K15*'Adjusted sales projections'!P73</f>
        <v>153.98748826539884</v>
      </c>
      <c r="L39" s="4">
        <f>L15*'Adjusted sales projections'!Q73</f>
        <v>154.08261569920575</v>
      </c>
      <c r="N39" s="3" t="s">
        <v>24</v>
      </c>
      <c r="Q39" s="15" t="str">
        <f>IF(L21+L23-L37-L39=0,"OK","Error")</f>
        <v>OK</v>
      </c>
    </row>
    <row r="40" spans="1:17" x14ac:dyDescent="0.2">
      <c r="A40" t="str">
        <f>A24</f>
        <v>Digital:Albums</v>
      </c>
      <c r="C40" s="4">
        <f>C16*'Adjusted sales projections'!H74</f>
        <v>173.06392405063292</v>
      </c>
      <c r="D40" s="4">
        <f>D16*'Adjusted sales projections'!I74</f>
        <v>192.38927139867118</v>
      </c>
      <c r="E40" s="4">
        <f>E16*'Adjusted sales projections'!J74</f>
        <v>205.91933714414694</v>
      </c>
      <c r="F40" s="4">
        <f>F16*'Adjusted sales projections'!K74</f>
        <v>215.03974969884518</v>
      </c>
      <c r="G40" s="4">
        <f>G16*'Adjusted sales projections'!L74</f>
        <v>221.03813547440024</v>
      </c>
      <c r="H40" s="4">
        <f>H16*'Adjusted sales projections'!M74</f>
        <v>224.92125850780531</v>
      </c>
      <c r="I40" s="4">
        <f>I16*'Adjusted sales projections'!N74</f>
        <v>227.40978771621229</v>
      </c>
      <c r="J40" s="4">
        <f>J16*'Adjusted sales projections'!O74</f>
        <v>228.99438784030468</v>
      </c>
      <c r="K40" s="4">
        <f>K16*'Adjusted sales projections'!P74</f>
        <v>229.9993128780439</v>
      </c>
      <c r="L40" s="4">
        <f>L16*'Adjusted sales projections'!Q74</f>
        <v>230.63498572639321</v>
      </c>
    </row>
    <row r="41" spans="1:17" x14ac:dyDescent="0.2">
      <c r="B41" s="1"/>
    </row>
    <row r="42" spans="1:17" x14ac:dyDescent="0.2">
      <c r="A42" t="str">
        <f>A26</f>
        <v>Total physical</v>
      </c>
      <c r="B42" s="1"/>
      <c r="C42" s="4">
        <f>C37+C38</f>
        <v>644.18599156118148</v>
      </c>
      <c r="D42" s="4">
        <f>D37+D38</f>
        <v>522.34975608294872</v>
      </c>
      <c r="E42" s="4">
        <f t="shared" ref="E42:L42" si="10">E37+E38</f>
        <v>423.64018148927329</v>
      </c>
      <c r="F42" s="4">
        <f t="shared" si="10"/>
        <v>343.64288433926669</v>
      </c>
      <c r="G42" s="4">
        <f t="shared" si="10"/>
        <v>278.79737839722731</v>
      </c>
      <c r="H42" s="4">
        <f t="shared" si="10"/>
        <v>226.22642633411982</v>
      </c>
      <c r="I42" s="4">
        <f t="shared" si="10"/>
        <v>183.6022422478525</v>
      </c>
      <c r="J42" s="4">
        <f t="shared" si="10"/>
        <v>149.04019452226686</v>
      </c>
      <c r="K42" s="4">
        <f t="shared" si="10"/>
        <v>121.01371291559657</v>
      </c>
      <c r="L42" s="4">
        <f t="shared" si="10"/>
        <v>98.285861884412341</v>
      </c>
    </row>
    <row r="43" spans="1:17" x14ac:dyDescent="0.2">
      <c r="A43" t="str">
        <f>A27</f>
        <v>Total digital</v>
      </c>
      <c r="B43" s="1"/>
      <c r="C43" s="4">
        <f>C39+C40</f>
        <v>314.26392405063291</v>
      </c>
      <c r="D43" s="4">
        <f>D39+D40</f>
        <v>338.59301627211698</v>
      </c>
      <c r="E43" s="4">
        <f t="shared" ref="E43:L43" si="11">E39+E40</f>
        <v>355.24620397606418</v>
      </c>
      <c r="F43" s="4">
        <f t="shared" si="11"/>
        <v>366.28943544473702</v>
      </c>
      <c r="G43" s="4">
        <f t="shared" si="11"/>
        <v>373.46181257606867</v>
      </c>
      <c r="H43" s="4">
        <f t="shared" si="11"/>
        <v>378.0581052354114</v>
      </c>
      <c r="I43" s="4">
        <f t="shared" si="11"/>
        <v>380.97854129140649</v>
      </c>
      <c r="J43" s="4">
        <f t="shared" si="11"/>
        <v>382.82422720488904</v>
      </c>
      <c r="K43" s="4">
        <f t="shared" si="11"/>
        <v>383.98680114344273</v>
      </c>
      <c r="L43" s="4">
        <f t="shared" si="11"/>
        <v>384.71760142559896</v>
      </c>
    </row>
    <row r="44" spans="1:17" x14ac:dyDescent="0.2">
      <c r="A44" t="str">
        <f>A28</f>
        <v>TOTAL</v>
      </c>
      <c r="B44" s="1"/>
      <c r="C44" s="4">
        <f>C43+C42</f>
        <v>958.44991561181439</v>
      </c>
      <c r="D44" s="4">
        <f>D43+D42</f>
        <v>860.9427723550657</v>
      </c>
      <c r="E44" s="4">
        <f t="shared" ref="E44:L44" si="12">E43+E42</f>
        <v>778.88638546533753</v>
      </c>
      <c r="F44" s="4">
        <f t="shared" si="12"/>
        <v>709.93231978400377</v>
      </c>
      <c r="G44" s="4">
        <f t="shared" si="12"/>
        <v>652.25919097329597</v>
      </c>
      <c r="H44" s="4">
        <f t="shared" si="12"/>
        <v>604.28453156953128</v>
      </c>
      <c r="I44" s="4">
        <f t="shared" si="12"/>
        <v>564.58078353925896</v>
      </c>
      <c r="J44" s="4">
        <f t="shared" si="12"/>
        <v>531.8644217271559</v>
      </c>
      <c r="K44" s="4">
        <f t="shared" si="12"/>
        <v>505.00051405903929</v>
      </c>
      <c r="L44" s="4">
        <f t="shared" si="12"/>
        <v>483.00346331001128</v>
      </c>
    </row>
    <row r="45" spans="1:17" x14ac:dyDescent="0.2">
      <c r="B45" s="1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7" x14ac:dyDescent="0.2">
      <c r="A46" s="3"/>
      <c r="B46" s="1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7" x14ac:dyDescent="0.2">
      <c r="A47" s="3"/>
      <c r="B47" s="1"/>
    </row>
    <row r="48" spans="1:17" x14ac:dyDescent="0.2">
      <c r="A48" s="3"/>
      <c r="B48" s="1"/>
      <c r="C48" s="19"/>
      <c r="D48" s="19"/>
      <c r="E48" s="19"/>
      <c r="F48" s="19"/>
      <c r="G48" s="19"/>
      <c r="H48" s="19"/>
      <c r="I48" s="19"/>
      <c r="J48" s="19"/>
      <c r="K48" s="19"/>
      <c r="L48" s="19"/>
      <c r="N48" s="19"/>
    </row>
  </sheetData>
  <phoneticPr fontId="9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Historic data</vt:lpstr>
      <vt:lpstr>Projected sales numbers</vt:lpstr>
      <vt:lpstr>Adjusted sales projections</vt:lpstr>
      <vt:lpstr>Projected sales $m - Base</vt:lpstr>
      <vt:lpstr>Projected sales $m - Alt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Smitherman</dc:creator>
  <cp:lastModifiedBy>Joanne Bridgewater</cp:lastModifiedBy>
  <dcterms:created xsi:type="dcterms:W3CDTF">2011-01-29T10:26:27Z</dcterms:created>
  <dcterms:modified xsi:type="dcterms:W3CDTF">2014-06-13T13:40:22Z</dcterms:modified>
</cp:coreProperties>
</file>