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1191487\Desktop\ppp\"/>
    </mc:Choice>
  </mc:AlternateContent>
  <bookViews>
    <workbookView xWindow="0" yWindow="0" windowWidth="24750" windowHeight="12330" activeTab="1"/>
  </bookViews>
  <sheets>
    <sheet name="Question 1" sheetId="1" r:id="rId1"/>
    <sheet name="Q 2" sheetId="2" r:id="rId2"/>
    <sheet name="Q 3" sheetId="3" r:id="rId3"/>
    <sheet name="Q 4" sheetId="4" r:id="rId4"/>
  </sheets>
  <externalReferences>
    <externalReference r:id="rId5"/>
    <externalReference r:id="rId6"/>
  </externalReferences>
  <definedNames>
    <definedName name="KSA">'[1]KSA Key'!$A$2:$A$51</definedName>
    <definedName name="KSAOne">'[2]KSA Key'!$A$2:$A$27</definedName>
    <definedName name="KSATwo">'[2]KSA Key'!$A$29:$A$52</definedName>
  </definedNames>
  <calcPr calcId="162913" iterate="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 l="1"/>
  <c r="D6" i="2"/>
  <c r="D7" i="2"/>
  <c r="D8" i="2"/>
  <c r="D9" i="2"/>
  <c r="D4" i="2"/>
  <c r="D8" i="1" l="1"/>
  <c r="E8" i="1"/>
  <c r="F8" i="1"/>
  <c r="C8" i="1"/>
  <c r="C7" i="1"/>
  <c r="D7" i="1"/>
  <c r="E7" i="1"/>
  <c r="J28" i="4" l="1"/>
  <c r="K28" i="4"/>
  <c r="L28" i="4"/>
  <c r="I28" i="4"/>
  <c r="M28" i="4" s="1"/>
  <c r="C28" i="4"/>
  <c r="D28" i="4"/>
  <c r="E28" i="4"/>
  <c r="B28" i="4"/>
  <c r="F28" i="4" s="1"/>
  <c r="F8" i="3"/>
  <c r="F7" i="3"/>
  <c r="F6" i="3"/>
  <c r="E6" i="3"/>
  <c r="F4" i="3"/>
  <c r="D4" i="3"/>
  <c r="E4" i="3"/>
  <c r="C4" i="3"/>
  <c r="F3" i="3"/>
  <c r="E3" i="3"/>
  <c r="D3" i="3"/>
  <c r="C3" i="3"/>
  <c r="M29" i="4" l="1"/>
  <c r="F7" i="1"/>
  <c r="E4" i="1"/>
  <c r="F4" i="1"/>
  <c r="D4" i="1"/>
  <c r="C5" i="1"/>
  <c r="E3" i="1"/>
  <c r="F3" i="1"/>
  <c r="D3" i="1"/>
</calcChain>
</file>

<file path=xl/sharedStrings.xml><?xml version="1.0" encoding="utf-8"?>
<sst xmlns="http://schemas.openxmlformats.org/spreadsheetml/2006/main" count="99" uniqueCount="55">
  <si>
    <t>Year 0</t>
  </si>
  <si>
    <t>Sales</t>
  </si>
  <si>
    <t>Cost of Goods Sold</t>
  </si>
  <si>
    <t>SG&amp;A</t>
  </si>
  <si>
    <t>Customer</t>
  </si>
  <si>
    <t>Customer Revenue</t>
  </si>
  <si>
    <t>Operating Income</t>
  </si>
  <si>
    <t>ABC</t>
  </si>
  <si>
    <t>DEF</t>
  </si>
  <si>
    <t>GHI</t>
  </si>
  <si>
    <t>JKL</t>
  </si>
  <si>
    <t>MNO</t>
  </si>
  <si>
    <t>PQR</t>
  </si>
  <si>
    <t xml:space="preserve">An FP&amp;A Professional is working on an analysis on a product line that has been in decline. The forecasted decline for this product is 2% per year. If COGS stay at the same percentage of revenue and SG&amp;A stays at the same dollar value, what will be the EBITDA margin in Year 3? </t>
  </si>
  <si>
    <t>Given the customer list in the downloadable worksheet, what is the operating income provided by the organization’s highest operating margin customer?</t>
  </si>
  <si>
    <t>Answers:</t>
  </si>
  <si>
    <t>A</t>
  </si>
  <si>
    <t>B</t>
  </si>
  <si>
    <t>C</t>
  </si>
  <si>
    <t>$5.6 million</t>
  </si>
  <si>
    <t>$9.6 million</t>
  </si>
  <si>
    <t>$12.35 million</t>
  </si>
  <si>
    <t>$9.8 million</t>
  </si>
  <si>
    <t>D</t>
  </si>
  <si>
    <t>An FP&amp;A Professional is attempting to forecast financials for a current product line. Sales are expected to grow at 8% per year. The cost of goods sold is expected to grow faster at 11% annually due to raw materials constraint. SG&amp;A expenses will remain flat for the next two years, then will increase 20% annually in Years 3 &amp; 4 due to a new planned aggressive marketing campaign. Using the downloadable worksheet, What is the expected EBITDA margin in Year 4? (rounded to one decimal place)</t>
  </si>
  <si>
    <t>Pro Forma Income Statement</t>
  </si>
  <si>
    <t>Year Ended Dec 31</t>
  </si>
  <si>
    <t>Revised Pro Forma Income Statement</t>
  </si>
  <si>
    <t>Q1</t>
  </si>
  <si>
    <t>Q2</t>
  </si>
  <si>
    <t>Q3</t>
  </si>
  <si>
    <t>Q4</t>
  </si>
  <si>
    <t>2XX7</t>
  </si>
  <si>
    <t>Sales Floor Headcount</t>
  </si>
  <si>
    <t>Cost Centers Headcount</t>
  </si>
  <si>
    <t>Revenue</t>
  </si>
  <si>
    <t>Gross Profit</t>
  </si>
  <si>
    <t>EBITDA</t>
  </si>
  <si>
    <t>Depreciation &amp; Amortization</t>
  </si>
  <si>
    <t>EBIT</t>
  </si>
  <si>
    <t>Interest Expense</t>
  </si>
  <si>
    <t>Income Before Tax</t>
  </si>
  <si>
    <t>Income Tax Expense</t>
  </si>
  <si>
    <t>Net Income</t>
  </si>
  <si>
    <t>An electronics store divides their staff into sales floor and cost center personnel for headcount analysis. The current budget has 90 sales floor full time equivalents (FTEs) and 78 cost center FTEs per quarter. The organization wants revise headcount to improve profitability. They find 10 cost center staff who can work the sales floor and transfer these employees to the sales floor in the second quarter. In the last quarter, they transfer these employees back, but hire 10 more FTE sales floor temporary employees for the holidays. The original and revised pro forma income statements are contained in the downloadable worksheet .  What is the percent change in EBIT per employee as a result of these staffing changes?</t>
  </si>
  <si>
    <t>Year 1</t>
  </si>
  <si>
    <t>Year 2</t>
  </si>
  <si>
    <t>Year 3</t>
  </si>
  <si>
    <t>COGS</t>
  </si>
  <si>
    <t>COGS/Revenue</t>
  </si>
  <si>
    <t>Operation Margin</t>
  </si>
  <si>
    <t>Year 4</t>
  </si>
  <si>
    <t>EBITDA Margin</t>
  </si>
  <si>
    <t>EBIT per Employee</t>
  </si>
  <si>
    <t>EBITDA/Revenue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</si>
</sst>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_(* #,##0.00_);_(* \(#,##0.00\);_(* &quot;-&quot;??_);_(@_)"/>
    <numFmt numFmtId="165" formatCode="_(* #,##0_);_(* \(#,##0\);_(* &quot;-&quot;??_);_(@_)"/>
    <numFmt numFmtId="166" formatCode="0.0%"/>
    <numFmt numFmtId="167" formatCode="_(&quot;$&quot;* #,##0.00_);_(&quot;$&quot;* \(#,##0.00\);_(&quot;$&quot;* &quot;-&quot;??_);_(@_)"/>
    <numFmt numFmtId="168" formatCode="&quot;$&quot;#,##0"/>
    <numFmt numFmtId="169" formatCode="&quot;$&quot;#,##0.00"/>
    <numFmt numFmtId="170" formatCode="0.00000"/>
    <numFmt numFmtId="171" formatCode="[$$-409]#,##0.00"/>
  </numFmts>
  <fonts count="7">
    <font>
      <sz val="12"/>
      <color theme="1"/>
      <name val="Calibri"/>
      <family val="2"/>
      <scheme val="minor"/>
    </font>
    <font>
      <sz val="12"/>
      <color theme="1"/>
      <name val="Calibri"/>
      <family val="2"/>
      <scheme val="minor"/>
    </font>
    <font>
      <sz val="13"/>
      <color rgb="FF333333"/>
      <name val="Open Sans"/>
    </font>
    <font>
      <sz val="13"/>
      <name val="Open Sans"/>
    </font>
    <font>
      <sz val="11"/>
      <color indexed="8"/>
      <name val="Calibri"/>
      <family val="2"/>
      <scheme val="minor"/>
    </font>
    <font>
      <u/>
      <sz val="11"/>
      <color indexed="8"/>
      <name val="Calibri"/>
      <family val="2"/>
      <scheme val="minor"/>
    </font>
    <font>
      <u val="singleAccounting"/>
      <sz val="11"/>
      <color indexed="8"/>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right/>
      <top/>
      <bottom style="thin">
        <color indexed="64"/>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xf numFmtId="43" fontId="1" fillId="0" borderId="0" applyFont="0" applyFill="0" applyBorder="0" applyAlignment="0" applyProtection="0"/>
  </cellStyleXfs>
  <cellXfs count="62">
    <xf numFmtId="0" fontId="0" fillId="0" borderId="0" xfId="0"/>
    <xf numFmtId="0" fontId="0" fillId="0" borderId="0" xfId="0" applyAlignment="1">
      <alignment horizontal="center"/>
    </xf>
    <xf numFmtId="165" fontId="0" fillId="0" borderId="0" xfId="1" applyNumberFormat="1" applyFont="1" applyBorder="1"/>
    <xf numFmtId="165" fontId="0" fillId="0" borderId="0" xfId="0" applyNumberFormat="1"/>
    <xf numFmtId="166" fontId="0" fillId="0" borderId="0" xfId="2" applyNumberFormat="1" applyFont="1" applyBorder="1"/>
    <xf numFmtId="9" fontId="0" fillId="0" borderId="0" xfId="0" applyNumberFormat="1"/>
    <xf numFmtId="9" fontId="0" fillId="0" borderId="0" xfId="2" applyFont="1"/>
    <xf numFmtId="9" fontId="3" fillId="0" borderId="0" xfId="0" applyNumberFormat="1" applyFont="1" applyAlignment="1">
      <alignment horizontal="left" vertical="center" wrapText="1"/>
    </xf>
    <xf numFmtId="10" fontId="3" fillId="0" borderId="0" xfId="0" applyNumberFormat="1" applyFont="1" applyAlignment="1">
      <alignment horizontal="left" vertical="center" wrapText="1"/>
    </xf>
    <xf numFmtId="0" fontId="4" fillId="0" borderId="0" xfId="3"/>
    <xf numFmtId="0" fontId="4" fillId="0" borderId="0" xfId="3" applyAlignment="1">
      <alignment horizontal="left"/>
    </xf>
    <xf numFmtId="0" fontId="4" fillId="0" borderId="0" xfId="3" quotePrefix="1"/>
    <xf numFmtId="2" fontId="4" fillId="0" borderId="0" xfId="4" quotePrefix="1" applyNumberFormat="1" applyFont="1" applyBorder="1" applyAlignment="1">
      <alignment horizontal="right"/>
    </xf>
    <xf numFmtId="10" fontId="4" fillId="0" borderId="0" xfId="6" quotePrefix="1" applyNumberFormat="1" applyFont="1" applyBorder="1" applyAlignment="1">
      <alignment horizontal="right"/>
    </xf>
    <xf numFmtId="0" fontId="4" fillId="0" borderId="0" xfId="3" applyAlignment="1">
      <alignment horizontal="right"/>
    </xf>
    <xf numFmtId="0" fontId="4" fillId="0" borderId="0" xfId="3" applyAlignment="1">
      <alignment horizontal="left" indent="1"/>
    </xf>
    <xf numFmtId="168" fontId="4" fillId="0" borderId="0" xfId="5" quotePrefix="1" applyNumberFormat="1" applyFont="1" applyBorder="1" applyAlignment="1">
      <alignment horizontal="right"/>
    </xf>
    <xf numFmtId="168" fontId="4" fillId="0" borderId="0" xfId="5" quotePrefix="1" applyNumberFormat="1" applyFont="1" applyFill="1" applyBorder="1" applyAlignment="1">
      <alignment horizontal="right"/>
    </xf>
    <xf numFmtId="10" fontId="4" fillId="0" borderId="0" xfId="6" quotePrefix="1" applyNumberFormat="1" applyFont="1" applyBorder="1"/>
    <xf numFmtId="10" fontId="0" fillId="0" borderId="0" xfId="0" applyNumberFormat="1"/>
    <xf numFmtId="0" fontId="0" fillId="0" borderId="0" xfId="0"/>
    <xf numFmtId="0" fontId="0" fillId="0" borderId="0" xfId="0" applyAlignment="1">
      <alignment horizontal="center"/>
    </xf>
    <xf numFmtId="165" fontId="0" fillId="0" borderId="0" xfId="7" applyNumberFormat="1" applyFont="1" applyBorder="1"/>
    <xf numFmtId="166" fontId="0" fillId="0" borderId="0" xfId="2" applyNumberFormat="1" applyFont="1" applyBorder="1"/>
    <xf numFmtId="9" fontId="0" fillId="0" borderId="0" xfId="2" applyFont="1"/>
    <xf numFmtId="10" fontId="4" fillId="0" borderId="0" xfId="3" quotePrefix="1" applyNumberFormat="1"/>
    <xf numFmtId="0" fontId="4" fillId="0" borderId="0" xfId="3"/>
    <xf numFmtId="0" fontId="5" fillId="0" borderId="0" xfId="3" applyFont="1"/>
    <xf numFmtId="165" fontId="6" fillId="0" borderId="0" xfId="4" applyNumberFormat="1" applyFont="1" applyBorder="1" applyAlignment="1">
      <alignment horizontal="right"/>
    </xf>
    <xf numFmtId="165" fontId="6" fillId="0" borderId="0" xfId="4" applyNumberFormat="1" applyFont="1" applyFill="1" applyBorder="1" applyAlignment="1">
      <alignment horizontal="right"/>
    </xf>
    <xf numFmtId="165" fontId="6" fillId="0" borderId="0" xfId="4" quotePrefix="1" applyNumberFormat="1" applyFont="1" applyFill="1" applyBorder="1" applyAlignment="1">
      <alignment horizontal="right"/>
    </xf>
    <xf numFmtId="165" fontId="4" fillId="0" borderId="0" xfId="4" applyNumberFormat="1" applyFont="1" applyBorder="1"/>
    <xf numFmtId="0" fontId="4" fillId="0" borderId="0" xfId="3" quotePrefix="1"/>
    <xf numFmtId="168" fontId="4" fillId="0" borderId="0" xfId="4" applyNumberFormat="1" applyFont="1" applyBorder="1"/>
    <xf numFmtId="168" fontId="4" fillId="0" borderId="0" xfId="3" quotePrefix="1" applyNumberFormat="1"/>
    <xf numFmtId="168" fontId="4" fillId="0" borderId="1" xfId="4" applyNumberFormat="1" applyFont="1" applyBorder="1"/>
    <xf numFmtId="168" fontId="4" fillId="0" borderId="1" xfId="3" quotePrefix="1" applyNumberFormat="1" applyBorder="1"/>
    <xf numFmtId="0" fontId="4" fillId="0" borderId="0" xfId="3" applyAlignment="1">
      <alignment horizontal="left" indent="1"/>
    </xf>
    <xf numFmtId="1" fontId="4" fillId="0" borderId="0" xfId="4" applyNumberFormat="1" applyFont="1" applyBorder="1"/>
    <xf numFmtId="169" fontId="4" fillId="0" borderId="0" xfId="4" applyNumberFormat="1" applyFont="1" applyBorder="1"/>
    <xf numFmtId="166" fontId="4" fillId="0" borderId="0" xfId="6" applyNumberFormat="1" applyFont="1" applyBorder="1"/>
    <xf numFmtId="10" fontId="4" fillId="0" borderId="0" xfId="3" applyNumberFormat="1"/>
    <xf numFmtId="170" fontId="0" fillId="0" borderId="0" xfId="1" applyNumberFormat="1" applyFont="1" applyBorder="1"/>
    <xf numFmtId="0" fontId="0" fillId="2" borderId="0" xfId="0" applyFill="1"/>
    <xf numFmtId="168" fontId="0" fillId="0" borderId="0" xfId="0" applyNumberFormat="1"/>
    <xf numFmtId="171" fontId="0" fillId="0" borderId="0" xfId="0" applyNumberFormat="1"/>
    <xf numFmtId="171" fontId="4" fillId="0" borderId="0" xfId="4" applyNumberFormat="1" applyFont="1" applyBorder="1"/>
    <xf numFmtId="10" fontId="4" fillId="2" borderId="0" xfId="3" applyNumberFormat="1" applyFill="1"/>
    <xf numFmtId="10" fontId="0" fillId="2" borderId="0" xfId="0" applyNumberFormat="1" applyFill="1"/>
    <xf numFmtId="166" fontId="0" fillId="2" borderId="0" xfId="2" applyNumberFormat="1" applyFont="1" applyFill="1"/>
    <xf numFmtId="9" fontId="4" fillId="0" borderId="0" xfId="2" applyFont="1"/>
    <xf numFmtId="168" fontId="4" fillId="2" borderId="0" xfId="5" quotePrefix="1" applyNumberFormat="1" applyFont="1" applyFill="1" applyBorder="1" applyAlignment="1">
      <alignment horizontal="right"/>
    </xf>
    <xf numFmtId="9" fontId="4" fillId="2" borderId="0" xfId="2" applyFont="1" applyFill="1"/>
    <xf numFmtId="9" fontId="0" fillId="0" borderId="0" xfId="2" applyFont="1" applyFill="1"/>
    <xf numFmtId="0" fontId="0" fillId="0" borderId="0" xfId="0" applyFill="1"/>
    <xf numFmtId="165" fontId="0" fillId="0" borderId="0" xfId="1" applyNumberFormat="1" applyFont="1" applyFill="1" applyBorder="1"/>
    <xf numFmtId="165" fontId="0" fillId="0" borderId="0" xfId="1" applyNumberFormat="1" applyFont="1" applyFill="1"/>
    <xf numFmtId="166" fontId="0" fillId="0" borderId="0" xfId="2" applyNumberFormat="1" applyFont="1" applyFill="1"/>
    <xf numFmtId="0" fontId="2" fillId="0" borderId="0" xfId="0" applyFont="1" applyAlignment="1">
      <alignment horizontal="left" vertical="top" wrapText="1"/>
    </xf>
    <xf numFmtId="0" fontId="0" fillId="0" borderId="0" xfId="0" applyAlignment="1">
      <alignment horizontal="left" vertical="top" wrapText="1"/>
    </xf>
    <xf numFmtId="0" fontId="4" fillId="0" borderId="0" xfId="3" applyAlignment="1">
      <alignment horizontal="left"/>
    </xf>
    <xf numFmtId="0" fontId="4" fillId="0" borderId="0" xfId="3" applyAlignment="1">
      <alignment horizontal="right"/>
    </xf>
  </cellXfs>
  <cellStyles count="8">
    <cellStyle name="Comma" xfId="1" builtinId="3"/>
    <cellStyle name="Comma 2" xfId="4"/>
    <cellStyle name="Comma 3" xfId="7"/>
    <cellStyle name="Currency 2" xfId="5"/>
    <cellStyle name="Normal" xfId="0" builtinId="0"/>
    <cellStyle name="Normal 2" xfId="3"/>
    <cellStyle name="Percent" xfId="2" builtin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breslin/AppData/Local/Microsoft/Windows/INetCache/Content.Outlook/T9435YRV/FPA%203%20Part%20Exam%20-%208%20New%20TBS%20Questions%2001.2020%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fponline-my.sharepoint.com/personal/kfrederick_afponline_org/Documents/2%20AFP%20Work/08.2019%20KSA%20Tagging%20Project/Simulated%20Exams%20-%20KF%20File%2008.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A Key"/>
      <sheetName val="New TBS Questions"/>
      <sheetName val="Question 1 - Provided"/>
      <sheetName val="Question 1 - Solved"/>
      <sheetName val="Question 2 - Provided"/>
      <sheetName val="Question 2 - Solved"/>
      <sheetName val="Question 3 - Provided"/>
      <sheetName val="Question 3 - Solved"/>
      <sheetName val="Question 4 - Provided"/>
      <sheetName val="Question 4 - Solved"/>
      <sheetName val="Question 5 - Provided"/>
      <sheetName val="Question 5 - Solved"/>
      <sheetName val="Question 6 - Provided"/>
      <sheetName val="Question 6 - Solved"/>
      <sheetName val="Question 7 - Provided"/>
      <sheetName val="Question 7 - Solved"/>
      <sheetName val="Question 8 - Provided"/>
      <sheetName val="Question 8 - Solved"/>
      <sheetName val="Sheet1"/>
    </sheetNames>
    <sheetDataSet>
      <sheetData sheetId="0">
        <row r="2">
          <cell r="A2" t="str">
            <v xml:space="preserve">I.A.1 - Knowledge of types of short and long-range plans/budgets/forecasts (zero-based budgets, annual budgets, rolling forecasts, etc.) and their application </v>
          </cell>
        </row>
        <row r="3">
          <cell r="A3" t="str">
            <v xml:space="preserve">I.A.2 - Ability to interpret corporate annual reports, including understanding the interactions/ interrelationships between common financial statements </v>
          </cell>
        </row>
        <row r="4">
          <cell r="A4" t="str">
            <v xml:space="preserve">I.A.3 - Knowledge of general finance principles and financial concepts, including common financial formulas (time value; opportunity costs; debt structures and covenants; earnings per share; cost of capital; etc.) </v>
          </cell>
        </row>
        <row r="5">
          <cell r="A5" t="str">
            <v xml:space="preserve">I.A.4 - Knowledge of managerial accounting/reporting and cost accounting concepts (costs throughout the production process; fixed and variable costs; cost allocation; contribution margins; etc.) </v>
          </cell>
        </row>
        <row r="6">
          <cell r="A6" t="str">
            <v xml:space="preserve">I.A.5 - Knowledge of financial accounting concepts, principles, and practices </v>
          </cell>
        </row>
        <row r="7">
          <cell r="A7" t="str">
            <v xml:space="preserve">I.A.6 - Knowledge of general business terminology, practices, and processes (compensation structures, performance management, stock options, etc.) </v>
          </cell>
        </row>
        <row r="8">
          <cell r="A8" t="str">
            <v xml:space="preserve">I.A.7 - Knowledge of risk factors and risk management concepts (value at risk, hedging, insurance, interest rate risk, diversification, etc.) </v>
          </cell>
        </row>
        <row r="9">
          <cell r="A9" t="str">
            <v xml:space="preserve">I.A.8 - Knowledge of concepts of cash management (working capital, financing options, etc.) </v>
          </cell>
        </row>
        <row r="10">
          <cell r="A10" t="str">
            <v xml:space="preserve">I.A.9 - Knowledge of common financial investments/ decision types (go/no go; buy/lease; mergers, acquisitions, and divestitures; etc.) </v>
          </cell>
        </row>
        <row r="11">
          <cell r="A11" t="str">
            <v xml:space="preserve">I.A.10 - Knowledge of frameworks to ensure quality business and strategic decisions (SWOT analysis; Porter’s five forces; growth-share matrix; root cause analysis; five whys; etc.) </v>
          </cell>
        </row>
        <row r="12">
          <cell r="A12" t="str">
            <v>I.A.11 - Knowledge of basic microeconomics concepts</v>
          </cell>
        </row>
        <row r="13">
          <cell r="A13" t="str">
            <v>I.A.12 - Knowledge of basic macroeconomic concepts used in financial planning</v>
          </cell>
        </row>
        <row r="14">
          <cell r="A14" t="str">
            <v>I.B.1 - Ability to use basic and advanced spreadsheet functions (financial functions; pivot tables; value lookups; macros; integration with other common software; etc.)</v>
          </cell>
        </row>
        <row r="15">
          <cell r="A15" t="str">
            <v xml:space="preserve">I.B.2 - Knowledge of the attributes/limitations of systems (business intelligence, enterprise resource planning, general ledger, etc.) for storing and providing access to financial data, including routine data and large data sets </v>
          </cell>
        </row>
        <row r="16">
          <cell r="A16" t="str">
            <v xml:space="preserve">I.B.3 - Knowledge of the ETL [extraction, transformation, and loading] process in data warehousing </v>
          </cell>
        </row>
        <row r="17">
          <cell r="A17" t="str">
            <v xml:space="preserve">I.B.4 - Knowledge of basic data mining concepts and common algorithms (such as for data clustering) </v>
          </cell>
        </row>
        <row r="18">
          <cell r="A18" t="str">
            <v xml:space="preserve">I.B.5 - Knowledge of information control concerns (internal governance, regulatory issues, accountability, information security standards, etc.) </v>
          </cell>
        </row>
        <row r="19">
          <cell r="A19" t="str">
            <v xml:space="preserve">I.B.6 - Knowledge of FP&amp;A system testing process and tools (testing scripts, test plans, etc.) </v>
          </cell>
        </row>
        <row r="20">
          <cell r="A20" t="str">
            <v xml:space="preserve">I.C.1 - Ability to create and maintain tools for information gathering (templates, surveys, etc.), including identifying and mitigating potential sources of bias </v>
          </cell>
        </row>
        <row r="21">
          <cell r="A21" t="str">
            <v xml:space="preserve">I.C.2 - Ability to determine information needs of, and gather information from, internal/external stakeholders and business partners (operations, sales, and marketing departments; senior management; etc.) </v>
          </cell>
        </row>
        <row r="22">
          <cell r="A22" t="str">
            <v xml:space="preserve">I.C.3 - Ability to identify, monitor, and report business metrics (including financial and nonfinancial key performance indicators) </v>
          </cell>
        </row>
        <row r="23">
          <cell r="A23" t="str">
            <v>I.C.4 - Ability to understand corporate structure/hierarchy and functions, including the roles and interrelationships between components of the financial structure (FP&amp;A, accounting, investor relations, etc.)</v>
          </cell>
        </row>
        <row r="24">
          <cell r="A24" t="str">
            <v xml:space="preserve">I.C.5 - Ability to identify relevant stakeholders for partnering </v>
          </cell>
        </row>
        <row r="25">
          <cell r="A25" t="str">
            <v xml:space="preserve">I.C.6 - Skill in project management (establishing scope, mapping project/workflow elements, generating integrated timelines, managing interdependencies, monitoring progress, etc.) </v>
          </cell>
        </row>
        <row r="26">
          <cell r="A26" t="str">
            <v xml:space="preserve">I.C.7 - Knowledge of corporate guidance (organizational goals, strategies, etc.) and its impact on planning/projections </v>
          </cell>
        </row>
        <row r="27">
          <cell r="A27" t="str">
            <v xml:space="preserve">I.C.8 - Ability to determine when a situation requires intervention (stakeholder involvement, escalation, etc.) </v>
          </cell>
        </row>
        <row r="28">
          <cell r="A28" t="str">
            <v xml:space="preserve">II.A.1 - Ability to create financial statement projections (income statement, cash flow statement, balance sheet, etc.) </v>
          </cell>
        </row>
        <row r="29">
          <cell r="A29" t="str">
            <v xml:space="preserve">II.A.2 - Ability to create a capital expenditure/investment analysis (discounted cash flow analysis, return on investment projections, net present value projections, etc.) </v>
          </cell>
        </row>
        <row r="30">
          <cell r="A30" t="str">
            <v xml:space="preserve">II.A.3 - Ability to create sales volume/revenue projections </v>
          </cell>
        </row>
        <row r="31">
          <cell r="A31" t="str">
            <v>II.A.4 - Ability to create expense and head count (staffing) projections</v>
          </cell>
        </row>
        <row r="32">
          <cell r="A32" t="str">
            <v xml:space="preserve">II.A.5 - Ability to create specific customer/deal/product projections </v>
          </cell>
        </row>
        <row r="33">
          <cell r="A33" t="str">
            <v xml:space="preserve">II.A.6 - Ability to perform a financial ratio analysis (debt/ equity, accounts receivable days, liquidity ratios, etc.) </v>
          </cell>
        </row>
        <row r="34">
          <cell r="A34" t="str">
            <v xml:space="preserve">II.A.7 - Ability to perform competitive analysis (internal or external benchmarking; peer group analysis; ratios; etc.) </v>
          </cell>
        </row>
        <row r="35">
          <cell r="A35" t="str">
            <v xml:space="preserve">II.A.8 - Ability to perform variance analysis and reporting (actual versus prior periods; actual versus plan; actual versus forecast; etc.) </v>
          </cell>
        </row>
        <row r="36">
          <cell r="A36" t="str">
            <v xml:space="preserve">II.A.9 - Ability to perform a sensitivity analysis </v>
          </cell>
        </row>
        <row r="37">
          <cell r="A37" t="str">
            <v>II.A.10 - Ability to perform a financial risk analysis</v>
          </cell>
        </row>
        <row r="38">
          <cell r="A38" t="str">
            <v xml:space="preserve">II.A.11 - Ability to create “what-if” scenarios </v>
          </cell>
        </row>
        <row r="39">
          <cell r="A39" t="str">
            <v>II.B.1 - Ability to conceptualize and scope an analysis (identifying tools and processes needed, conceiving efficient/effective model design, etc.)</v>
          </cell>
        </row>
        <row r="40">
          <cell r="A40" t="str">
            <v>II.B.2 - Ability to develop assumptions, draw conclusions, and assess the reasonableness of assumptions/conclusions</v>
          </cell>
        </row>
        <row r="41">
          <cell r="A41" t="str">
            <v>II.B.3 - Ability to determine and gather the information needed to complete a task (including knowledge of sources of pertinent and accurate information, both internal and external to the organization)</v>
          </cell>
        </row>
        <row r="42">
          <cell r="A42" t="str">
            <v>II.B.4 - Ability to identify the interrelationships between business drivers and account for their effects on financial statements</v>
          </cell>
        </row>
        <row r="43">
          <cell r="A43" t="str">
            <v>II.B.5 - Ability to develop and evaluate alternatives for business decisions</v>
          </cell>
        </row>
        <row r="44">
          <cell r="A44" t="str">
            <v>II.B.6 - Ability to understand common statistical concepts and perform common statistical calculations (standard deviation, expected value, correlation, regression, mean, mode, etc.)</v>
          </cell>
        </row>
        <row r="45">
          <cell r="A45" t="str">
            <v>II.B.7 - Ability to analyze trends in datasets (patterns, outliers, seasonality, shifts in a business or industry, etc.), including identifying trends, determining their causes/drivers, and accounting for their effects</v>
          </cell>
        </row>
        <row r="46">
          <cell r="A46" t="str">
            <v>II.B.8 - Ability to test and validate a model (cross-footing, consistency testing, reasonableness assessment, etc.)</v>
          </cell>
        </row>
        <row r="47">
          <cell r="A47" t="str">
            <v>II.B.9 - Ability to develop, document, and maintain models and templates (understand documentation concepts; document assumptions; create supporting information and protocols; document functionality and structure; use software/data version control concepts and techniques; etc.)</v>
          </cell>
        </row>
        <row r="48">
          <cell r="A48" t="str">
            <v>II.B.10 - Ability to interpret model results</v>
          </cell>
        </row>
        <row r="49">
          <cell r="A49" t="str">
            <v>II.C.1 - Knowledge of effective communication and presentation techniques for explaining complex financial issues and their underlying logic to various stakeholders (including determining appropriate tone, level of detail, and presentation techniques for various audiences)</v>
          </cell>
        </row>
        <row r="50">
          <cell r="A50" t="str">
            <v>II.C.2 - Knowledge of common data visualization techniques/charts and their appropriate uses/applications in communicating results of analysis (including data mining)</v>
          </cell>
        </row>
        <row r="51">
          <cell r="A51" t="str">
            <v>II.C.3 - Skill in interpersonal communication (interviewing, influencing, asking appropriate questions, building alliances, negotiating favorable outcomes, maintaining positive relationships, resolving communication issues, etc.)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mulated Exam Part 1"/>
      <sheetName val="Sim Exam Pt 2 (TBS)"/>
      <sheetName val="KF Questions"/>
      <sheetName val="KSA Key"/>
    </sheetNames>
    <sheetDataSet>
      <sheetData sheetId="0"/>
      <sheetData sheetId="1"/>
      <sheetData sheetId="2"/>
      <sheetData sheetId="3">
        <row r="2">
          <cell r="A2" t="str">
            <v xml:space="preserve">I.A.1 - Knowledge of types of short and long-range plans/budgets/forecasts (zero-based budgets, annual budgets, rolling forecasts, etc.) and their application </v>
          </cell>
        </row>
        <row r="3">
          <cell r="A3" t="str">
            <v xml:space="preserve">I.A.2 - Ability to interpret corporate annual reports, including understanding the interactions/ interrelationships between common financial statements </v>
          </cell>
        </row>
        <row r="4">
          <cell r="A4" t="str">
            <v xml:space="preserve">I.A.3 - Knowledge of general finance principles and financial concepts, including common financial formulas (time value; opportunity costs; debt structures and covenants; earnings per share; cost of capital; etc.) </v>
          </cell>
        </row>
        <row r="5">
          <cell r="A5" t="str">
            <v xml:space="preserve">I.A.4 - Knowledge of managerial accounting/reporting and cost accounting concepts (costs throughout the production process; fixed and variable costs; cost allocation; contribution margins; etc.) </v>
          </cell>
        </row>
        <row r="6">
          <cell r="A6" t="str">
            <v xml:space="preserve">I.A.5 - Knowledge of financial accounting concepts, principles, and practices </v>
          </cell>
        </row>
        <row r="7">
          <cell r="A7" t="str">
            <v xml:space="preserve">I.A.6 - Knowledge of general business terminology, practices, and processes (compensation structures, performance management, stock options, etc.) </v>
          </cell>
        </row>
        <row r="8">
          <cell r="A8" t="str">
            <v xml:space="preserve">I.A.7 - Knowledge of risk factors and risk management concepts (value at risk, hedging, insurance, interest rate risk, diversification, etc.) </v>
          </cell>
        </row>
        <row r="9">
          <cell r="A9" t="str">
            <v xml:space="preserve">I.A.8 - Knowledge of concepts of cash management (working capital, financing options, etc.) </v>
          </cell>
        </row>
        <row r="10">
          <cell r="A10" t="str">
            <v xml:space="preserve">I.A.9 - Knowledge of common financial investments/ decision types (go/no go; buy/lease; mergers, acquisitions, and divestitures; etc.) </v>
          </cell>
        </row>
        <row r="11">
          <cell r="A11" t="str">
            <v xml:space="preserve">I.A.10 - Knowledge of frameworks to ensure quality business and strategic decisions (SWOT analysis; Porter’s five forces; growth-share matrix; root cause analysis; five whys; etc.) </v>
          </cell>
        </row>
        <row r="12">
          <cell r="A12" t="str">
            <v>I.A.11 - Knowledge of basic microeconomics concepts</v>
          </cell>
        </row>
        <row r="13">
          <cell r="A13" t="str">
            <v>I.A.12 - Knowledge of basic macroeconomic concepts used in financial planning</v>
          </cell>
        </row>
        <row r="14">
          <cell r="A14" t="str">
            <v>I.B.1 - Ability to use basic and advanced spreadsheet functions (financial functions; pivot tables; value lookups; macros; integration with other common software; etc.)</v>
          </cell>
        </row>
        <row r="15">
          <cell r="A15" t="str">
            <v xml:space="preserve">I.B.2 - Knowledge of the attributes/limitations of systems (business intelligence, enterprise resource planning, general ledger, etc.) for storing and providing access to financial data, including routine data and large data sets </v>
          </cell>
        </row>
        <row r="16">
          <cell r="A16" t="str">
            <v xml:space="preserve">I.B.3 - Knowledge of the ETL [extraction, transformation, and loading] process in data warehousing </v>
          </cell>
        </row>
        <row r="17">
          <cell r="A17" t="str">
            <v xml:space="preserve">I.B.4 - Knowledge of basic data mining concepts and common algorithms (such as for data clustering) </v>
          </cell>
        </row>
        <row r="18">
          <cell r="A18" t="str">
            <v xml:space="preserve">I.B.5 - Knowledge of information control concerns (internal governance, regulatory issues, accountability, information security standards, etc.) </v>
          </cell>
        </row>
        <row r="19">
          <cell r="A19" t="str">
            <v xml:space="preserve">I.B.6 - Knowledge of FP&amp;A system testing process and tools (testing scripts, test plans, etc.) </v>
          </cell>
        </row>
        <row r="20">
          <cell r="A20" t="str">
            <v xml:space="preserve">I.C.1 - Ability to create and maintain tools for information gathering (templates, surveys, etc.), including identifying and mitigating potential sources of bias </v>
          </cell>
        </row>
        <row r="21">
          <cell r="A21" t="str">
            <v xml:space="preserve">I.C.2 - Ability to determine information needs of, and gather information from, internal/external stakeholders and business partners (operations, sales, and marketing departments; senior management; etc.) </v>
          </cell>
        </row>
        <row r="22">
          <cell r="A22" t="str">
            <v xml:space="preserve">I.C.3 - Ability to identify, monitor, and report business metrics (including financial and nonfinancial key performance indicators) </v>
          </cell>
        </row>
        <row r="23">
          <cell r="A23" t="str">
            <v>I.C.4 - Ability to understand corporate structure/hierarchy and functions, including the roles and interrelationships between components of the financial structure (FP&amp;A, accounting, investor relations, etc.)</v>
          </cell>
        </row>
        <row r="24">
          <cell r="A24" t="str">
            <v xml:space="preserve">I.C.5 - Ability to identify relevant stakeholders for partnering </v>
          </cell>
        </row>
        <row r="25">
          <cell r="A25" t="str">
            <v xml:space="preserve">I.C.6 - Skill in project management (establishing scope, mapping project/workflow elements, generating integrated timelines, managing interdependencies, monitoring progress, etc.) </v>
          </cell>
        </row>
        <row r="26">
          <cell r="A26" t="str">
            <v xml:space="preserve">I.C.7 - Knowledge of corporate guidance (organizational goals, strategies, etc.) and its impact on planning/projections </v>
          </cell>
        </row>
        <row r="27">
          <cell r="A27" t="str">
            <v xml:space="preserve">I.C.8 - Ability to determine when a situation requires intervention (stakeholder involvement, escalation, etc.) </v>
          </cell>
        </row>
        <row r="29">
          <cell r="A29" t="str">
            <v xml:space="preserve">II.A.1 - Ability to create financial statement projections (income statement, cash flow statement, balance sheet, etc.) </v>
          </cell>
        </row>
        <row r="30">
          <cell r="A30" t="str">
            <v xml:space="preserve">II.A.2 - Ability to create a capital expenditure/investment analysis (discounted cash flow analysis, return on investment projections, net present value projections, etc.) </v>
          </cell>
        </row>
        <row r="31">
          <cell r="A31" t="str">
            <v xml:space="preserve">II.A.3 - Ability to create sales volume/revenue projections </v>
          </cell>
        </row>
        <row r="32">
          <cell r="A32" t="str">
            <v>II.A.4 - Ability to create expense and head count (staffing) projections</v>
          </cell>
        </row>
        <row r="33">
          <cell r="A33" t="str">
            <v xml:space="preserve">II.A.5 - Ability to create specific customer/deal/product projections </v>
          </cell>
        </row>
        <row r="34">
          <cell r="A34" t="str">
            <v xml:space="preserve">II.A.6 - Ability to perform a financial ratio analysis (debt/ equity, accounts receivable days, liquidity ratios, etc.) </v>
          </cell>
        </row>
        <row r="35">
          <cell r="A35" t="str">
            <v xml:space="preserve">II.A.7 - Ability to perform competitive analysis (internal or external benchmarking; peer group analysis; ratios; etc.) </v>
          </cell>
        </row>
        <row r="36">
          <cell r="A36" t="str">
            <v xml:space="preserve">II.A.8 - Ability to perform variance analysis and reporting (actual versus prior periods; actual versus plan; actual versus forecast; etc.) </v>
          </cell>
        </row>
        <row r="37">
          <cell r="A37" t="str">
            <v xml:space="preserve">II.A.9 - Ability to perform a sensitivity analysis </v>
          </cell>
        </row>
        <row r="38">
          <cell r="A38" t="str">
            <v>II.A.10 - Ability to perform a financial risk analysis</v>
          </cell>
        </row>
        <row r="39">
          <cell r="A39" t="str">
            <v xml:space="preserve">II.A.11 - Ability to create “what-if” scenarios </v>
          </cell>
        </row>
        <row r="40">
          <cell r="A40" t="str">
            <v>II.B.1 - Ability to conceptualize and scope an analysis (identifying tools and processes needed, conceiving efficient/effective model design, etc.)</v>
          </cell>
        </row>
        <row r="41">
          <cell r="A41" t="str">
            <v>II.B.2 - Ability to develop assumptions, draw conclusions, and assess the reasonableness of assumptions/conclusions</v>
          </cell>
        </row>
        <row r="42">
          <cell r="A42" t="str">
            <v>II.B.3 - Ability to determine and gather the information needed to complete a task (including knowledge of sources of pertinent and accurate information, both internal and external to the organization)</v>
          </cell>
        </row>
        <row r="43">
          <cell r="A43" t="str">
            <v>II.B.4 - Ability to identify the interrelationships between business drivers and account for their effects on financial statements</v>
          </cell>
        </row>
        <row r="44">
          <cell r="A44" t="str">
            <v>II.B.5 - Ability to develop and evaluate alternatives for business decisions</v>
          </cell>
        </row>
        <row r="45">
          <cell r="A45" t="str">
            <v>II.B.6 - Ability to understand common statistical concepts and perform common statistical calculations (standard deviation, expected value, correlation, regression, mean, mode, etc.)</v>
          </cell>
        </row>
        <row r="46">
          <cell r="A46" t="str">
            <v>II.B.7 - Ability to analyze trends in datasets (patterns, outliers, seasonality, shifts in a business or industry, etc.), including identifying trends, determining their causes/drivers, and accounting for their effects</v>
          </cell>
        </row>
        <row r="47">
          <cell r="A47" t="str">
            <v>II.B.8 - Ability to test and validate a model (cross-footing, consistency testing, reasonableness assessment, etc.)</v>
          </cell>
        </row>
        <row r="48">
          <cell r="A48" t="str">
            <v>II.B.9 - Ability to develop, document, and maintain models and templates (understand documentation concepts; document assumptions; create supporting information and protocols; document functionality and structure; use software/data version control concepts and techniques; etc.)</v>
          </cell>
        </row>
        <row r="49">
          <cell r="A49" t="str">
            <v>II.B.10 - Ability to interpret model results</v>
          </cell>
        </row>
        <row r="50">
          <cell r="A50" t="str">
            <v>II.C.1 - Knowledge of effective communication and presentation techniques for explaining complex financial issues and their underlying logic to various stakeholders (including determining appropriate tone, level of detail, and presentation techniques for various audiences)</v>
          </cell>
        </row>
        <row r="51">
          <cell r="A51" t="str">
            <v>II.C.2 - Knowledge of common data visualization techniques/charts and their appropriate uses/applications in communicating results of analysis (including data mining)</v>
          </cell>
        </row>
        <row r="52">
          <cell r="A52" t="str">
            <v>II.C.3 - Skill in interpersonal communication (interviewing, influencing, asking appropriate questions, building alliances, negotiating favorable outcomes, maintaining positive relationships, resolving communication issues, etc.)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F8" sqref="F8"/>
    </sheetView>
  </sheetViews>
  <sheetFormatPr defaultColWidth="11" defaultRowHeight="15.75"/>
  <cols>
    <col min="1" max="1" width="13.625" style="20" customWidth="1"/>
    <col min="2" max="2" width="16.625" bestFit="1" customWidth="1"/>
    <col min="3" max="3" width="14" bestFit="1" customWidth="1"/>
    <col min="4" max="6" width="14" style="20" customWidth="1"/>
    <col min="7" max="7" width="12.5" bestFit="1" customWidth="1"/>
    <col min="8" max="9" width="11.5" bestFit="1" customWidth="1"/>
    <col min="10" max="10" width="15.125" bestFit="1" customWidth="1"/>
  </cols>
  <sheetData>
    <row r="1" spans="1:11" ht="16.5" customHeight="1">
      <c r="H1" s="58" t="s">
        <v>13</v>
      </c>
      <c r="I1" s="58"/>
      <c r="J1" s="58"/>
      <c r="K1" s="58"/>
    </row>
    <row r="2" spans="1:11">
      <c r="C2" s="1" t="s">
        <v>0</v>
      </c>
      <c r="D2" s="21" t="s">
        <v>45</v>
      </c>
      <c r="E2" s="21" t="s">
        <v>46</v>
      </c>
      <c r="F2" s="21" t="s">
        <v>47</v>
      </c>
      <c r="G2" s="21"/>
      <c r="H2" s="58"/>
      <c r="I2" s="58"/>
      <c r="J2" s="58"/>
      <c r="K2" s="58"/>
    </row>
    <row r="3" spans="1:11">
      <c r="A3" s="20" t="s">
        <v>35</v>
      </c>
      <c r="B3" t="s">
        <v>1</v>
      </c>
      <c r="C3" s="2">
        <v>65550000</v>
      </c>
      <c r="D3" s="2">
        <f>C3*0.98</f>
        <v>64239000</v>
      </c>
      <c r="E3" s="2">
        <f t="shared" ref="E3:F3" si="0">D3*0.98</f>
        <v>62954220</v>
      </c>
      <c r="F3" s="2">
        <f t="shared" si="0"/>
        <v>61695135.600000001</v>
      </c>
      <c r="G3" s="3"/>
      <c r="H3" s="58"/>
      <c r="I3" s="58"/>
      <c r="J3" s="58"/>
      <c r="K3" s="58"/>
    </row>
    <row r="4" spans="1:11">
      <c r="A4" s="20" t="s">
        <v>48</v>
      </c>
      <c r="B4" t="s">
        <v>2</v>
      </c>
      <c r="C4" s="2">
        <v>40641000</v>
      </c>
      <c r="D4" s="2">
        <f>D5*D3</f>
        <v>39828180</v>
      </c>
      <c r="E4" s="2">
        <f t="shared" ref="E4:F4" si="1">E5*E3</f>
        <v>39031616.399999999</v>
      </c>
      <c r="F4" s="2">
        <f t="shared" si="1"/>
        <v>38250984.072000004</v>
      </c>
      <c r="G4" s="2"/>
      <c r="H4" s="58"/>
      <c r="I4" s="58"/>
      <c r="J4" s="58"/>
      <c r="K4" s="58"/>
    </row>
    <row r="5" spans="1:11">
      <c r="A5" s="20" t="s">
        <v>49</v>
      </c>
      <c r="C5" s="42">
        <f>C4/C3</f>
        <v>0.62</v>
      </c>
      <c r="D5" s="42">
        <v>0.62</v>
      </c>
      <c r="E5" s="42">
        <v>0.62</v>
      </c>
      <c r="F5" s="42">
        <v>0.62</v>
      </c>
      <c r="G5" s="2"/>
      <c r="H5" s="58"/>
      <c r="I5" s="58"/>
      <c r="J5" s="58"/>
      <c r="K5" s="58"/>
    </row>
    <row r="6" spans="1:11">
      <c r="A6" s="20" t="s">
        <v>3</v>
      </c>
      <c r="B6" s="54" t="s">
        <v>3</v>
      </c>
      <c r="C6" s="55">
        <v>15732000</v>
      </c>
      <c r="D6" s="55">
        <v>15732000</v>
      </c>
      <c r="E6" s="55">
        <v>15732000</v>
      </c>
      <c r="F6" s="55">
        <v>15732000</v>
      </c>
      <c r="G6" s="2"/>
      <c r="H6" s="58"/>
      <c r="I6" s="58"/>
      <c r="J6" s="58"/>
      <c r="K6" s="58"/>
    </row>
    <row r="7" spans="1:11">
      <c r="A7" s="20" t="s">
        <v>37</v>
      </c>
      <c r="B7" s="54" t="s">
        <v>37</v>
      </c>
      <c r="C7" s="56">
        <f t="shared" ref="C7:E7" si="2">C3 - C4 - C6</f>
        <v>9177000</v>
      </c>
      <c r="D7" s="56">
        <f t="shared" si="2"/>
        <v>8678820</v>
      </c>
      <c r="E7" s="56">
        <f t="shared" si="2"/>
        <v>8190603.6000000015</v>
      </c>
      <c r="F7" s="56">
        <f>F3 - F4 - F6</f>
        <v>7712151.5279999971</v>
      </c>
      <c r="G7" s="2"/>
      <c r="H7" s="58"/>
      <c r="I7" s="58"/>
      <c r="J7" s="58"/>
      <c r="K7" s="58"/>
    </row>
    <row r="8" spans="1:11">
      <c r="A8" s="20" t="s">
        <v>52</v>
      </c>
      <c r="B8" s="54" t="s">
        <v>54</v>
      </c>
      <c r="C8" s="57">
        <f>C7/C3</f>
        <v>0.14000000000000001</v>
      </c>
      <c r="D8" s="57">
        <f t="shared" ref="D8:F8" si="3">D7/D3</f>
        <v>0.13510204081632654</v>
      </c>
      <c r="E8" s="57">
        <f t="shared" si="3"/>
        <v>0.13010412328196588</v>
      </c>
      <c r="F8" s="49">
        <f t="shared" si="3"/>
        <v>0.12500420743057736</v>
      </c>
      <c r="G8" s="4"/>
      <c r="H8" s="58"/>
      <c r="I8" s="58"/>
      <c r="J8" s="58"/>
      <c r="K8" s="58"/>
    </row>
    <row r="10" spans="1:11" ht="16.5">
      <c r="C10" s="5"/>
      <c r="D10" s="5"/>
      <c r="E10" s="5"/>
      <c r="F10" s="5"/>
      <c r="H10" s="7"/>
    </row>
    <row r="11" spans="1:11" ht="16.5">
      <c r="C11" s="5"/>
      <c r="D11" s="5"/>
      <c r="E11" s="5"/>
      <c r="F11" s="5"/>
      <c r="H11" s="8"/>
    </row>
    <row r="12" spans="1:11" ht="16.5">
      <c r="C12" s="5"/>
      <c r="D12" s="5"/>
      <c r="E12" s="5"/>
      <c r="F12" s="5"/>
      <c r="G12" s="6"/>
      <c r="H12" s="8"/>
      <c r="I12" s="6"/>
      <c r="J12" s="6"/>
    </row>
  </sheetData>
  <mergeCells count="1">
    <mergeCell ref="H1:K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workbookViewId="0">
      <selection activeCell="H11" sqref="H11"/>
    </sheetView>
  </sheetViews>
  <sheetFormatPr defaultRowHeight="15.75"/>
  <cols>
    <col min="2" max="2" width="15.75" bestFit="1" customWidth="1"/>
    <col min="3" max="3" width="14.875" bestFit="1" customWidth="1"/>
    <col min="4" max="4" width="14.625" bestFit="1" customWidth="1"/>
    <col min="5" max="5" width="12.25" customWidth="1"/>
  </cols>
  <sheetData>
    <row r="1" spans="1:9">
      <c r="A1" s="10"/>
      <c r="B1" s="12"/>
      <c r="C1" s="9"/>
      <c r="D1" s="9"/>
      <c r="E1" s="59" t="s">
        <v>14</v>
      </c>
      <c r="F1" s="59"/>
      <c r="G1" s="59"/>
      <c r="H1" s="59"/>
      <c r="I1" s="59"/>
    </row>
    <row r="2" spans="1:9">
      <c r="A2" s="10"/>
      <c r="B2" s="13"/>
      <c r="C2" s="11"/>
      <c r="D2" s="9"/>
      <c r="E2" s="59"/>
      <c r="F2" s="59"/>
      <c r="G2" s="59"/>
      <c r="H2" s="59"/>
      <c r="I2" s="59"/>
    </row>
    <row r="3" spans="1:9">
      <c r="A3" s="10" t="s">
        <v>4</v>
      </c>
      <c r="B3" s="12" t="s">
        <v>5</v>
      </c>
      <c r="C3" s="14" t="s">
        <v>6</v>
      </c>
      <c r="D3" s="9" t="s">
        <v>50</v>
      </c>
      <c r="E3" s="59"/>
      <c r="F3" s="59"/>
      <c r="G3" s="59"/>
      <c r="H3" s="59"/>
      <c r="I3" s="59"/>
    </row>
    <row r="4" spans="1:9">
      <c r="A4" s="15" t="s">
        <v>7</v>
      </c>
      <c r="B4" s="16">
        <v>19000000</v>
      </c>
      <c r="C4" s="16">
        <v>12350000</v>
      </c>
      <c r="D4" s="50">
        <f>C4/B4</f>
        <v>0.65</v>
      </c>
      <c r="E4" s="59"/>
      <c r="F4" s="59"/>
      <c r="G4" s="59"/>
      <c r="H4" s="59"/>
      <c r="I4" s="59"/>
    </row>
    <row r="5" spans="1:9">
      <c r="A5" s="15" t="s">
        <v>8</v>
      </c>
      <c r="B5" s="16">
        <v>14000000</v>
      </c>
      <c r="C5" s="16">
        <v>9800000</v>
      </c>
      <c r="D5" s="50">
        <f t="shared" ref="D5:D9" si="0">C5/B5</f>
        <v>0.7</v>
      </c>
      <c r="E5" s="59"/>
      <c r="F5" s="59"/>
      <c r="G5" s="59"/>
      <c r="H5" s="59"/>
      <c r="I5" s="59"/>
    </row>
    <row r="6" spans="1:9">
      <c r="A6" s="15" t="s">
        <v>9</v>
      </c>
      <c r="B6" s="17">
        <v>12000000</v>
      </c>
      <c r="C6" s="51">
        <v>9600000</v>
      </c>
      <c r="D6" s="52">
        <f t="shared" si="0"/>
        <v>0.8</v>
      </c>
    </row>
    <row r="7" spans="1:9">
      <c r="A7" s="15" t="s">
        <v>10</v>
      </c>
      <c r="B7" s="16">
        <v>8000000</v>
      </c>
      <c r="C7" s="16">
        <v>5600000</v>
      </c>
      <c r="D7" s="50">
        <f t="shared" si="0"/>
        <v>0.7</v>
      </c>
    </row>
    <row r="8" spans="1:9">
      <c r="A8" s="15" t="s">
        <v>11</v>
      </c>
      <c r="B8" s="16">
        <v>7000000</v>
      </c>
      <c r="C8" s="16">
        <v>4200000</v>
      </c>
      <c r="D8" s="50">
        <f t="shared" si="0"/>
        <v>0.6</v>
      </c>
    </row>
    <row r="9" spans="1:9">
      <c r="A9" s="15" t="s">
        <v>12</v>
      </c>
      <c r="B9" s="16">
        <v>5000000</v>
      </c>
      <c r="C9" s="16">
        <v>3000000</v>
      </c>
      <c r="D9" s="50">
        <f t="shared" si="0"/>
        <v>0.6</v>
      </c>
    </row>
    <row r="10" spans="1:9">
      <c r="A10" s="10"/>
      <c r="B10" s="18"/>
      <c r="C10" s="11"/>
      <c r="D10" s="9"/>
    </row>
    <row r="11" spans="1:9">
      <c r="E11" t="s">
        <v>15</v>
      </c>
    </row>
    <row r="12" spans="1:9">
      <c r="A12" s="10"/>
      <c r="B12" s="18"/>
      <c r="C12" s="11"/>
      <c r="D12" t="s">
        <v>16</v>
      </c>
      <c r="E12" t="s">
        <v>19</v>
      </c>
    </row>
    <row r="13" spans="1:9">
      <c r="D13" s="43" t="s">
        <v>17</v>
      </c>
      <c r="E13" s="43" t="s">
        <v>20</v>
      </c>
    </row>
    <row r="14" spans="1:9">
      <c r="D14" s="53" t="s">
        <v>18</v>
      </c>
      <c r="E14" s="54" t="s">
        <v>21</v>
      </c>
    </row>
    <row r="15" spans="1:9">
      <c r="D15" t="s">
        <v>23</v>
      </c>
      <c r="E15" t="s">
        <v>22</v>
      </c>
    </row>
  </sheetData>
  <mergeCells count="1">
    <mergeCell ref="E1:I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6"/>
  <sheetViews>
    <sheetView workbookViewId="0">
      <selection activeCell="F11" sqref="F11"/>
    </sheetView>
  </sheetViews>
  <sheetFormatPr defaultRowHeight="15.75"/>
  <cols>
    <col min="1" max="1" width="16.25" bestFit="1" customWidth="1"/>
    <col min="2" max="6" width="11.125" bestFit="1" customWidth="1"/>
    <col min="7" max="7" width="9" style="20"/>
  </cols>
  <sheetData>
    <row r="2" spans="1:14" ht="15.75" customHeight="1">
      <c r="A2" s="20"/>
      <c r="B2" s="21" t="s">
        <v>0</v>
      </c>
      <c r="C2" s="21" t="s">
        <v>45</v>
      </c>
      <c r="D2" s="21" t="s">
        <v>46</v>
      </c>
      <c r="E2" s="21" t="s">
        <v>47</v>
      </c>
      <c r="F2" s="21" t="s">
        <v>51</v>
      </c>
      <c r="G2" s="21"/>
      <c r="H2" s="59" t="s">
        <v>24</v>
      </c>
      <c r="I2" s="59"/>
      <c r="J2" s="59"/>
      <c r="K2" s="59"/>
      <c r="L2" s="59"/>
      <c r="M2" s="59"/>
      <c r="N2" s="59"/>
    </row>
    <row r="3" spans="1:14">
      <c r="A3" s="20" t="s">
        <v>1</v>
      </c>
      <c r="B3" s="22">
        <v>25725000</v>
      </c>
      <c r="C3" s="3">
        <f xml:space="preserve"> B3*1.08</f>
        <v>27783000</v>
      </c>
      <c r="D3" s="3">
        <f xml:space="preserve"> C3*1.08</f>
        <v>30005640.000000004</v>
      </c>
      <c r="E3" s="3">
        <f xml:space="preserve"> D3*1.08</f>
        <v>32406091.200000007</v>
      </c>
      <c r="F3" s="3">
        <f xml:space="preserve"> E3*1.08</f>
        <v>34998578.496000007</v>
      </c>
      <c r="H3" s="59"/>
      <c r="I3" s="59"/>
      <c r="J3" s="59"/>
      <c r="K3" s="59"/>
      <c r="L3" s="59"/>
      <c r="M3" s="59"/>
      <c r="N3" s="59"/>
    </row>
    <row r="4" spans="1:14">
      <c r="A4" s="20" t="s">
        <v>2</v>
      </c>
      <c r="B4" s="22">
        <v>14148750.000000002</v>
      </c>
      <c r="C4" s="3">
        <f xml:space="preserve"> B4*1.11</f>
        <v>15705112.500000004</v>
      </c>
      <c r="D4" s="3">
        <f t="shared" ref="D4:E4" si="0" xml:space="preserve"> C4*1.11</f>
        <v>17432674.875000007</v>
      </c>
      <c r="E4" s="3">
        <f t="shared" si="0"/>
        <v>19350269.111250009</v>
      </c>
      <c r="F4" s="3">
        <f xml:space="preserve"> E4*1.11</f>
        <v>21478798.713487513</v>
      </c>
      <c r="H4" s="59"/>
      <c r="I4" s="59"/>
      <c r="J4" s="59"/>
      <c r="K4" s="59"/>
      <c r="L4" s="59"/>
      <c r="M4" s="59"/>
      <c r="N4" s="59"/>
    </row>
    <row r="5" spans="1:14">
      <c r="A5" s="20"/>
      <c r="B5" s="22"/>
      <c r="H5" s="59"/>
      <c r="I5" s="59"/>
      <c r="J5" s="59"/>
      <c r="K5" s="59"/>
      <c r="L5" s="59"/>
      <c r="M5" s="59"/>
      <c r="N5" s="59"/>
    </row>
    <row r="6" spans="1:14">
      <c r="A6" s="20" t="s">
        <v>3</v>
      </c>
      <c r="B6" s="22">
        <v>6688500</v>
      </c>
      <c r="C6" s="22">
        <v>6688500</v>
      </c>
      <c r="D6" s="22">
        <v>6688500</v>
      </c>
      <c r="E6" s="3">
        <f xml:space="preserve"> D6*1.2</f>
        <v>8026200</v>
      </c>
      <c r="F6" s="3">
        <f xml:space="preserve"> E6*1.2</f>
        <v>9631440</v>
      </c>
      <c r="H6" s="59"/>
      <c r="I6" s="59"/>
      <c r="J6" s="59"/>
      <c r="K6" s="59"/>
      <c r="L6" s="59"/>
      <c r="M6" s="59"/>
      <c r="N6" s="59"/>
    </row>
    <row r="7" spans="1:14">
      <c r="A7" s="20" t="s">
        <v>37</v>
      </c>
      <c r="B7" s="22"/>
      <c r="F7" s="3">
        <f>F3 - F4 - F6</f>
        <v>3888339.7825124934</v>
      </c>
      <c r="H7" s="59"/>
      <c r="I7" s="59"/>
      <c r="J7" s="59"/>
      <c r="K7" s="59"/>
      <c r="L7" s="59"/>
      <c r="M7" s="59"/>
      <c r="N7" s="59"/>
    </row>
    <row r="8" spans="1:14">
      <c r="A8" s="20" t="s">
        <v>52</v>
      </c>
      <c r="B8" s="23"/>
      <c r="F8" s="48">
        <f xml:space="preserve"> F7/F3</f>
        <v>0.1110999346146842</v>
      </c>
      <c r="H8" s="59"/>
      <c r="I8" s="59"/>
      <c r="J8" s="59"/>
      <c r="K8" s="59"/>
      <c r="L8" s="59"/>
      <c r="M8" s="59"/>
      <c r="N8" s="59"/>
    </row>
    <row r="9" spans="1:14">
      <c r="B9" s="20"/>
      <c r="C9" s="20" t="s">
        <v>15</v>
      </c>
      <c r="H9" s="59"/>
      <c r="I9" s="59"/>
      <c r="J9" s="59"/>
      <c r="K9" s="59"/>
      <c r="L9" s="59"/>
      <c r="M9" s="59"/>
      <c r="N9" s="59"/>
    </row>
    <row r="10" spans="1:14">
      <c r="B10" s="43" t="s">
        <v>16</v>
      </c>
      <c r="C10" s="48">
        <v>0.111</v>
      </c>
      <c r="H10" s="59"/>
      <c r="I10" s="59"/>
      <c r="J10" s="59"/>
      <c r="K10" s="59"/>
      <c r="L10" s="59"/>
      <c r="M10" s="59"/>
      <c r="N10" s="59"/>
    </row>
    <row r="11" spans="1:14">
      <c r="B11" s="20" t="s">
        <v>17</v>
      </c>
      <c r="C11" s="19">
        <v>0.157</v>
      </c>
      <c r="H11" s="59"/>
      <c r="I11" s="59"/>
      <c r="J11" s="59"/>
      <c r="K11" s="59"/>
      <c r="L11" s="59"/>
      <c r="M11" s="59"/>
      <c r="N11" s="59"/>
    </row>
    <row r="12" spans="1:14">
      <c r="B12" s="24" t="s">
        <v>18</v>
      </c>
      <c r="C12" s="19">
        <v>0.28799999999999998</v>
      </c>
      <c r="H12" s="59"/>
      <c r="I12" s="59"/>
      <c r="J12" s="59"/>
      <c r="K12" s="59"/>
      <c r="L12" s="59"/>
      <c r="M12" s="59"/>
      <c r="N12" s="59"/>
    </row>
    <row r="13" spans="1:14">
      <c r="B13" s="20" t="s">
        <v>23</v>
      </c>
      <c r="C13" s="19">
        <v>-0.01</v>
      </c>
      <c r="H13" s="59"/>
      <c r="I13" s="59"/>
      <c r="J13" s="59"/>
      <c r="K13" s="59"/>
      <c r="L13" s="59"/>
      <c r="M13" s="59"/>
      <c r="N13" s="59"/>
    </row>
    <row r="14" spans="1:14">
      <c r="H14" s="59"/>
      <c r="I14" s="59"/>
      <c r="J14" s="59"/>
      <c r="K14" s="59"/>
      <c r="L14" s="59"/>
      <c r="M14" s="59"/>
      <c r="N14" s="59"/>
    </row>
    <row r="15" spans="1:14">
      <c r="H15" s="59"/>
      <c r="I15" s="59"/>
      <c r="J15" s="59"/>
      <c r="K15" s="59"/>
      <c r="L15" s="59"/>
      <c r="M15" s="59"/>
      <c r="N15" s="59"/>
    </row>
    <row r="16" spans="1:14">
      <c r="H16" s="59"/>
      <c r="I16" s="59"/>
      <c r="J16" s="59"/>
      <c r="K16" s="59"/>
      <c r="L16" s="59"/>
      <c r="M16" s="59"/>
      <c r="N16" s="59"/>
    </row>
  </sheetData>
  <mergeCells count="1">
    <mergeCell ref="H2:N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9" workbookViewId="0">
      <selection activeCell="M29" sqref="M29"/>
    </sheetView>
  </sheetViews>
  <sheetFormatPr defaultRowHeight="15.75"/>
  <cols>
    <col min="1" max="1" width="24.875" bestFit="1" customWidth="1"/>
    <col min="2" max="6" width="13" customWidth="1"/>
    <col min="8" max="8" width="24.875" bestFit="1" customWidth="1"/>
    <col min="9" max="13" width="11.5" customWidth="1"/>
  </cols>
  <sheetData>
    <row r="1" spans="1:13">
      <c r="A1" s="20"/>
      <c r="B1" s="20"/>
      <c r="C1" s="20"/>
      <c r="D1" s="20"/>
      <c r="E1" s="20"/>
      <c r="F1" s="20"/>
      <c r="G1" s="20"/>
      <c r="H1" s="20"/>
      <c r="I1" s="20"/>
      <c r="J1" s="20"/>
      <c r="K1" s="20"/>
      <c r="L1" s="20"/>
      <c r="M1" s="20"/>
    </row>
    <row r="2" spans="1:13">
      <c r="A2" s="60" t="s">
        <v>25</v>
      </c>
      <c r="B2" s="60"/>
      <c r="C2" s="27"/>
      <c r="D2" s="27"/>
      <c r="E2" s="61" t="s">
        <v>26</v>
      </c>
      <c r="F2" s="61"/>
      <c r="G2" s="26"/>
      <c r="H2" s="60" t="s">
        <v>27</v>
      </c>
      <c r="I2" s="60"/>
      <c r="J2" s="27"/>
      <c r="K2" s="27"/>
      <c r="L2" s="61" t="s">
        <v>26</v>
      </c>
      <c r="M2" s="61"/>
    </row>
    <row r="3" spans="1:13" ht="18">
      <c r="A3" s="26"/>
      <c r="B3" s="28" t="s">
        <v>28</v>
      </c>
      <c r="C3" s="28" t="s">
        <v>29</v>
      </c>
      <c r="D3" s="28" t="s">
        <v>30</v>
      </c>
      <c r="E3" s="29" t="s">
        <v>31</v>
      </c>
      <c r="F3" s="30" t="s">
        <v>32</v>
      </c>
      <c r="G3" s="26"/>
      <c r="H3" s="26"/>
      <c r="I3" s="28" t="s">
        <v>28</v>
      </c>
      <c r="J3" s="28" t="s">
        <v>29</v>
      </c>
      <c r="K3" s="28" t="s">
        <v>30</v>
      </c>
      <c r="L3" s="29" t="s">
        <v>31</v>
      </c>
      <c r="M3" s="30" t="s">
        <v>32</v>
      </c>
    </row>
    <row r="4" spans="1:13">
      <c r="A4" s="26" t="s">
        <v>33</v>
      </c>
      <c r="B4" s="31">
        <v>90</v>
      </c>
      <c r="C4" s="31">
        <v>90</v>
      </c>
      <c r="D4" s="31">
        <v>90</v>
      </c>
      <c r="E4" s="31">
        <v>90</v>
      </c>
      <c r="F4" s="32"/>
      <c r="G4" s="26"/>
      <c r="H4" s="26" t="s">
        <v>33</v>
      </c>
      <c r="I4" s="31">
        <v>90</v>
      </c>
      <c r="J4" s="31">
        <v>100</v>
      </c>
      <c r="K4" s="31">
        <v>100</v>
      </c>
      <c r="L4" s="31">
        <v>100</v>
      </c>
      <c r="M4" s="32"/>
    </row>
    <row r="5" spans="1:13">
      <c r="A5" s="26" t="s">
        <v>34</v>
      </c>
      <c r="B5" s="31">
        <v>78</v>
      </c>
      <c r="C5" s="31">
        <v>78</v>
      </c>
      <c r="D5" s="31">
        <v>78</v>
      </c>
      <c r="E5" s="31">
        <v>78</v>
      </c>
      <c r="F5" s="32"/>
      <c r="G5" s="26"/>
      <c r="H5" s="26" t="s">
        <v>34</v>
      </c>
      <c r="I5" s="31">
        <v>78</v>
      </c>
      <c r="J5" s="31">
        <v>68</v>
      </c>
      <c r="K5" s="31">
        <v>68</v>
      </c>
      <c r="L5" s="31">
        <v>78</v>
      </c>
      <c r="M5" s="32"/>
    </row>
    <row r="6" spans="1:13">
      <c r="A6" s="26" t="s">
        <v>35</v>
      </c>
      <c r="B6" s="33">
        <v>16785741</v>
      </c>
      <c r="C6" s="33">
        <v>14547642</v>
      </c>
      <c r="D6" s="33">
        <v>18486621</v>
      </c>
      <c r="E6" s="33">
        <v>15781262</v>
      </c>
      <c r="F6" s="34">
        <v>65601266</v>
      </c>
      <c r="G6" s="26"/>
      <c r="H6" s="26" t="s">
        <v>35</v>
      </c>
      <c r="I6" s="33">
        <v>16785741</v>
      </c>
      <c r="J6" s="33">
        <v>16164047</v>
      </c>
      <c r="K6" s="33">
        <v>20540690</v>
      </c>
      <c r="L6" s="33">
        <v>17534735</v>
      </c>
      <c r="M6" s="34">
        <v>71025213</v>
      </c>
    </row>
    <row r="7" spans="1:13">
      <c r="A7" s="26" t="s">
        <v>2</v>
      </c>
      <c r="B7" s="35">
        <v>10799436</v>
      </c>
      <c r="C7" s="35">
        <v>9359511</v>
      </c>
      <c r="D7" s="35">
        <v>11893730</v>
      </c>
      <c r="E7" s="35">
        <v>10153185</v>
      </c>
      <c r="F7" s="36">
        <v>42205862</v>
      </c>
      <c r="G7" s="26"/>
      <c r="H7" s="26" t="s">
        <v>2</v>
      </c>
      <c r="I7" s="35">
        <v>10799436</v>
      </c>
      <c r="J7" s="35">
        <v>10399457</v>
      </c>
      <c r="K7" s="35">
        <v>13215256</v>
      </c>
      <c r="L7" s="35">
        <v>11281316</v>
      </c>
      <c r="M7" s="36">
        <v>45695465</v>
      </c>
    </row>
    <row r="8" spans="1:13">
      <c r="A8" s="26" t="s">
        <v>36</v>
      </c>
      <c r="B8" s="33">
        <v>5986305</v>
      </c>
      <c r="C8" s="33">
        <v>5188131</v>
      </c>
      <c r="D8" s="33">
        <v>6592891</v>
      </c>
      <c r="E8" s="33">
        <v>5628077</v>
      </c>
      <c r="F8" s="33">
        <v>23395404</v>
      </c>
      <c r="G8" s="26"/>
      <c r="H8" s="26" t="s">
        <v>36</v>
      </c>
      <c r="I8" s="33">
        <v>5986305</v>
      </c>
      <c r="J8" s="33">
        <v>5764590</v>
      </c>
      <c r="K8" s="33">
        <v>7325434</v>
      </c>
      <c r="L8" s="33">
        <v>6253419</v>
      </c>
      <c r="M8" s="33">
        <v>25329748</v>
      </c>
    </row>
    <row r="9" spans="1:13">
      <c r="A9" s="26" t="s">
        <v>3</v>
      </c>
      <c r="B9" s="35">
        <v>4089670</v>
      </c>
      <c r="C9" s="35">
        <v>3544381</v>
      </c>
      <c r="D9" s="35">
        <v>4504072</v>
      </c>
      <c r="E9" s="35">
        <v>3844939</v>
      </c>
      <c r="F9" s="36">
        <v>15983062</v>
      </c>
      <c r="G9" s="26"/>
      <c r="H9" s="26" t="s">
        <v>3</v>
      </c>
      <c r="I9" s="35">
        <v>4089670</v>
      </c>
      <c r="J9" s="35">
        <v>3938201</v>
      </c>
      <c r="K9" s="35">
        <v>5004524</v>
      </c>
      <c r="L9" s="35">
        <v>4272155</v>
      </c>
      <c r="M9" s="36">
        <v>17304550</v>
      </c>
    </row>
    <row r="10" spans="1:13">
      <c r="A10" s="26" t="s">
        <v>37</v>
      </c>
      <c r="B10" s="33">
        <v>1896635</v>
      </c>
      <c r="C10" s="33">
        <v>1643750</v>
      </c>
      <c r="D10" s="33">
        <v>2088819</v>
      </c>
      <c r="E10" s="33">
        <v>1783138</v>
      </c>
      <c r="F10" s="33">
        <v>7412342</v>
      </c>
      <c r="G10" s="26"/>
      <c r="H10" s="26" t="s">
        <v>37</v>
      </c>
      <c r="I10" s="33">
        <v>1896635</v>
      </c>
      <c r="J10" s="33">
        <v>1826389</v>
      </c>
      <c r="K10" s="33">
        <v>2320910</v>
      </c>
      <c r="L10" s="33">
        <v>1981264</v>
      </c>
      <c r="M10" s="33">
        <v>8025198</v>
      </c>
    </row>
    <row r="11" spans="1:13">
      <c r="A11" s="37" t="s">
        <v>38</v>
      </c>
      <c r="B11" s="35">
        <v>451188</v>
      </c>
      <c r="C11" s="35">
        <v>391030</v>
      </c>
      <c r="D11" s="35">
        <v>496907</v>
      </c>
      <c r="E11" s="35">
        <v>424189</v>
      </c>
      <c r="F11" s="36">
        <v>1763314</v>
      </c>
      <c r="G11" s="26"/>
      <c r="H11" s="37" t="s">
        <v>38</v>
      </c>
      <c r="I11" s="35">
        <v>451188</v>
      </c>
      <c r="J11" s="35">
        <v>434478</v>
      </c>
      <c r="K11" s="35">
        <v>552119</v>
      </c>
      <c r="L11" s="35">
        <v>471321</v>
      </c>
      <c r="M11" s="36">
        <v>1909106</v>
      </c>
    </row>
    <row r="12" spans="1:13">
      <c r="A12" s="37" t="s">
        <v>39</v>
      </c>
      <c r="B12" s="33">
        <v>1445447</v>
      </c>
      <c r="C12" s="33">
        <v>1252720</v>
      </c>
      <c r="D12" s="33">
        <v>1591912</v>
      </c>
      <c r="E12" s="33">
        <v>1358949</v>
      </c>
      <c r="F12" s="33">
        <v>5649028</v>
      </c>
      <c r="G12" s="26"/>
      <c r="H12" s="37" t="s">
        <v>39</v>
      </c>
      <c r="I12" s="33">
        <v>1445447</v>
      </c>
      <c r="J12" s="33">
        <v>1391911</v>
      </c>
      <c r="K12" s="33">
        <v>1768791</v>
      </c>
      <c r="L12" s="33">
        <v>1509943</v>
      </c>
      <c r="M12" s="33">
        <v>6116092</v>
      </c>
    </row>
    <row r="13" spans="1:13">
      <c r="A13" s="26" t="s">
        <v>40</v>
      </c>
      <c r="B13" s="35">
        <v>204271</v>
      </c>
      <c r="C13" s="35">
        <v>177035</v>
      </c>
      <c r="D13" s="35">
        <v>224969</v>
      </c>
      <c r="E13" s="35">
        <v>192047</v>
      </c>
      <c r="F13" s="36">
        <v>798322</v>
      </c>
      <c r="G13" s="26"/>
      <c r="H13" s="26" t="s">
        <v>40</v>
      </c>
      <c r="I13" s="35">
        <v>204271</v>
      </c>
      <c r="J13" s="35">
        <v>196705</v>
      </c>
      <c r="K13" s="35">
        <v>249966</v>
      </c>
      <c r="L13" s="35">
        <v>213386</v>
      </c>
      <c r="M13" s="36">
        <v>864328</v>
      </c>
    </row>
    <row r="14" spans="1:13">
      <c r="A14" s="26" t="s">
        <v>41</v>
      </c>
      <c r="B14" s="33">
        <v>1241176</v>
      </c>
      <c r="C14" s="33">
        <v>1075685</v>
      </c>
      <c r="D14" s="33">
        <v>1366943</v>
      </c>
      <c r="E14" s="33">
        <v>1166902</v>
      </c>
      <c r="F14" s="33">
        <v>4850706</v>
      </c>
      <c r="G14" s="26"/>
      <c r="H14" s="26" t="s">
        <v>41</v>
      </c>
      <c r="I14" s="33">
        <v>1241176</v>
      </c>
      <c r="J14" s="33">
        <v>1195206</v>
      </c>
      <c r="K14" s="33">
        <v>1518825</v>
      </c>
      <c r="L14" s="33">
        <v>1296557</v>
      </c>
      <c r="M14" s="33">
        <v>5251764</v>
      </c>
    </row>
    <row r="15" spans="1:13">
      <c r="A15" s="26" t="s">
        <v>42</v>
      </c>
      <c r="B15" s="35">
        <v>444918</v>
      </c>
      <c r="C15" s="35">
        <v>385595</v>
      </c>
      <c r="D15" s="35">
        <v>490001</v>
      </c>
      <c r="E15" s="35">
        <v>418293</v>
      </c>
      <c r="F15" s="36">
        <v>1738807</v>
      </c>
      <c r="G15" s="26"/>
      <c r="H15" s="26" t="s">
        <v>42</v>
      </c>
      <c r="I15" s="35">
        <v>444918</v>
      </c>
      <c r="J15" s="35">
        <v>428439</v>
      </c>
      <c r="K15" s="35">
        <v>544445</v>
      </c>
      <c r="L15" s="35">
        <v>464770</v>
      </c>
      <c r="M15" s="36">
        <v>1882572</v>
      </c>
    </row>
    <row r="16" spans="1:13">
      <c r="A16" s="26" t="s">
        <v>43</v>
      </c>
      <c r="B16" s="33">
        <v>796258</v>
      </c>
      <c r="C16" s="33">
        <v>690090</v>
      </c>
      <c r="D16" s="33">
        <v>876942</v>
      </c>
      <c r="E16" s="33">
        <v>748609</v>
      </c>
      <c r="F16" s="33">
        <v>3111899</v>
      </c>
      <c r="G16" s="26"/>
      <c r="H16" s="26" t="s">
        <v>43</v>
      </c>
      <c r="I16" s="33">
        <v>796258</v>
      </c>
      <c r="J16" s="33">
        <v>766767</v>
      </c>
      <c r="K16" s="33">
        <v>974380</v>
      </c>
      <c r="L16" s="33">
        <v>831787</v>
      </c>
      <c r="M16" s="33">
        <v>3369192</v>
      </c>
    </row>
    <row r="17" spans="1:13">
      <c r="A17" s="20"/>
      <c r="B17" s="33"/>
      <c r="C17" s="33"/>
      <c r="D17" s="33"/>
      <c r="E17" s="33"/>
      <c r="F17" s="33"/>
      <c r="G17" s="26"/>
      <c r="H17" s="26"/>
      <c r="I17" s="26"/>
      <c r="J17" s="26"/>
      <c r="K17" s="26"/>
      <c r="L17" s="26"/>
      <c r="M17" s="26"/>
    </row>
    <row r="18" spans="1:13">
      <c r="A18" s="20"/>
      <c r="B18" s="38"/>
      <c r="C18" s="38"/>
      <c r="D18" s="38"/>
      <c r="E18" s="38"/>
      <c r="F18" s="33"/>
      <c r="G18" s="26"/>
      <c r="H18" s="26"/>
      <c r="I18" s="38"/>
      <c r="J18" s="38"/>
      <c r="K18" s="38"/>
      <c r="L18" s="38"/>
      <c r="M18" s="33"/>
    </row>
    <row r="19" spans="1:13">
      <c r="A19" s="20"/>
      <c r="B19" s="39"/>
      <c r="C19" s="39"/>
      <c r="D19" s="39"/>
      <c r="E19" s="39"/>
      <c r="F19" s="33"/>
      <c r="G19" s="26"/>
      <c r="H19" s="26"/>
      <c r="I19" s="39"/>
      <c r="J19" s="39"/>
      <c r="K19" s="39"/>
      <c r="L19" s="39"/>
      <c r="M19" s="33"/>
    </row>
    <row r="20" spans="1:13">
      <c r="A20" s="59" t="s">
        <v>44</v>
      </c>
      <c r="B20" s="59"/>
      <c r="C20" s="59"/>
      <c r="D20" s="59"/>
      <c r="E20" s="59"/>
      <c r="F20" s="59"/>
      <c r="G20" s="59"/>
      <c r="H20" s="59"/>
      <c r="I20" s="59"/>
      <c r="J20" s="33"/>
      <c r="K20" s="33"/>
      <c r="L20" s="33"/>
      <c r="M20" s="40"/>
    </row>
    <row r="21" spans="1:13">
      <c r="A21" s="59"/>
      <c r="B21" s="59"/>
      <c r="C21" s="59"/>
      <c r="D21" s="59"/>
      <c r="E21" s="59"/>
      <c r="F21" s="59"/>
      <c r="G21" s="59"/>
      <c r="H21" s="59"/>
      <c r="I21" s="59"/>
      <c r="J21" s="26"/>
      <c r="K21" s="26"/>
      <c r="L21" s="26"/>
      <c r="M21" s="26"/>
    </row>
    <row r="22" spans="1:13">
      <c r="A22" s="59"/>
      <c r="B22" s="59"/>
      <c r="C22" s="59"/>
      <c r="D22" s="59"/>
      <c r="E22" s="59"/>
      <c r="F22" s="59"/>
      <c r="G22" s="59"/>
      <c r="H22" s="59"/>
      <c r="I22" s="59"/>
      <c r="J22" s="32"/>
      <c r="K22" s="32"/>
      <c r="L22" s="20" t="s">
        <v>15</v>
      </c>
      <c r="M22" s="26"/>
    </row>
    <row r="23" spans="1:13">
      <c r="A23" s="59"/>
      <c r="B23" s="59"/>
      <c r="C23" s="59"/>
      <c r="D23" s="59"/>
      <c r="E23" s="59"/>
      <c r="F23" s="59"/>
      <c r="G23" s="59"/>
      <c r="H23" s="59"/>
      <c r="I23" s="59"/>
      <c r="J23" s="32"/>
      <c r="K23" s="20" t="s">
        <v>16</v>
      </c>
      <c r="L23" s="25">
        <v>7.0999999999999994E-2</v>
      </c>
      <c r="M23" s="32"/>
    </row>
    <row r="24" spans="1:13">
      <c r="A24" s="59"/>
      <c r="B24" s="59"/>
      <c r="C24" s="59"/>
      <c r="D24" s="59"/>
      <c r="E24" s="59"/>
      <c r="F24" s="59"/>
      <c r="G24" s="59"/>
      <c r="H24" s="59"/>
      <c r="I24" s="59"/>
      <c r="J24" s="26"/>
      <c r="K24" s="20" t="s">
        <v>17</v>
      </c>
      <c r="L24" s="41">
        <v>-6.3E-2</v>
      </c>
      <c r="M24" s="32"/>
    </row>
    <row r="25" spans="1:13">
      <c r="A25" s="59"/>
      <c r="B25" s="59"/>
      <c r="C25" s="59"/>
      <c r="D25" s="59"/>
      <c r="E25" s="59"/>
      <c r="F25" s="59"/>
      <c r="G25" s="59"/>
      <c r="H25" s="59"/>
      <c r="I25" s="59"/>
      <c r="J25" s="26"/>
      <c r="K25" s="24" t="s">
        <v>18</v>
      </c>
      <c r="L25" s="41">
        <v>0</v>
      </c>
      <c r="M25" s="26"/>
    </row>
    <row r="26" spans="1:13">
      <c r="A26" s="59"/>
      <c r="B26" s="59"/>
      <c r="C26" s="59"/>
      <c r="D26" s="59"/>
      <c r="E26" s="59"/>
      <c r="F26" s="59"/>
      <c r="G26" s="59"/>
      <c r="H26" s="59"/>
      <c r="I26" s="59"/>
      <c r="J26" s="26"/>
      <c r="K26" s="43" t="s">
        <v>23</v>
      </c>
      <c r="L26" s="47">
        <v>6.8000000000000005E-2</v>
      </c>
      <c r="M26" s="26"/>
    </row>
    <row r="27" spans="1:13">
      <c r="A27" s="20"/>
      <c r="B27" s="33"/>
      <c r="C27" s="33"/>
      <c r="D27" s="33"/>
      <c r="E27" s="33"/>
      <c r="F27" s="33"/>
      <c r="G27" s="20"/>
      <c r="H27" s="20"/>
      <c r="I27" s="20"/>
      <c r="J27" s="20"/>
      <c r="K27" s="20"/>
      <c r="L27" s="20"/>
      <c r="M27" s="20"/>
    </row>
    <row r="28" spans="1:13" s="45" customFormat="1">
      <c r="A28" s="45" t="s">
        <v>53</v>
      </c>
      <c r="B28" s="46">
        <f>B12/(B4+B5)</f>
        <v>8603.8511904761908</v>
      </c>
      <c r="C28" s="46">
        <f t="shared" ref="C28:E28" si="0">C12/(C4+C5)</f>
        <v>7456.666666666667</v>
      </c>
      <c r="D28" s="46">
        <f t="shared" si="0"/>
        <v>9475.6666666666661</v>
      </c>
      <c r="E28" s="46">
        <f t="shared" si="0"/>
        <v>8088.9821428571431</v>
      </c>
      <c r="F28" s="46">
        <f>SUM(B28:E28)</f>
        <v>33625.166666666672</v>
      </c>
      <c r="I28" s="45">
        <f>I12/(I4+I5)</f>
        <v>8603.8511904761908</v>
      </c>
      <c r="J28" s="45">
        <f t="shared" ref="J28:L28" si="1">J12/(J4+J5)</f>
        <v>8285.1845238095229</v>
      </c>
      <c r="K28" s="45">
        <f t="shared" si="1"/>
        <v>10528.517857142857</v>
      </c>
      <c r="L28" s="45">
        <f t="shared" si="1"/>
        <v>8482.8258426966295</v>
      </c>
      <c r="M28" s="45">
        <f>SUM(I28:L28)</f>
        <v>35900.3794141252</v>
      </c>
    </row>
    <row r="29" spans="1:13">
      <c r="F29" s="44"/>
      <c r="M29" s="48">
        <f>(M28-F28)/F28</f>
        <v>6.7663984241719599E-2</v>
      </c>
    </row>
  </sheetData>
  <mergeCells count="5">
    <mergeCell ref="A20:I26"/>
    <mergeCell ref="A2:B2"/>
    <mergeCell ref="E2:F2"/>
    <mergeCell ref="H2:I2"/>
    <mergeCell ref="L2:M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 2</vt:lpstr>
      <vt:lpstr>Q 3</vt:lpstr>
      <vt:lpstr>Q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Breslin</dc:creator>
  <cp:lastModifiedBy>Mineeva, Taisia</cp:lastModifiedBy>
  <dcterms:created xsi:type="dcterms:W3CDTF">2020-01-14T17:51:04Z</dcterms:created>
  <dcterms:modified xsi:type="dcterms:W3CDTF">2020-04-21T12:41:28Z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