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0" windowHeight="1116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Лист1!$M$17:$M$116</definedName>
    <definedName name="_xlnm.Extract" localSheetId="0">Лист1!$M$118:$M$126</definedName>
  </definedNames>
  <calcPr calcId="162913" iterate="1" calcOnSave="0"/>
</workbook>
</file>

<file path=xl/calcChain.xml><?xml version="1.0" encoding="utf-8"?>
<calcChain xmlns="http://schemas.openxmlformats.org/spreadsheetml/2006/main">
  <c r="P5" i="1" l="1"/>
  <c r="O11" i="1" l="1"/>
  <c r="Q20" i="1" l="1"/>
  <c r="Q21" i="1"/>
  <c r="Q22" i="1"/>
  <c r="Q18" i="1"/>
  <c r="Q19" i="1"/>
  <c r="Q17" i="1"/>
  <c r="O7" i="1"/>
  <c r="O19" i="1"/>
  <c r="O20" i="1"/>
  <c r="O21" i="1"/>
  <c r="O22" i="1"/>
  <c r="O23" i="1"/>
  <c r="O24" i="1"/>
  <c r="O18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7" i="1"/>
  <c r="O10" i="1"/>
  <c r="O5" i="1"/>
  <c r="O8" i="1" l="1"/>
  <c r="H19" i="1"/>
  <c r="O4" i="1" l="1"/>
  <c r="L18" i="1" l="1"/>
  <c r="L19" i="1"/>
  <c r="L20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21" i="1"/>
  <c r="O6" i="1" l="1"/>
  <c r="O9" i="1" l="1"/>
  <c r="H20" i="1" l="1"/>
  <c r="H21" i="1"/>
  <c r="H22" i="1"/>
  <c r="H23" i="1"/>
  <c r="I23" i="1" s="1"/>
  <c r="H24" i="1"/>
  <c r="H25" i="1"/>
  <c r="H26" i="1"/>
  <c r="H27" i="1"/>
  <c r="I27" i="1" s="1"/>
  <c r="H28" i="1"/>
  <c r="H29" i="1"/>
  <c r="H30" i="1"/>
  <c r="H31" i="1"/>
  <c r="I31" i="1" s="1"/>
  <c r="H32" i="1"/>
  <c r="H33" i="1"/>
  <c r="H34" i="1"/>
  <c r="I34" i="1" s="1"/>
  <c r="H35" i="1"/>
  <c r="I35" i="1" s="1"/>
  <c r="H36" i="1"/>
  <c r="H37" i="1"/>
  <c r="H38" i="1"/>
  <c r="H39" i="1"/>
  <c r="I39" i="1" s="1"/>
  <c r="H40" i="1"/>
  <c r="H41" i="1"/>
  <c r="H42" i="1"/>
  <c r="H43" i="1"/>
  <c r="I43" i="1" s="1"/>
  <c r="H44" i="1"/>
  <c r="H45" i="1"/>
  <c r="H46" i="1"/>
  <c r="H47" i="1"/>
  <c r="I47" i="1" s="1"/>
  <c r="H48" i="1"/>
  <c r="H49" i="1"/>
  <c r="H50" i="1"/>
  <c r="H51" i="1"/>
  <c r="I51" i="1" s="1"/>
  <c r="H52" i="1"/>
  <c r="H53" i="1"/>
  <c r="H54" i="1"/>
  <c r="H55" i="1"/>
  <c r="I55" i="1" s="1"/>
  <c r="H56" i="1"/>
  <c r="H57" i="1"/>
  <c r="H58" i="1"/>
  <c r="H59" i="1"/>
  <c r="I59" i="1" s="1"/>
  <c r="H60" i="1"/>
  <c r="H61" i="1"/>
  <c r="H62" i="1"/>
  <c r="H63" i="1"/>
  <c r="I63" i="1" s="1"/>
  <c r="H64" i="1"/>
  <c r="H65" i="1"/>
  <c r="H66" i="1"/>
  <c r="H67" i="1"/>
  <c r="I67" i="1" s="1"/>
  <c r="H68" i="1"/>
  <c r="H69" i="1"/>
  <c r="H70" i="1"/>
  <c r="H71" i="1"/>
  <c r="I71" i="1" s="1"/>
  <c r="H72" i="1"/>
  <c r="H73" i="1"/>
  <c r="H74" i="1"/>
  <c r="H75" i="1"/>
  <c r="I75" i="1" s="1"/>
  <c r="H76" i="1"/>
  <c r="H77" i="1"/>
  <c r="H78" i="1"/>
  <c r="H79" i="1"/>
  <c r="I79" i="1" s="1"/>
  <c r="H80" i="1"/>
  <c r="H81" i="1"/>
  <c r="H82" i="1"/>
  <c r="H83" i="1"/>
  <c r="I83" i="1" s="1"/>
  <c r="H84" i="1"/>
  <c r="H85" i="1"/>
  <c r="H86" i="1"/>
  <c r="H87" i="1"/>
  <c r="I87" i="1" s="1"/>
  <c r="H88" i="1"/>
  <c r="H89" i="1"/>
  <c r="H90" i="1"/>
  <c r="H91" i="1"/>
  <c r="I91" i="1" s="1"/>
  <c r="H92" i="1"/>
  <c r="H93" i="1"/>
  <c r="H94" i="1"/>
  <c r="H95" i="1"/>
  <c r="I95" i="1" s="1"/>
  <c r="H96" i="1"/>
  <c r="H97" i="1"/>
  <c r="H98" i="1"/>
  <c r="H99" i="1"/>
  <c r="I99" i="1" s="1"/>
  <c r="H100" i="1"/>
  <c r="H101" i="1"/>
  <c r="H102" i="1"/>
  <c r="H103" i="1"/>
  <c r="I103" i="1" s="1"/>
  <c r="H104" i="1"/>
  <c r="H105" i="1"/>
  <c r="H106" i="1"/>
  <c r="H107" i="1"/>
  <c r="I107" i="1" s="1"/>
  <c r="H108" i="1"/>
  <c r="H109" i="1"/>
  <c r="H110" i="1"/>
  <c r="H111" i="1"/>
  <c r="I111" i="1" s="1"/>
  <c r="H112" i="1"/>
  <c r="H113" i="1"/>
  <c r="H114" i="1"/>
  <c r="H115" i="1"/>
  <c r="I115" i="1" s="1"/>
  <c r="H116" i="1"/>
  <c r="H18" i="1"/>
  <c r="I24" i="1"/>
  <c r="I37" i="1"/>
  <c r="I40" i="1"/>
  <c r="I52" i="1"/>
  <c r="I56" i="1"/>
  <c r="I72" i="1"/>
  <c r="I88" i="1"/>
  <c r="I104" i="1"/>
  <c r="I21" i="1"/>
  <c r="G22" i="1"/>
  <c r="G23" i="1"/>
  <c r="G24" i="1"/>
  <c r="G25" i="1"/>
  <c r="I25" i="1" s="1"/>
  <c r="G26" i="1"/>
  <c r="G27" i="1"/>
  <c r="G28" i="1"/>
  <c r="I28" i="1" s="1"/>
  <c r="G29" i="1"/>
  <c r="I29" i="1" s="1"/>
  <c r="G30" i="1"/>
  <c r="G31" i="1"/>
  <c r="G32" i="1"/>
  <c r="I32" i="1" s="1"/>
  <c r="G33" i="1"/>
  <c r="I33" i="1" s="1"/>
  <c r="G34" i="1"/>
  <c r="G35" i="1"/>
  <c r="G36" i="1"/>
  <c r="I36" i="1" s="1"/>
  <c r="G37" i="1"/>
  <c r="G38" i="1"/>
  <c r="G39" i="1"/>
  <c r="G40" i="1"/>
  <c r="G41" i="1"/>
  <c r="I41" i="1" s="1"/>
  <c r="G42" i="1"/>
  <c r="G43" i="1"/>
  <c r="G44" i="1"/>
  <c r="I44" i="1" s="1"/>
  <c r="G45" i="1"/>
  <c r="I45" i="1" s="1"/>
  <c r="G46" i="1"/>
  <c r="G47" i="1"/>
  <c r="G48" i="1"/>
  <c r="I48" i="1" s="1"/>
  <c r="G49" i="1"/>
  <c r="I49" i="1" s="1"/>
  <c r="G50" i="1"/>
  <c r="G51" i="1"/>
  <c r="G52" i="1"/>
  <c r="G53" i="1"/>
  <c r="I53" i="1" s="1"/>
  <c r="G54" i="1"/>
  <c r="G55" i="1"/>
  <c r="G56" i="1"/>
  <c r="G57" i="1"/>
  <c r="I57" i="1" s="1"/>
  <c r="G58" i="1"/>
  <c r="G59" i="1"/>
  <c r="G60" i="1"/>
  <c r="I60" i="1" s="1"/>
  <c r="G61" i="1"/>
  <c r="I61" i="1" s="1"/>
  <c r="G62" i="1"/>
  <c r="G63" i="1"/>
  <c r="G64" i="1"/>
  <c r="I64" i="1" s="1"/>
  <c r="G65" i="1"/>
  <c r="I65" i="1" s="1"/>
  <c r="G66" i="1"/>
  <c r="G67" i="1"/>
  <c r="G68" i="1"/>
  <c r="I68" i="1" s="1"/>
  <c r="G69" i="1"/>
  <c r="I69" i="1" s="1"/>
  <c r="G70" i="1"/>
  <c r="G71" i="1"/>
  <c r="G72" i="1"/>
  <c r="G73" i="1"/>
  <c r="I73" i="1" s="1"/>
  <c r="G74" i="1"/>
  <c r="G75" i="1"/>
  <c r="G76" i="1"/>
  <c r="I76" i="1" s="1"/>
  <c r="G77" i="1"/>
  <c r="I77" i="1" s="1"/>
  <c r="G78" i="1"/>
  <c r="G79" i="1"/>
  <c r="G80" i="1"/>
  <c r="I80" i="1" s="1"/>
  <c r="G81" i="1"/>
  <c r="I81" i="1" s="1"/>
  <c r="G82" i="1"/>
  <c r="G83" i="1"/>
  <c r="G84" i="1"/>
  <c r="I84" i="1" s="1"/>
  <c r="G85" i="1"/>
  <c r="I85" i="1" s="1"/>
  <c r="G86" i="1"/>
  <c r="G87" i="1"/>
  <c r="G88" i="1"/>
  <c r="G89" i="1"/>
  <c r="I89" i="1" s="1"/>
  <c r="G90" i="1"/>
  <c r="G91" i="1"/>
  <c r="G92" i="1"/>
  <c r="I92" i="1" s="1"/>
  <c r="G93" i="1"/>
  <c r="I93" i="1" s="1"/>
  <c r="G94" i="1"/>
  <c r="G95" i="1"/>
  <c r="G96" i="1"/>
  <c r="I96" i="1" s="1"/>
  <c r="G97" i="1"/>
  <c r="I97" i="1" s="1"/>
  <c r="G98" i="1"/>
  <c r="G99" i="1"/>
  <c r="G100" i="1"/>
  <c r="I100" i="1" s="1"/>
  <c r="G101" i="1"/>
  <c r="I101" i="1" s="1"/>
  <c r="G102" i="1"/>
  <c r="G103" i="1"/>
  <c r="G104" i="1"/>
  <c r="G105" i="1"/>
  <c r="I105" i="1" s="1"/>
  <c r="G106" i="1"/>
  <c r="G107" i="1"/>
  <c r="G108" i="1"/>
  <c r="I108" i="1" s="1"/>
  <c r="G109" i="1"/>
  <c r="I109" i="1" s="1"/>
  <c r="G110" i="1"/>
  <c r="G111" i="1"/>
  <c r="G112" i="1"/>
  <c r="I112" i="1" s="1"/>
  <c r="G113" i="1"/>
  <c r="I113" i="1" s="1"/>
  <c r="G114" i="1"/>
  <c r="G115" i="1"/>
  <c r="G116" i="1"/>
  <c r="I116" i="1" s="1"/>
  <c r="G19" i="1"/>
  <c r="I19" i="1" s="1"/>
  <c r="G20" i="1"/>
  <c r="I20" i="1" s="1"/>
  <c r="G21" i="1"/>
  <c r="G18" i="1"/>
  <c r="I22" i="1" l="1"/>
  <c r="I114" i="1"/>
  <c r="I110" i="1"/>
  <c r="I106" i="1"/>
  <c r="I102" i="1"/>
  <c r="I98" i="1"/>
  <c r="I94" i="1"/>
  <c r="I90" i="1"/>
  <c r="I86" i="1"/>
  <c r="I82" i="1"/>
  <c r="I78" i="1"/>
  <c r="I74" i="1"/>
  <c r="I70" i="1"/>
  <c r="I66" i="1"/>
  <c r="I62" i="1"/>
  <c r="I58" i="1"/>
  <c r="I54" i="1"/>
  <c r="I50" i="1"/>
  <c r="I46" i="1"/>
  <c r="I42" i="1"/>
  <c r="I38" i="1"/>
  <c r="I30" i="1"/>
  <c r="I26" i="1"/>
  <c r="I18" i="1"/>
</calcChain>
</file>

<file path=xl/sharedStrings.xml><?xml version="1.0" encoding="utf-8"?>
<sst xmlns="http://schemas.openxmlformats.org/spreadsheetml/2006/main" count="448" uniqueCount="289">
  <si>
    <t>№ п/п</t>
  </si>
  <si>
    <t>ФИО сотрудника</t>
  </si>
  <si>
    <t>Дата приема</t>
  </si>
  <si>
    <t>Дата увольнения</t>
  </si>
  <si>
    <t>фамилия</t>
  </si>
  <si>
    <t>имя</t>
  </si>
  <si>
    <t>отчество</t>
  </si>
  <si>
    <t>Стаж</t>
  </si>
  <si>
    <t>Дата рождения</t>
  </si>
  <si>
    <t>Пол</t>
  </si>
  <si>
    <t>АБИТОВА</t>
  </si>
  <si>
    <t>Возраст на дату приема</t>
  </si>
  <si>
    <t>женский</t>
  </si>
  <si>
    <t>9 г. 3 мес. 19 дн.</t>
  </si>
  <si>
    <t>Таблица 1. Отчёт по стажу работы сотрудников, в том числе уволенных, на</t>
  </si>
  <si>
    <t>Таблица 2.</t>
  </si>
  <si>
    <t>РОЗА</t>
  </si>
  <si>
    <t>МАРКОВНА</t>
  </si>
  <si>
    <t>Средний возраст уволенных</t>
  </si>
  <si>
    <t>Какого пола больше уволили</t>
  </si>
  <si>
    <t>(в первой строке пример заполнения)</t>
  </si>
  <si>
    <t>№</t>
  </si>
  <si>
    <t>Причина увольнения</t>
  </si>
  <si>
    <t>по собственному</t>
  </si>
  <si>
    <t>по соглашению</t>
  </si>
  <si>
    <t>сокращение</t>
  </si>
  <si>
    <t>не соответствие</t>
  </si>
  <si>
    <t>нарушение ТД</t>
  </si>
  <si>
    <t/>
  </si>
  <si>
    <t>окончание ТД</t>
  </si>
  <si>
    <t>Самая частая причина увольнения</t>
  </si>
  <si>
    <t>Пенсионного возраста</t>
  </si>
  <si>
    <t>да</t>
  </si>
  <si>
    <t>Расчитать</t>
  </si>
  <si>
    <r>
      <t xml:space="preserve">1. Перенесите в столбцы </t>
    </r>
    <r>
      <rPr>
        <b/>
        <sz val="11"/>
        <color theme="1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scheme val="minor"/>
      </rPr>
      <t xml:space="preserve"> и </t>
    </r>
    <r>
      <rPr>
        <b/>
        <sz val="11"/>
        <color theme="1"/>
        <rFont val="Calibri"/>
        <family val="2"/>
        <charset val="204"/>
        <scheme val="minor"/>
      </rPr>
      <t>E</t>
    </r>
    <r>
      <rPr>
        <sz val="11"/>
        <color theme="1"/>
        <rFont val="Calibri"/>
        <family val="2"/>
        <scheme val="minor"/>
      </rPr>
      <t xml:space="preserve"> имена и отчества сотрудников из столбца </t>
    </r>
    <r>
      <rPr>
        <b/>
        <sz val="11"/>
        <color theme="1"/>
        <rFont val="Calibri"/>
        <family val="2"/>
        <charset val="204"/>
        <scheme val="minor"/>
      </rPr>
      <t>C</t>
    </r>
    <r>
      <rPr>
        <sz val="11"/>
        <color theme="1"/>
        <rFont val="Calibri"/>
        <family val="2"/>
        <scheme val="minor"/>
      </rPr>
      <t xml:space="preserve">, в столбце </t>
    </r>
    <r>
      <rPr>
        <b/>
        <sz val="11"/>
        <color theme="1"/>
        <rFont val="Calibri"/>
        <family val="2"/>
        <charset val="204"/>
        <scheme val="minor"/>
      </rPr>
      <t>C</t>
    </r>
    <r>
      <rPr>
        <sz val="11"/>
        <color theme="1"/>
        <rFont val="Calibri"/>
        <family val="2"/>
        <scheme val="minor"/>
      </rPr>
      <t xml:space="preserve"> оставьте только фамилии.</t>
    </r>
  </si>
  <si>
    <r>
      <t xml:space="preserve">2. Укажите в столбце </t>
    </r>
    <r>
      <rPr>
        <b/>
        <sz val="11"/>
        <color theme="1"/>
        <rFont val="Calibri"/>
        <family val="2"/>
        <charset val="204"/>
        <scheme val="minor"/>
      </rPr>
      <t>G</t>
    </r>
    <r>
      <rPr>
        <sz val="11"/>
        <color theme="1"/>
        <rFont val="Calibri"/>
        <family val="2"/>
        <scheme val="minor"/>
      </rPr>
      <t xml:space="preserve"> гендерную принадлежность сотрудников.</t>
    </r>
  </si>
  <si>
    <r>
      <t xml:space="preserve">3. Укажите в столбце </t>
    </r>
    <r>
      <rPr>
        <b/>
        <sz val="11"/>
        <color theme="1"/>
        <rFont val="Calibri"/>
        <family val="2"/>
        <charset val="204"/>
        <scheme val="minor"/>
      </rPr>
      <t>H</t>
    </r>
    <r>
      <rPr>
        <sz val="11"/>
        <color theme="1"/>
        <rFont val="Calibri"/>
        <family val="2"/>
        <scheme val="minor"/>
      </rPr>
      <t xml:space="preserve"> возраст на дату приема (количество полных лет).</t>
    </r>
  </si>
  <si>
    <t>Ответы</t>
  </si>
  <si>
    <r>
      <t xml:space="preserve">5. Заполните столбец </t>
    </r>
    <r>
      <rPr>
        <b/>
        <sz val="11"/>
        <color theme="1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scheme val="minor"/>
      </rPr>
      <t xml:space="preserve">, если в столбце </t>
    </r>
    <r>
      <rPr>
        <b/>
        <sz val="11"/>
        <color theme="1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scheme val="minor"/>
      </rPr>
      <t xml:space="preserve"> дата увольнения пустая, то считайте стаж на дату отчета (ячейка </t>
    </r>
    <r>
      <rPr>
        <b/>
        <sz val="11"/>
        <color theme="1"/>
        <rFont val="Calibri"/>
        <family val="2"/>
        <charset val="204"/>
        <scheme val="minor"/>
      </rPr>
      <t>F13</t>
    </r>
    <r>
      <rPr>
        <sz val="11"/>
        <color theme="1"/>
        <rFont val="Calibri"/>
        <family val="2"/>
        <scheme val="minor"/>
      </rPr>
      <t>).</t>
    </r>
  </si>
  <si>
    <t>Количество работающих на 01.01.2017</t>
  </si>
  <si>
    <t>Количество уволенных на 01.01.2017</t>
  </si>
  <si>
    <t>Количество уволенных на 01.01.2009</t>
  </si>
  <si>
    <t>Количество сотрудников с фамилией, начинающейся на букву "М"</t>
  </si>
  <si>
    <t>Количество различных причин увольнения</t>
  </si>
  <si>
    <r>
      <t xml:space="preserve">4. Укажите в столбце </t>
    </r>
    <r>
      <rPr>
        <b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scheme val="minor"/>
      </rPr>
      <t>, достиг ли сотрудник пенсионного возраста (мужчины с 60 лет, женщины с 55 лет) на дату приема, в форме да/нет.</t>
    </r>
  </si>
  <si>
    <t>6. Заполните в таблице 2 столбец "Ответы" с помощью формул</t>
  </si>
  <si>
    <t>АВДЕЕВА</t>
  </si>
  <si>
    <t>АФРОДИТА</t>
  </si>
  <si>
    <t>АБРАМОВНА</t>
  </si>
  <si>
    <t>АГАДЖАНЯН</t>
  </si>
  <si>
    <t>РАЗМИК</t>
  </si>
  <si>
    <t>ВИКТОРОВНА</t>
  </si>
  <si>
    <t>АН</t>
  </si>
  <si>
    <t>ТЕРЕЗА</t>
  </si>
  <si>
    <t>АНАТОЛЬЕВНА</t>
  </si>
  <si>
    <t>АРСЛАНОВ</t>
  </si>
  <si>
    <t>ВАЛЕРИЙ</t>
  </si>
  <si>
    <t>НИКОЛАЕВИЧ</t>
  </si>
  <si>
    <t>АС</t>
  </si>
  <si>
    <t>НИНА</t>
  </si>
  <si>
    <t>ЗАХАРОВНА</t>
  </si>
  <si>
    <t>АСЛАНЯН</t>
  </si>
  <si>
    <t>ТАМАРА</t>
  </si>
  <si>
    <t>ВАЛЕНТИНОВНА</t>
  </si>
  <si>
    <t>АСТАПЕНКО</t>
  </si>
  <si>
    <t>НАЗИРА</t>
  </si>
  <si>
    <t>КАРИМОВНА</t>
  </si>
  <si>
    <t>АФАНАСЬЕВ</t>
  </si>
  <si>
    <t>ЕВГЕНИЙ</t>
  </si>
  <si>
    <t>ГЕРАСИМОВИЧ</t>
  </si>
  <si>
    <t>АХМЕДОВА</t>
  </si>
  <si>
    <t>ЛУИЗА</t>
  </si>
  <si>
    <t>МАКСИМОВНА</t>
  </si>
  <si>
    <t>АЧИЛОВ</t>
  </si>
  <si>
    <t>АЛЕКСАНДР</t>
  </si>
  <si>
    <t>ЯКОВЛЕВИЧ</t>
  </si>
  <si>
    <t>БАШКАТОВ</t>
  </si>
  <si>
    <t>ВЛАДИМИР</t>
  </si>
  <si>
    <t>КЕНЖАЕВИЧ</t>
  </si>
  <si>
    <t>БАШКАТОВА</t>
  </si>
  <si>
    <t>ИРИНА</t>
  </si>
  <si>
    <t>НИКОЛАЕВНА</t>
  </si>
  <si>
    <t>БИКТИМИРОВА</t>
  </si>
  <si>
    <t>РЕПСИМЕ</t>
  </si>
  <si>
    <t>БИЛЯЛОВА</t>
  </si>
  <si>
    <t>ЕВГЕНИЯ</t>
  </si>
  <si>
    <t>ПАРГЕВОВНА</t>
  </si>
  <si>
    <t>БОЗОРОВ</t>
  </si>
  <si>
    <t>АНАТОЛИЙ</t>
  </si>
  <si>
    <t>РУБИКОВИЧ</t>
  </si>
  <si>
    <t>ГАФУРОВ</t>
  </si>
  <si>
    <t>РАДЖ</t>
  </si>
  <si>
    <t>БОРИСОВИЧ</t>
  </si>
  <si>
    <t>ГАФУРОВА</t>
  </si>
  <si>
    <t>НАИРА</t>
  </si>
  <si>
    <t>ИОСИФОВНА</t>
  </si>
  <si>
    <t>ГРИГОРЯН</t>
  </si>
  <si>
    <t>ТАТЬЯНА</t>
  </si>
  <si>
    <t>БАДОРДИНОВНА</t>
  </si>
  <si>
    <t>ГУЛЬБИН</t>
  </si>
  <si>
    <t>ВИКТОР</t>
  </si>
  <si>
    <t>ДАВЫДОВА</t>
  </si>
  <si>
    <t>ИВАННА</t>
  </si>
  <si>
    <t>ДЫРВА</t>
  </si>
  <si>
    <t>МИХАИЛ</t>
  </si>
  <si>
    <t>ВЛАДИМИРОВИЧ</t>
  </si>
  <si>
    <t>ЕРЦ</t>
  </si>
  <si>
    <t>АРМЕН</t>
  </si>
  <si>
    <t>ПЕТРОВИЧ</t>
  </si>
  <si>
    <t>ЗАХАРЧЕНКО</t>
  </si>
  <si>
    <t>МИХАЙЛОВИЧ</t>
  </si>
  <si>
    <t>ЗУЕВА</t>
  </si>
  <si>
    <t>СУСАННА</t>
  </si>
  <si>
    <t>ИВАНЬКОВА</t>
  </si>
  <si>
    <t>АРМАИСОВНА</t>
  </si>
  <si>
    <t>ИЛЬХИДЖИЕВА</t>
  </si>
  <si>
    <t>ОЛЬГА</t>
  </si>
  <si>
    <t>ВЛАДИМИРОВНА</t>
  </si>
  <si>
    <t>ИСМАИЛОВА</t>
  </si>
  <si>
    <t>ГУРГЕНОВНА</t>
  </si>
  <si>
    <t>КАБАНКОВ</t>
  </si>
  <si>
    <t>ИГОРЬ</t>
  </si>
  <si>
    <t>ГЕОРГИЕВИЧ</t>
  </si>
  <si>
    <t>КАЛИНИНА</t>
  </si>
  <si>
    <t>ЖАННЕТА</t>
  </si>
  <si>
    <t>ПАВЛОВНА</t>
  </si>
  <si>
    <t>КАПУСТИНА</t>
  </si>
  <si>
    <t>КАРИНЕ</t>
  </si>
  <si>
    <t>КАРИМОВ</t>
  </si>
  <si>
    <t>РОБЕРТ</t>
  </si>
  <si>
    <t>АНДРЕЕВИЧ</t>
  </si>
  <si>
    <t>КИРЬЯКОВ</t>
  </si>
  <si>
    <t>РАФИК</t>
  </si>
  <si>
    <t>АРКАДЬЕВИЧ</t>
  </si>
  <si>
    <t>КИСЕЛЮК</t>
  </si>
  <si>
    <t>ГРАЧИКОВИЧ</t>
  </si>
  <si>
    <t>КОЛБ</t>
  </si>
  <si>
    <t>АЛЕКСЕЙ</t>
  </si>
  <si>
    <t>СТЕПАНОВИЧ</t>
  </si>
  <si>
    <t>КОНОНЕНКО</t>
  </si>
  <si>
    <t>НИКОЛАЙ</t>
  </si>
  <si>
    <t>ВИКТОРОВИЧ</t>
  </si>
  <si>
    <t>ИДРИСОВНА</t>
  </si>
  <si>
    <t>КРИНИЧНЫЙ</t>
  </si>
  <si>
    <t>УМАРАЛИ</t>
  </si>
  <si>
    <t>АЛЕКСЕЕВИЧ</t>
  </si>
  <si>
    <t>ЛЕОНОВ</t>
  </si>
  <si>
    <t>ВЯЧЕСЛАВ</t>
  </si>
  <si>
    <t>КАМИЛОВИЧ</t>
  </si>
  <si>
    <t>ЛИСЯТИН</t>
  </si>
  <si>
    <t>ВАЛЕНТИН</t>
  </si>
  <si>
    <t>ЛИТОВЧЕНКО</t>
  </si>
  <si>
    <t>ЛЕОНИД</t>
  </si>
  <si>
    <t>ГАРЕГИНОВИЧ</t>
  </si>
  <si>
    <t>МАМУКОВ</t>
  </si>
  <si>
    <t>СЕРГЕЙ</t>
  </si>
  <si>
    <t>АНАТОЛЬЕВИЧ</t>
  </si>
  <si>
    <t>МАНАСЯН</t>
  </si>
  <si>
    <t>ЛИЛЯ</t>
  </si>
  <si>
    <t>МАТЕВОСОВНА</t>
  </si>
  <si>
    <t>МАРДАНЯН</t>
  </si>
  <si>
    <t>ЗИНАИДА</t>
  </si>
  <si>
    <t>МАРКЕЛОВ</t>
  </si>
  <si>
    <t>РАВШАН</t>
  </si>
  <si>
    <t>ВАЛЕНТИНОВИЧ</t>
  </si>
  <si>
    <t>МАРЧЕНКО</t>
  </si>
  <si>
    <t>ЛАРИСА</t>
  </si>
  <si>
    <t>МАТРОСОВА</t>
  </si>
  <si>
    <t>НОНА</t>
  </si>
  <si>
    <t>ДМИТРИЕВНА</t>
  </si>
  <si>
    <t>МЕЛИКЯН</t>
  </si>
  <si>
    <t>ГАЛИНА</t>
  </si>
  <si>
    <t>СТЕПАНОВНА</t>
  </si>
  <si>
    <t>МЕНТУЗ</t>
  </si>
  <si>
    <t>МУРАТОВНА</t>
  </si>
  <si>
    <t>ГАМАРНИКОВНА</t>
  </si>
  <si>
    <t>МИШКОВ</t>
  </si>
  <si>
    <t>ХАЙДАРОВИЧ</t>
  </si>
  <si>
    <t>МОРЕВА</t>
  </si>
  <si>
    <t>ЯРОСЛАВА</t>
  </si>
  <si>
    <t>АДАМОВНА</t>
  </si>
  <si>
    <t>МОСИНЯН</t>
  </si>
  <si>
    <t>ЗОЯ</t>
  </si>
  <si>
    <t>МУХАМЕДОВ</t>
  </si>
  <si>
    <t>ГУЛЬМАТ</t>
  </si>
  <si>
    <t>ИЛЛАРИОНОВИЧ</t>
  </si>
  <si>
    <t>МХИТАРЯН</t>
  </si>
  <si>
    <t>АНЖИК</t>
  </si>
  <si>
    <t>ХАСАНШЕВНА</t>
  </si>
  <si>
    <t>ОГАМ</t>
  </si>
  <si>
    <t>ТИХОМИР</t>
  </si>
  <si>
    <t>АЛИМОВИЧ</t>
  </si>
  <si>
    <t>ПИНТИЙ</t>
  </si>
  <si>
    <t>ПОДГОРНОВА</t>
  </si>
  <si>
    <t>СВЕТЛАНА</t>
  </si>
  <si>
    <t>ВАСИЛЬЕВНА</t>
  </si>
  <si>
    <t>ПУШКОВ</t>
  </si>
  <si>
    <t>ПШЕНИЦЫН</t>
  </si>
  <si>
    <t>ЮРИЙ</t>
  </si>
  <si>
    <t>АЙВАРОВИЧ</t>
  </si>
  <si>
    <t>РАДИОНОВА</t>
  </si>
  <si>
    <t>ЛИДИЯ</t>
  </si>
  <si>
    <t>МИХАЙЛОВНА</t>
  </si>
  <si>
    <t>РОМАНЧУК</t>
  </si>
  <si>
    <t>ВАГАРШАКОВНА</t>
  </si>
  <si>
    <t>РОМАШКО</t>
  </si>
  <si>
    <t>ДУСМУРАТ</t>
  </si>
  <si>
    <t>ДЖАМИЛОВИЧ</t>
  </si>
  <si>
    <t>РОШЕНКО</t>
  </si>
  <si>
    <t>АНДРАНИК</t>
  </si>
  <si>
    <t>РОМАНОВИЧ</t>
  </si>
  <si>
    <t>САМБУЛОВ</t>
  </si>
  <si>
    <t>КАХРАМОНЖОН</t>
  </si>
  <si>
    <t>ГЕННАДЬЕВИЧ</t>
  </si>
  <si>
    <t>САМОНДАРОВ</t>
  </si>
  <si>
    <t>МОХАМЕД</t>
  </si>
  <si>
    <t>САРКИСОВА</t>
  </si>
  <si>
    <t>АЛЛА</t>
  </si>
  <si>
    <t>ЭДУАРДОВНА</t>
  </si>
  <si>
    <t>СВИРИДОН</t>
  </si>
  <si>
    <t>ДЕНИС</t>
  </si>
  <si>
    <t>ИБРАГИМОВИЧ</t>
  </si>
  <si>
    <t>СИТНИКОВ</t>
  </si>
  <si>
    <t>СЕРВЕРОВИЧ</t>
  </si>
  <si>
    <t>СКВОРЦОВА</t>
  </si>
  <si>
    <t>ВЕРА</t>
  </si>
  <si>
    <t>ТЕШАБАЕВНА</t>
  </si>
  <si>
    <t>СОН</t>
  </si>
  <si>
    <t>БАХИР</t>
  </si>
  <si>
    <t>ПАВЛОВИЧ</t>
  </si>
  <si>
    <t>СТЕПАНЯН</t>
  </si>
  <si>
    <t>АРЕКНАЗ</t>
  </si>
  <si>
    <t>ФИЛИППОВНА</t>
  </si>
  <si>
    <t>СТИРАНКА</t>
  </si>
  <si>
    <t>ГОАР</t>
  </si>
  <si>
    <t>СЕРГЕЕВНА</t>
  </si>
  <si>
    <t>ТАМУЛЯНИС</t>
  </si>
  <si>
    <t>ЛЕНА</t>
  </si>
  <si>
    <t>ТАНЕВ</t>
  </si>
  <si>
    <t>ПАВЕЛ</t>
  </si>
  <si>
    <t>ВАСИЛЬЕВИЧ</t>
  </si>
  <si>
    <t>ТЁ</t>
  </si>
  <si>
    <t>ЮРЬЕВИЧ</t>
  </si>
  <si>
    <t>ТЕЛУШКИН</t>
  </si>
  <si>
    <t>АНДРЕЙ</t>
  </si>
  <si>
    <t>ПРОКОФЬЕВИЧ</t>
  </si>
  <si>
    <t>ТЕН</t>
  </si>
  <si>
    <t>ТОМАШЕВ</t>
  </si>
  <si>
    <t>АРСЕН</t>
  </si>
  <si>
    <t>ТРАВКИН</t>
  </si>
  <si>
    <t>ПЁТР</t>
  </si>
  <si>
    <t>УНАНЯН</t>
  </si>
  <si>
    <t>ДМИТРИЙ</t>
  </si>
  <si>
    <t>ДМИТРИЕВИЧ</t>
  </si>
  <si>
    <t>УСМАНОВ</t>
  </si>
  <si>
    <t>АЛЕКСАНДРОВИЧ</t>
  </si>
  <si>
    <t>ФАТТАХОВА</t>
  </si>
  <si>
    <t>МИНСЛУ</t>
  </si>
  <si>
    <t>КОНСТАНТИНОВНА</t>
  </si>
  <si>
    <t>ХАЛИЛОВА</t>
  </si>
  <si>
    <t>ФАРИДА</t>
  </si>
  <si>
    <t>АЛЕКСАНДРОВНА</t>
  </si>
  <si>
    <t>ХОМЕНКО</t>
  </si>
  <si>
    <t>МУТАЛИБОВИЧ</t>
  </si>
  <si>
    <t>ЦОЛОЛО</t>
  </si>
  <si>
    <t>ФУАТОВИЧ</t>
  </si>
  <si>
    <t>ЧЕРВИНЧУК</t>
  </si>
  <si>
    <t>ДАМИР</t>
  </si>
  <si>
    <t>ИВАНОВИЧ</t>
  </si>
  <si>
    <t>ЧОБАНЯН</t>
  </si>
  <si>
    <t>ТОЛИБОВИЧ</t>
  </si>
  <si>
    <t>ШЕВКОПЛЯС</t>
  </si>
  <si>
    <t>ШЕЙНИНА</t>
  </si>
  <si>
    <t>ФЛЮРА</t>
  </si>
  <si>
    <t>ШЕСТАКОВ</t>
  </si>
  <si>
    <t>ШИДЛОВСКАЯ</t>
  </si>
  <si>
    <t>ПАТВАКАНОВНА</t>
  </si>
  <si>
    <t>ШИН</t>
  </si>
  <si>
    <t>НУВАХИДИЯ</t>
  </si>
  <si>
    <t>ДАВИДОВНА</t>
  </si>
  <si>
    <t>ШУБИНА</t>
  </si>
  <si>
    <t>ЛЮБОВЬ</t>
  </si>
  <si>
    <t>ЛЕОНИДОВНА</t>
  </si>
  <si>
    <t>ЮНУСОВА</t>
  </si>
  <si>
    <t>АЛВАРД</t>
  </si>
  <si>
    <t>ЮРЬЕВНА</t>
  </si>
  <si>
    <t>ЯКУБОВИЧ</t>
  </si>
  <si>
    <t>ХАЛИМОВИЧ</t>
  </si>
  <si>
    <t xml:space="preserve"> - количество уволенных за период 01.01.2009 - 01.01.2017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</si>
</sst>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4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left" vertical="center" wrapText="1" inden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indent="1"/>
    </xf>
    <xf numFmtId="14" fontId="2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/>
    </xf>
    <xf numFmtId="0" fontId="1" fillId="0" borderId="0" xfId="0" applyFont="1"/>
    <xf numFmtId="14" fontId="1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 indent="1"/>
    </xf>
    <xf numFmtId="0" fontId="3" fillId="0" borderId="0" xfId="0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" fontId="2" fillId="0" borderId="0" xfId="0" applyNumberFormat="1" applyFont="1" applyAlignment="1">
      <alignment vertic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left" vertical="top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16"/>
  <sheetViews>
    <sheetView tabSelected="1" workbookViewId="0">
      <selection activeCell="P5" sqref="P5"/>
    </sheetView>
  </sheetViews>
  <sheetFormatPr defaultRowHeight="12.75" x14ac:dyDescent="0.2"/>
  <cols>
    <col min="1" max="1" width="5" style="4" customWidth="1"/>
    <col min="2" max="2" width="5.28515625" style="3" customWidth="1"/>
    <col min="3" max="3" width="37.42578125" style="4" bestFit="1" customWidth="1"/>
    <col min="4" max="4" width="19.140625" style="4" customWidth="1"/>
    <col min="5" max="5" width="18.7109375" style="4" bestFit="1" customWidth="1"/>
    <col min="6" max="6" width="10.7109375" style="3" customWidth="1"/>
    <col min="7" max="7" width="8.7109375" style="3" customWidth="1"/>
    <col min="8" max="9" width="11.7109375" style="3" customWidth="1"/>
    <col min="10" max="10" width="9.5703125" style="3" customWidth="1"/>
    <col min="11" max="11" width="12.5703125" style="3" customWidth="1"/>
    <col min="12" max="12" width="16.7109375" style="3" customWidth="1"/>
    <col min="13" max="13" width="15.42578125" style="4" customWidth="1"/>
    <col min="14" max="14" width="10.5703125" style="4" customWidth="1"/>
    <col min="15" max="15" width="34.28515625" style="4" customWidth="1"/>
    <col min="16" max="16" width="9" style="4" customWidth="1"/>
    <col min="17" max="16384" width="9.140625" style="4"/>
  </cols>
  <sheetData>
    <row r="1" spans="2:17" x14ac:dyDescent="0.2">
      <c r="K1" s="4"/>
      <c r="L1" s="4"/>
    </row>
    <row r="2" spans="2:17" s="15" customFormat="1" ht="15" x14ac:dyDescent="0.25">
      <c r="B2" s="17" t="s">
        <v>34</v>
      </c>
      <c r="F2" s="16"/>
      <c r="G2" s="16"/>
      <c r="H2" s="16"/>
      <c r="I2" s="16"/>
      <c r="J2" s="4"/>
      <c r="K2" s="21" t="s">
        <v>15</v>
      </c>
      <c r="L2" s="4"/>
    </row>
    <row r="3" spans="2:17" s="15" customFormat="1" ht="15" x14ac:dyDescent="0.25">
      <c r="B3" s="17" t="s">
        <v>35</v>
      </c>
      <c r="F3" s="16"/>
      <c r="G3" s="16"/>
      <c r="H3" s="16"/>
      <c r="I3" s="16"/>
      <c r="J3" s="13" t="s">
        <v>21</v>
      </c>
      <c r="K3" s="34" t="s">
        <v>33</v>
      </c>
      <c r="L3" s="35"/>
      <c r="M3" s="35"/>
      <c r="N3" s="36"/>
      <c r="O3" s="13" t="s">
        <v>37</v>
      </c>
    </row>
    <row r="4" spans="2:17" s="15" customFormat="1" ht="15" x14ac:dyDescent="0.25">
      <c r="B4" s="17" t="s">
        <v>36</v>
      </c>
      <c r="F4" s="16"/>
      <c r="G4" s="16"/>
      <c r="H4" s="16"/>
      <c r="I4" s="16"/>
      <c r="J4" s="13">
        <v>1</v>
      </c>
      <c r="K4" s="37" t="s">
        <v>39</v>
      </c>
      <c r="L4" s="38"/>
      <c r="M4" s="38"/>
      <c r="N4" s="39"/>
      <c r="O4" s="26">
        <f>COUNTBLANK(K17:K116)</f>
        <v>39</v>
      </c>
    </row>
    <row r="5" spans="2:17" s="15" customFormat="1" ht="15" customHeight="1" x14ac:dyDescent="0.25">
      <c r="B5" s="30" t="s">
        <v>44</v>
      </c>
      <c r="C5" s="30"/>
      <c r="D5" s="30"/>
      <c r="E5" s="30"/>
      <c r="F5" s="30"/>
      <c r="G5" s="30"/>
      <c r="H5" s="30"/>
      <c r="I5" s="16"/>
      <c r="J5" s="13">
        <v>2</v>
      </c>
      <c r="K5" s="37" t="s">
        <v>40</v>
      </c>
      <c r="L5" s="38"/>
      <c r="M5" s="38"/>
      <c r="N5" s="39"/>
      <c r="O5" s="13">
        <f>COUNTIFS(K17:K116,"&lt;="&amp;F13)</f>
        <v>61</v>
      </c>
      <c r="P5" s="15">
        <f>COUNTIFS(K17:K116,"&lt;="&amp;F13, K17:K116,"&gt;01.01.2009")</f>
        <v>44</v>
      </c>
      <c r="Q5" s="15" t="s">
        <v>288</v>
      </c>
    </row>
    <row r="6" spans="2:17" s="15" customFormat="1" ht="15" x14ac:dyDescent="0.25">
      <c r="B6" s="30"/>
      <c r="C6" s="30"/>
      <c r="D6" s="30"/>
      <c r="E6" s="30"/>
      <c r="F6" s="30"/>
      <c r="G6" s="30"/>
      <c r="H6" s="30"/>
      <c r="I6" s="16"/>
      <c r="J6" s="13">
        <v>3</v>
      </c>
      <c r="K6" s="37" t="s">
        <v>41</v>
      </c>
      <c r="L6" s="38"/>
      <c r="M6" s="38"/>
      <c r="N6" s="39"/>
      <c r="O6" s="13">
        <f>COUNTIFS(K17:K116,"&lt;=01.01.2009")</f>
        <v>17</v>
      </c>
    </row>
    <row r="7" spans="2:17" s="15" customFormat="1" ht="15" x14ac:dyDescent="0.25">
      <c r="B7" s="17" t="s">
        <v>38</v>
      </c>
      <c r="F7" s="16"/>
      <c r="G7" s="16"/>
      <c r="H7" s="16"/>
      <c r="I7" s="16"/>
      <c r="J7" s="13">
        <v>4</v>
      </c>
      <c r="K7" s="40" t="s">
        <v>18</v>
      </c>
      <c r="L7" s="41"/>
      <c r="M7" s="41"/>
      <c r="N7" s="42"/>
      <c r="O7" s="29">
        <f>AVERAGE(O17:O116)</f>
        <v>45.175091074681234</v>
      </c>
    </row>
    <row r="8" spans="2:17" s="15" customFormat="1" ht="15" x14ac:dyDescent="0.25">
      <c r="B8" s="17" t="s">
        <v>45</v>
      </c>
      <c r="F8" s="16"/>
      <c r="G8" s="16"/>
      <c r="H8" s="16"/>
      <c r="I8" s="16"/>
      <c r="J8" s="13">
        <v>5</v>
      </c>
      <c r="K8" s="37" t="s">
        <v>19</v>
      </c>
      <c r="L8" s="38"/>
      <c r="M8" s="38"/>
      <c r="N8" s="39"/>
      <c r="O8" s="13" t="str">
        <f>IF(SUMPRODUCT((G17:G116="мужской")*(K17:K116&gt;0))&gt;SUMPRODUCT((G17:G116="женский")*(K17:K116&gt;0)),$G$25,$G$17)</f>
        <v>мужской</v>
      </c>
    </row>
    <row r="9" spans="2:17" s="15" customFormat="1" ht="12.75" customHeight="1" x14ac:dyDescent="0.25">
      <c r="B9" s="17"/>
      <c r="F9" s="16"/>
      <c r="G9" s="16"/>
      <c r="H9" s="16"/>
      <c r="I9" s="16"/>
      <c r="J9" s="13">
        <v>6</v>
      </c>
      <c r="K9" s="31" t="s">
        <v>42</v>
      </c>
      <c r="L9" s="32"/>
      <c r="M9" s="32"/>
      <c r="N9" s="33"/>
      <c r="O9" s="22">
        <f>COUNTIF(C17:C116,"М*")</f>
        <v>14</v>
      </c>
    </row>
    <row r="10" spans="2:17" s="15" customFormat="1" ht="15.75" customHeight="1" x14ac:dyDescent="0.25">
      <c r="B10" s="17" t="s">
        <v>20</v>
      </c>
      <c r="F10" s="16"/>
      <c r="G10" s="16"/>
      <c r="H10" s="16"/>
      <c r="I10" s="16"/>
      <c r="J10" s="13">
        <v>7</v>
      </c>
      <c r="K10" s="43" t="s">
        <v>43</v>
      </c>
      <c r="L10" s="44"/>
      <c r="M10" s="44"/>
      <c r="N10" s="45"/>
      <c r="O10" s="22">
        <f>SUMPRODUCT(1/COUNTIF(M17:M116,M17:M116&amp;""))-1</f>
        <v>5.9999999999999956</v>
      </c>
    </row>
    <row r="11" spans="2:17" s="15" customFormat="1" ht="15" x14ac:dyDescent="0.25">
      <c r="B11" s="17"/>
      <c r="F11" s="16"/>
      <c r="G11" s="16"/>
      <c r="H11" s="16"/>
      <c r="I11" s="16"/>
      <c r="J11" s="13">
        <v>8</v>
      </c>
      <c r="K11" s="37" t="s">
        <v>30</v>
      </c>
      <c r="L11" s="38"/>
      <c r="M11" s="38"/>
      <c r="N11" s="39"/>
      <c r="O11" s="13" t="str">
        <f>VLOOKUP(MAX(Q17:Q22),Q17:R22,2,0)</f>
        <v>по собственному</v>
      </c>
    </row>
    <row r="12" spans="2:17" s="15" customFormat="1" ht="13.5" customHeight="1" x14ac:dyDescent="0.25">
      <c r="B12" s="17"/>
      <c r="F12" s="16"/>
      <c r="G12" s="16"/>
      <c r="H12" s="16"/>
      <c r="I12" s="16"/>
      <c r="J12" s="16"/>
    </row>
    <row r="13" spans="2:17" s="15" customFormat="1" ht="15" x14ac:dyDescent="0.25">
      <c r="B13" s="17"/>
      <c r="C13" s="18" t="s">
        <v>14</v>
      </c>
      <c r="F13" s="19">
        <v>42736</v>
      </c>
      <c r="G13" s="16"/>
      <c r="H13" s="14"/>
      <c r="I13" s="14"/>
      <c r="J13" s="16"/>
      <c r="K13" s="16"/>
      <c r="L13" s="16"/>
    </row>
    <row r="15" spans="2:17" x14ac:dyDescent="0.2">
      <c r="B15" s="48" t="s">
        <v>0</v>
      </c>
      <c r="C15" s="48" t="s">
        <v>1</v>
      </c>
      <c r="D15" s="48"/>
      <c r="E15" s="48"/>
      <c r="F15" s="48" t="s">
        <v>8</v>
      </c>
      <c r="G15" s="48" t="s">
        <v>9</v>
      </c>
      <c r="H15" s="48" t="s">
        <v>11</v>
      </c>
      <c r="I15" s="46" t="s">
        <v>31</v>
      </c>
      <c r="J15" s="48" t="s">
        <v>2</v>
      </c>
      <c r="K15" s="48" t="s">
        <v>3</v>
      </c>
      <c r="L15" s="48" t="s">
        <v>7</v>
      </c>
      <c r="M15" s="48" t="s">
        <v>22</v>
      </c>
    </row>
    <row r="16" spans="2:17" x14ac:dyDescent="0.2">
      <c r="B16" s="48"/>
      <c r="C16" s="2" t="s">
        <v>4</v>
      </c>
      <c r="D16" s="2" t="s">
        <v>5</v>
      </c>
      <c r="E16" s="2" t="s">
        <v>6</v>
      </c>
      <c r="F16" s="48"/>
      <c r="G16" s="48"/>
      <c r="H16" s="48"/>
      <c r="I16" s="47"/>
      <c r="J16" s="48"/>
      <c r="K16" s="48"/>
      <c r="L16" s="48"/>
      <c r="M16" s="48"/>
    </row>
    <row r="17" spans="2:18" s="6" customFormat="1" x14ac:dyDescent="0.25">
      <c r="B17" s="9">
        <v>1</v>
      </c>
      <c r="C17" s="10" t="s">
        <v>10</v>
      </c>
      <c r="D17" s="20" t="s">
        <v>16</v>
      </c>
      <c r="E17" s="10" t="s">
        <v>17</v>
      </c>
      <c r="F17" s="11">
        <v>16478</v>
      </c>
      <c r="G17" s="9" t="s">
        <v>12</v>
      </c>
      <c r="H17" s="9">
        <v>62</v>
      </c>
      <c r="I17" s="9" t="s">
        <v>32</v>
      </c>
      <c r="J17" s="11">
        <v>39338</v>
      </c>
      <c r="K17" s="11"/>
      <c r="L17" s="9" t="s">
        <v>13</v>
      </c>
      <c r="M17" s="1"/>
      <c r="O17" s="6" t="str">
        <f>IF(K17="","",YEARFRAC(K17,F17))</f>
        <v/>
      </c>
      <c r="P17" s="27" t="s">
        <v>24</v>
      </c>
      <c r="Q17" s="6">
        <f>COUNTIFS($M$17:$M$116,P17)</f>
        <v>13</v>
      </c>
      <c r="R17" s="27" t="s">
        <v>24</v>
      </c>
    </row>
    <row r="18" spans="2:18" s="6" customFormat="1" x14ac:dyDescent="0.25">
      <c r="B18" s="2">
        <v>2</v>
      </c>
      <c r="C18" s="7" t="s">
        <v>46</v>
      </c>
      <c r="D18" s="7" t="s">
        <v>47</v>
      </c>
      <c r="E18" s="7" t="s">
        <v>48</v>
      </c>
      <c r="F18" s="5">
        <v>13246</v>
      </c>
      <c r="G18" s="2" t="str">
        <f>IF(RIGHT(E18)="А","женский","мужской")</f>
        <v>женский</v>
      </c>
      <c r="H18" s="24">
        <f>YEARFRAC(J18,F18)</f>
        <v>72.313888888888883</v>
      </c>
      <c r="I18" s="2" t="str">
        <f>IF(AND((H18&gt;=60),(G18="мужской")),"да",IF(AND((H18&gt;=55),(G18="женский")),"да","нет"))</f>
        <v>да</v>
      </c>
      <c r="J18" s="5">
        <v>39658</v>
      </c>
      <c r="K18" s="5">
        <v>39991</v>
      </c>
      <c r="L18" s="25" t="str">
        <f t="shared" ref="L18:L20" si="0">IFERROR(DATEDIF(J18,K18,"y")&amp;" г. "&amp;DATEDIF(J18,K18,"ym")&amp;" мес. "&amp;DATEDIF(J18,K18,"md")&amp;" дн.",DATEDIF(J18,$F$13,"y")&amp;" г. "&amp;DATEDIF(J18,$F$13,"ym")&amp;" мес. "&amp;DATEDIF(J18,$F$13,"md")&amp;" дн.")</f>
        <v>0 г. 10 мес. 29 дн.</v>
      </c>
      <c r="M18" s="1" t="s">
        <v>24</v>
      </c>
      <c r="O18" s="28">
        <f t="shared" ref="O18:O81" si="1">IF(K18="","",YEARFRAC(K18,F18))</f>
        <v>73.224999999999994</v>
      </c>
      <c r="P18" s="27" t="s">
        <v>23</v>
      </c>
      <c r="Q18" s="6">
        <f t="shared" ref="Q18:Q22" si="2">COUNTIFS($M$17:$M$116,P18)</f>
        <v>25</v>
      </c>
      <c r="R18" s="27" t="s">
        <v>23</v>
      </c>
    </row>
    <row r="19" spans="2:18" s="6" customFormat="1" x14ac:dyDescent="0.25">
      <c r="B19" s="2">
        <v>3</v>
      </c>
      <c r="C19" s="7" t="s">
        <v>49</v>
      </c>
      <c r="D19" s="8" t="s">
        <v>50</v>
      </c>
      <c r="E19" s="7" t="s">
        <v>51</v>
      </c>
      <c r="F19" s="5">
        <v>21660</v>
      </c>
      <c r="G19" s="23" t="str">
        <f t="shared" ref="G19:G82" si="3">IF(RIGHT(E19)="А","женский","мужской")</f>
        <v>женский</v>
      </c>
      <c r="H19" s="24">
        <f>YEARFRAC(J19,F19)</f>
        <v>47.086111111111109</v>
      </c>
      <c r="I19" s="23" t="str">
        <f t="shared" ref="I19:I82" si="4">IF(AND((H19&gt;=60),(G19="мужской")),"да",IF(AND((H19&gt;=55),(G19="женский")),"да","нет"))</f>
        <v>нет</v>
      </c>
      <c r="J19" s="5">
        <v>38858</v>
      </c>
      <c r="K19" s="5">
        <v>42645</v>
      </c>
      <c r="L19" s="25" t="str">
        <f t="shared" si="0"/>
        <v>10 г. 4 мес. 11 дн.</v>
      </c>
      <c r="M19" s="1" t="s">
        <v>23</v>
      </c>
      <c r="O19" s="28">
        <f t="shared" si="1"/>
        <v>57.45</v>
      </c>
      <c r="P19" s="27" t="s">
        <v>26</v>
      </c>
      <c r="Q19" s="6">
        <f t="shared" si="2"/>
        <v>12</v>
      </c>
      <c r="R19" s="27" t="s">
        <v>26</v>
      </c>
    </row>
    <row r="20" spans="2:18" s="6" customFormat="1" x14ac:dyDescent="0.25">
      <c r="B20" s="2">
        <v>4</v>
      </c>
      <c r="C20" s="7" t="s">
        <v>52</v>
      </c>
      <c r="D20" s="8" t="s">
        <v>53</v>
      </c>
      <c r="E20" s="7" t="s">
        <v>54</v>
      </c>
      <c r="F20" s="5">
        <v>26976</v>
      </c>
      <c r="G20" s="23" t="str">
        <f t="shared" si="3"/>
        <v>женский</v>
      </c>
      <c r="H20" s="24">
        <f t="shared" ref="H20:H82" si="5">YEARFRAC(J20,F20)</f>
        <v>28.591666666666665</v>
      </c>
      <c r="I20" s="23" t="str">
        <f t="shared" si="4"/>
        <v>нет</v>
      </c>
      <c r="J20" s="5">
        <v>37418</v>
      </c>
      <c r="K20" s="5">
        <v>41166</v>
      </c>
      <c r="L20" s="25" t="str">
        <f t="shared" si="0"/>
        <v>10 г. 3 мес. 3 дн.</v>
      </c>
      <c r="M20" s="1" t="s">
        <v>24</v>
      </c>
      <c r="O20" s="28">
        <f t="shared" si="1"/>
        <v>38.85</v>
      </c>
      <c r="P20" s="27" t="s">
        <v>29</v>
      </c>
      <c r="Q20" s="6">
        <f>COUNTIFS($M$17:$M$116,P20)</f>
        <v>4</v>
      </c>
      <c r="R20" s="27" t="s">
        <v>29</v>
      </c>
    </row>
    <row r="21" spans="2:18" s="6" customFormat="1" x14ac:dyDescent="0.25">
      <c r="B21" s="2">
        <v>5</v>
      </c>
      <c r="C21" s="7" t="s">
        <v>55</v>
      </c>
      <c r="D21" s="8" t="s">
        <v>56</v>
      </c>
      <c r="E21" s="7" t="s">
        <v>57</v>
      </c>
      <c r="F21" s="5">
        <v>30732</v>
      </c>
      <c r="G21" s="23" t="str">
        <f t="shared" si="3"/>
        <v>мужской</v>
      </c>
      <c r="H21" s="24">
        <f t="shared" si="5"/>
        <v>19.533333333333335</v>
      </c>
      <c r="I21" s="23" t="str">
        <f t="shared" si="4"/>
        <v>нет</v>
      </c>
      <c r="J21" s="5">
        <v>37866</v>
      </c>
      <c r="K21" s="5"/>
      <c r="L21" s="25" t="str">
        <f>IFERROR(DATEDIF(J21,K21,"y")&amp;" г. "&amp;DATEDIF(J21,K21,"ym")&amp;" мес. "&amp;DATEDIF(J21,K21,"md")&amp;" дн.",DATEDIF(J21,$F$13,"y")&amp;" г. "&amp;DATEDIF(J21,$F$13,"ym")&amp;" мес. "&amp;DATEDIF(J21,$F$13,"md")&amp;" дн.")</f>
        <v>13 г. 3 мес. 30 дн.</v>
      </c>
      <c r="M21" s="1" t="s">
        <v>28</v>
      </c>
      <c r="O21" s="28" t="str">
        <f t="shared" si="1"/>
        <v/>
      </c>
      <c r="P21" s="27" t="s">
        <v>27</v>
      </c>
      <c r="Q21" s="6">
        <f t="shared" si="2"/>
        <v>2</v>
      </c>
      <c r="R21" s="27" t="s">
        <v>27</v>
      </c>
    </row>
    <row r="22" spans="2:18" s="6" customFormat="1" ht="12.75" customHeight="1" x14ac:dyDescent="0.25">
      <c r="B22" s="2">
        <v>6</v>
      </c>
      <c r="C22" s="7" t="s">
        <v>58</v>
      </c>
      <c r="D22" s="7" t="s">
        <v>59</v>
      </c>
      <c r="E22" s="8" t="s">
        <v>60</v>
      </c>
      <c r="F22" s="5">
        <v>12055</v>
      </c>
      <c r="G22" s="23" t="str">
        <f t="shared" si="3"/>
        <v>женский</v>
      </c>
      <c r="H22" s="24">
        <f t="shared" si="5"/>
        <v>75.663888888888891</v>
      </c>
      <c r="I22" s="23" t="str">
        <f t="shared" si="4"/>
        <v>да</v>
      </c>
      <c r="J22" s="5">
        <v>39690</v>
      </c>
      <c r="K22" s="5">
        <v>40884</v>
      </c>
      <c r="L22" s="25" t="str">
        <f t="shared" ref="L22:L85" si="6">IFERROR(DATEDIF(J22,K22,"y")&amp;" г. "&amp;DATEDIF(J22,K22,"ym")&amp;" мес. "&amp;DATEDIF(J22,K22,"md")&amp;" дн.",DATEDIF(J22,$F$13,"y")&amp;" г. "&amp;DATEDIF(J22,$F$13,"ym")&amp;" мес. "&amp;DATEDIF(J22,$F$13,"md")&amp;" дн.")</f>
        <v>3 г. 3 мес. 7 дн.</v>
      </c>
      <c r="M22" s="1" t="s">
        <v>23</v>
      </c>
      <c r="O22" s="28">
        <f t="shared" si="1"/>
        <v>78.933333333333337</v>
      </c>
      <c r="P22" s="27" t="s">
        <v>25</v>
      </c>
      <c r="Q22" s="6">
        <f t="shared" si="2"/>
        <v>5</v>
      </c>
      <c r="R22" s="27" t="s">
        <v>25</v>
      </c>
    </row>
    <row r="23" spans="2:18" s="6" customFormat="1" x14ac:dyDescent="0.25">
      <c r="B23" s="2">
        <v>7</v>
      </c>
      <c r="C23" s="7" t="s">
        <v>61</v>
      </c>
      <c r="D23" s="7" t="s">
        <v>62</v>
      </c>
      <c r="E23" s="7" t="s">
        <v>63</v>
      </c>
      <c r="F23" s="5">
        <v>19026</v>
      </c>
      <c r="G23" s="23" t="str">
        <f t="shared" si="3"/>
        <v>женский</v>
      </c>
      <c r="H23" s="24">
        <f t="shared" si="5"/>
        <v>54.738888888888887</v>
      </c>
      <c r="I23" s="23" t="str">
        <f t="shared" si="4"/>
        <v>нет</v>
      </c>
      <c r="J23" s="5">
        <v>39018</v>
      </c>
      <c r="K23" s="5">
        <v>40899</v>
      </c>
      <c r="L23" s="25" t="str">
        <f t="shared" si="6"/>
        <v>5 г. 1 мес. 24 дн.</v>
      </c>
      <c r="M23" s="1" t="s">
        <v>23</v>
      </c>
      <c r="O23" s="28">
        <f t="shared" si="1"/>
        <v>59.888888888888886</v>
      </c>
    </row>
    <row r="24" spans="2:18" s="6" customFormat="1" ht="12.75" customHeight="1" x14ac:dyDescent="0.25">
      <c r="B24" s="2">
        <v>8</v>
      </c>
      <c r="C24" s="7" t="s">
        <v>64</v>
      </c>
      <c r="D24" s="7" t="s">
        <v>65</v>
      </c>
      <c r="E24" s="7" t="s">
        <v>66</v>
      </c>
      <c r="F24" s="5">
        <v>30567</v>
      </c>
      <c r="G24" s="23" t="str">
        <f t="shared" si="3"/>
        <v>женский</v>
      </c>
      <c r="H24" s="24">
        <f t="shared" si="5"/>
        <v>19.019444444444446</v>
      </c>
      <c r="I24" s="23" t="str">
        <f t="shared" si="4"/>
        <v>нет</v>
      </c>
      <c r="J24" s="5">
        <v>37514</v>
      </c>
      <c r="K24" s="5">
        <v>40441</v>
      </c>
      <c r="L24" s="25" t="str">
        <f t="shared" si="6"/>
        <v>8 г. 0 мес. 5 дн.</v>
      </c>
      <c r="M24" s="1" t="s">
        <v>26</v>
      </c>
      <c r="O24" s="28">
        <f t="shared" si="1"/>
        <v>27.033333333333335</v>
      </c>
    </row>
    <row r="25" spans="2:18" s="6" customFormat="1" x14ac:dyDescent="0.25">
      <c r="B25" s="2">
        <v>9</v>
      </c>
      <c r="C25" s="7" t="s">
        <v>67</v>
      </c>
      <c r="D25" s="8" t="s">
        <v>68</v>
      </c>
      <c r="E25" s="8" t="s">
        <v>69</v>
      </c>
      <c r="F25" s="5">
        <v>22111</v>
      </c>
      <c r="G25" s="23" t="str">
        <f t="shared" si="3"/>
        <v>мужской</v>
      </c>
      <c r="H25" s="24">
        <f t="shared" si="5"/>
        <v>46.902777777777779</v>
      </c>
      <c r="I25" s="23" t="str">
        <f t="shared" si="4"/>
        <v>нет</v>
      </c>
      <c r="J25" s="5">
        <v>39242</v>
      </c>
      <c r="K25" s="5"/>
      <c r="L25" s="25" t="str">
        <f t="shared" si="6"/>
        <v>9 г. 6 мес. 23 дн.</v>
      </c>
      <c r="M25" s="1" t="s">
        <v>28</v>
      </c>
      <c r="O25" s="6" t="str">
        <f t="shared" si="1"/>
        <v/>
      </c>
    </row>
    <row r="26" spans="2:18" s="6" customFormat="1" x14ac:dyDescent="0.25">
      <c r="B26" s="2">
        <v>10</v>
      </c>
      <c r="C26" s="7" t="s">
        <v>70</v>
      </c>
      <c r="D26" s="7" t="s">
        <v>71</v>
      </c>
      <c r="E26" s="7" t="s">
        <v>72</v>
      </c>
      <c r="F26" s="5">
        <v>18100</v>
      </c>
      <c r="G26" s="23" t="str">
        <f t="shared" si="3"/>
        <v>женский</v>
      </c>
      <c r="H26" s="24">
        <f t="shared" si="5"/>
        <v>59.455555555555556</v>
      </c>
      <c r="I26" s="23" t="str">
        <f t="shared" si="4"/>
        <v>да</v>
      </c>
      <c r="J26" s="5">
        <v>39818</v>
      </c>
      <c r="K26" s="5"/>
      <c r="L26" s="25" t="str">
        <f t="shared" si="6"/>
        <v>7 г. 11 мес. 27 дн.</v>
      </c>
      <c r="M26" s="1" t="s">
        <v>28</v>
      </c>
      <c r="O26" s="6" t="str">
        <f t="shared" si="1"/>
        <v/>
      </c>
    </row>
    <row r="27" spans="2:18" s="6" customFormat="1" x14ac:dyDescent="0.25">
      <c r="B27" s="2">
        <v>11</v>
      </c>
      <c r="C27" s="7" t="s">
        <v>73</v>
      </c>
      <c r="D27" s="7" t="s">
        <v>74</v>
      </c>
      <c r="E27" s="7" t="s">
        <v>75</v>
      </c>
      <c r="F27" s="5">
        <v>17302</v>
      </c>
      <c r="G27" s="23" t="str">
        <f t="shared" si="3"/>
        <v>мужской</v>
      </c>
      <c r="H27" s="24">
        <f t="shared" si="5"/>
        <v>59.19166666666667</v>
      </c>
      <c r="I27" s="23" t="str">
        <f t="shared" si="4"/>
        <v>нет</v>
      </c>
      <c r="J27" s="5">
        <v>38922</v>
      </c>
      <c r="K27" s="5">
        <v>42059</v>
      </c>
      <c r="L27" s="25" t="str">
        <f t="shared" si="6"/>
        <v>8 г. 7 мес. 0 дн.</v>
      </c>
      <c r="M27" s="1" t="s">
        <v>23</v>
      </c>
      <c r="O27" s="28">
        <f t="shared" si="1"/>
        <v>67.775000000000006</v>
      </c>
    </row>
    <row r="28" spans="2:18" s="6" customFormat="1" x14ac:dyDescent="0.25">
      <c r="B28" s="2">
        <v>12</v>
      </c>
      <c r="C28" s="7" t="s">
        <v>76</v>
      </c>
      <c r="D28" s="8" t="s">
        <v>77</v>
      </c>
      <c r="E28" s="7" t="s">
        <v>78</v>
      </c>
      <c r="F28" s="5">
        <v>21829</v>
      </c>
      <c r="G28" s="23" t="str">
        <f t="shared" si="3"/>
        <v>мужской</v>
      </c>
      <c r="H28" s="24">
        <f t="shared" si="5"/>
        <v>41.541666666666664</v>
      </c>
      <c r="I28" s="23" t="str">
        <f t="shared" si="4"/>
        <v>нет</v>
      </c>
      <c r="J28" s="5">
        <v>37002</v>
      </c>
      <c r="K28" s="5"/>
      <c r="L28" s="25" t="str">
        <f t="shared" si="6"/>
        <v>15 г. 8 мес. 11 дн.</v>
      </c>
      <c r="M28" s="1" t="s">
        <v>28</v>
      </c>
      <c r="O28" s="28" t="str">
        <f t="shared" si="1"/>
        <v/>
      </c>
    </row>
    <row r="29" spans="2:18" s="6" customFormat="1" x14ac:dyDescent="0.25">
      <c r="B29" s="2">
        <v>13</v>
      </c>
      <c r="C29" s="7" t="s">
        <v>79</v>
      </c>
      <c r="D29" s="7" t="s">
        <v>80</v>
      </c>
      <c r="E29" s="8" t="s">
        <v>81</v>
      </c>
      <c r="F29" s="5">
        <v>19836</v>
      </c>
      <c r="G29" s="23" t="str">
        <f t="shared" si="3"/>
        <v>женский</v>
      </c>
      <c r="H29" s="24">
        <f t="shared" si="5"/>
        <v>54.616666666666667</v>
      </c>
      <c r="I29" s="23" t="str">
        <f t="shared" si="4"/>
        <v>нет</v>
      </c>
      <c r="J29" s="5">
        <v>39786</v>
      </c>
      <c r="K29" s="5"/>
      <c r="L29" s="25" t="str">
        <f t="shared" si="6"/>
        <v>8 г. 0 мес. 28 дн.</v>
      </c>
      <c r="M29" s="1" t="s">
        <v>28</v>
      </c>
      <c r="O29" s="28" t="str">
        <f t="shared" si="1"/>
        <v/>
      </c>
    </row>
    <row r="30" spans="2:18" s="6" customFormat="1" x14ac:dyDescent="0.25">
      <c r="B30" s="2">
        <v>14</v>
      </c>
      <c r="C30" s="7" t="s">
        <v>82</v>
      </c>
      <c r="D30" s="8" t="s">
        <v>83</v>
      </c>
      <c r="E30" s="8" t="s">
        <v>51</v>
      </c>
      <c r="F30" s="5">
        <v>29315</v>
      </c>
      <c r="G30" s="23" t="str">
        <f t="shared" si="3"/>
        <v>женский</v>
      </c>
      <c r="H30" s="24">
        <f t="shared" si="5"/>
        <v>24.288888888888888</v>
      </c>
      <c r="I30" s="23" t="str">
        <f t="shared" si="4"/>
        <v>нет</v>
      </c>
      <c r="J30" s="5">
        <v>38186</v>
      </c>
      <c r="K30" s="5">
        <v>40664</v>
      </c>
      <c r="L30" s="25" t="str">
        <f t="shared" si="6"/>
        <v>6 г. 9 мес. 13 дн.</v>
      </c>
      <c r="M30" s="1" t="s">
        <v>23</v>
      </c>
      <c r="O30" s="28">
        <f t="shared" si="1"/>
        <v>31.074999999999999</v>
      </c>
    </row>
    <row r="31" spans="2:18" s="6" customFormat="1" x14ac:dyDescent="0.25">
      <c r="B31" s="2">
        <v>15</v>
      </c>
      <c r="C31" s="7" t="s">
        <v>84</v>
      </c>
      <c r="D31" s="8" t="s">
        <v>85</v>
      </c>
      <c r="E31" s="7" t="s">
        <v>86</v>
      </c>
      <c r="F31" s="5">
        <v>21639</v>
      </c>
      <c r="G31" s="23" t="str">
        <f t="shared" si="3"/>
        <v>женский</v>
      </c>
      <c r="H31" s="24">
        <f t="shared" si="5"/>
        <v>42.583333333333336</v>
      </c>
      <c r="I31" s="23" t="str">
        <f t="shared" si="4"/>
        <v>нет</v>
      </c>
      <c r="J31" s="5">
        <v>37194</v>
      </c>
      <c r="K31" s="5">
        <v>40058</v>
      </c>
      <c r="L31" s="25" t="str">
        <f t="shared" si="6"/>
        <v>7 г. 10 мес. 3 дн.</v>
      </c>
      <c r="M31" s="1" t="s">
        <v>26</v>
      </c>
      <c r="O31" s="28">
        <f t="shared" si="1"/>
        <v>50.422222222222224</v>
      </c>
    </row>
    <row r="32" spans="2:18" s="6" customFormat="1" x14ac:dyDescent="0.25">
      <c r="B32" s="2">
        <v>16</v>
      </c>
      <c r="C32" s="7" t="s">
        <v>87</v>
      </c>
      <c r="D32" s="7" t="s">
        <v>88</v>
      </c>
      <c r="E32" s="7" t="s">
        <v>89</v>
      </c>
      <c r="F32" s="5">
        <v>29904</v>
      </c>
      <c r="G32" s="23" t="str">
        <f t="shared" si="3"/>
        <v>мужской</v>
      </c>
      <c r="H32" s="24">
        <f t="shared" si="5"/>
        <v>27.583333333333332</v>
      </c>
      <c r="I32" s="23" t="str">
        <f t="shared" si="4"/>
        <v>нет</v>
      </c>
      <c r="J32" s="5">
        <v>39978</v>
      </c>
      <c r="K32" s="5"/>
      <c r="L32" s="25" t="str">
        <f t="shared" si="6"/>
        <v>7 г. 6 мес. 18 дн.</v>
      </c>
      <c r="M32" s="1" t="s">
        <v>28</v>
      </c>
      <c r="O32" s="28" t="str">
        <f t="shared" si="1"/>
        <v/>
      </c>
    </row>
    <row r="33" spans="2:15" s="6" customFormat="1" x14ac:dyDescent="0.25">
      <c r="B33" s="2">
        <v>17</v>
      </c>
      <c r="C33" s="7" t="s">
        <v>90</v>
      </c>
      <c r="D33" s="8" t="s">
        <v>91</v>
      </c>
      <c r="E33" s="7" t="s">
        <v>92</v>
      </c>
      <c r="F33" s="5">
        <v>17352</v>
      </c>
      <c r="G33" s="23" t="str">
        <f t="shared" si="3"/>
        <v>мужской</v>
      </c>
      <c r="H33" s="24">
        <f t="shared" si="5"/>
        <v>55.461111111111109</v>
      </c>
      <c r="I33" s="23" t="str">
        <f t="shared" si="4"/>
        <v>нет</v>
      </c>
      <c r="J33" s="5">
        <v>37610</v>
      </c>
      <c r="K33" s="5">
        <v>40879</v>
      </c>
      <c r="L33" s="25" t="str">
        <f t="shared" si="6"/>
        <v>8 г. 11 мес. 12 дн.</v>
      </c>
      <c r="M33" s="1" t="s">
        <v>23</v>
      </c>
      <c r="O33" s="28">
        <f t="shared" si="1"/>
        <v>64.411111111111111</v>
      </c>
    </row>
    <row r="34" spans="2:15" s="6" customFormat="1" x14ac:dyDescent="0.25">
      <c r="B34" s="2">
        <v>18</v>
      </c>
      <c r="C34" s="7" t="s">
        <v>93</v>
      </c>
      <c r="D34" s="7" t="s">
        <v>94</v>
      </c>
      <c r="E34" s="7" t="s">
        <v>95</v>
      </c>
      <c r="F34" s="5">
        <v>32049</v>
      </c>
      <c r="G34" s="23" t="str">
        <f t="shared" si="3"/>
        <v>женский</v>
      </c>
      <c r="H34" s="24">
        <f t="shared" si="5"/>
        <v>17.411111111111111</v>
      </c>
      <c r="I34" s="23" t="str">
        <f t="shared" si="4"/>
        <v>нет</v>
      </c>
      <c r="J34" s="5">
        <v>38410</v>
      </c>
      <c r="K34" s="5">
        <v>41609</v>
      </c>
      <c r="L34" s="25" t="str">
        <f t="shared" si="6"/>
        <v>8 г. 9 мес. 4 дн.</v>
      </c>
      <c r="M34" s="1" t="s">
        <v>29</v>
      </c>
      <c r="O34" s="28">
        <f t="shared" si="1"/>
        <v>26.172222222222221</v>
      </c>
    </row>
    <row r="35" spans="2:15" s="6" customFormat="1" x14ac:dyDescent="0.25">
      <c r="B35" s="2">
        <v>19</v>
      </c>
      <c r="C35" s="7" t="s">
        <v>96</v>
      </c>
      <c r="D35" s="7" t="s">
        <v>97</v>
      </c>
      <c r="E35" s="7" t="s">
        <v>98</v>
      </c>
      <c r="F35" s="5">
        <v>19004</v>
      </c>
      <c r="G35" s="23" t="str">
        <f t="shared" si="3"/>
        <v>женский</v>
      </c>
      <c r="H35" s="24">
        <f t="shared" si="5"/>
        <v>54.005555555555553</v>
      </c>
      <c r="I35" s="23" t="str">
        <f t="shared" si="4"/>
        <v>нет</v>
      </c>
      <c r="J35" s="5">
        <v>38730</v>
      </c>
      <c r="K35" s="5">
        <v>42302</v>
      </c>
      <c r="L35" s="25" t="str">
        <f t="shared" si="6"/>
        <v>9 г. 9 мес. 12 дн.</v>
      </c>
      <c r="M35" s="1" t="s">
        <v>24</v>
      </c>
      <c r="O35" s="28">
        <f t="shared" si="1"/>
        <v>63.788888888888891</v>
      </c>
    </row>
    <row r="36" spans="2:15" s="6" customFormat="1" x14ac:dyDescent="0.25">
      <c r="B36" s="2">
        <v>20</v>
      </c>
      <c r="C36" s="7" t="s">
        <v>99</v>
      </c>
      <c r="D36" s="7" t="s">
        <v>100</v>
      </c>
      <c r="E36" s="7" t="s">
        <v>57</v>
      </c>
      <c r="F36" s="5">
        <v>16524</v>
      </c>
      <c r="G36" s="23" t="str">
        <f t="shared" si="3"/>
        <v>мужской</v>
      </c>
      <c r="H36" s="24">
        <f t="shared" si="5"/>
        <v>64.386111111111106</v>
      </c>
      <c r="I36" s="23" t="str">
        <f t="shared" si="4"/>
        <v>да</v>
      </c>
      <c r="J36" s="5">
        <v>40042</v>
      </c>
      <c r="K36" s="5"/>
      <c r="L36" s="25" t="str">
        <f t="shared" si="6"/>
        <v>7 г. 4 мес. 15 дн.</v>
      </c>
      <c r="M36" s="1" t="s">
        <v>28</v>
      </c>
      <c r="O36" s="28" t="str">
        <f t="shared" si="1"/>
        <v/>
      </c>
    </row>
    <row r="37" spans="2:15" s="6" customFormat="1" x14ac:dyDescent="0.25">
      <c r="B37" s="2">
        <v>21</v>
      </c>
      <c r="C37" s="7" t="s">
        <v>101</v>
      </c>
      <c r="D37" s="7" t="s">
        <v>102</v>
      </c>
      <c r="E37" s="8" t="s">
        <v>81</v>
      </c>
      <c r="F37" s="5">
        <v>21981</v>
      </c>
      <c r="G37" s="23" t="str">
        <f t="shared" si="3"/>
        <v>женский</v>
      </c>
      <c r="H37" s="24">
        <f t="shared" si="5"/>
        <v>45.50277777777778</v>
      </c>
      <c r="I37" s="23" t="str">
        <f t="shared" si="4"/>
        <v>нет</v>
      </c>
      <c r="J37" s="5">
        <v>38602</v>
      </c>
      <c r="K37" s="5">
        <v>39373</v>
      </c>
      <c r="L37" s="25" t="str">
        <f t="shared" si="6"/>
        <v>2 г. 1 мес. 11 дн.</v>
      </c>
      <c r="M37" s="1" t="s">
        <v>25</v>
      </c>
      <c r="O37" s="28">
        <f t="shared" si="1"/>
        <v>47.616666666666667</v>
      </c>
    </row>
    <row r="38" spans="2:15" s="6" customFormat="1" x14ac:dyDescent="0.25">
      <c r="B38" s="2">
        <v>22</v>
      </c>
      <c r="C38" s="7" t="s">
        <v>103</v>
      </c>
      <c r="D38" s="7" t="s">
        <v>104</v>
      </c>
      <c r="E38" s="7" t="s">
        <v>105</v>
      </c>
      <c r="F38" s="5">
        <v>19150</v>
      </c>
      <c r="G38" s="23" t="str">
        <f t="shared" si="3"/>
        <v>мужской</v>
      </c>
      <c r="H38" s="24">
        <f t="shared" si="5"/>
        <v>52.641666666666666</v>
      </c>
      <c r="I38" s="23" t="str">
        <f t="shared" si="4"/>
        <v>нет</v>
      </c>
      <c r="J38" s="5">
        <v>38378</v>
      </c>
      <c r="K38" s="5">
        <v>41743</v>
      </c>
      <c r="L38" s="25" t="str">
        <f t="shared" si="6"/>
        <v>9 г. 2 мес. 19 дн.</v>
      </c>
      <c r="M38" s="1" t="s">
        <v>24</v>
      </c>
      <c r="O38" s="28">
        <f t="shared" si="1"/>
        <v>61.858333333333334</v>
      </c>
    </row>
    <row r="39" spans="2:15" s="6" customFormat="1" x14ac:dyDescent="0.25">
      <c r="B39" s="2">
        <v>23</v>
      </c>
      <c r="C39" s="7" t="s">
        <v>106</v>
      </c>
      <c r="D39" s="7" t="s">
        <v>107</v>
      </c>
      <c r="E39" s="8" t="s">
        <v>108</v>
      </c>
      <c r="F39" s="5">
        <v>14840</v>
      </c>
      <c r="G39" s="23" t="str">
        <f t="shared" si="3"/>
        <v>мужской</v>
      </c>
      <c r="H39" s="24">
        <f t="shared" si="5"/>
        <v>67.686111111111117</v>
      </c>
      <c r="I39" s="23" t="str">
        <f t="shared" si="4"/>
        <v>да</v>
      </c>
      <c r="J39" s="5">
        <v>39562</v>
      </c>
      <c r="K39" s="5">
        <v>39894</v>
      </c>
      <c r="L39" s="25" t="str">
        <f t="shared" si="6"/>
        <v>0 г. 10 мес. 26 дн.</v>
      </c>
      <c r="M39" s="1" t="s">
        <v>26</v>
      </c>
      <c r="O39" s="28">
        <f t="shared" si="1"/>
        <v>68.597222222222229</v>
      </c>
    </row>
    <row r="40" spans="2:15" s="6" customFormat="1" x14ac:dyDescent="0.25">
      <c r="B40" s="2">
        <v>24</v>
      </c>
      <c r="C40" s="7" t="s">
        <v>109</v>
      </c>
      <c r="D40" s="8" t="s">
        <v>77</v>
      </c>
      <c r="E40" s="8" t="s">
        <v>110</v>
      </c>
      <c r="F40" s="5">
        <v>29138</v>
      </c>
      <c r="G40" s="23" t="str">
        <f t="shared" si="3"/>
        <v>мужской</v>
      </c>
      <c r="H40" s="24">
        <f t="shared" si="5"/>
        <v>26.7</v>
      </c>
      <c r="I40" s="23" t="str">
        <f t="shared" si="4"/>
        <v>нет</v>
      </c>
      <c r="J40" s="5">
        <v>38890</v>
      </c>
      <c r="K40" s="5">
        <v>41031</v>
      </c>
      <c r="L40" s="25" t="str">
        <f t="shared" si="6"/>
        <v>5 г. 10 мес. 10 дн.</v>
      </c>
      <c r="M40" s="1" t="s">
        <v>25</v>
      </c>
      <c r="O40" s="28">
        <f t="shared" si="1"/>
        <v>32.56111111111111</v>
      </c>
    </row>
    <row r="41" spans="2:15" s="6" customFormat="1" x14ac:dyDescent="0.25">
      <c r="B41" s="2">
        <v>25</v>
      </c>
      <c r="C41" s="7" t="s">
        <v>111</v>
      </c>
      <c r="D41" s="8" t="s">
        <v>112</v>
      </c>
      <c r="E41" s="8" t="s">
        <v>63</v>
      </c>
      <c r="F41" s="5">
        <v>31739</v>
      </c>
      <c r="G41" s="23" t="str">
        <f t="shared" si="3"/>
        <v>женский</v>
      </c>
      <c r="H41" s="24">
        <f t="shared" si="5"/>
        <v>21.241666666666667</v>
      </c>
      <c r="I41" s="23" t="str">
        <f t="shared" si="4"/>
        <v>нет</v>
      </c>
      <c r="J41" s="5">
        <v>39498</v>
      </c>
      <c r="K41" s="5"/>
      <c r="L41" s="25" t="str">
        <f t="shared" si="6"/>
        <v>8 г. 10 мес. 12 дн.</v>
      </c>
      <c r="M41" s="1" t="s">
        <v>28</v>
      </c>
      <c r="O41" s="28" t="str">
        <f t="shared" si="1"/>
        <v/>
      </c>
    </row>
    <row r="42" spans="2:15" s="6" customFormat="1" x14ac:dyDescent="0.25">
      <c r="B42" s="2">
        <v>26</v>
      </c>
      <c r="C42" s="7" t="s">
        <v>113</v>
      </c>
      <c r="D42" s="7" t="s">
        <v>97</v>
      </c>
      <c r="E42" s="8" t="s">
        <v>114</v>
      </c>
      <c r="F42" s="5">
        <v>25462</v>
      </c>
      <c r="G42" s="23" t="str">
        <f t="shared" si="3"/>
        <v>женский</v>
      </c>
      <c r="H42" s="24">
        <f t="shared" si="5"/>
        <v>34.225000000000001</v>
      </c>
      <c r="I42" s="23" t="str">
        <f t="shared" si="4"/>
        <v>нет</v>
      </c>
      <c r="J42" s="5">
        <v>37962</v>
      </c>
      <c r="K42" s="5">
        <v>40138</v>
      </c>
      <c r="L42" s="25" t="str">
        <f t="shared" si="6"/>
        <v>5 г. 11 мес. 14 дн.</v>
      </c>
      <c r="M42" s="1" t="s">
        <v>23</v>
      </c>
      <c r="O42" s="28">
        <f t="shared" si="1"/>
        <v>40.180555555555557</v>
      </c>
    </row>
    <row r="43" spans="2:15" s="6" customFormat="1" x14ac:dyDescent="0.25">
      <c r="B43" s="2">
        <v>27</v>
      </c>
      <c r="C43" s="7" t="s">
        <v>115</v>
      </c>
      <c r="D43" s="8" t="s">
        <v>116</v>
      </c>
      <c r="E43" s="7" t="s">
        <v>117</v>
      </c>
      <c r="F43" s="5">
        <v>24240</v>
      </c>
      <c r="G43" s="23" t="str">
        <f t="shared" si="3"/>
        <v>женский</v>
      </c>
      <c r="H43" s="24">
        <f t="shared" si="5"/>
        <v>35.636111111111113</v>
      </c>
      <c r="I43" s="23" t="str">
        <f t="shared" si="4"/>
        <v>нет</v>
      </c>
      <c r="J43" s="5">
        <v>37258</v>
      </c>
      <c r="K43" s="5">
        <v>37370</v>
      </c>
      <c r="L43" s="25" t="str">
        <f t="shared" si="6"/>
        <v>0 г. 3 мес. 22 дн.</v>
      </c>
      <c r="M43" s="1" t="s">
        <v>25</v>
      </c>
      <c r="O43" s="28">
        <f t="shared" si="1"/>
        <v>35.947222222222223</v>
      </c>
    </row>
    <row r="44" spans="2:15" s="6" customFormat="1" x14ac:dyDescent="0.25">
      <c r="B44" s="2">
        <v>28</v>
      </c>
      <c r="C44" s="7" t="s">
        <v>118</v>
      </c>
      <c r="D44" s="8" t="s">
        <v>116</v>
      </c>
      <c r="E44" s="8" t="s">
        <v>119</v>
      </c>
      <c r="F44" s="5">
        <v>25775</v>
      </c>
      <c r="G44" s="23" t="str">
        <f t="shared" si="3"/>
        <v>женский</v>
      </c>
      <c r="H44" s="24">
        <f t="shared" si="5"/>
        <v>31.172222222222221</v>
      </c>
      <c r="I44" s="23" t="str">
        <f t="shared" si="4"/>
        <v>нет</v>
      </c>
      <c r="J44" s="5">
        <v>37162</v>
      </c>
      <c r="K44" s="5"/>
      <c r="L44" s="25" t="str">
        <f t="shared" si="6"/>
        <v>15 г. 3 мес. 4 дн.</v>
      </c>
      <c r="M44" s="1" t="s">
        <v>28</v>
      </c>
      <c r="O44" s="28" t="str">
        <f t="shared" si="1"/>
        <v/>
      </c>
    </row>
    <row r="45" spans="2:15" s="6" customFormat="1" x14ac:dyDescent="0.25">
      <c r="B45" s="2">
        <v>29</v>
      </c>
      <c r="C45" s="7" t="s">
        <v>120</v>
      </c>
      <c r="D45" s="8" t="s">
        <v>121</v>
      </c>
      <c r="E45" s="7" t="s">
        <v>122</v>
      </c>
      <c r="F45" s="5">
        <v>31703</v>
      </c>
      <c r="G45" s="23" t="str">
        <f t="shared" si="3"/>
        <v>мужской</v>
      </c>
      <c r="H45" s="24">
        <f t="shared" si="5"/>
        <v>16.43888888888889</v>
      </c>
      <c r="I45" s="23" t="str">
        <f t="shared" si="4"/>
        <v>нет</v>
      </c>
      <c r="J45" s="5">
        <v>37706</v>
      </c>
      <c r="K45" s="5">
        <v>37718</v>
      </c>
      <c r="L45" s="25" t="str">
        <f t="shared" si="6"/>
        <v>0 г. 0 мес. 12 дн.</v>
      </c>
      <c r="M45" s="1" t="s">
        <v>23</v>
      </c>
      <c r="O45" s="28">
        <f t="shared" si="1"/>
        <v>16.469444444444445</v>
      </c>
    </row>
    <row r="46" spans="2:15" s="6" customFormat="1" x14ac:dyDescent="0.25">
      <c r="B46" s="2">
        <v>30</v>
      </c>
      <c r="C46" s="7" t="s">
        <v>123</v>
      </c>
      <c r="D46" s="7" t="s">
        <v>124</v>
      </c>
      <c r="E46" s="8" t="s">
        <v>125</v>
      </c>
      <c r="F46" s="5">
        <v>31029</v>
      </c>
      <c r="G46" s="23" t="str">
        <f t="shared" si="3"/>
        <v>женский</v>
      </c>
      <c r="H46" s="24">
        <f t="shared" si="5"/>
        <v>16.966666666666665</v>
      </c>
      <c r="I46" s="23" t="str">
        <f t="shared" si="4"/>
        <v>нет</v>
      </c>
      <c r="J46" s="5">
        <v>37226</v>
      </c>
      <c r="K46" s="5"/>
      <c r="L46" s="25" t="str">
        <f t="shared" si="6"/>
        <v>15 г. 1 мес. 0 дн.</v>
      </c>
      <c r="M46" s="1" t="s">
        <v>28</v>
      </c>
      <c r="O46" s="28" t="str">
        <f t="shared" si="1"/>
        <v/>
      </c>
    </row>
    <row r="47" spans="2:15" s="6" customFormat="1" x14ac:dyDescent="0.25">
      <c r="B47" s="2">
        <v>31</v>
      </c>
      <c r="C47" s="7" t="s">
        <v>126</v>
      </c>
      <c r="D47" s="7" t="s">
        <v>127</v>
      </c>
      <c r="E47" s="8" t="s">
        <v>81</v>
      </c>
      <c r="F47" s="5">
        <v>23546</v>
      </c>
      <c r="G47" s="23" t="str">
        <f t="shared" si="3"/>
        <v>женский</v>
      </c>
      <c r="H47" s="24">
        <f t="shared" si="5"/>
        <v>42.713888888888889</v>
      </c>
      <c r="I47" s="23" t="str">
        <f t="shared" si="4"/>
        <v>нет</v>
      </c>
      <c r="J47" s="5">
        <v>39146</v>
      </c>
      <c r="K47" s="5">
        <v>42078</v>
      </c>
      <c r="L47" s="25" t="str">
        <f t="shared" si="6"/>
        <v>8 г. 0 мес. 10 дн.</v>
      </c>
      <c r="M47" s="1" t="s">
        <v>26</v>
      </c>
      <c r="O47" s="28">
        <f t="shared" si="1"/>
        <v>50.741666666666667</v>
      </c>
    </row>
    <row r="48" spans="2:15" s="6" customFormat="1" x14ac:dyDescent="0.25">
      <c r="B48" s="2">
        <v>32</v>
      </c>
      <c r="C48" s="7" t="s">
        <v>128</v>
      </c>
      <c r="D48" s="8" t="s">
        <v>129</v>
      </c>
      <c r="E48" s="8" t="s">
        <v>130</v>
      </c>
      <c r="F48" s="5">
        <v>25840</v>
      </c>
      <c r="G48" s="23" t="str">
        <f t="shared" si="3"/>
        <v>мужской</v>
      </c>
      <c r="H48" s="24">
        <f t="shared" si="5"/>
        <v>36.869444444444447</v>
      </c>
      <c r="I48" s="23" t="str">
        <f t="shared" si="4"/>
        <v>нет</v>
      </c>
      <c r="J48" s="5">
        <v>39306</v>
      </c>
      <c r="K48" s="5"/>
      <c r="L48" s="25" t="str">
        <f t="shared" si="6"/>
        <v>9 г. 4 мес. 20 дн.</v>
      </c>
      <c r="M48" s="1" t="s">
        <v>28</v>
      </c>
      <c r="O48" s="28" t="str">
        <f t="shared" si="1"/>
        <v/>
      </c>
    </row>
    <row r="49" spans="2:15" s="6" customFormat="1" x14ac:dyDescent="0.25">
      <c r="B49" s="2">
        <v>33</v>
      </c>
      <c r="C49" s="7" t="s">
        <v>131</v>
      </c>
      <c r="D49" s="8" t="s">
        <v>132</v>
      </c>
      <c r="E49" s="8" t="s">
        <v>133</v>
      </c>
      <c r="F49" s="5">
        <v>20324</v>
      </c>
      <c r="G49" s="23" t="str">
        <f t="shared" si="3"/>
        <v>мужской</v>
      </c>
      <c r="H49" s="24">
        <f t="shared" si="5"/>
        <v>46.975000000000001</v>
      </c>
      <c r="I49" s="23" t="str">
        <f t="shared" si="4"/>
        <v>нет</v>
      </c>
      <c r="J49" s="5">
        <v>37482</v>
      </c>
      <c r="K49" s="5">
        <v>40022</v>
      </c>
      <c r="L49" s="25" t="str">
        <f t="shared" si="6"/>
        <v>6 г. 11 мес. 14 дн.</v>
      </c>
      <c r="M49" s="1" t="s">
        <v>24</v>
      </c>
      <c r="O49" s="28">
        <f t="shared" si="1"/>
        <v>53.930555555555557</v>
      </c>
    </row>
    <row r="50" spans="2:15" s="6" customFormat="1" x14ac:dyDescent="0.25">
      <c r="B50" s="2">
        <v>34</v>
      </c>
      <c r="C50" s="7" t="s">
        <v>134</v>
      </c>
      <c r="D50" s="7" t="s">
        <v>68</v>
      </c>
      <c r="E50" s="7" t="s">
        <v>135</v>
      </c>
      <c r="F50" s="5">
        <v>19378</v>
      </c>
      <c r="G50" s="23" t="str">
        <f t="shared" si="3"/>
        <v>мужской</v>
      </c>
      <c r="H50" s="24">
        <f t="shared" si="5"/>
        <v>55.177777777777777</v>
      </c>
      <c r="I50" s="23" t="str">
        <f t="shared" si="4"/>
        <v>нет</v>
      </c>
      <c r="J50" s="5">
        <v>39530</v>
      </c>
      <c r="K50" s="5">
        <v>41384</v>
      </c>
      <c r="L50" s="25" t="str">
        <f t="shared" si="6"/>
        <v>5 г. 0 мес. 28 дн.</v>
      </c>
      <c r="M50" s="1" t="s">
        <v>23</v>
      </c>
      <c r="O50" s="28">
        <f t="shared" si="1"/>
        <v>60.25277777777778</v>
      </c>
    </row>
    <row r="51" spans="2:15" s="6" customFormat="1" x14ac:dyDescent="0.25">
      <c r="B51" s="2">
        <v>35</v>
      </c>
      <c r="C51" s="7" t="s">
        <v>136</v>
      </c>
      <c r="D51" s="7" t="s">
        <v>137</v>
      </c>
      <c r="E51" s="7" t="s">
        <v>138</v>
      </c>
      <c r="F51" s="5">
        <v>23785</v>
      </c>
      <c r="G51" s="23" t="str">
        <f t="shared" si="3"/>
        <v>мужской</v>
      </c>
      <c r="H51" s="24">
        <f t="shared" si="5"/>
        <v>39.083333333333336</v>
      </c>
      <c r="I51" s="23" t="str">
        <f t="shared" si="4"/>
        <v>нет</v>
      </c>
      <c r="J51" s="5">
        <v>38058</v>
      </c>
      <c r="K51" s="5">
        <v>41181</v>
      </c>
      <c r="L51" s="25" t="str">
        <f t="shared" si="6"/>
        <v>8 г. 6 мес. 17 дн.</v>
      </c>
      <c r="M51" s="1" t="s">
        <v>23</v>
      </c>
      <c r="O51" s="28">
        <f t="shared" si="1"/>
        <v>47.630555555555553</v>
      </c>
    </row>
    <row r="52" spans="2:15" s="6" customFormat="1" x14ac:dyDescent="0.25">
      <c r="B52" s="2">
        <v>36</v>
      </c>
      <c r="C52" s="7" t="s">
        <v>139</v>
      </c>
      <c r="D52" s="7" t="s">
        <v>140</v>
      </c>
      <c r="E52" s="7" t="s">
        <v>141</v>
      </c>
      <c r="F52" s="5">
        <v>22033</v>
      </c>
      <c r="G52" s="23" t="str">
        <f t="shared" si="3"/>
        <v>мужской</v>
      </c>
      <c r="H52" s="24">
        <f t="shared" si="5"/>
        <v>45.797222222222224</v>
      </c>
      <c r="I52" s="23" t="str">
        <f t="shared" si="4"/>
        <v>нет</v>
      </c>
      <c r="J52" s="5">
        <v>38762</v>
      </c>
      <c r="K52" s="5">
        <v>41699</v>
      </c>
      <c r="L52" s="25" t="str">
        <f t="shared" si="6"/>
        <v>8 г. 0 мес. 15 дн.</v>
      </c>
      <c r="M52" s="1" t="s">
        <v>27</v>
      </c>
      <c r="O52" s="28">
        <f t="shared" si="1"/>
        <v>53.844444444444441</v>
      </c>
    </row>
    <row r="53" spans="2:15" s="6" customFormat="1" x14ac:dyDescent="0.25">
      <c r="B53" s="2">
        <v>37</v>
      </c>
      <c r="C53" s="7" t="s">
        <v>139</v>
      </c>
      <c r="D53" s="7" t="s">
        <v>59</v>
      </c>
      <c r="E53" s="7" t="s">
        <v>142</v>
      </c>
      <c r="F53" s="5">
        <v>11493</v>
      </c>
      <c r="G53" s="23" t="str">
        <f t="shared" si="3"/>
        <v>женский</v>
      </c>
      <c r="H53" s="24">
        <f t="shared" si="5"/>
        <v>72.030555555555551</v>
      </c>
      <c r="I53" s="23" t="str">
        <f t="shared" si="4"/>
        <v>да</v>
      </c>
      <c r="J53" s="5">
        <v>37802</v>
      </c>
      <c r="K53" s="5">
        <v>38159</v>
      </c>
      <c r="L53" s="25" t="str">
        <f t="shared" si="6"/>
        <v>0 г. 11 мес. 22 дн.</v>
      </c>
      <c r="M53" s="1" t="s">
        <v>24</v>
      </c>
      <c r="O53" s="28">
        <f t="shared" si="1"/>
        <v>73.00555555555556</v>
      </c>
    </row>
    <row r="54" spans="2:15" s="6" customFormat="1" x14ac:dyDescent="0.25">
      <c r="B54" s="2">
        <v>38</v>
      </c>
      <c r="C54" s="7" t="s">
        <v>143</v>
      </c>
      <c r="D54" s="7" t="s">
        <v>144</v>
      </c>
      <c r="E54" s="8" t="s">
        <v>145</v>
      </c>
      <c r="F54" s="5">
        <v>28718</v>
      </c>
      <c r="G54" s="23" t="str">
        <f t="shared" si="3"/>
        <v>мужской</v>
      </c>
      <c r="H54" s="24">
        <f t="shared" si="5"/>
        <v>26.625</v>
      </c>
      <c r="I54" s="23" t="str">
        <f t="shared" si="4"/>
        <v>нет</v>
      </c>
      <c r="J54" s="5">
        <v>38442</v>
      </c>
      <c r="K54" s="5"/>
      <c r="L54" s="25" t="str">
        <f t="shared" si="6"/>
        <v>11 г. 9 мес. 1 дн.</v>
      </c>
      <c r="M54" s="1" t="s">
        <v>28</v>
      </c>
      <c r="O54" s="28" t="str">
        <f t="shared" si="1"/>
        <v/>
      </c>
    </row>
    <row r="55" spans="2:15" s="6" customFormat="1" x14ac:dyDescent="0.25">
      <c r="B55" s="2">
        <v>39</v>
      </c>
      <c r="C55" s="7" t="s">
        <v>146</v>
      </c>
      <c r="D55" s="7" t="s">
        <v>147</v>
      </c>
      <c r="E55" s="7" t="s">
        <v>148</v>
      </c>
      <c r="F55" s="5">
        <v>23720</v>
      </c>
      <c r="G55" s="23" t="str">
        <f t="shared" si="3"/>
        <v>мужской</v>
      </c>
      <c r="H55" s="24">
        <f t="shared" si="5"/>
        <v>36.1</v>
      </c>
      <c r="I55" s="23" t="str">
        <f t="shared" si="4"/>
        <v>нет</v>
      </c>
      <c r="J55" s="5">
        <v>36906</v>
      </c>
      <c r="K55" s="5">
        <v>37143</v>
      </c>
      <c r="L55" s="25" t="str">
        <f t="shared" si="6"/>
        <v>0 г. 7 мес. 25 дн.</v>
      </c>
      <c r="M55" s="1" t="s">
        <v>24</v>
      </c>
      <c r="O55" s="28">
        <f t="shared" si="1"/>
        <v>36.75</v>
      </c>
    </row>
    <row r="56" spans="2:15" s="6" customFormat="1" x14ac:dyDescent="0.25">
      <c r="B56" s="2">
        <v>40</v>
      </c>
      <c r="C56" s="7" t="s">
        <v>149</v>
      </c>
      <c r="D56" s="7" t="s">
        <v>150</v>
      </c>
      <c r="E56" s="7" t="s">
        <v>57</v>
      </c>
      <c r="F56" s="5">
        <v>22404</v>
      </c>
      <c r="G56" s="23" t="str">
        <f t="shared" si="3"/>
        <v>мужской</v>
      </c>
      <c r="H56" s="24">
        <f t="shared" si="5"/>
        <v>44.608333333333334</v>
      </c>
      <c r="I56" s="23" t="str">
        <f t="shared" si="4"/>
        <v>нет</v>
      </c>
      <c r="J56" s="5">
        <v>38698</v>
      </c>
      <c r="K56" s="5">
        <v>41920</v>
      </c>
      <c r="L56" s="25" t="str">
        <f t="shared" si="6"/>
        <v>8 г. 9 мес. 26 дн.</v>
      </c>
      <c r="M56" s="1" t="s">
        <v>29</v>
      </c>
      <c r="O56" s="28">
        <f t="shared" si="1"/>
        <v>53.430555555555557</v>
      </c>
    </row>
    <row r="57" spans="2:15" s="6" customFormat="1" x14ac:dyDescent="0.25">
      <c r="B57" s="2">
        <v>41</v>
      </c>
      <c r="C57" s="7" t="s">
        <v>151</v>
      </c>
      <c r="D57" s="7" t="s">
        <v>152</v>
      </c>
      <c r="E57" s="7" t="s">
        <v>153</v>
      </c>
      <c r="F57" s="5">
        <v>31286</v>
      </c>
      <c r="G57" s="23" t="str">
        <f t="shared" si="3"/>
        <v>мужской</v>
      </c>
      <c r="H57" s="24">
        <f t="shared" si="5"/>
        <v>16.527777777777779</v>
      </c>
      <c r="I57" s="23" t="str">
        <f t="shared" si="4"/>
        <v>нет</v>
      </c>
      <c r="J57" s="5">
        <v>37322</v>
      </c>
      <c r="K57" s="5">
        <v>37507</v>
      </c>
      <c r="L57" s="25" t="str">
        <f t="shared" si="6"/>
        <v>0 г. 6 мес. 1 дн.</v>
      </c>
      <c r="M57" s="1" t="s">
        <v>26</v>
      </c>
      <c r="O57" s="28">
        <f t="shared" si="1"/>
        <v>17.030555555555555</v>
      </c>
    </row>
    <row r="58" spans="2:15" s="6" customFormat="1" x14ac:dyDescent="0.25">
      <c r="B58" s="2">
        <v>42</v>
      </c>
      <c r="C58" s="7" t="s">
        <v>154</v>
      </c>
      <c r="D58" s="8" t="s">
        <v>155</v>
      </c>
      <c r="E58" s="7" t="s">
        <v>156</v>
      </c>
      <c r="F58" s="5">
        <v>19519</v>
      </c>
      <c r="G58" s="23" t="str">
        <f t="shared" si="3"/>
        <v>мужской</v>
      </c>
      <c r="H58" s="24">
        <f t="shared" si="5"/>
        <v>50.580555555555556</v>
      </c>
      <c r="I58" s="23" t="str">
        <f t="shared" si="4"/>
        <v>нет</v>
      </c>
      <c r="J58" s="5">
        <v>37994</v>
      </c>
      <c r="K58" s="5">
        <v>40458</v>
      </c>
      <c r="L58" s="25" t="str">
        <f t="shared" si="6"/>
        <v>6 г. 8 мес. 29 дн.</v>
      </c>
      <c r="M58" s="1" t="s">
        <v>24</v>
      </c>
      <c r="O58" s="28">
        <f t="shared" si="1"/>
        <v>57.327777777777776</v>
      </c>
    </row>
    <row r="59" spans="2:15" s="6" customFormat="1" x14ac:dyDescent="0.25">
      <c r="B59" s="2">
        <v>43</v>
      </c>
      <c r="C59" s="7" t="s">
        <v>157</v>
      </c>
      <c r="D59" s="7" t="s">
        <v>158</v>
      </c>
      <c r="E59" s="7" t="s">
        <v>159</v>
      </c>
      <c r="F59" s="5">
        <v>26904</v>
      </c>
      <c r="G59" s="23" t="str">
        <f t="shared" si="3"/>
        <v>женский</v>
      </c>
      <c r="H59" s="24">
        <f t="shared" si="5"/>
        <v>34.391666666666666</v>
      </c>
      <c r="I59" s="23" t="str">
        <f t="shared" si="4"/>
        <v>нет</v>
      </c>
      <c r="J59" s="5">
        <v>39466</v>
      </c>
      <c r="K59" s="5">
        <v>39958</v>
      </c>
      <c r="L59" s="25" t="str">
        <f t="shared" si="6"/>
        <v>1 г. 4 мес. 6 дн.</v>
      </c>
      <c r="M59" s="1" t="s">
        <v>27</v>
      </c>
      <c r="O59" s="28">
        <f t="shared" si="1"/>
        <v>35.741666666666667</v>
      </c>
    </row>
    <row r="60" spans="2:15" s="6" customFormat="1" x14ac:dyDescent="0.25">
      <c r="B60" s="2">
        <v>44</v>
      </c>
      <c r="C60" s="7" t="s">
        <v>160</v>
      </c>
      <c r="D60" s="7" t="s">
        <v>161</v>
      </c>
      <c r="E60" s="8" t="s">
        <v>81</v>
      </c>
      <c r="F60" s="5">
        <v>13403</v>
      </c>
      <c r="G60" s="23" t="str">
        <f t="shared" si="3"/>
        <v>женский</v>
      </c>
      <c r="H60" s="24">
        <f t="shared" si="5"/>
        <v>70.836111111111109</v>
      </c>
      <c r="I60" s="23" t="str">
        <f t="shared" si="4"/>
        <v>да</v>
      </c>
      <c r="J60" s="5">
        <v>39274</v>
      </c>
      <c r="K60" s="5"/>
      <c r="L60" s="25" t="str">
        <f t="shared" si="6"/>
        <v>9 г. 5 мес. 21 дн.</v>
      </c>
      <c r="M60" s="1" t="s">
        <v>28</v>
      </c>
      <c r="O60" s="28" t="str">
        <f t="shared" si="1"/>
        <v/>
      </c>
    </row>
    <row r="61" spans="2:15" s="6" customFormat="1" x14ac:dyDescent="0.25">
      <c r="B61" s="2">
        <v>45</v>
      </c>
      <c r="C61" s="7" t="s">
        <v>162</v>
      </c>
      <c r="D61" s="8" t="s">
        <v>163</v>
      </c>
      <c r="E61" s="7" t="s">
        <v>164</v>
      </c>
      <c r="F61" s="5">
        <v>24497</v>
      </c>
      <c r="G61" s="23" t="str">
        <f t="shared" si="3"/>
        <v>мужской</v>
      </c>
      <c r="H61" s="24">
        <f t="shared" si="5"/>
        <v>42.030555555555559</v>
      </c>
      <c r="I61" s="23" t="str">
        <f t="shared" si="4"/>
        <v>нет</v>
      </c>
      <c r="J61" s="5">
        <v>39850</v>
      </c>
      <c r="K61" s="5"/>
      <c r="L61" s="25" t="str">
        <f t="shared" si="6"/>
        <v>7 г. 10 мес. 26 дн.</v>
      </c>
      <c r="M61" s="1" t="s">
        <v>28</v>
      </c>
      <c r="O61" s="28" t="str">
        <f t="shared" si="1"/>
        <v/>
      </c>
    </row>
    <row r="62" spans="2:15" s="6" customFormat="1" x14ac:dyDescent="0.25">
      <c r="B62" s="2">
        <v>46</v>
      </c>
      <c r="C62" s="7" t="s">
        <v>165</v>
      </c>
      <c r="D62" s="8" t="s">
        <v>166</v>
      </c>
      <c r="E62" s="8" t="s">
        <v>81</v>
      </c>
      <c r="F62" s="5">
        <v>21735</v>
      </c>
      <c r="G62" s="23" t="str">
        <f t="shared" si="3"/>
        <v>женский</v>
      </c>
      <c r="H62" s="24">
        <f t="shared" si="5"/>
        <v>44.336111111111109</v>
      </c>
      <c r="I62" s="23" t="str">
        <f t="shared" si="4"/>
        <v>нет</v>
      </c>
      <c r="J62" s="5">
        <v>37930</v>
      </c>
      <c r="K62" s="5"/>
      <c r="L62" s="25" t="str">
        <f t="shared" si="6"/>
        <v>13 г. 1 мес. 27 дн.</v>
      </c>
      <c r="M62" s="1" t="s">
        <v>28</v>
      </c>
      <c r="O62" s="28" t="str">
        <f t="shared" si="1"/>
        <v/>
      </c>
    </row>
    <row r="63" spans="2:15" s="6" customFormat="1" x14ac:dyDescent="0.25">
      <c r="B63" s="2">
        <v>47</v>
      </c>
      <c r="C63" s="7" t="s">
        <v>167</v>
      </c>
      <c r="D63" s="7" t="s">
        <v>168</v>
      </c>
      <c r="E63" s="8" t="s">
        <v>169</v>
      </c>
      <c r="F63" s="5">
        <v>19802</v>
      </c>
      <c r="G63" s="23" t="str">
        <f t="shared" si="3"/>
        <v>женский</v>
      </c>
      <c r="H63" s="24">
        <f t="shared" si="5"/>
        <v>47.263888888888886</v>
      </c>
      <c r="I63" s="23" t="str">
        <f t="shared" si="4"/>
        <v>нет</v>
      </c>
      <c r="J63" s="5">
        <v>37066</v>
      </c>
      <c r="K63" s="5"/>
      <c r="L63" s="25" t="str">
        <f t="shared" si="6"/>
        <v>15 г. 6 мес. 8 дн.</v>
      </c>
      <c r="M63" s="1" t="s">
        <v>28</v>
      </c>
      <c r="O63" s="28" t="str">
        <f t="shared" si="1"/>
        <v/>
      </c>
    </row>
    <row r="64" spans="2:15" s="6" customFormat="1" x14ac:dyDescent="0.25">
      <c r="B64" s="2">
        <v>48</v>
      </c>
      <c r="C64" s="7" t="s">
        <v>170</v>
      </c>
      <c r="D64" s="7" t="s">
        <v>171</v>
      </c>
      <c r="E64" s="8" t="s">
        <v>172</v>
      </c>
      <c r="F64" s="5">
        <v>26682</v>
      </c>
      <c r="G64" s="23" t="str">
        <f t="shared" si="3"/>
        <v>женский</v>
      </c>
      <c r="H64" s="24">
        <f t="shared" si="5"/>
        <v>34.305555555555557</v>
      </c>
      <c r="I64" s="23" t="str">
        <f t="shared" si="4"/>
        <v>нет</v>
      </c>
      <c r="J64" s="5">
        <v>39210</v>
      </c>
      <c r="K64" s="5"/>
      <c r="L64" s="25" t="str">
        <f t="shared" si="6"/>
        <v>9 г. 7 мес. 24 дн.</v>
      </c>
      <c r="M64" s="1" t="s">
        <v>28</v>
      </c>
      <c r="O64" s="28" t="str">
        <f t="shared" si="1"/>
        <v/>
      </c>
    </row>
    <row r="65" spans="2:15" s="6" customFormat="1" x14ac:dyDescent="0.25">
      <c r="B65" s="2">
        <v>49</v>
      </c>
      <c r="C65" s="7" t="s">
        <v>173</v>
      </c>
      <c r="D65" s="7" t="s">
        <v>166</v>
      </c>
      <c r="E65" s="7" t="s">
        <v>174</v>
      </c>
      <c r="F65" s="5">
        <v>31394</v>
      </c>
      <c r="G65" s="23" t="str">
        <f t="shared" si="3"/>
        <v>женский</v>
      </c>
      <c r="H65" s="24">
        <f t="shared" si="5"/>
        <v>16.408333333333335</v>
      </c>
      <c r="I65" s="23" t="str">
        <f t="shared" si="4"/>
        <v>нет</v>
      </c>
      <c r="J65" s="5">
        <v>37386</v>
      </c>
      <c r="K65" s="5">
        <v>39490</v>
      </c>
      <c r="L65" s="25" t="str">
        <f t="shared" si="6"/>
        <v>5 г. 9 мес. 2 дн.</v>
      </c>
      <c r="M65" s="1" t="s">
        <v>23</v>
      </c>
      <c r="O65" s="28">
        <f t="shared" si="1"/>
        <v>22.163888888888888</v>
      </c>
    </row>
    <row r="66" spans="2:15" s="12" customFormat="1" x14ac:dyDescent="0.25">
      <c r="B66" s="9">
        <v>50</v>
      </c>
      <c r="C66" s="10" t="s">
        <v>173</v>
      </c>
      <c r="D66" s="10" t="s">
        <v>116</v>
      </c>
      <c r="E66" s="10" t="s">
        <v>175</v>
      </c>
      <c r="F66" s="11">
        <v>27986</v>
      </c>
      <c r="G66" s="23" t="str">
        <f t="shared" si="3"/>
        <v>женский</v>
      </c>
      <c r="H66" s="24">
        <f t="shared" si="5"/>
        <v>27.838888888888889</v>
      </c>
      <c r="I66" s="23" t="str">
        <f t="shared" si="4"/>
        <v>нет</v>
      </c>
      <c r="J66" s="5">
        <v>38154</v>
      </c>
      <c r="K66" s="5">
        <v>38402</v>
      </c>
      <c r="L66" s="25" t="str">
        <f t="shared" si="6"/>
        <v>0 г. 8 мес. 3 дн.</v>
      </c>
      <c r="M66" s="1" t="s">
        <v>29</v>
      </c>
      <c r="N66" s="6"/>
      <c r="O66" s="28">
        <f t="shared" si="1"/>
        <v>28.513888888888889</v>
      </c>
    </row>
    <row r="67" spans="2:15" s="6" customFormat="1" x14ac:dyDescent="0.25">
      <c r="B67" s="2">
        <v>51</v>
      </c>
      <c r="C67" s="7" t="s">
        <v>176</v>
      </c>
      <c r="D67" s="7" t="s">
        <v>74</v>
      </c>
      <c r="E67" s="7" t="s">
        <v>177</v>
      </c>
      <c r="F67" s="5">
        <v>26235</v>
      </c>
      <c r="G67" s="23" t="str">
        <f t="shared" si="3"/>
        <v>мужской</v>
      </c>
      <c r="H67" s="24">
        <f t="shared" si="5"/>
        <v>35.255555555555553</v>
      </c>
      <c r="I67" s="23" t="str">
        <f t="shared" si="4"/>
        <v>нет</v>
      </c>
      <c r="J67" s="5">
        <v>39114</v>
      </c>
      <c r="K67" s="5">
        <v>41754</v>
      </c>
      <c r="L67" s="25" t="str">
        <f t="shared" si="6"/>
        <v>7 г. 2 мес. 24 дн.</v>
      </c>
      <c r="M67" s="1" t="s">
        <v>25</v>
      </c>
      <c r="O67" s="28">
        <f t="shared" si="1"/>
        <v>42.488888888888887</v>
      </c>
    </row>
    <row r="68" spans="2:15" s="6" customFormat="1" x14ac:dyDescent="0.25">
      <c r="B68" s="2">
        <v>52</v>
      </c>
      <c r="C68" s="7" t="s">
        <v>178</v>
      </c>
      <c r="D68" s="7" t="s">
        <v>179</v>
      </c>
      <c r="E68" s="7" t="s">
        <v>180</v>
      </c>
      <c r="F68" s="5">
        <v>20690</v>
      </c>
      <c r="G68" s="23" t="str">
        <f t="shared" si="3"/>
        <v>женский</v>
      </c>
      <c r="H68" s="24">
        <f t="shared" si="5"/>
        <v>52.547222222222224</v>
      </c>
      <c r="I68" s="23" t="str">
        <f t="shared" si="4"/>
        <v>нет</v>
      </c>
      <c r="J68" s="5">
        <v>39882</v>
      </c>
      <c r="K68" s="5"/>
      <c r="L68" s="25" t="str">
        <f t="shared" si="6"/>
        <v>7 г. 9 мес. 22 дн.</v>
      </c>
      <c r="M68" s="1" t="s">
        <v>28</v>
      </c>
      <c r="O68" s="28" t="str">
        <f t="shared" si="1"/>
        <v/>
      </c>
    </row>
    <row r="69" spans="2:15" s="6" customFormat="1" x14ac:dyDescent="0.25">
      <c r="B69" s="2">
        <v>53</v>
      </c>
      <c r="C69" s="7" t="s">
        <v>181</v>
      </c>
      <c r="D69" s="7" t="s">
        <v>182</v>
      </c>
      <c r="E69" s="7" t="s">
        <v>81</v>
      </c>
      <c r="F69" s="5">
        <v>27866</v>
      </c>
      <c r="G69" s="23" t="str">
        <f t="shared" si="3"/>
        <v>женский</v>
      </c>
      <c r="H69" s="24">
        <f t="shared" si="5"/>
        <v>27.81388888888889</v>
      </c>
      <c r="I69" s="23" t="str">
        <f t="shared" si="4"/>
        <v>нет</v>
      </c>
      <c r="J69" s="5">
        <v>38026</v>
      </c>
      <c r="K69" s="5">
        <v>41692</v>
      </c>
      <c r="L69" s="25" t="str">
        <f t="shared" si="6"/>
        <v>10 г. 0 мес. 13 дн.</v>
      </c>
      <c r="M69" s="1" t="s">
        <v>23</v>
      </c>
      <c r="O69" s="28">
        <f t="shared" si="1"/>
        <v>37.85</v>
      </c>
    </row>
    <row r="70" spans="2:15" s="6" customFormat="1" x14ac:dyDescent="0.25">
      <c r="B70" s="2">
        <v>54</v>
      </c>
      <c r="C70" s="7" t="s">
        <v>183</v>
      </c>
      <c r="D70" s="7" t="s">
        <v>184</v>
      </c>
      <c r="E70" s="7" t="s">
        <v>185</v>
      </c>
      <c r="F70" s="5">
        <v>25687</v>
      </c>
      <c r="G70" s="23" t="str">
        <f t="shared" si="3"/>
        <v>мужской</v>
      </c>
      <c r="H70" s="24">
        <f t="shared" si="5"/>
        <v>38.422222222222224</v>
      </c>
      <c r="I70" s="23" t="str">
        <f t="shared" si="4"/>
        <v>нет</v>
      </c>
      <c r="J70" s="5">
        <v>39722</v>
      </c>
      <c r="K70" s="5"/>
      <c r="L70" s="25" t="str">
        <f t="shared" si="6"/>
        <v>8 г. 3 мес. 0 дн.</v>
      </c>
      <c r="M70" s="1" t="s">
        <v>28</v>
      </c>
      <c r="O70" s="28" t="str">
        <f t="shared" si="1"/>
        <v/>
      </c>
    </row>
    <row r="71" spans="2:15" s="6" customFormat="1" x14ac:dyDescent="0.25">
      <c r="B71" s="2">
        <v>55</v>
      </c>
      <c r="C71" s="7" t="s">
        <v>186</v>
      </c>
      <c r="D71" s="7" t="s">
        <v>187</v>
      </c>
      <c r="E71" s="7" t="s">
        <v>188</v>
      </c>
      <c r="F71" s="5">
        <v>28423</v>
      </c>
      <c r="G71" s="23" t="str">
        <f t="shared" si="3"/>
        <v>женский</v>
      </c>
      <c r="H71" s="24">
        <f t="shared" si="5"/>
        <v>29.447222222222223</v>
      </c>
      <c r="I71" s="23" t="str">
        <f t="shared" si="4"/>
        <v>нет</v>
      </c>
      <c r="J71" s="5">
        <v>39178</v>
      </c>
      <c r="K71" s="5">
        <v>39453</v>
      </c>
      <c r="L71" s="25" t="str">
        <f t="shared" si="6"/>
        <v>0 г. 9 мес. 0 дн.</v>
      </c>
      <c r="M71" s="1" t="s">
        <v>23</v>
      </c>
      <c r="O71" s="28">
        <f t="shared" si="1"/>
        <v>30.197222222222223</v>
      </c>
    </row>
    <row r="72" spans="2:15" s="6" customFormat="1" x14ac:dyDescent="0.25">
      <c r="B72" s="2">
        <v>56</v>
      </c>
      <c r="C72" s="7" t="s">
        <v>189</v>
      </c>
      <c r="D72" s="7" t="s">
        <v>190</v>
      </c>
      <c r="E72" s="7" t="s">
        <v>191</v>
      </c>
      <c r="F72" s="5">
        <v>19795</v>
      </c>
      <c r="G72" s="23" t="str">
        <f t="shared" si="3"/>
        <v>мужской</v>
      </c>
      <c r="H72" s="24">
        <f t="shared" si="5"/>
        <v>49.213888888888889</v>
      </c>
      <c r="I72" s="23" t="str">
        <f t="shared" si="4"/>
        <v>нет</v>
      </c>
      <c r="J72" s="5">
        <v>37770</v>
      </c>
      <c r="K72" s="5"/>
      <c r="L72" s="25" t="str">
        <f t="shared" si="6"/>
        <v>13 г. 7 мес. 3 дн.</v>
      </c>
      <c r="M72" s="1" t="s">
        <v>28</v>
      </c>
      <c r="O72" s="28" t="str">
        <f t="shared" si="1"/>
        <v/>
      </c>
    </row>
    <row r="73" spans="2:15" s="6" customFormat="1" x14ac:dyDescent="0.25">
      <c r="B73" s="2">
        <v>57</v>
      </c>
      <c r="C73" s="7" t="s">
        <v>192</v>
      </c>
      <c r="D73" s="7" t="s">
        <v>100</v>
      </c>
      <c r="E73" s="7" t="s">
        <v>57</v>
      </c>
      <c r="F73" s="5">
        <v>21955</v>
      </c>
      <c r="G73" s="23" t="str">
        <f t="shared" si="3"/>
        <v>мужской</v>
      </c>
      <c r="H73" s="24">
        <f t="shared" si="5"/>
        <v>45.75277777777778</v>
      </c>
      <c r="I73" s="23" t="str">
        <f t="shared" si="4"/>
        <v>нет</v>
      </c>
      <c r="J73" s="5">
        <v>38666</v>
      </c>
      <c r="K73" s="5">
        <v>40320</v>
      </c>
      <c r="L73" s="25" t="str">
        <f t="shared" si="6"/>
        <v>4 г. 6 мес. 12 дн.</v>
      </c>
      <c r="M73" s="1" t="s">
        <v>23</v>
      </c>
      <c r="O73" s="28">
        <f t="shared" si="1"/>
        <v>50.286111111111111</v>
      </c>
    </row>
    <row r="74" spans="2:15" s="6" customFormat="1" x14ac:dyDescent="0.25">
      <c r="B74" s="2">
        <v>58</v>
      </c>
      <c r="C74" s="7" t="s">
        <v>193</v>
      </c>
      <c r="D74" s="7" t="s">
        <v>194</v>
      </c>
      <c r="E74" s="7" t="s">
        <v>195</v>
      </c>
      <c r="F74" s="5">
        <v>26150</v>
      </c>
      <c r="G74" s="23" t="str">
        <f t="shared" si="3"/>
        <v>женский</v>
      </c>
      <c r="H74" s="24">
        <f t="shared" si="5"/>
        <v>29.975000000000001</v>
      </c>
      <c r="I74" s="23" t="str">
        <f t="shared" si="4"/>
        <v>нет</v>
      </c>
      <c r="J74" s="5">
        <v>37098</v>
      </c>
      <c r="K74" s="5"/>
      <c r="L74" s="25" t="str">
        <f t="shared" si="6"/>
        <v>15 г. 5 мес. 6 дн.</v>
      </c>
      <c r="M74" s="1" t="s">
        <v>28</v>
      </c>
      <c r="O74" s="28" t="str">
        <f t="shared" si="1"/>
        <v/>
      </c>
    </row>
    <row r="75" spans="2:15" s="6" customFormat="1" x14ac:dyDescent="0.25">
      <c r="B75" s="2">
        <v>59</v>
      </c>
      <c r="C75" s="7" t="s">
        <v>196</v>
      </c>
      <c r="D75" s="7" t="s">
        <v>77</v>
      </c>
      <c r="E75" s="7" t="s">
        <v>110</v>
      </c>
      <c r="F75" s="5">
        <v>30491</v>
      </c>
      <c r="G75" s="23" t="str">
        <f t="shared" si="3"/>
        <v>мужской</v>
      </c>
      <c r="H75" s="24">
        <f t="shared" si="5"/>
        <v>20.802777777777777</v>
      </c>
      <c r="I75" s="23" t="str">
        <f t="shared" si="4"/>
        <v>нет</v>
      </c>
      <c r="J75" s="5">
        <v>38090</v>
      </c>
      <c r="K75" s="5"/>
      <c r="L75" s="25" t="str">
        <f t="shared" si="6"/>
        <v>12 г. 8 мес. 19 дн.</v>
      </c>
      <c r="M75" s="1" t="s">
        <v>28</v>
      </c>
      <c r="O75" s="28" t="str">
        <f t="shared" si="1"/>
        <v/>
      </c>
    </row>
    <row r="76" spans="2:15" s="6" customFormat="1" x14ac:dyDescent="0.25">
      <c r="B76" s="2">
        <v>60</v>
      </c>
      <c r="C76" s="7" t="s">
        <v>197</v>
      </c>
      <c r="D76" s="7" t="s">
        <v>198</v>
      </c>
      <c r="E76" s="7" t="s">
        <v>199</v>
      </c>
      <c r="F76" s="5">
        <v>22360</v>
      </c>
      <c r="G76" s="23" t="str">
        <f t="shared" si="3"/>
        <v>мужской</v>
      </c>
      <c r="H76" s="24">
        <f t="shared" si="5"/>
        <v>44.994444444444447</v>
      </c>
      <c r="I76" s="23" t="str">
        <f t="shared" si="4"/>
        <v>нет</v>
      </c>
      <c r="J76" s="5">
        <v>38794</v>
      </c>
      <c r="K76" s="5"/>
      <c r="L76" s="25" t="str">
        <f t="shared" si="6"/>
        <v>10 г. 9 мес. 14 дн.</v>
      </c>
      <c r="M76" s="1" t="s">
        <v>28</v>
      </c>
      <c r="O76" s="28" t="str">
        <f t="shared" si="1"/>
        <v/>
      </c>
    </row>
    <row r="77" spans="2:15" s="6" customFormat="1" x14ac:dyDescent="0.25">
      <c r="B77" s="2">
        <v>61</v>
      </c>
      <c r="C77" s="7" t="s">
        <v>200</v>
      </c>
      <c r="D77" s="7" t="s">
        <v>201</v>
      </c>
      <c r="E77" s="7" t="s">
        <v>202</v>
      </c>
      <c r="F77" s="5">
        <v>27782</v>
      </c>
      <c r="G77" s="23" t="str">
        <f t="shared" si="3"/>
        <v>женский</v>
      </c>
      <c r="H77" s="24">
        <f t="shared" si="5"/>
        <v>28.922222222222221</v>
      </c>
      <c r="I77" s="23" t="str">
        <f t="shared" si="4"/>
        <v>нет</v>
      </c>
      <c r="J77" s="5">
        <v>38346</v>
      </c>
      <c r="K77" s="5"/>
      <c r="L77" s="25" t="str">
        <f t="shared" si="6"/>
        <v>12 г. 0 мес. 7 дн.</v>
      </c>
      <c r="M77" s="1" t="s">
        <v>28</v>
      </c>
      <c r="O77" s="28" t="str">
        <f t="shared" si="1"/>
        <v/>
      </c>
    </row>
    <row r="78" spans="2:15" s="6" customFormat="1" x14ac:dyDescent="0.25">
      <c r="B78" s="2">
        <v>62</v>
      </c>
      <c r="C78" s="7" t="s">
        <v>203</v>
      </c>
      <c r="D78" s="7" t="s">
        <v>97</v>
      </c>
      <c r="E78" s="7" t="s">
        <v>98</v>
      </c>
      <c r="F78" s="5">
        <v>14871</v>
      </c>
      <c r="G78" s="23" t="str">
        <f t="shared" si="3"/>
        <v>женский</v>
      </c>
      <c r="H78" s="24">
        <f t="shared" si="5"/>
        <v>63.922222222222224</v>
      </c>
      <c r="I78" s="23" t="str">
        <f t="shared" si="4"/>
        <v>да</v>
      </c>
      <c r="J78" s="5">
        <v>38218</v>
      </c>
      <c r="K78" s="5"/>
      <c r="L78" s="25" t="str">
        <f t="shared" si="6"/>
        <v>12 г. 4 мес. 13 дн.</v>
      </c>
      <c r="M78" s="1" t="s">
        <v>28</v>
      </c>
      <c r="O78" s="28" t="str">
        <f t="shared" si="1"/>
        <v/>
      </c>
    </row>
    <row r="79" spans="2:15" s="6" customFormat="1" x14ac:dyDescent="0.25">
      <c r="B79" s="2">
        <v>63</v>
      </c>
      <c r="C79" s="7" t="s">
        <v>203</v>
      </c>
      <c r="D79" s="7" t="s">
        <v>97</v>
      </c>
      <c r="E79" s="7" t="s">
        <v>204</v>
      </c>
      <c r="F79" s="5">
        <v>21731</v>
      </c>
      <c r="G79" s="23" t="str">
        <f t="shared" si="3"/>
        <v>женский</v>
      </c>
      <c r="H79" s="24">
        <f t="shared" si="5"/>
        <v>42.591666666666669</v>
      </c>
      <c r="I79" s="23" t="str">
        <f t="shared" si="4"/>
        <v>нет</v>
      </c>
      <c r="J79" s="5">
        <v>37290</v>
      </c>
      <c r="K79" s="5"/>
      <c r="L79" s="25" t="str">
        <f t="shared" si="6"/>
        <v>14 г. 10 мес. 29 дн.</v>
      </c>
      <c r="M79" s="1" t="s">
        <v>28</v>
      </c>
      <c r="O79" s="28" t="str">
        <f t="shared" si="1"/>
        <v/>
      </c>
    </row>
    <row r="80" spans="2:15" s="6" customFormat="1" x14ac:dyDescent="0.25">
      <c r="B80" s="2">
        <v>64</v>
      </c>
      <c r="C80" s="7" t="s">
        <v>205</v>
      </c>
      <c r="D80" s="7" t="s">
        <v>206</v>
      </c>
      <c r="E80" s="7" t="s">
        <v>207</v>
      </c>
      <c r="F80" s="5">
        <v>21518</v>
      </c>
      <c r="G80" s="23" t="str">
        <f t="shared" si="3"/>
        <v>мужской</v>
      </c>
      <c r="H80" s="24">
        <f t="shared" si="5"/>
        <v>50.366666666666667</v>
      </c>
      <c r="I80" s="23" t="str">
        <f t="shared" si="4"/>
        <v>нет</v>
      </c>
      <c r="J80" s="5">
        <v>39914</v>
      </c>
      <c r="K80" s="5">
        <v>40435</v>
      </c>
      <c r="L80" s="25" t="str">
        <f t="shared" si="6"/>
        <v>1 г. 5 мес. 3 дн.</v>
      </c>
      <c r="M80" s="1" t="s">
        <v>23</v>
      </c>
      <c r="O80" s="28">
        <f t="shared" si="1"/>
        <v>51.791666666666664</v>
      </c>
    </row>
    <row r="81" spans="2:15" s="6" customFormat="1" x14ac:dyDescent="0.25">
      <c r="B81" s="2">
        <v>65</v>
      </c>
      <c r="C81" s="7" t="s">
        <v>208</v>
      </c>
      <c r="D81" s="7" t="s">
        <v>209</v>
      </c>
      <c r="E81" s="7" t="s">
        <v>210</v>
      </c>
      <c r="F81" s="5">
        <v>24631</v>
      </c>
      <c r="G81" s="23" t="str">
        <f t="shared" si="3"/>
        <v>мужской</v>
      </c>
      <c r="H81" s="24">
        <f t="shared" si="5"/>
        <v>40.527777777777779</v>
      </c>
      <c r="I81" s="23" t="str">
        <f t="shared" si="4"/>
        <v>нет</v>
      </c>
      <c r="J81" s="5">
        <v>39434</v>
      </c>
      <c r="K81" s="5">
        <v>39975</v>
      </c>
      <c r="L81" s="25" t="str">
        <f t="shared" si="6"/>
        <v>1 г. 5 мес. 24 дн.</v>
      </c>
      <c r="M81" s="1" t="s">
        <v>24</v>
      </c>
      <c r="O81" s="28">
        <f t="shared" si="1"/>
        <v>42.008333333333333</v>
      </c>
    </row>
    <row r="82" spans="2:15" s="6" customFormat="1" x14ac:dyDescent="0.25">
      <c r="B82" s="2">
        <v>66</v>
      </c>
      <c r="C82" s="7" t="s">
        <v>211</v>
      </c>
      <c r="D82" s="7" t="s">
        <v>212</v>
      </c>
      <c r="E82" s="7" t="s">
        <v>213</v>
      </c>
      <c r="F82" s="5">
        <v>26333</v>
      </c>
      <c r="G82" s="23" t="str">
        <f t="shared" si="3"/>
        <v>мужской</v>
      </c>
      <c r="H82" s="24">
        <f t="shared" si="5"/>
        <v>32.716666666666669</v>
      </c>
      <c r="I82" s="23" t="str">
        <f t="shared" si="4"/>
        <v>нет</v>
      </c>
      <c r="J82" s="5">
        <v>38282</v>
      </c>
      <c r="K82" s="5">
        <v>39792</v>
      </c>
      <c r="L82" s="25" t="str">
        <f t="shared" si="6"/>
        <v>4 г. 1 мес. 18 дн.</v>
      </c>
      <c r="M82" s="1" t="s">
        <v>23</v>
      </c>
      <c r="O82" s="28">
        <f t="shared" ref="O82:O116" si="7">IF(K82="","",YEARFRAC(K82,F82))</f>
        <v>36.85</v>
      </c>
    </row>
    <row r="83" spans="2:15" s="6" customFormat="1" x14ac:dyDescent="0.25">
      <c r="B83" s="2">
        <v>67</v>
      </c>
      <c r="C83" s="7" t="s">
        <v>214</v>
      </c>
      <c r="D83" s="7" t="s">
        <v>215</v>
      </c>
      <c r="E83" s="7" t="s">
        <v>105</v>
      </c>
      <c r="F83" s="5">
        <v>29164</v>
      </c>
      <c r="G83" s="23" t="str">
        <f t="shared" ref="G83:G116" si="8">IF(RIGHT(E83)="А","женский","мужской")</f>
        <v>мужской</v>
      </c>
      <c r="H83" s="24">
        <f t="shared" ref="H83:H116" si="9">YEARFRAC(J83,F83)</f>
        <v>26.805555555555557</v>
      </c>
      <c r="I83" s="23" t="str">
        <f t="shared" ref="I83:I116" si="10">IF(AND((H83&gt;=60),(G83="мужской")),"да",IF(AND((H83&gt;=55),(G83="женский")),"да","нет"))</f>
        <v>нет</v>
      </c>
      <c r="J83" s="5">
        <v>38954</v>
      </c>
      <c r="K83" s="5">
        <v>39427</v>
      </c>
      <c r="L83" s="25" t="str">
        <f t="shared" si="6"/>
        <v>1 г. 3 мес. 16 дн.</v>
      </c>
      <c r="M83" s="1" t="s">
        <v>23</v>
      </c>
      <c r="O83" s="28">
        <f t="shared" si="7"/>
        <v>28.1</v>
      </c>
    </row>
    <row r="84" spans="2:15" s="6" customFormat="1" x14ac:dyDescent="0.25">
      <c r="B84" s="2">
        <v>68</v>
      </c>
      <c r="C84" s="7" t="s">
        <v>216</v>
      </c>
      <c r="D84" s="7" t="s">
        <v>217</v>
      </c>
      <c r="E84" s="7" t="s">
        <v>218</v>
      </c>
      <c r="F84" s="5">
        <v>32440</v>
      </c>
      <c r="G84" s="23" t="str">
        <f t="shared" si="8"/>
        <v>женский</v>
      </c>
      <c r="H84" s="24">
        <f t="shared" si="9"/>
        <v>13.980555555555556</v>
      </c>
      <c r="I84" s="23" t="str">
        <f t="shared" si="10"/>
        <v>нет</v>
      </c>
      <c r="J84" s="5">
        <v>37546</v>
      </c>
      <c r="K84" s="5">
        <v>41268</v>
      </c>
      <c r="L84" s="25" t="str">
        <f t="shared" si="6"/>
        <v>10 г. 2 мес. 8 дн.</v>
      </c>
      <c r="M84" s="1" t="s">
        <v>25</v>
      </c>
      <c r="O84" s="28">
        <f t="shared" si="7"/>
        <v>24.169444444444444</v>
      </c>
    </row>
    <row r="85" spans="2:15" s="6" customFormat="1" x14ac:dyDescent="0.25">
      <c r="B85" s="2">
        <v>69</v>
      </c>
      <c r="C85" s="7" t="s">
        <v>219</v>
      </c>
      <c r="D85" s="7" t="s">
        <v>220</v>
      </c>
      <c r="E85" s="7" t="s">
        <v>221</v>
      </c>
      <c r="F85" s="5">
        <v>27683</v>
      </c>
      <c r="G85" s="23" t="str">
        <f t="shared" si="8"/>
        <v>мужской</v>
      </c>
      <c r="H85" s="24">
        <f t="shared" si="9"/>
        <v>25.863888888888887</v>
      </c>
      <c r="I85" s="23" t="str">
        <f t="shared" si="10"/>
        <v>нет</v>
      </c>
      <c r="J85" s="5">
        <v>37130</v>
      </c>
      <c r="K85" s="5"/>
      <c r="L85" s="25" t="str">
        <f t="shared" si="6"/>
        <v>15 г. 4 мес. 5 дн.</v>
      </c>
      <c r="M85" s="1" t="s">
        <v>28</v>
      </c>
      <c r="O85" s="28" t="str">
        <f t="shared" si="7"/>
        <v/>
      </c>
    </row>
    <row r="86" spans="2:15" s="6" customFormat="1" x14ac:dyDescent="0.25">
      <c r="B86" s="2">
        <v>70</v>
      </c>
      <c r="C86" s="7" t="s">
        <v>222</v>
      </c>
      <c r="D86" s="7" t="s">
        <v>88</v>
      </c>
      <c r="E86" s="7" t="s">
        <v>223</v>
      </c>
      <c r="F86" s="5">
        <v>24856</v>
      </c>
      <c r="G86" s="23" t="str">
        <f t="shared" si="8"/>
        <v>мужской</v>
      </c>
      <c r="H86" s="24">
        <f t="shared" si="9"/>
        <v>35.533333333333331</v>
      </c>
      <c r="I86" s="23" t="str">
        <f t="shared" si="10"/>
        <v>нет</v>
      </c>
      <c r="J86" s="5">
        <v>37834</v>
      </c>
      <c r="K86" s="5">
        <v>39769</v>
      </c>
      <c r="L86" s="25" t="str">
        <f t="shared" ref="L86:L116" si="11">IFERROR(DATEDIF(J86,K86,"y")&amp;" г. "&amp;DATEDIF(J86,K86,"ym")&amp;" мес. "&amp;DATEDIF(J86,K86,"md")&amp;" дн.",DATEDIF(J86,$F$13,"y")&amp;" г. "&amp;DATEDIF(J86,$F$13,"ym")&amp;" мес. "&amp;DATEDIF(J86,$F$13,"md")&amp;" дн.")</f>
        <v>5 г. 3 мес. 16 дн.</v>
      </c>
      <c r="M86" s="1" t="s">
        <v>26</v>
      </c>
      <c r="O86" s="28">
        <f t="shared" si="7"/>
        <v>40.827777777777776</v>
      </c>
    </row>
    <row r="87" spans="2:15" s="6" customFormat="1" x14ac:dyDescent="0.25">
      <c r="B87" s="2">
        <v>71</v>
      </c>
      <c r="C87" s="7" t="s">
        <v>224</v>
      </c>
      <c r="D87" s="7" t="s">
        <v>225</v>
      </c>
      <c r="E87" s="7" t="s">
        <v>226</v>
      </c>
      <c r="F87" s="5">
        <v>25391</v>
      </c>
      <c r="G87" s="23" t="str">
        <f t="shared" si="8"/>
        <v>женский</v>
      </c>
      <c r="H87" s="24">
        <f t="shared" si="9"/>
        <v>38.358333333333334</v>
      </c>
      <c r="I87" s="23" t="str">
        <f t="shared" si="10"/>
        <v>нет</v>
      </c>
      <c r="J87" s="5">
        <v>39402</v>
      </c>
      <c r="K87" s="5">
        <v>39582</v>
      </c>
      <c r="L87" s="25" t="str">
        <f t="shared" si="11"/>
        <v>0 г. 5 мес. 28 дн.</v>
      </c>
      <c r="M87" s="1" t="s">
        <v>24</v>
      </c>
      <c r="O87" s="28">
        <f t="shared" si="7"/>
        <v>38.852777777777774</v>
      </c>
    </row>
    <row r="88" spans="2:15" s="6" customFormat="1" x14ac:dyDescent="0.25">
      <c r="B88" s="2">
        <v>72</v>
      </c>
      <c r="C88" s="7" t="s">
        <v>227</v>
      </c>
      <c r="D88" s="7" t="s">
        <v>228</v>
      </c>
      <c r="E88" s="7" t="s">
        <v>229</v>
      </c>
      <c r="F88" s="5">
        <v>31756</v>
      </c>
      <c r="G88" s="23" t="str">
        <f t="shared" si="8"/>
        <v>мужской</v>
      </c>
      <c r="H88" s="24">
        <f t="shared" si="9"/>
        <v>16.380555555555556</v>
      </c>
      <c r="I88" s="23" t="str">
        <f t="shared" si="10"/>
        <v>нет</v>
      </c>
      <c r="J88" s="5">
        <v>37738</v>
      </c>
      <c r="K88" s="5">
        <v>39740</v>
      </c>
      <c r="L88" s="25" t="str">
        <f t="shared" si="11"/>
        <v>5 г. 5 мес. 22 дн.</v>
      </c>
      <c r="M88" s="1" t="s">
        <v>26</v>
      </c>
      <c r="O88" s="28">
        <f t="shared" si="7"/>
        <v>21.858333333333334</v>
      </c>
    </row>
    <row r="89" spans="2:15" s="6" customFormat="1" x14ac:dyDescent="0.25">
      <c r="B89" s="2">
        <v>73</v>
      </c>
      <c r="C89" s="7" t="s">
        <v>230</v>
      </c>
      <c r="D89" s="7" t="s">
        <v>231</v>
      </c>
      <c r="E89" s="7" t="s">
        <v>232</v>
      </c>
      <c r="F89" s="5">
        <v>29731</v>
      </c>
      <c r="G89" s="23" t="str">
        <f t="shared" si="8"/>
        <v>женский</v>
      </c>
      <c r="H89" s="24">
        <f t="shared" si="9"/>
        <v>24.9</v>
      </c>
      <c r="I89" s="23" t="str">
        <f t="shared" si="10"/>
        <v>нет</v>
      </c>
      <c r="J89" s="5">
        <v>38826</v>
      </c>
      <c r="K89" s="5">
        <v>41417</v>
      </c>
      <c r="L89" s="25" t="str">
        <f t="shared" si="11"/>
        <v>7 г. 1 мес. 4 дн.</v>
      </c>
      <c r="M89" s="1" t="s">
        <v>26</v>
      </c>
      <c r="O89" s="28">
        <f t="shared" si="7"/>
        <v>31.994444444444444</v>
      </c>
    </row>
    <row r="90" spans="2:15" s="6" customFormat="1" x14ac:dyDescent="0.25">
      <c r="B90" s="2">
        <v>74</v>
      </c>
      <c r="C90" s="7" t="s">
        <v>230</v>
      </c>
      <c r="D90" s="7" t="s">
        <v>100</v>
      </c>
      <c r="E90" s="7" t="s">
        <v>57</v>
      </c>
      <c r="F90" s="5">
        <v>19868</v>
      </c>
      <c r="G90" s="23" t="str">
        <f t="shared" si="8"/>
        <v>мужской</v>
      </c>
      <c r="H90" s="24">
        <f t="shared" si="9"/>
        <v>51.113888888888887</v>
      </c>
      <c r="I90" s="23" t="str">
        <f t="shared" si="10"/>
        <v>нет</v>
      </c>
      <c r="J90" s="5">
        <v>38538</v>
      </c>
      <c r="K90" s="5"/>
      <c r="L90" s="25" t="str">
        <f t="shared" si="11"/>
        <v>11 г. 5 мес. 27 дн.</v>
      </c>
      <c r="M90" s="1" t="s">
        <v>28</v>
      </c>
      <c r="O90" s="28" t="str">
        <f t="shared" si="7"/>
        <v/>
      </c>
    </row>
    <row r="91" spans="2:15" s="6" customFormat="1" x14ac:dyDescent="0.25">
      <c r="B91" s="2">
        <v>75</v>
      </c>
      <c r="C91" s="7" t="s">
        <v>230</v>
      </c>
      <c r="D91" s="7" t="s">
        <v>80</v>
      </c>
      <c r="E91" s="7" t="s">
        <v>81</v>
      </c>
      <c r="F91" s="5">
        <v>14108</v>
      </c>
      <c r="G91" s="23" t="str">
        <f t="shared" si="8"/>
        <v>женский</v>
      </c>
      <c r="H91" s="24">
        <f t="shared" si="9"/>
        <v>62.769444444444446</v>
      </c>
      <c r="I91" s="23" t="str">
        <f t="shared" si="10"/>
        <v>да</v>
      </c>
      <c r="J91" s="5">
        <v>37034</v>
      </c>
      <c r="K91" s="5">
        <v>40783</v>
      </c>
      <c r="L91" s="25" t="str">
        <f t="shared" si="11"/>
        <v>10 г. 3 мес. 5 дн.</v>
      </c>
      <c r="M91" s="1" t="s">
        <v>26</v>
      </c>
      <c r="O91" s="28">
        <f t="shared" si="7"/>
        <v>73.033333333333331</v>
      </c>
    </row>
    <row r="92" spans="2:15" s="6" customFormat="1" x14ac:dyDescent="0.25">
      <c r="B92" s="2">
        <v>76</v>
      </c>
      <c r="C92" s="7" t="s">
        <v>233</v>
      </c>
      <c r="D92" s="7" t="s">
        <v>234</v>
      </c>
      <c r="E92" s="7" t="s">
        <v>235</v>
      </c>
      <c r="F92" s="5">
        <v>21437</v>
      </c>
      <c r="G92" s="23" t="str">
        <f t="shared" si="8"/>
        <v>женский</v>
      </c>
      <c r="H92" s="24">
        <f t="shared" si="9"/>
        <v>50.147222222222226</v>
      </c>
      <c r="I92" s="23" t="str">
        <f t="shared" si="10"/>
        <v>нет</v>
      </c>
      <c r="J92" s="5">
        <v>39754</v>
      </c>
      <c r="K92" s="5"/>
      <c r="L92" s="25" t="str">
        <f t="shared" si="11"/>
        <v>8 г. 1 мес. 30 дн.</v>
      </c>
      <c r="M92" s="1" t="s">
        <v>28</v>
      </c>
      <c r="O92" s="28" t="str">
        <f t="shared" si="7"/>
        <v/>
      </c>
    </row>
    <row r="93" spans="2:15" s="6" customFormat="1" x14ac:dyDescent="0.25">
      <c r="B93" s="2">
        <v>77</v>
      </c>
      <c r="C93" s="7" t="s">
        <v>236</v>
      </c>
      <c r="D93" s="7" t="s">
        <v>237</v>
      </c>
      <c r="E93" s="7" t="s">
        <v>202</v>
      </c>
      <c r="F93" s="5">
        <v>31184</v>
      </c>
      <c r="G93" s="23" t="str">
        <f t="shared" si="8"/>
        <v>женский</v>
      </c>
      <c r="H93" s="24">
        <f t="shared" si="9"/>
        <v>21.358333333333334</v>
      </c>
      <c r="I93" s="23" t="str">
        <f t="shared" si="10"/>
        <v>нет</v>
      </c>
      <c r="J93" s="5">
        <v>38986</v>
      </c>
      <c r="K93" s="5">
        <v>41121</v>
      </c>
      <c r="L93" s="25" t="str">
        <f t="shared" si="11"/>
        <v>5 г. 10 мес. 5 дн.</v>
      </c>
      <c r="M93" s="1" t="s">
        <v>23</v>
      </c>
      <c r="O93" s="28">
        <f t="shared" si="7"/>
        <v>27.205555555555556</v>
      </c>
    </row>
    <row r="94" spans="2:15" s="6" customFormat="1" x14ac:dyDescent="0.25">
      <c r="B94" s="2">
        <v>78</v>
      </c>
      <c r="C94" s="7" t="s">
        <v>238</v>
      </c>
      <c r="D94" s="7" t="s">
        <v>239</v>
      </c>
      <c r="E94" s="7" t="s">
        <v>240</v>
      </c>
      <c r="F94" s="5">
        <v>14874</v>
      </c>
      <c r="G94" s="23" t="str">
        <f t="shared" si="8"/>
        <v>мужской</v>
      </c>
      <c r="H94" s="24">
        <f t="shared" si="9"/>
        <v>67.683333333333337</v>
      </c>
      <c r="I94" s="23" t="str">
        <f t="shared" si="10"/>
        <v>да</v>
      </c>
      <c r="J94" s="5">
        <v>39594</v>
      </c>
      <c r="K94" s="5"/>
      <c r="L94" s="25" t="str">
        <f t="shared" si="11"/>
        <v>8 г. 7 мес. 6 дн.</v>
      </c>
      <c r="M94" s="1" t="s">
        <v>28</v>
      </c>
      <c r="O94" s="28" t="str">
        <f t="shared" si="7"/>
        <v/>
      </c>
    </row>
    <row r="95" spans="2:15" s="6" customFormat="1" x14ac:dyDescent="0.25">
      <c r="B95" s="2">
        <v>79</v>
      </c>
      <c r="C95" s="7" t="s">
        <v>241</v>
      </c>
      <c r="D95" s="7" t="s">
        <v>74</v>
      </c>
      <c r="E95" s="7" t="s">
        <v>242</v>
      </c>
      <c r="F95" s="5">
        <v>17832</v>
      </c>
      <c r="G95" s="23" t="str">
        <f t="shared" si="8"/>
        <v>мужской</v>
      </c>
      <c r="H95" s="24">
        <f t="shared" si="9"/>
        <v>60.547222222222224</v>
      </c>
      <c r="I95" s="23" t="str">
        <f t="shared" si="10"/>
        <v>да</v>
      </c>
      <c r="J95" s="5">
        <v>39946</v>
      </c>
      <c r="K95" s="5">
        <v>41725</v>
      </c>
      <c r="L95" s="25" t="str">
        <f t="shared" si="11"/>
        <v>4 г. 10 мес. 14 дн.</v>
      </c>
      <c r="M95" s="1" t="s">
        <v>23</v>
      </c>
      <c r="O95" s="28">
        <f t="shared" si="7"/>
        <v>65.419444444444451</v>
      </c>
    </row>
    <row r="96" spans="2:15" s="6" customFormat="1" x14ac:dyDescent="0.25">
      <c r="B96" s="2">
        <v>80</v>
      </c>
      <c r="C96" s="7" t="s">
        <v>243</v>
      </c>
      <c r="D96" s="7" t="s">
        <v>244</v>
      </c>
      <c r="E96" s="7" t="s">
        <v>245</v>
      </c>
      <c r="F96" s="5">
        <v>25005</v>
      </c>
      <c r="G96" s="23" t="str">
        <f t="shared" si="8"/>
        <v>мужской</v>
      </c>
      <c r="H96" s="24">
        <f t="shared" si="9"/>
        <v>34.597222222222221</v>
      </c>
      <c r="I96" s="23" t="str">
        <f t="shared" si="10"/>
        <v>нет</v>
      </c>
      <c r="J96" s="5">
        <v>37642</v>
      </c>
      <c r="K96" s="5">
        <v>39008</v>
      </c>
      <c r="L96" s="25" t="str">
        <f t="shared" si="11"/>
        <v>3 г. 8 мес. 27 дн.</v>
      </c>
      <c r="M96" s="1" t="s">
        <v>23</v>
      </c>
      <c r="O96" s="28">
        <f t="shared" si="7"/>
        <v>38.338888888888889</v>
      </c>
    </row>
    <row r="97" spans="2:15" s="6" customFormat="1" x14ac:dyDescent="0.25">
      <c r="B97" s="2">
        <v>81</v>
      </c>
      <c r="C97" s="7" t="s">
        <v>246</v>
      </c>
      <c r="D97" s="7" t="s">
        <v>194</v>
      </c>
      <c r="E97" s="7" t="s">
        <v>195</v>
      </c>
      <c r="F97" s="5">
        <v>30080</v>
      </c>
      <c r="G97" s="23" t="str">
        <f t="shared" si="8"/>
        <v>женский</v>
      </c>
      <c r="H97" s="24">
        <f t="shared" si="9"/>
        <v>24.644444444444446</v>
      </c>
      <c r="I97" s="23" t="str">
        <f t="shared" si="10"/>
        <v>нет</v>
      </c>
      <c r="J97" s="5">
        <v>39082</v>
      </c>
      <c r="K97" s="5">
        <v>39987</v>
      </c>
      <c r="L97" s="25" t="str">
        <f t="shared" si="11"/>
        <v>2 г. 5 мес. 23 дн.</v>
      </c>
      <c r="M97" s="1" t="s">
        <v>24</v>
      </c>
      <c r="O97" s="28">
        <f t="shared" si="7"/>
        <v>27.122222222222224</v>
      </c>
    </row>
    <row r="98" spans="2:15" s="6" customFormat="1" x14ac:dyDescent="0.25">
      <c r="B98" s="2">
        <v>82</v>
      </c>
      <c r="C98" s="7" t="s">
        <v>247</v>
      </c>
      <c r="D98" s="7" t="s">
        <v>248</v>
      </c>
      <c r="E98" s="7" t="s">
        <v>108</v>
      </c>
      <c r="F98" s="5">
        <v>30317</v>
      </c>
      <c r="G98" s="23" t="str">
        <f t="shared" si="8"/>
        <v>мужской</v>
      </c>
      <c r="H98" s="24">
        <f t="shared" si="9"/>
        <v>19.533333333333335</v>
      </c>
      <c r="I98" s="23" t="str">
        <f t="shared" si="10"/>
        <v>нет</v>
      </c>
      <c r="J98" s="5">
        <v>37450</v>
      </c>
      <c r="K98" s="5"/>
      <c r="L98" s="25" t="str">
        <f t="shared" si="11"/>
        <v>14 г. 5 мес. 19 дн.</v>
      </c>
      <c r="M98" s="1" t="s">
        <v>28</v>
      </c>
      <c r="O98" s="28" t="str">
        <f t="shared" si="7"/>
        <v/>
      </c>
    </row>
    <row r="99" spans="2:15" s="6" customFormat="1" x14ac:dyDescent="0.25">
      <c r="B99" s="2">
        <v>83</v>
      </c>
      <c r="C99" s="7" t="s">
        <v>249</v>
      </c>
      <c r="D99" s="7" t="s">
        <v>250</v>
      </c>
      <c r="E99" s="7" t="s">
        <v>164</v>
      </c>
      <c r="F99" s="5">
        <v>13201</v>
      </c>
      <c r="G99" s="23" t="str">
        <f t="shared" si="8"/>
        <v>мужской</v>
      </c>
      <c r="H99" s="24">
        <f t="shared" si="9"/>
        <v>69.283333333333331</v>
      </c>
      <c r="I99" s="23" t="str">
        <f t="shared" si="10"/>
        <v>да</v>
      </c>
      <c r="J99" s="5">
        <v>38506</v>
      </c>
      <c r="K99" s="5">
        <v>41853</v>
      </c>
      <c r="L99" s="25" t="str">
        <f t="shared" si="11"/>
        <v>9 г. 1 мес. 30 дн.</v>
      </c>
      <c r="M99" s="1" t="s">
        <v>23</v>
      </c>
      <c r="O99" s="28">
        <f t="shared" si="7"/>
        <v>78.447222222222223</v>
      </c>
    </row>
    <row r="100" spans="2:15" s="6" customFormat="1" x14ac:dyDescent="0.25">
      <c r="B100" s="2">
        <v>84</v>
      </c>
      <c r="C100" s="7" t="s">
        <v>251</v>
      </c>
      <c r="D100" s="7" t="s">
        <v>252</v>
      </c>
      <c r="E100" s="7" t="s">
        <v>253</v>
      </c>
      <c r="F100" s="5">
        <v>26829</v>
      </c>
      <c r="G100" s="23" t="str">
        <f t="shared" si="8"/>
        <v>мужской</v>
      </c>
      <c r="H100" s="24">
        <f t="shared" si="9"/>
        <v>32.319444444444443</v>
      </c>
      <c r="I100" s="23" t="str">
        <f t="shared" si="10"/>
        <v>нет</v>
      </c>
      <c r="J100" s="5">
        <v>38634</v>
      </c>
      <c r="K100" s="5">
        <v>40387</v>
      </c>
      <c r="L100" s="25" t="str">
        <f t="shared" si="11"/>
        <v>4 г. 9 мес. 19 дн.</v>
      </c>
      <c r="M100" s="1" t="s">
        <v>23</v>
      </c>
      <c r="O100" s="28">
        <f t="shared" si="7"/>
        <v>37.12222222222222</v>
      </c>
    </row>
    <row r="101" spans="2:15" s="6" customFormat="1" x14ac:dyDescent="0.25">
      <c r="B101" s="2">
        <v>85</v>
      </c>
      <c r="C101" s="7" t="s">
        <v>254</v>
      </c>
      <c r="D101" s="7" t="s">
        <v>198</v>
      </c>
      <c r="E101" s="7" t="s">
        <v>255</v>
      </c>
      <c r="F101" s="5">
        <v>26747</v>
      </c>
      <c r="G101" s="23" t="str">
        <f t="shared" si="8"/>
        <v>мужской</v>
      </c>
      <c r="H101" s="24">
        <f t="shared" si="9"/>
        <v>35.258333333333333</v>
      </c>
      <c r="I101" s="23" t="str">
        <f t="shared" si="10"/>
        <v>нет</v>
      </c>
      <c r="J101" s="5">
        <v>39626</v>
      </c>
      <c r="K101" s="5"/>
      <c r="L101" s="25" t="str">
        <f t="shared" si="11"/>
        <v>8 г. 6 мес. 5 дн.</v>
      </c>
      <c r="M101" s="1" t="s">
        <v>28</v>
      </c>
      <c r="O101" s="28" t="str">
        <f t="shared" si="7"/>
        <v/>
      </c>
    </row>
    <row r="102" spans="2:15" s="6" customFormat="1" x14ac:dyDescent="0.25">
      <c r="B102" s="2">
        <v>86</v>
      </c>
      <c r="C102" s="7" t="s">
        <v>256</v>
      </c>
      <c r="D102" s="7" t="s">
        <v>257</v>
      </c>
      <c r="E102" s="7" t="s">
        <v>258</v>
      </c>
      <c r="F102" s="5">
        <v>30917</v>
      </c>
      <c r="G102" s="23" t="str">
        <f t="shared" si="8"/>
        <v>женский</v>
      </c>
      <c r="H102" s="24">
        <f t="shared" si="9"/>
        <v>23.144444444444446</v>
      </c>
      <c r="I102" s="23" t="str">
        <f t="shared" si="10"/>
        <v>нет</v>
      </c>
      <c r="J102" s="5">
        <v>39370</v>
      </c>
      <c r="K102" s="5"/>
      <c r="L102" s="25" t="str">
        <f t="shared" si="11"/>
        <v>9 г. 2 мес. 17 дн.</v>
      </c>
      <c r="M102" s="1" t="s">
        <v>28</v>
      </c>
      <c r="O102" s="28" t="str">
        <f t="shared" si="7"/>
        <v/>
      </c>
    </row>
    <row r="103" spans="2:15" s="6" customFormat="1" x14ac:dyDescent="0.25">
      <c r="B103" s="2">
        <v>87</v>
      </c>
      <c r="C103" s="7" t="s">
        <v>259</v>
      </c>
      <c r="D103" s="7" t="s">
        <v>260</v>
      </c>
      <c r="E103" s="7" t="s">
        <v>261</v>
      </c>
      <c r="F103" s="5">
        <v>18280</v>
      </c>
      <c r="G103" s="23" t="str">
        <f t="shared" si="8"/>
        <v>женский</v>
      </c>
      <c r="H103" s="24">
        <f t="shared" si="9"/>
        <v>51.080555555555556</v>
      </c>
      <c r="I103" s="23" t="str">
        <f t="shared" si="10"/>
        <v>нет</v>
      </c>
      <c r="J103" s="5">
        <v>36938</v>
      </c>
      <c r="K103" s="5"/>
      <c r="L103" s="25" t="str">
        <f t="shared" si="11"/>
        <v>15 г. 10 мес. 16 дн.</v>
      </c>
      <c r="M103" s="1" t="s">
        <v>28</v>
      </c>
      <c r="O103" s="28" t="str">
        <f t="shared" si="7"/>
        <v/>
      </c>
    </row>
    <row r="104" spans="2:15" s="6" customFormat="1" x14ac:dyDescent="0.25">
      <c r="B104" s="2">
        <v>88</v>
      </c>
      <c r="C104" s="7" t="s">
        <v>262</v>
      </c>
      <c r="D104" s="7" t="s">
        <v>77</v>
      </c>
      <c r="E104" s="7" t="s">
        <v>263</v>
      </c>
      <c r="F104" s="5">
        <v>24503</v>
      </c>
      <c r="G104" s="23" t="str">
        <f t="shared" si="8"/>
        <v>мужской</v>
      </c>
      <c r="H104" s="24">
        <f t="shared" si="9"/>
        <v>36.677777777777777</v>
      </c>
      <c r="I104" s="23" t="str">
        <f t="shared" si="10"/>
        <v>нет</v>
      </c>
      <c r="J104" s="5">
        <v>37898</v>
      </c>
      <c r="K104" s="5">
        <v>41813</v>
      </c>
      <c r="L104" s="25" t="str">
        <f t="shared" si="11"/>
        <v>10 г. 8 мес. 19 дн.</v>
      </c>
      <c r="M104" s="1" t="s">
        <v>26</v>
      </c>
      <c r="O104" s="28">
        <f t="shared" si="7"/>
        <v>47.397222222222226</v>
      </c>
    </row>
    <row r="105" spans="2:15" s="6" customFormat="1" x14ac:dyDescent="0.25">
      <c r="B105" s="2">
        <v>89</v>
      </c>
      <c r="C105" s="7" t="s">
        <v>264</v>
      </c>
      <c r="D105" s="7" t="s">
        <v>74</v>
      </c>
      <c r="E105" s="7" t="s">
        <v>265</v>
      </c>
      <c r="F105" s="5">
        <v>28298</v>
      </c>
      <c r="G105" s="23" t="str">
        <f t="shared" si="8"/>
        <v>мужской</v>
      </c>
      <c r="H105" s="24">
        <f t="shared" si="9"/>
        <v>26.897222222222222</v>
      </c>
      <c r="I105" s="23" t="str">
        <f t="shared" si="10"/>
        <v>нет</v>
      </c>
      <c r="J105" s="5">
        <v>38122</v>
      </c>
      <c r="K105" s="5"/>
      <c r="L105" s="25" t="str">
        <f t="shared" si="11"/>
        <v>12 г. 7 мес. 17 дн.</v>
      </c>
      <c r="M105" s="1" t="s">
        <v>28</v>
      </c>
      <c r="O105" s="28" t="str">
        <f t="shared" si="7"/>
        <v/>
      </c>
    </row>
    <row r="106" spans="2:15" s="6" customFormat="1" x14ac:dyDescent="0.25">
      <c r="B106" s="2">
        <v>90</v>
      </c>
      <c r="C106" s="7" t="s">
        <v>266</v>
      </c>
      <c r="D106" s="7" t="s">
        <v>267</v>
      </c>
      <c r="E106" s="7" t="s">
        <v>268</v>
      </c>
      <c r="F106" s="5">
        <v>27663</v>
      </c>
      <c r="G106" s="23" t="str">
        <f t="shared" si="8"/>
        <v>мужской</v>
      </c>
      <c r="H106" s="24">
        <f t="shared" si="9"/>
        <v>27.405555555555555</v>
      </c>
      <c r="I106" s="23" t="str">
        <f t="shared" si="10"/>
        <v>нет</v>
      </c>
      <c r="J106" s="5">
        <v>37674</v>
      </c>
      <c r="K106" s="5">
        <v>37939</v>
      </c>
      <c r="L106" s="25" t="str">
        <f t="shared" si="11"/>
        <v>0 г. 8 мес. 23 дн.</v>
      </c>
      <c r="M106" s="1" t="s">
        <v>26</v>
      </c>
      <c r="O106" s="28">
        <f t="shared" si="7"/>
        <v>28.133333333333333</v>
      </c>
    </row>
    <row r="107" spans="2:15" s="6" customFormat="1" x14ac:dyDescent="0.25">
      <c r="B107" s="2">
        <v>91</v>
      </c>
      <c r="C107" s="7" t="s">
        <v>269</v>
      </c>
      <c r="D107" s="7" t="s">
        <v>74</v>
      </c>
      <c r="E107" s="7" t="s">
        <v>270</v>
      </c>
      <c r="F107" s="5">
        <v>20753</v>
      </c>
      <c r="G107" s="23" t="str">
        <f t="shared" si="8"/>
        <v>мужской</v>
      </c>
      <c r="H107" s="24">
        <f t="shared" si="9"/>
        <v>52.897222222222226</v>
      </c>
      <c r="I107" s="23" t="str">
        <f t="shared" si="10"/>
        <v>нет</v>
      </c>
      <c r="J107" s="5">
        <v>40074</v>
      </c>
      <c r="K107" s="5">
        <v>41603</v>
      </c>
      <c r="L107" s="25" t="str">
        <f t="shared" si="11"/>
        <v>4 г. 2 мес. 7 дн.</v>
      </c>
      <c r="M107" s="1" t="s">
        <v>23</v>
      </c>
      <c r="O107" s="28">
        <f t="shared" si="7"/>
        <v>57.083333333333336</v>
      </c>
    </row>
    <row r="108" spans="2:15" s="6" customFormat="1" x14ac:dyDescent="0.25">
      <c r="B108" s="2">
        <v>92</v>
      </c>
      <c r="C108" s="7" t="s">
        <v>271</v>
      </c>
      <c r="D108" s="7" t="s">
        <v>77</v>
      </c>
      <c r="E108" s="7" t="s">
        <v>57</v>
      </c>
      <c r="F108" s="5">
        <v>29509</v>
      </c>
      <c r="G108" s="23" t="str">
        <f t="shared" si="8"/>
        <v>мужской</v>
      </c>
      <c r="H108" s="24">
        <f t="shared" si="9"/>
        <v>24.105555555555554</v>
      </c>
      <c r="I108" s="23" t="str">
        <f t="shared" si="10"/>
        <v>нет</v>
      </c>
      <c r="J108" s="5">
        <v>38314</v>
      </c>
      <c r="K108" s="5">
        <v>42300</v>
      </c>
      <c r="L108" s="25" t="str">
        <f t="shared" si="11"/>
        <v>10 г. 11 мес. 0 дн.</v>
      </c>
      <c r="M108" s="1" t="s">
        <v>29</v>
      </c>
      <c r="O108" s="28">
        <f t="shared" si="7"/>
        <v>35.022222222222226</v>
      </c>
    </row>
    <row r="109" spans="2:15" s="6" customFormat="1" x14ac:dyDescent="0.25">
      <c r="B109" s="2">
        <v>93</v>
      </c>
      <c r="C109" s="7" t="s">
        <v>271</v>
      </c>
      <c r="D109" s="7" t="s">
        <v>171</v>
      </c>
      <c r="E109" s="7" t="s">
        <v>235</v>
      </c>
      <c r="F109" s="5">
        <v>30537</v>
      </c>
      <c r="G109" s="23" t="str">
        <f t="shared" si="8"/>
        <v>женский</v>
      </c>
      <c r="H109" s="24">
        <f t="shared" si="9"/>
        <v>23.305555555555557</v>
      </c>
      <c r="I109" s="23" t="str">
        <f t="shared" si="10"/>
        <v>нет</v>
      </c>
      <c r="J109" s="5">
        <v>39050</v>
      </c>
      <c r="K109" s="5"/>
      <c r="L109" s="25" t="str">
        <f t="shared" si="11"/>
        <v>10 г. 1 мес. 3 дн.</v>
      </c>
      <c r="M109" s="1" t="s">
        <v>28</v>
      </c>
      <c r="O109" s="28" t="str">
        <f t="shared" si="7"/>
        <v/>
      </c>
    </row>
    <row r="110" spans="2:15" s="6" customFormat="1" x14ac:dyDescent="0.25">
      <c r="B110" s="2">
        <v>94</v>
      </c>
      <c r="C110" s="7" t="s">
        <v>272</v>
      </c>
      <c r="D110" s="7" t="s">
        <v>273</v>
      </c>
      <c r="E110" s="7" t="s">
        <v>261</v>
      </c>
      <c r="F110" s="5">
        <v>19403</v>
      </c>
      <c r="G110" s="23" t="str">
        <f t="shared" si="8"/>
        <v>женский</v>
      </c>
      <c r="H110" s="24">
        <f t="shared" si="9"/>
        <v>52.219444444444441</v>
      </c>
      <c r="I110" s="23" t="str">
        <f t="shared" si="10"/>
        <v>нет</v>
      </c>
      <c r="J110" s="5">
        <v>38474</v>
      </c>
      <c r="K110" s="5">
        <v>40449</v>
      </c>
      <c r="L110" s="25" t="str">
        <f t="shared" si="11"/>
        <v>5 г. 4 мес. 26 дн.</v>
      </c>
      <c r="M110" s="1" t="s">
        <v>24</v>
      </c>
      <c r="O110" s="28">
        <f t="shared" si="7"/>
        <v>57.625</v>
      </c>
    </row>
    <row r="111" spans="2:15" s="6" customFormat="1" x14ac:dyDescent="0.25">
      <c r="B111" s="2">
        <v>95</v>
      </c>
      <c r="C111" s="7" t="s">
        <v>274</v>
      </c>
      <c r="D111" s="7" t="s">
        <v>140</v>
      </c>
      <c r="E111" s="7" t="s">
        <v>105</v>
      </c>
      <c r="F111" s="5">
        <v>27634</v>
      </c>
      <c r="G111" s="23" t="str">
        <f t="shared" si="8"/>
        <v>мужской</v>
      </c>
      <c r="H111" s="24">
        <f t="shared" si="9"/>
        <v>27.222222222222221</v>
      </c>
      <c r="I111" s="23" t="str">
        <f t="shared" si="10"/>
        <v>нет</v>
      </c>
      <c r="J111" s="5">
        <v>37578</v>
      </c>
      <c r="K111" s="5">
        <v>40650</v>
      </c>
      <c r="L111" s="25" t="str">
        <f t="shared" si="11"/>
        <v>8 г. 4 мес. 30 дн.</v>
      </c>
      <c r="M111" s="1" t="s">
        <v>26</v>
      </c>
      <c r="O111" s="28">
        <f t="shared" si="7"/>
        <v>35.636111111111113</v>
      </c>
    </row>
    <row r="112" spans="2:15" s="6" customFormat="1" x14ac:dyDescent="0.25">
      <c r="B112" s="2">
        <v>96</v>
      </c>
      <c r="C112" s="7" t="s">
        <v>275</v>
      </c>
      <c r="D112" s="7" t="s">
        <v>85</v>
      </c>
      <c r="E112" s="7" t="s">
        <v>276</v>
      </c>
      <c r="F112" s="5">
        <v>26132</v>
      </c>
      <c r="G112" s="23" t="str">
        <f t="shared" si="8"/>
        <v>женский</v>
      </c>
      <c r="H112" s="24">
        <f t="shared" si="9"/>
        <v>33.172222222222224</v>
      </c>
      <c r="I112" s="23" t="str">
        <f t="shared" si="10"/>
        <v>нет</v>
      </c>
      <c r="J112" s="5">
        <v>38250</v>
      </c>
      <c r="K112" s="5">
        <v>41223</v>
      </c>
      <c r="L112" s="25" t="str">
        <f t="shared" si="11"/>
        <v>8 г. 1 мес. 21 дн.</v>
      </c>
      <c r="M112" s="1" t="s">
        <v>23</v>
      </c>
      <c r="O112" s="28">
        <f t="shared" si="7"/>
        <v>41.31111111111111</v>
      </c>
    </row>
    <row r="113" spans="2:15" s="6" customFormat="1" x14ac:dyDescent="0.25">
      <c r="B113" s="2">
        <v>97</v>
      </c>
      <c r="C113" s="7" t="s">
        <v>277</v>
      </c>
      <c r="D113" s="7" t="s">
        <v>278</v>
      </c>
      <c r="E113" s="7" t="s">
        <v>279</v>
      </c>
      <c r="F113" s="5">
        <v>21948</v>
      </c>
      <c r="G113" s="23" t="str">
        <f t="shared" si="8"/>
        <v>женский</v>
      </c>
      <c r="H113" s="24">
        <f t="shared" si="9"/>
        <v>45.511111111111113</v>
      </c>
      <c r="I113" s="23" t="str">
        <f t="shared" si="10"/>
        <v>нет</v>
      </c>
      <c r="J113" s="5">
        <v>38570</v>
      </c>
      <c r="K113" s="5"/>
      <c r="L113" s="25" t="str">
        <f t="shared" si="11"/>
        <v>11 г. 4 мес. 26 дн.</v>
      </c>
      <c r="M113" s="1" t="s">
        <v>28</v>
      </c>
      <c r="O113" s="28" t="str">
        <f t="shared" si="7"/>
        <v/>
      </c>
    </row>
    <row r="114" spans="2:15" s="6" customFormat="1" x14ac:dyDescent="0.25">
      <c r="B114" s="2">
        <v>98</v>
      </c>
      <c r="C114" s="7" t="s">
        <v>280</v>
      </c>
      <c r="D114" s="7" t="s">
        <v>281</v>
      </c>
      <c r="E114" s="7" t="s">
        <v>282</v>
      </c>
      <c r="F114" s="5">
        <v>21199</v>
      </c>
      <c r="G114" s="23" t="str">
        <f t="shared" si="8"/>
        <v>женский</v>
      </c>
      <c r="H114" s="24">
        <f t="shared" si="9"/>
        <v>51.505555555555553</v>
      </c>
      <c r="I114" s="23" t="str">
        <f t="shared" si="10"/>
        <v>нет</v>
      </c>
      <c r="J114" s="5">
        <v>40010</v>
      </c>
      <c r="K114" s="5">
        <v>40193</v>
      </c>
      <c r="L114" s="25" t="str">
        <f t="shared" si="11"/>
        <v>0 г. 5 мес. 30 дн.</v>
      </c>
      <c r="M114" s="1" t="s">
        <v>24</v>
      </c>
      <c r="O114" s="28">
        <f t="shared" si="7"/>
        <v>52.00277777777778</v>
      </c>
    </row>
    <row r="115" spans="2:15" s="6" customFormat="1" x14ac:dyDescent="0.25">
      <c r="B115" s="2">
        <v>99</v>
      </c>
      <c r="C115" s="7" t="s">
        <v>283</v>
      </c>
      <c r="D115" s="7" t="s">
        <v>284</v>
      </c>
      <c r="E115" s="7" t="s">
        <v>285</v>
      </c>
      <c r="F115" s="5">
        <v>21383</v>
      </c>
      <c r="G115" s="23" t="str">
        <f t="shared" si="8"/>
        <v>женский</v>
      </c>
      <c r="H115" s="24">
        <f t="shared" si="9"/>
        <v>42.674999999999997</v>
      </c>
      <c r="I115" s="23" t="str">
        <f t="shared" si="10"/>
        <v>нет</v>
      </c>
      <c r="J115" s="5">
        <v>36970</v>
      </c>
      <c r="K115" s="5"/>
      <c r="L115" s="25" t="str">
        <f t="shared" si="11"/>
        <v>15 г. 9 мес. 12 дн.</v>
      </c>
      <c r="M115" s="1" t="s">
        <v>28</v>
      </c>
      <c r="O115" s="28" t="str">
        <f t="shared" si="7"/>
        <v/>
      </c>
    </row>
    <row r="116" spans="2:15" s="6" customFormat="1" x14ac:dyDescent="0.25">
      <c r="B116" s="2">
        <v>100</v>
      </c>
      <c r="C116" s="7" t="s">
        <v>286</v>
      </c>
      <c r="D116" s="7" t="s">
        <v>74</v>
      </c>
      <c r="E116" s="7" t="s">
        <v>287</v>
      </c>
      <c r="F116" s="5">
        <v>22731</v>
      </c>
      <c r="G116" s="23" t="str">
        <f t="shared" si="8"/>
        <v>мужской</v>
      </c>
      <c r="H116" s="24">
        <f t="shared" si="9"/>
        <v>40.033333333333331</v>
      </c>
      <c r="I116" s="23" t="str">
        <f t="shared" si="10"/>
        <v>нет</v>
      </c>
      <c r="J116" s="5">
        <v>37354</v>
      </c>
      <c r="K116" s="5">
        <v>39128</v>
      </c>
      <c r="L116" s="25" t="str">
        <f t="shared" si="11"/>
        <v>4 г. 10 мес. 7 дн.</v>
      </c>
      <c r="M116" s="1" t="s">
        <v>23</v>
      </c>
      <c r="O116" s="28">
        <f t="shared" si="7"/>
        <v>44.886111111111113</v>
      </c>
    </row>
  </sheetData>
  <sortState ref="M12:N111">
    <sortCondition ref="N12:N111"/>
  </sortState>
  <mergeCells count="20">
    <mergeCell ref="B15:B16"/>
    <mergeCell ref="J15:J16"/>
    <mergeCell ref="K15:K16"/>
    <mergeCell ref="L15:L16"/>
    <mergeCell ref="F15:F16"/>
    <mergeCell ref="G15:G16"/>
    <mergeCell ref="H15:H16"/>
    <mergeCell ref="K10:N10"/>
    <mergeCell ref="K11:N11"/>
    <mergeCell ref="I15:I16"/>
    <mergeCell ref="M15:M16"/>
    <mergeCell ref="C15:E15"/>
    <mergeCell ref="B5:H6"/>
    <mergeCell ref="K9:N9"/>
    <mergeCell ref="K3:N3"/>
    <mergeCell ref="K4:N4"/>
    <mergeCell ref="K5:N5"/>
    <mergeCell ref="K6:N6"/>
    <mergeCell ref="K7:N7"/>
    <mergeCell ref="K8:N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2020-04-19T14:37:24Z</dcterms:modified>
</cp:coreProperties>
</file>