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\Desktop\"/>
    </mc:Choice>
  </mc:AlternateContent>
  <bookViews>
    <workbookView xWindow="0" yWindow="0" windowWidth="28800" windowHeight="12330" tabRatio="690" activeTab="6"/>
  </bookViews>
  <sheets>
    <sheet name="1_данные" sheetId="1" r:id="rId1"/>
    <sheet name="1_задание" sheetId="2" r:id="rId2"/>
    <sheet name="2_данные" sheetId="4" r:id="rId3"/>
    <sheet name="2_задание" sheetId="5" r:id="rId4"/>
    <sheet name="3_данные" sheetId="6" r:id="rId5"/>
    <sheet name="3_задание" sheetId="7" r:id="rId6"/>
    <sheet name="4_задание" sheetId="8" r:id="rId7"/>
    <sheet name="5_задание" sheetId="9" r:id="rId8"/>
  </sheets>
  <definedNames>
    <definedName name="_xlnm._FilterDatabase" localSheetId="0" hidden="1">'1_данные'!$A$1:$H$30</definedName>
    <definedName name="_xlnm._FilterDatabase" localSheetId="2" hidden="1">'2_данные'!$A$1:$D$49</definedName>
    <definedName name="_xlnm._FilterDatabase" localSheetId="4" hidden="1">'3_данные'!$A$1:$E$125</definedName>
    <definedName name="_xlnm._FilterDatabase" localSheetId="6" hidden="1">'4_задание'!$A$5:$I$5</definedName>
  </definedNames>
  <calcPr calcId="162913"/>
  <pivotCaches>
    <pivotCache cacheId="4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9" l="1"/>
  <c r="F8" i="9"/>
  <c r="F9" i="9"/>
  <c r="F10" i="9"/>
  <c r="F11" i="9"/>
  <c r="F12" i="9"/>
  <c r="F6" i="9"/>
  <c r="A253" i="6"/>
  <c r="D254" i="6"/>
  <c r="D253" i="6"/>
  <c r="A254" i="6"/>
  <c r="C254" i="6"/>
  <c r="B254" i="6"/>
  <c r="C253" i="6"/>
  <c r="B253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" i="6"/>
  <c r="B17" i="5"/>
  <c r="B5" i="5"/>
  <c r="B19" i="5"/>
  <c r="B20" i="5"/>
  <c r="B21" i="5"/>
  <c r="B22" i="5"/>
  <c r="B23" i="5"/>
  <c r="B24" i="5"/>
  <c r="B25" i="5"/>
  <c r="B26" i="5"/>
  <c r="B27" i="5"/>
  <c r="B28" i="5"/>
  <c r="B29" i="5"/>
  <c r="B30" i="5"/>
  <c r="B18" i="5"/>
  <c r="B16" i="5"/>
  <c r="B15" i="5"/>
  <c r="B14" i="5"/>
  <c r="B13" i="5"/>
  <c r="B12" i="5"/>
  <c r="B11" i="5"/>
  <c r="B10" i="5"/>
  <c r="B9" i="5"/>
  <c r="B8" i="5"/>
  <c r="B7" i="5"/>
  <c r="B6" i="5"/>
  <c r="C9" i="2"/>
  <c r="C8" i="2"/>
  <c r="C7" i="2"/>
  <c r="C6" i="2"/>
  <c r="C5" i="2"/>
  <c r="B9" i="2"/>
  <c r="B8" i="2"/>
  <c r="B7" i="2"/>
  <c r="B6" i="2"/>
  <c r="B5" i="2"/>
</calcChain>
</file>

<file path=xl/sharedStrings.xml><?xml version="1.0" encoding="utf-8"?>
<sst xmlns="http://schemas.openxmlformats.org/spreadsheetml/2006/main" count="104" uniqueCount="55">
  <si>
    <t>Год</t>
  </si>
  <si>
    <t>Месяц</t>
  </si>
  <si>
    <t>Неделя</t>
  </si>
  <si>
    <t>День</t>
  </si>
  <si>
    <t>Оборот с НДС</t>
  </si>
  <si>
    <t>Оборот без НДС</t>
  </si>
  <si>
    <t>Списания без НДС</t>
  </si>
  <si>
    <t>Маржа без НДС</t>
  </si>
  <si>
    <t>Доля маржи в обороте без НДС</t>
  </si>
  <si>
    <t>Доля списаний в обороте без НДС</t>
  </si>
  <si>
    <t>На основании данных с листа 1_данные, построить сводную таблицу со следующим расчетом:</t>
  </si>
  <si>
    <t>Код байера</t>
  </si>
  <si>
    <t>Fresh</t>
  </si>
  <si>
    <t>Dry</t>
  </si>
  <si>
    <t>Группа</t>
  </si>
  <si>
    <t>Fresh total</t>
  </si>
  <si>
    <t>Dry total</t>
  </si>
  <si>
    <t>Прирост оборота к прошлому году</t>
  </si>
  <si>
    <t>Artikel Nr.</t>
  </si>
  <si>
    <t xml:space="preserve">Sales </t>
  </si>
  <si>
    <t>Price</t>
  </si>
  <si>
    <t>Price Segment</t>
  </si>
  <si>
    <t>Year</t>
  </si>
  <si>
    <t>На основании данных с листа 2_данные, построить таблицу ниже, используя только формулы (без сводной таблицы)</t>
  </si>
  <si>
    <t>На основании данных с листа 3_данные, построить диаграмму по изменению доли оборота ценовых сегментов в формате справа.</t>
  </si>
  <si>
    <t>Вывести на диаграмму доли каждого сегмента в %</t>
  </si>
  <si>
    <t>Границы ценовых сегментов: 20, 35, 50 рублей</t>
  </si>
  <si>
    <t>Позиция</t>
  </si>
  <si>
    <t>▲▼ %</t>
  </si>
  <si>
    <t xml:space="preserve">▲▼ % </t>
  </si>
  <si>
    <t xml:space="preserve">Total </t>
  </si>
  <si>
    <t>TOP 10</t>
  </si>
  <si>
    <t xml:space="preserve">Rest </t>
  </si>
  <si>
    <t>Воспроизвести форматирование таблицы ниже как на картинке.</t>
  </si>
  <si>
    <t>Артикул</t>
  </si>
  <si>
    <t>Текущий остаток</t>
  </si>
  <si>
    <t>План продаж промо</t>
  </si>
  <si>
    <t>Целевой остаток после акции, дней</t>
  </si>
  <si>
    <t>Кол-во к заказу</t>
  </si>
  <si>
    <t>Средние продажи в день без промо</t>
  </si>
  <si>
    <t>Рассчитать количество товара к заказу под промо-акцию исходя из информации ниже:</t>
  </si>
  <si>
    <t>Названия строк</t>
  </si>
  <si>
    <t>Общий итог</t>
  </si>
  <si>
    <t>Сумма по полю Маржа без НДС</t>
  </si>
  <si>
    <t>Сумма по полю Списания без НДС</t>
  </si>
  <si>
    <t>Сумма по полю Оборот без НДС</t>
  </si>
  <si>
    <t xml:space="preserve">20 рублей </t>
  </si>
  <si>
    <t>35 рублей</t>
  </si>
  <si>
    <t>50 рублей</t>
  </si>
  <si>
    <t>Промо 
2018</t>
  </si>
  <si>
    <t>Промо 
2019</t>
  </si>
  <si>
    <t>ТО 
2018</t>
  </si>
  <si>
    <t>ТО 
2019</t>
  </si>
  <si>
    <t>Доля  Промо 
2018</t>
  </si>
  <si>
    <t>Доля   Промо
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</si>
</sst>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70" formatCode="#,##0\ _₽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164" fontId="0" fillId="0" borderId="0" xfId="0" applyNumberFormat="1"/>
    <xf numFmtId="0" fontId="0" fillId="0" borderId="0" xfId="0" pivotButton="1"/>
    <xf numFmtId="9" fontId="0" fillId="0" borderId="0" xfId="1" applyFont="1"/>
    <xf numFmtId="10" fontId="0" fillId="0" borderId="4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10" fontId="0" fillId="0" borderId="14" xfId="1" applyNumberFormat="1" applyFont="1" applyBorder="1"/>
    <xf numFmtId="10" fontId="0" fillId="0" borderId="15" xfId="0" applyNumberFormat="1" applyBorder="1"/>
    <xf numFmtId="0" fontId="1" fillId="0" borderId="2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9" fontId="0" fillId="0" borderId="4" xfId="1" applyFont="1" applyBorder="1"/>
    <xf numFmtId="0" fontId="0" fillId="0" borderId="5" xfId="0" applyBorder="1"/>
    <xf numFmtId="9" fontId="0" fillId="0" borderId="7" xfId="1" applyFont="1" applyBorder="1"/>
    <xf numFmtId="0" fontId="0" fillId="0" borderId="19" xfId="0" applyBorder="1"/>
    <xf numFmtId="9" fontId="0" fillId="0" borderId="15" xfId="1" applyFont="1" applyBorder="1"/>
    <xf numFmtId="0" fontId="1" fillId="0" borderId="2" xfId="0" applyFont="1" applyBorder="1"/>
    <xf numFmtId="0" fontId="1" fillId="0" borderId="2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21" xfId="1" applyFont="1" applyBorder="1"/>
    <xf numFmtId="9" fontId="3" fillId="0" borderId="18" xfId="1" applyFont="1" applyBorder="1" applyAlignment="1">
      <alignment wrapText="1"/>
    </xf>
    <xf numFmtId="9" fontId="3" fillId="0" borderId="2" xfId="1" applyFont="1" applyBorder="1"/>
    <xf numFmtId="0" fontId="0" fillId="0" borderId="0" xfId="1" applyNumberFormat="1" applyFont="1"/>
    <xf numFmtId="1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0" fillId="0" borderId="24" xfId="0" applyBorder="1"/>
    <xf numFmtId="0" fontId="0" fillId="0" borderId="31" xfId="0" applyBorder="1"/>
    <xf numFmtId="0" fontId="0" fillId="0" borderId="34" xfId="0" applyBorder="1"/>
    <xf numFmtId="0" fontId="3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170" fontId="1" fillId="2" borderId="27" xfId="0" applyNumberFormat="1" applyFont="1" applyFill="1" applyBorder="1" applyAlignment="1">
      <alignment vertical="center"/>
    </xf>
    <xf numFmtId="9" fontId="1" fillId="2" borderId="27" xfId="1" applyFont="1" applyFill="1" applyBorder="1" applyAlignment="1">
      <alignment vertical="center"/>
    </xf>
    <xf numFmtId="170" fontId="1" fillId="0" borderId="0" xfId="0" applyNumberFormat="1" applyFont="1" applyBorder="1" applyAlignment="1">
      <alignment vertical="center"/>
    </xf>
    <xf numFmtId="9" fontId="1" fillId="0" borderId="0" xfId="1" applyFont="1" applyBorder="1" applyAlignment="1">
      <alignment vertical="center"/>
    </xf>
    <xf numFmtId="170" fontId="1" fillId="2" borderId="32" xfId="0" applyNumberFormat="1" applyFont="1" applyFill="1" applyBorder="1" applyAlignment="1">
      <alignment vertical="center"/>
    </xf>
    <xf numFmtId="9" fontId="1" fillId="2" borderId="32" xfId="1" applyFont="1" applyFill="1" applyBorder="1" applyAlignment="1">
      <alignment vertical="center"/>
    </xf>
    <xf numFmtId="9" fontId="1" fillId="2" borderId="28" xfId="1" applyFont="1" applyFill="1" applyBorder="1" applyAlignment="1">
      <alignment horizontal="center" vertical="center"/>
    </xf>
    <xf numFmtId="9" fontId="1" fillId="0" borderId="30" xfId="1" applyFont="1" applyBorder="1" applyAlignment="1">
      <alignment horizontal="center" vertical="center"/>
    </xf>
    <xf numFmtId="9" fontId="1" fillId="2" borderId="14" xfId="1" applyFont="1" applyFill="1" applyBorder="1" applyAlignment="1">
      <alignment horizontal="center" vertical="center"/>
    </xf>
    <xf numFmtId="9" fontId="1" fillId="2" borderId="26" xfId="1" applyFont="1" applyFill="1" applyBorder="1" applyAlignment="1">
      <alignment horizontal="center" vertical="center"/>
    </xf>
    <xf numFmtId="9" fontId="1" fillId="0" borderId="29" xfId="1" applyFont="1" applyBorder="1" applyAlignment="1">
      <alignment horizontal="center" vertical="center"/>
    </xf>
    <xf numFmtId="9" fontId="1" fillId="2" borderId="31" xfId="1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6" xfId="0" applyBorder="1"/>
    <xf numFmtId="164" fontId="0" fillId="0" borderId="6" xfId="0" applyNumberFormat="1" applyBorder="1"/>
    <xf numFmtId="0" fontId="0" fillId="0" borderId="35" xfId="0" applyBorder="1"/>
    <xf numFmtId="164" fontId="0" fillId="0" borderId="34" xfId="0" applyNumberFormat="1" applyBorder="1"/>
    <xf numFmtId="0" fontId="1" fillId="0" borderId="2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3" fillId="0" borderId="10" xfId="0" applyNumberFormat="1" applyFont="1" applyBorder="1"/>
    <xf numFmtId="1" fontId="3" fillId="0" borderId="13" xfId="0" applyNumberFormat="1" applyFont="1" applyBorder="1"/>
    <xf numFmtId="1" fontId="3" fillId="0" borderId="38" xfId="0" applyNumberFormat="1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/>
              <a:t>Изменение доли оборота ценовых сегментов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509273022322016"/>
          <c:y val="0.10247310586584302"/>
          <c:w val="0.72161500647294463"/>
          <c:h val="0.7396568814179617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'3_данные'!$B$252</c:f>
              <c:strCache>
                <c:ptCount val="1"/>
                <c:pt idx="0">
                  <c:v>20 рублей 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'3_данные'!$A$253:$A$254</c:f>
              <c:numCache>
                <c:formatCode>General</c:formatCode>
                <c:ptCount val="2"/>
                <c:pt idx="0">
                  <c:v>2020</c:v>
                </c:pt>
                <c:pt idx="1">
                  <c:v>2019</c:v>
                </c:pt>
              </c:numCache>
            </c:numRef>
          </c:cat>
          <c:val>
            <c:numRef>
              <c:f>'3_данные'!$B$253:$B$254</c:f>
              <c:numCache>
                <c:formatCode>0%</c:formatCode>
                <c:ptCount val="2"/>
                <c:pt idx="0">
                  <c:v>8.7472468680934279E-2</c:v>
                </c:pt>
                <c:pt idx="1">
                  <c:v>0.10693111046578772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C-4596-8006-FCC485CCDB84}"/>
            </c:ext>
          </c:extLst>
        </c:ser>
        <c:ser>
          <c:idx val="1"/>
          <c:order val="1"/>
          <c:tx>
            <c:strRef>
              <c:f>'3_данные'!$C$252</c:f>
              <c:strCache>
                <c:ptCount val="1"/>
                <c:pt idx="0">
                  <c:v>35 рублей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'3_данные'!$A$253:$A$254</c:f>
              <c:numCache>
                <c:formatCode>General</c:formatCode>
                <c:ptCount val="2"/>
                <c:pt idx="0">
                  <c:v>2020</c:v>
                </c:pt>
                <c:pt idx="1">
                  <c:v>2019</c:v>
                </c:pt>
              </c:numCache>
            </c:numRef>
          </c:cat>
          <c:val>
            <c:numRef>
              <c:f>'3_данные'!$C$253:$C$254</c:f>
              <c:numCache>
                <c:formatCode>0%</c:formatCode>
                <c:ptCount val="2"/>
                <c:pt idx="0">
                  <c:v>0.69815742762503785</c:v>
                </c:pt>
                <c:pt idx="1">
                  <c:v>0.68406813028748059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C-4596-8006-FCC485CCDB84}"/>
            </c:ext>
          </c:extLst>
        </c:ser>
        <c:ser>
          <c:idx val="2"/>
          <c:order val="2"/>
          <c:tx>
            <c:strRef>
              <c:f>'3_данные'!$D$252</c:f>
              <c:strCache>
                <c:ptCount val="1"/>
                <c:pt idx="0">
                  <c:v>50 рублей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'3_данные'!$A$253:$A$254</c:f>
              <c:numCache>
                <c:formatCode>General</c:formatCode>
                <c:ptCount val="2"/>
                <c:pt idx="0">
                  <c:v>2020</c:v>
                </c:pt>
                <c:pt idx="1">
                  <c:v>2019</c:v>
                </c:pt>
              </c:numCache>
            </c:numRef>
          </c:cat>
          <c:val>
            <c:numRef>
              <c:f>'3_данные'!$D$253:$D$254</c:f>
              <c:numCache>
                <c:formatCode>0%</c:formatCode>
                <c:ptCount val="2"/>
                <c:pt idx="0">
                  <c:v>0.21437010369402804</c:v>
                </c:pt>
                <c:pt idx="1">
                  <c:v>0.20900075924673198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C-4596-8006-FCC485CCDB8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1507792"/>
        <c:axId val="231508448"/>
      </c:barChart>
      <c:catAx>
        <c:axId val="23150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50"/>
                  <a:t>Год</a:t>
                </a:r>
              </a:p>
            </c:rich>
          </c:tx>
          <c:layout>
            <c:manualLayout>
              <c:xMode val="edge"/>
              <c:yMode val="edge"/>
              <c:x val="0.48273280238993344"/>
              <c:y val="0.870545708034055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508448"/>
        <c:crosses val="autoZero"/>
        <c:auto val="1"/>
        <c:lblAlgn val="ctr"/>
        <c:lblOffset val="100"/>
        <c:noMultiLvlLbl val="0"/>
      </c:catAx>
      <c:valAx>
        <c:axId val="23150844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50"/>
                  <a:t>Доля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crossAx val="23150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668997858058925"/>
          <c:y val="0.92706725478857754"/>
          <c:w val="0.53045161325297108"/>
          <c:h val="6.43207905638745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341729</xdr:colOff>
      <xdr:row>1</xdr:row>
      <xdr:rowOff>180575</xdr:rowOff>
    </xdr:from>
    <xdr:to>
      <xdr:col>20</xdr:col>
      <xdr:colOff>336799</xdr:colOff>
      <xdr:row>15</xdr:row>
      <xdr:rowOff>33618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3611" y="371075"/>
          <a:ext cx="2415541" cy="2520043"/>
        </a:xfrm>
        <a:prstGeom prst="rect">
          <a:avLst/>
        </a:prstGeom>
      </xdr:spPr>
    </xdr:pic>
    <xdr:clientData/>
  </xdr:twoCellAnchor>
  <xdr:twoCellAnchor>
    <xdr:from>
      <xdr:col>3</xdr:col>
      <xdr:colOff>224118</xdr:colOff>
      <xdr:row>5</xdr:row>
      <xdr:rowOff>44824</xdr:rowOff>
    </xdr:from>
    <xdr:to>
      <xdr:col>10</xdr:col>
      <xdr:colOff>504265</xdr:colOff>
      <xdr:row>33</xdr:row>
      <xdr:rowOff>11206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9</xdr:col>
      <xdr:colOff>5833</xdr:colOff>
      <xdr:row>16</xdr:row>
      <xdr:rowOff>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3235"/>
          <a:ext cx="7323274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bdu" refreshedDate="44001.400932870369" createdVersion="6" refreshedVersion="6" minRefreshableVersion="3" recordCount="29">
  <cacheSource type="worksheet">
    <worksheetSource ref="A1:H30" sheet="1_данные"/>
  </cacheSource>
  <cacheFields count="8">
    <cacheField name="Год" numFmtId="0">
      <sharedItems containsSemiMixedTypes="0" containsString="0" containsNumber="1" containsInteger="1" minValue="2020" maxValue="2020"/>
    </cacheField>
    <cacheField name="Месяц" numFmtId="0">
      <sharedItems containsSemiMixedTypes="0" containsString="0" containsNumber="1" containsInteger="1" minValue="202004" maxValue="202004"/>
    </cacheField>
    <cacheField name="Неделя" numFmtId="0">
      <sharedItems containsSemiMixedTypes="0" containsString="0" containsNumber="1" containsInteger="1" minValue="202014" maxValue="202018" count="5">
        <n v="202014"/>
        <n v="202015"/>
        <n v="202016"/>
        <n v="202017"/>
        <n v="202018"/>
      </sharedItems>
    </cacheField>
    <cacheField name="День" numFmtId="14">
      <sharedItems containsSemiMixedTypes="0" containsNonDate="0" containsDate="1" containsString="0" minDate="2020-04-01T00:00:00" maxDate="2020-04-30T00:00:00"/>
    </cacheField>
    <cacheField name="Оборот с НДС" numFmtId="3">
      <sharedItems containsSemiMixedTypes="0" containsString="0" containsNumber="1" minValue="753969.10129950999" maxValue="26924506.810733117"/>
    </cacheField>
    <cacheField name="Оборот без НДС" numFmtId="3">
      <sharedItems containsSemiMixedTypes="0" containsString="0" containsNumber="1" minValue="678617.49617738114" maxValue="24191849.586835671" count="29">
        <n v="13319964.652340084"/>
        <n v="12387077.210116599"/>
        <n v="24191849.586835671"/>
        <n v="8559840.0774285235"/>
        <n v="14655875.142734727"/>
        <n v="1844964.8021469065"/>
        <n v="19665797.88024332"/>
        <n v="10956657.153798714"/>
        <n v="17545445.902800027"/>
        <n v="21123411.739109863"/>
        <n v="17169160.080897715"/>
        <n v="1004999.7146849338"/>
        <n v="5643276.2294773497"/>
        <n v="3651687.7002692954"/>
        <n v="678617.49617738114"/>
        <n v="19087889.923558783"/>
        <n v="11532065.868792754"/>
        <n v="10011923.967947371"/>
        <n v="7754423.7039601393"/>
        <n v="8287349.9373230282"/>
        <n v="18574791.169345632"/>
        <n v="1269030.0492600205"/>
        <n v="20726215.64204134"/>
        <n v="14960561.619195316"/>
        <n v="16673173.963572621"/>
        <n v="16068042.508295722"/>
        <n v="2899752.3312854893"/>
        <n v="19114139.362092569"/>
        <n v="18123993.483689509"/>
      </sharedItems>
    </cacheField>
    <cacheField name="Маржа без НДС" numFmtId="3">
      <sharedItems containsSemiMixedTypes="0" containsString="0" containsNumber="1" minValue="-572650.03715067799" maxValue="3768491.8763691722" count="29">
        <n v="1715634.0574170442"/>
        <n v="1524555.8417534167"/>
        <n v="3768491.8763691722"/>
        <n v="1475013.3008431066"/>
        <n v="2456432.0651387018"/>
        <n v="311039.28877371899"/>
        <n v="2451917.6841039802"/>
        <n v="1703970.398335916"/>
        <n v="1646191.6250460718"/>
        <n v="3473932.4820817462"/>
        <n v="3038864.1892957897"/>
        <n v="170528.66118051836"/>
        <n v="236642.09558121645"/>
        <n v="633997.61407772463"/>
        <n v="140161.43788897124"/>
        <n v="3435133.6935788556"/>
        <n v="2102902.7019954682"/>
        <n v="1761389.3374039687"/>
        <n v="1018555.0779934435"/>
        <n v="-572650.03715067799"/>
        <n v="2464040.056821377"/>
        <n v="186782.47316244402"/>
        <n v="3056491.5625397856"/>
        <n v="2190493.7162362603"/>
        <n v="2219194.8862553411"/>
        <n v="1981038.9757731822"/>
        <n v="333281.14244205324"/>
        <n v="2558309.3682402559"/>
        <n v="2370476.8784048189"/>
      </sharedItems>
    </cacheField>
    <cacheField name="Списания без НДС" numFmtId="3">
      <sharedItems containsSemiMixedTypes="0" containsString="0" containsNumber="1" minValue="-1282703.6622371124" maxValue="-34640.8791045351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n v="2020"/>
    <n v="202004"/>
    <x v="0"/>
    <d v="2020-04-01T00:00:00"/>
    <n v="14786494.81689564"/>
    <x v="0"/>
    <x v="0"/>
    <n v="-912659.33743168297"/>
  </r>
  <r>
    <n v="2020"/>
    <n v="202004"/>
    <x v="0"/>
    <d v="2020-04-02T00:00:00"/>
    <n v="13740983.971358478"/>
    <x v="1"/>
    <x v="1"/>
    <n v="-588949.17974746495"/>
  </r>
  <r>
    <n v="2020"/>
    <n v="202004"/>
    <x v="0"/>
    <d v="2020-04-03T00:00:00"/>
    <n v="26924506.810733117"/>
    <x v="2"/>
    <x v="2"/>
    <n v="-1075774.7083684856"/>
  </r>
  <r>
    <n v="2020"/>
    <n v="202004"/>
    <x v="0"/>
    <d v="2020-04-04T00:00:00"/>
    <n v="9512952.808750324"/>
    <x v="3"/>
    <x v="3"/>
    <n v="-420549.2207971249"/>
  </r>
  <r>
    <n v="2020"/>
    <n v="202004"/>
    <x v="0"/>
    <d v="2020-04-05T00:00:00"/>
    <n v="16270368.384298695"/>
    <x v="4"/>
    <x v="4"/>
    <n v="-833411.05225188227"/>
  </r>
  <r>
    <n v="2020"/>
    <n v="202004"/>
    <x v="1"/>
    <d v="2020-04-06T00:00:00"/>
    <n v="2047730.2539549074"/>
    <x v="5"/>
    <x v="5"/>
    <n v="-105093.05959057414"/>
  </r>
  <r>
    <n v="2020"/>
    <n v="202004"/>
    <x v="1"/>
    <d v="2020-04-07T00:00:00"/>
    <n v="21829054.936417449"/>
    <x v="6"/>
    <x v="6"/>
    <n v="-1118589.6008168447"/>
  </r>
  <r>
    <n v="2020"/>
    <n v="202004"/>
    <x v="1"/>
    <d v="2020-04-08T00:00:00"/>
    <n v="12165583.737151414"/>
    <x v="7"/>
    <x v="7"/>
    <n v="-770008.39438416087"/>
  </r>
  <r>
    <n v="2020"/>
    <n v="202004"/>
    <x v="1"/>
    <d v="2020-04-09T00:00:00"/>
    <n v="19516987.497857161"/>
    <x v="8"/>
    <x v="8"/>
    <n v="-859543.01320747589"/>
  </r>
  <r>
    <n v="2020"/>
    <n v="202004"/>
    <x v="1"/>
    <d v="2020-04-10T00:00:00"/>
    <n v="23498787.274814319"/>
    <x v="9"/>
    <x v="9"/>
    <n v="-951256.88559583714"/>
  </r>
  <r>
    <n v="2020"/>
    <n v="202004"/>
    <x v="1"/>
    <d v="2020-04-11T00:00:00"/>
    <n v="19084801.045152564"/>
    <x v="10"/>
    <x v="10"/>
    <n v="-688747.29178913415"/>
  </r>
  <r>
    <n v="2020"/>
    <n v="202004"/>
    <x v="1"/>
    <d v="2020-04-12T00:00:00"/>
    <n v="1116221.685520669"/>
    <x v="11"/>
    <x v="11"/>
    <n v="-49466.861705552707"/>
  </r>
  <r>
    <n v="2020"/>
    <n v="202004"/>
    <x v="2"/>
    <d v="2020-04-13T00:00:00"/>
    <n v="6269946.4773354176"/>
    <x v="12"/>
    <x v="12"/>
    <n v="-1070372.5260399806"/>
  </r>
  <r>
    <n v="2020"/>
    <n v="202004"/>
    <x v="2"/>
    <d v="2020-04-14T00:00:00"/>
    <n v="4055733.838390795"/>
    <x v="13"/>
    <x v="13"/>
    <n v="-210800.12162024324"/>
  </r>
  <r>
    <n v="2020"/>
    <n v="202004"/>
    <x v="2"/>
    <d v="2020-04-15T00:00:00"/>
    <n v="753969.10129950999"/>
    <x v="14"/>
    <x v="14"/>
    <n v="-34640.879104535154"/>
  </r>
  <r>
    <n v="2020"/>
    <n v="202004"/>
    <x v="2"/>
    <d v="2020-04-16T00:00:00"/>
    <n v="21198614.26674908"/>
    <x v="15"/>
    <x v="15"/>
    <n v="-662961.9535999439"/>
  </r>
  <r>
    <n v="2020"/>
    <n v="202004"/>
    <x v="2"/>
    <d v="2020-04-17T00:00:00"/>
    <n v="12817455.391763018"/>
    <x v="16"/>
    <x v="16"/>
    <n v="-405645.41122073558"/>
  </r>
  <r>
    <n v="2020"/>
    <n v="202004"/>
    <x v="2"/>
    <d v="2020-04-18T00:00:00"/>
    <n v="11134550.967709584"/>
    <x v="17"/>
    <x v="17"/>
    <n v="-340668.29949326831"/>
  </r>
  <r>
    <n v="2020"/>
    <n v="202004"/>
    <x v="2"/>
    <d v="2020-04-19T00:00:00"/>
    <n v="8631950.3784572687"/>
    <x v="18"/>
    <x v="18"/>
    <n v="-461011.33266399102"/>
  </r>
  <r>
    <n v="2020"/>
    <n v="202004"/>
    <x v="3"/>
    <d v="2020-04-20T00:00:00"/>
    <n v="9210951.6045643389"/>
    <x v="19"/>
    <x v="19"/>
    <n v="-1282703.6622371124"/>
  </r>
  <r>
    <n v="2020"/>
    <n v="202004"/>
    <x v="3"/>
    <d v="2020-04-21T00:00:00"/>
    <n v="20644166.893461768"/>
    <x v="20"/>
    <x v="20"/>
    <n v="-1040795.6758357269"/>
  </r>
  <r>
    <n v="2020"/>
    <n v="202004"/>
    <x v="3"/>
    <d v="2020-04-22T00:00:00"/>
    <n v="1409705.6120210562"/>
    <x v="21"/>
    <x v="21"/>
    <n v="-70140.122182575273"/>
  </r>
  <r>
    <n v="2020"/>
    <n v="202004"/>
    <x v="3"/>
    <d v="2020-04-23T00:00:00"/>
    <n v="23021568.178727698"/>
    <x v="22"/>
    <x v="22"/>
    <n v="-843705.46926201868"/>
  </r>
  <r>
    <n v="2020"/>
    <n v="202004"/>
    <x v="3"/>
    <d v="2020-04-24T00:00:00"/>
    <n v="16604629.615436925"/>
    <x v="23"/>
    <x v="23"/>
    <n v="-635760.6381476348"/>
  </r>
  <r>
    <n v="2020"/>
    <n v="202004"/>
    <x v="3"/>
    <d v="2020-04-25T00:00:00"/>
    <n v="18514427.290906735"/>
    <x v="24"/>
    <x v="24"/>
    <n v="-685120.88554240752"/>
  </r>
  <r>
    <n v="2020"/>
    <n v="202004"/>
    <x v="3"/>
    <d v="2020-04-26T00:00:00"/>
    <n v="17841068.989404671"/>
    <x v="25"/>
    <x v="25"/>
    <n v="-773588.40238648653"/>
  </r>
  <r>
    <n v="2020"/>
    <n v="202004"/>
    <x v="4"/>
    <d v="2020-04-27T00:00:00"/>
    <n v="3219847.4880104368"/>
    <x v="26"/>
    <x v="26"/>
    <n v="-150382.90722834735"/>
  </r>
  <r>
    <n v="2020"/>
    <n v="202004"/>
    <x v="4"/>
    <d v="2020-04-28T00:00:00"/>
    <n v="21239791.614862006"/>
    <x v="27"/>
    <x v="27"/>
    <n v="-890302.24688098941"/>
  </r>
  <r>
    <n v="2020"/>
    <n v="202004"/>
    <x v="4"/>
    <d v="2020-04-29T00:00:00"/>
    <n v="20135159.848695576"/>
    <x v="28"/>
    <x v="28"/>
    <n v="-949340.967067989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26:D32" firstHeaderRow="0" firstDataRow="1" firstDataCol="1"/>
  <pivotFields count="8"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numFmtId="14" showAll="0"/>
    <pivotField numFmtId="3" showAll="0"/>
    <pivotField dataField="1" numFmtId="3" showAll="0">
      <items count="30">
        <item x="14"/>
        <item x="11"/>
        <item x="21"/>
        <item x="5"/>
        <item x="26"/>
        <item x="13"/>
        <item x="12"/>
        <item x="18"/>
        <item x="19"/>
        <item x="3"/>
        <item x="17"/>
        <item x="7"/>
        <item x="16"/>
        <item x="1"/>
        <item x="0"/>
        <item x="4"/>
        <item x="23"/>
        <item x="25"/>
        <item x="24"/>
        <item x="10"/>
        <item x="8"/>
        <item x="28"/>
        <item x="20"/>
        <item x="15"/>
        <item x="27"/>
        <item x="6"/>
        <item x="22"/>
        <item x="9"/>
        <item x="2"/>
        <item t="default"/>
      </items>
    </pivotField>
    <pivotField dataField="1" numFmtId="3" showAll="0">
      <items count="30">
        <item x="19"/>
        <item x="14"/>
        <item x="11"/>
        <item x="21"/>
        <item x="12"/>
        <item x="5"/>
        <item x="26"/>
        <item x="13"/>
        <item x="18"/>
        <item x="3"/>
        <item x="1"/>
        <item x="8"/>
        <item x="7"/>
        <item x="0"/>
        <item x="17"/>
        <item x="25"/>
        <item x="16"/>
        <item x="23"/>
        <item x="24"/>
        <item x="28"/>
        <item x="6"/>
        <item x="4"/>
        <item x="20"/>
        <item x="27"/>
        <item x="10"/>
        <item x="22"/>
        <item x="15"/>
        <item x="9"/>
        <item x="2"/>
        <item t="default"/>
      </items>
    </pivotField>
    <pivotField dataField="1" numFmtId="3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Маржа без НДС" fld="6" baseField="0" baseItem="0"/>
    <dataField name="Сумма по полю Списания без НДС" fld="7" baseField="0" baseItem="0"/>
    <dataField name="Сумма по полю Оборот без НДС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85" zoomScaleNormal="85" workbookViewId="0">
      <selection activeCell="J3" sqref="J3"/>
    </sheetView>
  </sheetViews>
  <sheetFormatPr defaultRowHeight="15" x14ac:dyDescent="0.25"/>
  <cols>
    <col min="4" max="4" width="10.5703125" bestFit="1" customWidth="1"/>
    <col min="5" max="5" width="12.7109375" style="5" bestFit="1" customWidth="1"/>
    <col min="6" max="6" width="14.85546875" style="5" bestFit="1" customWidth="1"/>
    <col min="7" max="7" width="14.5703125" style="5" bestFit="1" customWidth="1"/>
    <col min="8" max="8" width="16.42578125" style="5" bestFit="1" customWidth="1"/>
    <col min="10" max="10" width="9.855468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7</v>
      </c>
      <c r="H1" s="6" t="s">
        <v>6</v>
      </c>
    </row>
    <row r="2" spans="1:10" x14ac:dyDescent="0.25">
      <c r="A2" s="1">
        <v>2020</v>
      </c>
      <c r="B2" s="1">
        <v>202004</v>
      </c>
      <c r="C2" s="1">
        <v>202014</v>
      </c>
      <c r="D2" s="2">
        <v>43922</v>
      </c>
      <c r="E2" s="5">
        <v>14786494.81689564</v>
      </c>
      <c r="F2" s="5">
        <v>13319964.652340084</v>
      </c>
      <c r="G2" s="5">
        <v>1715634.0574170442</v>
      </c>
      <c r="H2" s="5">
        <v>-912659.33743168297</v>
      </c>
    </row>
    <row r="3" spans="1:10" x14ac:dyDescent="0.25">
      <c r="A3" s="1">
        <v>2020</v>
      </c>
      <c r="B3" s="1">
        <v>202004</v>
      </c>
      <c r="C3" s="1">
        <v>202014</v>
      </c>
      <c r="D3" s="2">
        <v>43923</v>
      </c>
      <c r="E3" s="5">
        <v>13740983.971358478</v>
      </c>
      <c r="F3" s="5">
        <v>12387077.210116599</v>
      </c>
      <c r="G3" s="5">
        <v>1524555.8417534167</v>
      </c>
      <c r="H3" s="5">
        <v>-588949.17974746495</v>
      </c>
      <c r="J3" s="5"/>
    </row>
    <row r="4" spans="1:10" x14ac:dyDescent="0.25">
      <c r="A4" s="1">
        <v>2020</v>
      </c>
      <c r="B4" s="1">
        <v>202004</v>
      </c>
      <c r="C4" s="1">
        <v>202014</v>
      </c>
      <c r="D4" s="2">
        <v>43924</v>
      </c>
      <c r="E4" s="5">
        <v>26924506.810733117</v>
      </c>
      <c r="F4" s="5">
        <v>24191849.586835671</v>
      </c>
      <c r="G4" s="5">
        <v>3768491.8763691722</v>
      </c>
      <c r="H4" s="5">
        <v>-1075774.7083684856</v>
      </c>
    </row>
    <row r="5" spans="1:10" x14ac:dyDescent="0.25">
      <c r="A5" s="1">
        <v>2020</v>
      </c>
      <c r="B5" s="1">
        <v>202004</v>
      </c>
      <c r="C5" s="1">
        <v>202014</v>
      </c>
      <c r="D5" s="2">
        <v>43925</v>
      </c>
      <c r="E5" s="5">
        <v>9512952.808750324</v>
      </c>
      <c r="F5" s="5">
        <v>8559840.0774285235</v>
      </c>
      <c r="G5" s="5">
        <v>1475013.3008431066</v>
      </c>
      <c r="H5" s="5">
        <v>-420549.2207971249</v>
      </c>
    </row>
    <row r="6" spans="1:10" x14ac:dyDescent="0.25">
      <c r="A6" s="1">
        <v>2020</v>
      </c>
      <c r="B6" s="1">
        <v>202004</v>
      </c>
      <c r="C6" s="1">
        <v>202014</v>
      </c>
      <c r="D6" s="2">
        <v>43926</v>
      </c>
      <c r="E6" s="5">
        <v>16270368.384298695</v>
      </c>
      <c r="F6" s="5">
        <v>14655875.142734727</v>
      </c>
      <c r="G6" s="5">
        <v>2456432.0651387018</v>
      </c>
      <c r="H6" s="5">
        <v>-833411.05225188227</v>
      </c>
    </row>
    <row r="7" spans="1:10" x14ac:dyDescent="0.25">
      <c r="A7" s="1">
        <v>2020</v>
      </c>
      <c r="B7" s="1">
        <v>202004</v>
      </c>
      <c r="C7" s="1">
        <v>202015</v>
      </c>
      <c r="D7" s="2">
        <v>43927</v>
      </c>
      <c r="E7" s="5">
        <v>2047730.2539549074</v>
      </c>
      <c r="F7" s="5">
        <v>1844964.8021469065</v>
      </c>
      <c r="G7" s="5">
        <v>311039.28877371899</v>
      </c>
      <c r="H7" s="5">
        <v>-105093.05959057414</v>
      </c>
    </row>
    <row r="8" spans="1:10" x14ac:dyDescent="0.25">
      <c r="A8" s="1">
        <v>2020</v>
      </c>
      <c r="B8" s="1">
        <v>202004</v>
      </c>
      <c r="C8" s="1">
        <v>202015</v>
      </c>
      <c r="D8" s="2">
        <v>43928</v>
      </c>
      <c r="E8" s="5">
        <v>21829054.936417449</v>
      </c>
      <c r="F8" s="5">
        <v>19665797.88024332</v>
      </c>
      <c r="G8" s="5">
        <v>2451917.6841039802</v>
      </c>
      <c r="H8" s="5">
        <v>-1118589.6008168447</v>
      </c>
    </row>
    <row r="9" spans="1:10" x14ac:dyDescent="0.25">
      <c r="A9" s="1">
        <v>2020</v>
      </c>
      <c r="B9" s="1">
        <v>202004</v>
      </c>
      <c r="C9" s="1">
        <v>202015</v>
      </c>
      <c r="D9" s="2">
        <v>43929</v>
      </c>
      <c r="E9" s="5">
        <v>12165583.737151414</v>
      </c>
      <c r="F9" s="5">
        <v>10956657.153798714</v>
      </c>
      <c r="G9" s="5">
        <v>1703970.398335916</v>
      </c>
      <c r="H9" s="5">
        <v>-770008.39438416087</v>
      </c>
    </row>
    <row r="10" spans="1:10" x14ac:dyDescent="0.25">
      <c r="A10" s="1">
        <v>2020</v>
      </c>
      <c r="B10" s="1">
        <v>202004</v>
      </c>
      <c r="C10" s="1">
        <v>202015</v>
      </c>
      <c r="D10" s="2">
        <v>43930</v>
      </c>
      <c r="E10" s="5">
        <v>19516987.497857161</v>
      </c>
      <c r="F10" s="5">
        <v>17545445.902800027</v>
      </c>
      <c r="G10" s="5">
        <v>1646191.6250460718</v>
      </c>
      <c r="H10" s="5">
        <v>-859543.01320747589</v>
      </c>
    </row>
    <row r="11" spans="1:10" x14ac:dyDescent="0.25">
      <c r="A11" s="1">
        <v>2020</v>
      </c>
      <c r="B11" s="1">
        <v>202004</v>
      </c>
      <c r="C11" s="1">
        <v>202015</v>
      </c>
      <c r="D11" s="2">
        <v>43931</v>
      </c>
      <c r="E11" s="5">
        <v>23498787.274814319</v>
      </c>
      <c r="F11" s="5">
        <v>21123411.739109863</v>
      </c>
      <c r="G11" s="5">
        <v>3473932.4820817462</v>
      </c>
      <c r="H11" s="5">
        <v>-951256.88559583714</v>
      </c>
    </row>
    <row r="12" spans="1:10" x14ac:dyDescent="0.25">
      <c r="A12" s="1">
        <v>2020</v>
      </c>
      <c r="B12" s="1">
        <v>202004</v>
      </c>
      <c r="C12" s="1">
        <v>202015</v>
      </c>
      <c r="D12" s="2">
        <v>43932</v>
      </c>
      <c r="E12" s="5">
        <v>19084801.045152564</v>
      </c>
      <c r="F12" s="5">
        <v>17169160.080897715</v>
      </c>
      <c r="G12" s="5">
        <v>3038864.1892957897</v>
      </c>
      <c r="H12" s="5">
        <v>-688747.29178913415</v>
      </c>
    </row>
    <row r="13" spans="1:10" x14ac:dyDescent="0.25">
      <c r="A13" s="1">
        <v>2020</v>
      </c>
      <c r="B13" s="1">
        <v>202004</v>
      </c>
      <c r="C13" s="1">
        <v>202015</v>
      </c>
      <c r="D13" s="2">
        <v>43933</v>
      </c>
      <c r="E13" s="5">
        <v>1116221.685520669</v>
      </c>
      <c r="F13" s="5">
        <v>1004999.7146849338</v>
      </c>
      <c r="G13" s="5">
        <v>170528.66118051836</v>
      </c>
      <c r="H13" s="5">
        <v>-49466.861705552707</v>
      </c>
    </row>
    <row r="14" spans="1:10" x14ac:dyDescent="0.25">
      <c r="A14" s="1">
        <v>2020</v>
      </c>
      <c r="B14" s="1">
        <v>202004</v>
      </c>
      <c r="C14" s="1">
        <v>202016</v>
      </c>
      <c r="D14" s="2">
        <v>43934</v>
      </c>
      <c r="E14" s="5">
        <v>6269946.4773354176</v>
      </c>
      <c r="F14" s="5">
        <v>5643276.2294773497</v>
      </c>
      <c r="G14" s="5">
        <v>236642.09558121645</v>
      </c>
      <c r="H14" s="5">
        <v>-1070372.5260399806</v>
      </c>
    </row>
    <row r="15" spans="1:10" x14ac:dyDescent="0.25">
      <c r="A15" s="1">
        <v>2020</v>
      </c>
      <c r="B15" s="1">
        <v>202004</v>
      </c>
      <c r="C15" s="1">
        <v>202016</v>
      </c>
      <c r="D15" s="2">
        <v>43935</v>
      </c>
      <c r="E15" s="5">
        <v>4055733.838390795</v>
      </c>
      <c r="F15" s="5">
        <v>3651687.7002692954</v>
      </c>
      <c r="G15" s="5">
        <v>633997.61407772463</v>
      </c>
      <c r="H15" s="5">
        <v>-210800.12162024324</v>
      </c>
    </row>
    <row r="16" spans="1:10" x14ac:dyDescent="0.25">
      <c r="A16" s="1">
        <v>2020</v>
      </c>
      <c r="B16" s="1">
        <v>202004</v>
      </c>
      <c r="C16" s="1">
        <v>202016</v>
      </c>
      <c r="D16" s="2">
        <v>43936</v>
      </c>
      <c r="E16" s="5">
        <v>753969.10129950999</v>
      </c>
      <c r="F16" s="5">
        <v>678617.49617738114</v>
      </c>
      <c r="G16" s="5">
        <v>140161.43788897124</v>
      </c>
      <c r="H16" s="5">
        <v>-34640.879104535154</v>
      </c>
    </row>
    <row r="17" spans="1:8" x14ac:dyDescent="0.25">
      <c r="A17" s="1">
        <v>2020</v>
      </c>
      <c r="B17" s="1">
        <v>202004</v>
      </c>
      <c r="C17" s="1">
        <v>202016</v>
      </c>
      <c r="D17" s="2">
        <v>43937</v>
      </c>
      <c r="E17" s="5">
        <v>21198614.26674908</v>
      </c>
      <c r="F17" s="5">
        <v>19087889.923558783</v>
      </c>
      <c r="G17" s="5">
        <v>3435133.6935788556</v>
      </c>
      <c r="H17" s="5">
        <v>-662961.9535999439</v>
      </c>
    </row>
    <row r="18" spans="1:8" x14ac:dyDescent="0.25">
      <c r="A18" s="1">
        <v>2020</v>
      </c>
      <c r="B18" s="1">
        <v>202004</v>
      </c>
      <c r="C18" s="1">
        <v>202016</v>
      </c>
      <c r="D18" s="2">
        <v>43938</v>
      </c>
      <c r="E18" s="5">
        <v>12817455.391763018</v>
      </c>
      <c r="F18" s="5">
        <v>11532065.868792754</v>
      </c>
      <c r="G18" s="5">
        <v>2102902.7019954682</v>
      </c>
      <c r="H18" s="5">
        <v>-405645.41122073558</v>
      </c>
    </row>
    <row r="19" spans="1:8" x14ac:dyDescent="0.25">
      <c r="A19" s="1">
        <v>2020</v>
      </c>
      <c r="B19" s="1">
        <v>202004</v>
      </c>
      <c r="C19" s="1">
        <v>202016</v>
      </c>
      <c r="D19" s="2">
        <v>43939</v>
      </c>
      <c r="E19" s="5">
        <v>11134550.967709584</v>
      </c>
      <c r="F19" s="5">
        <v>10011923.967947371</v>
      </c>
      <c r="G19" s="5">
        <v>1761389.3374039687</v>
      </c>
      <c r="H19" s="5">
        <v>-340668.29949326831</v>
      </c>
    </row>
    <row r="20" spans="1:8" x14ac:dyDescent="0.25">
      <c r="A20" s="1">
        <v>2020</v>
      </c>
      <c r="B20" s="1">
        <v>202004</v>
      </c>
      <c r="C20" s="1">
        <v>202016</v>
      </c>
      <c r="D20" s="2">
        <v>43940</v>
      </c>
      <c r="E20" s="5">
        <v>8631950.3784572687</v>
      </c>
      <c r="F20" s="5">
        <v>7754423.7039601393</v>
      </c>
      <c r="G20" s="5">
        <v>1018555.0779934435</v>
      </c>
      <c r="H20" s="5">
        <v>-461011.33266399102</v>
      </c>
    </row>
    <row r="21" spans="1:8" x14ac:dyDescent="0.25">
      <c r="A21" s="1">
        <v>2020</v>
      </c>
      <c r="B21" s="1">
        <v>202004</v>
      </c>
      <c r="C21" s="1">
        <v>202017</v>
      </c>
      <c r="D21" s="2">
        <v>43941</v>
      </c>
      <c r="E21" s="5">
        <v>9210951.6045643389</v>
      </c>
      <c r="F21" s="5">
        <v>8287349.9373230282</v>
      </c>
      <c r="G21" s="5">
        <v>-572650.03715067799</v>
      </c>
      <c r="H21" s="5">
        <v>-1282703.6622371124</v>
      </c>
    </row>
    <row r="22" spans="1:8" x14ac:dyDescent="0.25">
      <c r="A22" s="1">
        <v>2020</v>
      </c>
      <c r="B22" s="1">
        <v>202004</v>
      </c>
      <c r="C22" s="1">
        <v>202017</v>
      </c>
      <c r="D22" s="2">
        <v>43942</v>
      </c>
      <c r="E22" s="5">
        <v>20644166.893461768</v>
      </c>
      <c r="F22" s="5">
        <v>18574791.169345632</v>
      </c>
      <c r="G22" s="5">
        <v>2464040.056821377</v>
      </c>
      <c r="H22" s="5">
        <v>-1040795.6758357269</v>
      </c>
    </row>
    <row r="23" spans="1:8" x14ac:dyDescent="0.25">
      <c r="A23" s="1">
        <v>2020</v>
      </c>
      <c r="B23" s="1">
        <v>202004</v>
      </c>
      <c r="C23" s="1">
        <v>202017</v>
      </c>
      <c r="D23" s="2">
        <v>43943</v>
      </c>
      <c r="E23" s="5">
        <v>1409705.6120210562</v>
      </c>
      <c r="F23" s="5">
        <v>1269030.0492600205</v>
      </c>
      <c r="G23" s="5">
        <v>186782.47316244402</v>
      </c>
      <c r="H23" s="5">
        <v>-70140.122182575273</v>
      </c>
    </row>
    <row r="24" spans="1:8" x14ac:dyDescent="0.25">
      <c r="A24" s="1">
        <v>2020</v>
      </c>
      <c r="B24" s="1">
        <v>202004</v>
      </c>
      <c r="C24" s="1">
        <v>202017</v>
      </c>
      <c r="D24" s="2">
        <v>43944</v>
      </c>
      <c r="E24" s="5">
        <v>23021568.178727698</v>
      </c>
      <c r="F24" s="5">
        <v>20726215.64204134</v>
      </c>
      <c r="G24" s="5">
        <v>3056491.5625397856</v>
      </c>
      <c r="H24" s="5">
        <v>-843705.46926201868</v>
      </c>
    </row>
    <row r="25" spans="1:8" x14ac:dyDescent="0.25">
      <c r="A25" s="1">
        <v>2020</v>
      </c>
      <c r="B25" s="1">
        <v>202004</v>
      </c>
      <c r="C25" s="1">
        <v>202017</v>
      </c>
      <c r="D25" s="2">
        <v>43945</v>
      </c>
      <c r="E25" s="5">
        <v>16604629.615436925</v>
      </c>
      <c r="F25" s="5">
        <v>14960561.619195316</v>
      </c>
      <c r="G25" s="5">
        <v>2190493.7162362603</v>
      </c>
      <c r="H25" s="5">
        <v>-635760.6381476348</v>
      </c>
    </row>
    <row r="26" spans="1:8" x14ac:dyDescent="0.25">
      <c r="A26" s="1">
        <v>2020</v>
      </c>
      <c r="B26" s="1">
        <v>202004</v>
      </c>
      <c r="C26" s="1">
        <v>202017</v>
      </c>
      <c r="D26" s="2">
        <v>43946</v>
      </c>
      <c r="E26" s="5">
        <v>18514427.290906735</v>
      </c>
      <c r="F26" s="5">
        <v>16673173.963572621</v>
      </c>
      <c r="G26" s="5">
        <v>2219194.8862553411</v>
      </c>
      <c r="H26" s="5">
        <v>-685120.88554240752</v>
      </c>
    </row>
    <row r="27" spans="1:8" x14ac:dyDescent="0.25">
      <c r="A27" s="1">
        <v>2020</v>
      </c>
      <c r="B27" s="1">
        <v>202004</v>
      </c>
      <c r="C27" s="1">
        <v>202017</v>
      </c>
      <c r="D27" s="2">
        <v>43947</v>
      </c>
      <c r="E27" s="5">
        <v>17841068.989404671</v>
      </c>
      <c r="F27" s="5">
        <v>16068042.508295722</v>
      </c>
      <c r="G27" s="5">
        <v>1981038.9757731822</v>
      </c>
      <c r="H27" s="5">
        <v>-773588.40238648653</v>
      </c>
    </row>
    <row r="28" spans="1:8" x14ac:dyDescent="0.25">
      <c r="A28" s="1">
        <v>2020</v>
      </c>
      <c r="B28" s="1">
        <v>202004</v>
      </c>
      <c r="C28" s="1">
        <v>202018</v>
      </c>
      <c r="D28" s="2">
        <v>43948</v>
      </c>
      <c r="E28" s="5">
        <v>3219847.4880104368</v>
      </c>
      <c r="F28" s="5">
        <v>2899752.3312854893</v>
      </c>
      <c r="G28" s="5">
        <v>333281.14244205324</v>
      </c>
      <c r="H28" s="5">
        <v>-150382.90722834735</v>
      </c>
    </row>
    <row r="29" spans="1:8" x14ac:dyDescent="0.25">
      <c r="A29" s="1">
        <v>2020</v>
      </c>
      <c r="B29" s="1">
        <v>202004</v>
      </c>
      <c r="C29" s="1">
        <v>202018</v>
      </c>
      <c r="D29" s="2">
        <v>43949</v>
      </c>
      <c r="E29" s="5">
        <v>21239791.614862006</v>
      </c>
      <c r="F29" s="5">
        <v>19114139.362092569</v>
      </c>
      <c r="G29" s="5">
        <v>2558309.3682402559</v>
      </c>
      <c r="H29" s="5">
        <v>-890302.24688098941</v>
      </c>
    </row>
    <row r="30" spans="1:8" x14ac:dyDescent="0.25">
      <c r="A30" s="1">
        <v>2020</v>
      </c>
      <c r="B30" s="1">
        <v>202004</v>
      </c>
      <c r="C30" s="1">
        <v>202018</v>
      </c>
      <c r="D30" s="2">
        <v>43950</v>
      </c>
      <c r="E30" s="5">
        <v>20135159.848695576</v>
      </c>
      <c r="F30" s="5">
        <v>18123993.483689509</v>
      </c>
      <c r="G30" s="5">
        <v>2370476.8784048189</v>
      </c>
      <c r="H30" s="5">
        <v>-949340.96706798906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workbookViewId="0">
      <selection activeCell="C15" sqref="C15"/>
    </sheetView>
  </sheetViews>
  <sheetFormatPr defaultRowHeight="15" x14ac:dyDescent="0.25"/>
  <cols>
    <col min="1" max="1" width="17.28515625" customWidth="1"/>
    <col min="2" max="2" width="31" customWidth="1"/>
    <col min="3" max="3" width="33" customWidth="1"/>
    <col min="4" max="4" width="31.28515625" bestFit="1" customWidth="1"/>
  </cols>
  <sheetData>
    <row r="2" spans="1:3" x14ac:dyDescent="0.25">
      <c r="A2" t="s">
        <v>10</v>
      </c>
    </row>
    <row r="3" spans="1:3" ht="15.75" thickBot="1" x14ac:dyDescent="0.3"/>
    <row r="4" spans="1:3" ht="17.25" customHeight="1" thickBot="1" x14ac:dyDescent="0.3">
      <c r="A4" s="16" t="s">
        <v>2</v>
      </c>
      <c r="B4" s="17" t="s">
        <v>8</v>
      </c>
      <c r="C4" s="18" t="s">
        <v>9</v>
      </c>
    </row>
    <row r="5" spans="1:3" x14ac:dyDescent="0.25">
      <c r="A5" s="19">
        <v>202014</v>
      </c>
      <c r="B5" s="14">
        <f>GETPIVOTDATA("Сумма по полю Маржа без НДС",$A$26,"Неделя",202014)/GETPIVOTDATA("Сумма по полю Оборот без НДС",$A$26,"Неделя",202014)</f>
        <v>0.14962984333596632</v>
      </c>
      <c r="C5" s="15">
        <f>ABS(GETPIVOTDATA("Сумма по полю Списания без НДС",$A$26,"Неделя",202014)/GETPIVOTDATA("Сумма по полю Оборот без НДС",$A$26,"Неделя",202015))</f>
        <v>4.2899168513260463E-2</v>
      </c>
    </row>
    <row r="6" spans="1:3" x14ac:dyDescent="0.25">
      <c r="A6" s="20">
        <v>202015</v>
      </c>
      <c r="B6" s="12">
        <f>GETPIVOTDATA("Сумма по полю Маржа без НДС",$A$26,"Неделя",202015)/GETPIVOTDATA("Сумма по полю Оборот без НДС",$A$26,"Неделя",202015)</f>
        <v>0.14328050247480617</v>
      </c>
      <c r="C6" s="10">
        <f>ABS(GETPIVOTDATA("Сумма по полю Списания без НДС",$A$26,"Неделя",202015)/GETPIVOTDATA("Сумма по полю Оборот без НДС",$A$26,"Неделя",202015))</f>
        <v>5.0864213027744867E-2</v>
      </c>
    </row>
    <row r="7" spans="1:3" x14ac:dyDescent="0.25">
      <c r="A7" s="20">
        <v>202016</v>
      </c>
      <c r="B7" s="12">
        <f>GETPIVOTDATA("Сумма по полю Маржа без НДС",$A$26,"Неделя",202016)/GETPIVOTDATA("Сумма по полю Оборот без НДС",$A$26,"Неделя",202016)</f>
        <v>0.15984921793580981</v>
      </c>
      <c r="C7" s="10">
        <f>ABS(GETPIVOTDATA("Сумма по полю Списания без НДС",$A$26,"Неделя",202016)/GETPIVOTDATA("Сумма по полю Оборот без НДС",$A$26,"Неделя",202016))</f>
        <v>5.4594016587559142E-2</v>
      </c>
    </row>
    <row r="8" spans="1:3" x14ac:dyDescent="0.25">
      <c r="A8" s="20">
        <v>202017</v>
      </c>
      <c r="B8" s="12">
        <f>GETPIVOTDATA("Сумма по полю Маржа без НДС",$A$26,"Неделя",202017)/GETPIVOTDATA("Сумма по полю Оборот без НДС",$A$26,"Неделя",202017)</f>
        <v>0.11936092909339839</v>
      </c>
      <c r="C8" s="10">
        <f>ABS(GETPIVOTDATA("Сумма по полю Списания без НДС",$A$26,"Неделя",202017)/GETPIVOTDATA("Сумма по полю Оборот без НДС",$A$26,"Неделя",202017))</f>
        <v>5.5218112767662322E-2</v>
      </c>
    </row>
    <row r="9" spans="1:3" ht="15.75" thickBot="1" x14ac:dyDescent="0.3">
      <c r="A9" s="21">
        <v>202018</v>
      </c>
      <c r="B9" s="13">
        <f>GETPIVOTDATA("Сумма по полю Маржа без НДС",$A$26,"Неделя",202018)/GETPIVOTDATA("Сумма по полю Оборот без НДС",$A$26,"Неделя",202018)</f>
        <v>0.13109976686299268</v>
      </c>
      <c r="C9" s="11">
        <f>ABS(GETPIVOTDATA("Сумма по полю Списания без НДС",$A$26,"Неделя",202018)/GETPIVOTDATA("Сумма по полю Оборот без НДС",$A$26,"Неделя",202018))</f>
        <v>4.9579745230680719E-2</v>
      </c>
    </row>
    <row r="10" spans="1:3" x14ac:dyDescent="0.25">
      <c r="A10" s="3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4" x14ac:dyDescent="0.25">
      <c r="A17" s="3"/>
    </row>
    <row r="18" spans="1:4" x14ac:dyDescent="0.25">
      <c r="A18" s="3"/>
    </row>
    <row r="19" spans="1:4" x14ac:dyDescent="0.25">
      <c r="A19" s="3"/>
    </row>
    <row r="20" spans="1:4" x14ac:dyDescent="0.25">
      <c r="A20" s="3"/>
    </row>
    <row r="21" spans="1:4" x14ac:dyDescent="0.25">
      <c r="A21" s="3"/>
    </row>
    <row r="22" spans="1:4" x14ac:dyDescent="0.25">
      <c r="A22" s="3"/>
    </row>
    <row r="26" spans="1:4" x14ac:dyDescent="0.25">
      <c r="A26" s="8" t="s">
        <v>41</v>
      </c>
      <c r="B26" t="s">
        <v>43</v>
      </c>
      <c r="C26" t="s">
        <v>44</v>
      </c>
      <c r="D26" t="s">
        <v>45</v>
      </c>
    </row>
    <row r="27" spans="1:4" x14ac:dyDescent="0.25">
      <c r="A27" s="3">
        <v>202014</v>
      </c>
      <c r="B27" s="1">
        <v>10940127.141521441</v>
      </c>
      <c r="C27" s="1">
        <v>-3831343.4985966403</v>
      </c>
      <c r="D27" s="1">
        <v>73114606.669455603</v>
      </c>
    </row>
    <row r="28" spans="1:4" x14ac:dyDescent="0.25">
      <c r="A28" s="3">
        <v>202015</v>
      </c>
      <c r="B28" s="1">
        <v>12796444.32881774</v>
      </c>
      <c r="C28" s="1">
        <v>-4542705.10708958</v>
      </c>
      <c r="D28" s="1">
        <v>89310437.273681477</v>
      </c>
    </row>
    <row r="29" spans="1:4" x14ac:dyDescent="0.25">
      <c r="A29" s="3">
        <v>202016</v>
      </c>
      <c r="B29" s="1">
        <v>9328781.9585196488</v>
      </c>
      <c r="C29" s="1">
        <v>-3186100.5237426972</v>
      </c>
      <c r="D29" s="1">
        <v>58359884.890183076</v>
      </c>
    </row>
    <row r="30" spans="1:4" x14ac:dyDescent="0.25">
      <c r="A30" s="3">
        <v>202017</v>
      </c>
      <c r="B30" s="1">
        <v>11525391.633637711</v>
      </c>
      <c r="C30" s="1">
        <v>-5331814.8555939617</v>
      </c>
      <c r="D30" s="1">
        <v>96559164.889033675</v>
      </c>
    </row>
    <row r="31" spans="1:4" x14ac:dyDescent="0.25">
      <c r="A31" s="3">
        <v>202018</v>
      </c>
      <c r="B31" s="1">
        <v>5262067.3890871275</v>
      </c>
      <c r="C31" s="1">
        <v>-1990026.121177326</v>
      </c>
      <c r="D31" s="1">
        <v>40137885.177067563</v>
      </c>
    </row>
    <row r="32" spans="1:4" x14ac:dyDescent="0.25">
      <c r="A32" s="3" t="s">
        <v>42</v>
      </c>
      <c r="B32" s="1">
        <v>49852812.451583669</v>
      </c>
      <c r="C32" s="1">
        <v>-18881990.106200207</v>
      </c>
      <c r="D32" s="1">
        <v>357481978.89942139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85" zoomScaleNormal="85" workbookViewId="0">
      <selection activeCell="D2" sqref="D2"/>
    </sheetView>
  </sheetViews>
  <sheetFormatPr defaultRowHeight="15" x14ac:dyDescent="0.25"/>
  <cols>
    <col min="4" max="4" width="13" style="5" customWidth="1"/>
  </cols>
  <sheetData>
    <row r="1" spans="1:6" x14ac:dyDescent="0.25">
      <c r="A1" s="4" t="s">
        <v>0</v>
      </c>
      <c r="B1" s="4" t="s">
        <v>11</v>
      </c>
      <c r="C1" s="4" t="s">
        <v>14</v>
      </c>
      <c r="D1" s="6" t="s">
        <v>4</v>
      </c>
    </row>
    <row r="2" spans="1:6" x14ac:dyDescent="0.25">
      <c r="A2">
        <v>2019</v>
      </c>
      <c r="B2">
        <v>1</v>
      </c>
      <c r="C2" t="s">
        <v>12</v>
      </c>
      <c r="D2" s="5">
        <v>86833917.607210726</v>
      </c>
      <c r="F2" s="9"/>
    </row>
    <row r="3" spans="1:6" x14ac:dyDescent="0.25">
      <c r="A3">
        <v>2019</v>
      </c>
      <c r="B3">
        <v>2</v>
      </c>
      <c r="C3" t="s">
        <v>12</v>
      </c>
      <c r="D3" s="5">
        <v>32093281.788129281</v>
      </c>
    </row>
    <row r="4" spans="1:6" x14ac:dyDescent="0.25">
      <c r="A4">
        <v>2019</v>
      </c>
      <c r="B4">
        <v>10</v>
      </c>
      <c r="C4" t="s">
        <v>12</v>
      </c>
      <c r="D4" s="5">
        <v>5459672.3248524405</v>
      </c>
    </row>
    <row r="5" spans="1:6" x14ac:dyDescent="0.25">
      <c r="A5">
        <v>2019</v>
      </c>
      <c r="B5">
        <v>11</v>
      </c>
      <c r="C5" t="s">
        <v>12</v>
      </c>
      <c r="D5" s="5">
        <v>35372879.177372307</v>
      </c>
    </row>
    <row r="6" spans="1:6" x14ac:dyDescent="0.25">
      <c r="A6">
        <v>2019</v>
      </c>
      <c r="B6">
        <v>12</v>
      </c>
      <c r="C6" t="s">
        <v>12</v>
      </c>
      <c r="D6" s="5">
        <v>20134441.113204602</v>
      </c>
    </row>
    <row r="7" spans="1:6" x14ac:dyDescent="0.25">
      <c r="A7">
        <v>2019</v>
      </c>
      <c r="B7">
        <v>13</v>
      </c>
      <c r="C7" t="s">
        <v>12</v>
      </c>
      <c r="D7" s="5">
        <v>17422295.962616924</v>
      </c>
    </row>
    <row r="8" spans="1:6" x14ac:dyDescent="0.25">
      <c r="A8">
        <v>2019</v>
      </c>
      <c r="B8">
        <v>14</v>
      </c>
      <c r="C8" t="s">
        <v>12</v>
      </c>
      <c r="D8" s="5">
        <v>5959256.5225889776</v>
      </c>
    </row>
    <row r="9" spans="1:6" x14ac:dyDescent="0.25">
      <c r="A9">
        <v>2019</v>
      </c>
      <c r="B9">
        <v>16</v>
      </c>
      <c r="C9" t="s">
        <v>12</v>
      </c>
      <c r="D9" s="5">
        <v>12162551.626272839</v>
      </c>
    </row>
    <row r="10" spans="1:6" x14ac:dyDescent="0.25">
      <c r="A10">
        <v>2019</v>
      </c>
      <c r="B10">
        <v>18</v>
      </c>
      <c r="C10" t="s">
        <v>12</v>
      </c>
      <c r="D10" s="5">
        <v>7435212.1278654393</v>
      </c>
    </row>
    <row r="11" spans="1:6" x14ac:dyDescent="0.25">
      <c r="A11">
        <v>2019</v>
      </c>
      <c r="B11">
        <v>20</v>
      </c>
      <c r="C11" t="s">
        <v>12</v>
      </c>
      <c r="D11" s="5">
        <v>9053158.1782299541</v>
      </c>
    </row>
    <row r="12" spans="1:6" x14ac:dyDescent="0.25">
      <c r="A12">
        <v>2019</v>
      </c>
      <c r="B12">
        <v>28</v>
      </c>
      <c r="C12" t="s">
        <v>12</v>
      </c>
      <c r="D12" s="5">
        <v>1582345.7586058278</v>
      </c>
    </row>
    <row r="13" spans="1:6" x14ac:dyDescent="0.25">
      <c r="A13">
        <v>2019</v>
      </c>
      <c r="B13">
        <v>3</v>
      </c>
      <c r="C13" t="s">
        <v>13</v>
      </c>
      <c r="D13" s="5">
        <v>19678507.967965156</v>
      </c>
    </row>
    <row r="14" spans="1:6" x14ac:dyDescent="0.25">
      <c r="A14">
        <v>2019</v>
      </c>
      <c r="B14">
        <v>4</v>
      </c>
      <c r="C14" t="s">
        <v>13</v>
      </c>
      <c r="D14" s="5">
        <v>34937390.334481448</v>
      </c>
    </row>
    <row r="15" spans="1:6" x14ac:dyDescent="0.25">
      <c r="A15">
        <v>2019</v>
      </c>
      <c r="B15">
        <v>5</v>
      </c>
      <c r="C15" t="s">
        <v>13</v>
      </c>
      <c r="D15" s="5">
        <v>5180268.3051461661</v>
      </c>
    </row>
    <row r="16" spans="1:6" x14ac:dyDescent="0.25">
      <c r="A16">
        <v>2019</v>
      </c>
      <c r="B16">
        <v>6</v>
      </c>
      <c r="C16" t="s">
        <v>13</v>
      </c>
      <c r="D16" s="5">
        <v>17209314.755500324</v>
      </c>
    </row>
    <row r="17" spans="1:4" x14ac:dyDescent="0.25">
      <c r="A17">
        <v>2019</v>
      </c>
      <c r="B17">
        <v>7</v>
      </c>
      <c r="C17" t="s">
        <v>13</v>
      </c>
      <c r="D17" s="5">
        <v>5532620.2908914657</v>
      </c>
    </row>
    <row r="18" spans="1:4" x14ac:dyDescent="0.25">
      <c r="A18">
        <v>2019</v>
      </c>
      <c r="B18">
        <v>8</v>
      </c>
      <c r="C18" t="s">
        <v>13</v>
      </c>
      <c r="D18" s="5">
        <v>7801857.534234955</v>
      </c>
    </row>
    <row r="19" spans="1:4" x14ac:dyDescent="0.25">
      <c r="A19">
        <v>2019</v>
      </c>
      <c r="B19">
        <v>9</v>
      </c>
      <c r="C19" t="s">
        <v>13</v>
      </c>
      <c r="D19" s="5">
        <v>24459911.33704007</v>
      </c>
    </row>
    <row r="20" spans="1:4" x14ac:dyDescent="0.25">
      <c r="A20">
        <v>2019</v>
      </c>
      <c r="B20">
        <v>15</v>
      </c>
      <c r="C20" t="s">
        <v>13</v>
      </c>
      <c r="D20" s="5">
        <v>2256243.9116182574</v>
      </c>
    </row>
    <row r="21" spans="1:4" x14ac:dyDescent="0.25">
      <c r="A21">
        <v>2019</v>
      </c>
      <c r="B21">
        <v>17</v>
      </c>
      <c r="C21" t="s">
        <v>13</v>
      </c>
      <c r="D21" s="5">
        <v>7391857.4004567433</v>
      </c>
    </row>
    <row r="22" spans="1:4" x14ac:dyDescent="0.25">
      <c r="A22">
        <v>2019</v>
      </c>
      <c r="B22">
        <v>19</v>
      </c>
      <c r="C22" t="s">
        <v>13</v>
      </c>
      <c r="D22" s="5">
        <v>23600585.920342907</v>
      </c>
    </row>
    <row r="23" spans="1:4" x14ac:dyDescent="0.25">
      <c r="A23">
        <v>2019</v>
      </c>
      <c r="B23">
        <v>21</v>
      </c>
      <c r="C23" t="s">
        <v>13</v>
      </c>
      <c r="D23" s="5">
        <v>24218348.094196305</v>
      </c>
    </row>
    <row r="24" spans="1:4" x14ac:dyDescent="0.25">
      <c r="A24">
        <v>2019</v>
      </c>
      <c r="B24">
        <v>23</v>
      </c>
      <c r="C24" t="s">
        <v>13</v>
      </c>
      <c r="D24" s="5">
        <v>11565457.112512423</v>
      </c>
    </row>
    <row r="25" spans="1:4" x14ac:dyDescent="0.25">
      <c r="A25">
        <v>2019</v>
      </c>
      <c r="B25">
        <v>24</v>
      </c>
      <c r="C25" t="s">
        <v>13</v>
      </c>
      <c r="D25" s="5">
        <v>14339627.555861453</v>
      </c>
    </row>
    <row r="26" spans="1:4" x14ac:dyDescent="0.25">
      <c r="A26">
        <v>2020</v>
      </c>
      <c r="B26">
        <v>1</v>
      </c>
      <c r="C26" t="s">
        <v>12</v>
      </c>
      <c r="D26" s="5">
        <v>127269843.08342522</v>
      </c>
    </row>
    <row r="27" spans="1:4" x14ac:dyDescent="0.25">
      <c r="A27">
        <v>2020</v>
      </c>
      <c r="B27">
        <v>2</v>
      </c>
      <c r="C27" t="s">
        <v>12</v>
      </c>
      <c r="D27" s="5">
        <v>42319134.85034959</v>
      </c>
    </row>
    <row r="28" spans="1:4" x14ac:dyDescent="0.25">
      <c r="A28">
        <v>2020</v>
      </c>
      <c r="B28">
        <v>10</v>
      </c>
      <c r="C28" t="s">
        <v>12</v>
      </c>
      <c r="D28" s="5">
        <v>478579.16328298056</v>
      </c>
    </row>
    <row r="29" spans="1:4" x14ac:dyDescent="0.25">
      <c r="A29">
        <v>2020</v>
      </c>
      <c r="B29">
        <v>11</v>
      </c>
      <c r="C29" t="s">
        <v>12</v>
      </c>
      <c r="D29" s="5">
        <v>26018369.583728597</v>
      </c>
    </row>
    <row r="30" spans="1:4" x14ac:dyDescent="0.25">
      <c r="A30">
        <v>2020</v>
      </c>
      <c r="B30">
        <v>12</v>
      </c>
      <c r="C30" t="s">
        <v>12</v>
      </c>
      <c r="D30" s="5">
        <v>22443263.80222838</v>
      </c>
    </row>
    <row r="31" spans="1:4" x14ac:dyDescent="0.25">
      <c r="A31">
        <v>2020</v>
      </c>
      <c r="B31">
        <v>13</v>
      </c>
      <c r="C31" t="s">
        <v>12</v>
      </c>
      <c r="D31" s="5">
        <v>34512109.335645571</v>
      </c>
    </row>
    <row r="32" spans="1:4" x14ac:dyDescent="0.25">
      <c r="A32">
        <v>2020</v>
      </c>
      <c r="B32">
        <v>14</v>
      </c>
      <c r="C32" t="s">
        <v>12</v>
      </c>
      <c r="D32" s="5">
        <v>16849324.809447538</v>
      </c>
    </row>
    <row r="33" spans="1:4" x14ac:dyDescent="0.25">
      <c r="A33">
        <v>2020</v>
      </c>
      <c r="B33">
        <v>16</v>
      </c>
      <c r="C33" t="s">
        <v>12</v>
      </c>
      <c r="D33" s="5">
        <v>24369495.141145974</v>
      </c>
    </row>
    <row r="34" spans="1:4" x14ac:dyDescent="0.25">
      <c r="A34">
        <v>2020</v>
      </c>
      <c r="B34">
        <v>18</v>
      </c>
      <c r="C34" t="s">
        <v>12</v>
      </c>
      <c r="D34" s="5">
        <v>27434651.624996748</v>
      </c>
    </row>
    <row r="35" spans="1:4" x14ac:dyDescent="0.25">
      <c r="A35">
        <v>2020</v>
      </c>
      <c r="B35">
        <v>20</v>
      </c>
      <c r="C35" t="s">
        <v>12</v>
      </c>
      <c r="D35" s="5">
        <v>40890798.771133885</v>
      </c>
    </row>
    <row r="36" spans="1:4" x14ac:dyDescent="0.25">
      <c r="A36">
        <v>2020</v>
      </c>
      <c r="B36">
        <v>28</v>
      </c>
      <c r="C36" t="s">
        <v>12</v>
      </c>
      <c r="D36" s="5">
        <v>1572811.1035037609</v>
      </c>
    </row>
    <row r="37" spans="1:4" x14ac:dyDescent="0.25">
      <c r="A37">
        <v>2020</v>
      </c>
      <c r="B37">
        <v>3</v>
      </c>
      <c r="C37" t="s">
        <v>13</v>
      </c>
      <c r="D37" s="5">
        <v>22699977.181208313</v>
      </c>
    </row>
    <row r="38" spans="1:4" x14ac:dyDescent="0.25">
      <c r="A38">
        <v>2020</v>
      </c>
      <c r="B38">
        <v>4</v>
      </c>
      <c r="C38" t="s">
        <v>13</v>
      </c>
      <c r="D38" s="5">
        <v>30027126.574043967</v>
      </c>
    </row>
    <row r="39" spans="1:4" x14ac:dyDescent="0.25">
      <c r="A39">
        <v>2020</v>
      </c>
      <c r="B39">
        <v>5</v>
      </c>
      <c r="C39" t="s">
        <v>13</v>
      </c>
      <c r="D39" s="5">
        <v>28958704.042958345</v>
      </c>
    </row>
    <row r="40" spans="1:4" x14ac:dyDescent="0.25">
      <c r="A40">
        <v>2020</v>
      </c>
      <c r="B40">
        <v>6</v>
      </c>
      <c r="C40" t="s">
        <v>13</v>
      </c>
      <c r="D40" s="5">
        <v>1081680.6994895886</v>
      </c>
    </row>
    <row r="41" spans="1:4" x14ac:dyDescent="0.25">
      <c r="A41">
        <v>2020</v>
      </c>
      <c r="B41">
        <v>7</v>
      </c>
      <c r="C41" t="s">
        <v>13</v>
      </c>
      <c r="D41" s="5">
        <v>3470122.1428942312</v>
      </c>
    </row>
    <row r="42" spans="1:4" x14ac:dyDescent="0.25">
      <c r="A42">
        <v>2020</v>
      </c>
      <c r="B42">
        <v>8</v>
      </c>
      <c r="C42" t="s">
        <v>13</v>
      </c>
      <c r="D42" s="5">
        <v>39055850.841233924</v>
      </c>
    </row>
    <row r="43" spans="1:4" x14ac:dyDescent="0.25">
      <c r="A43">
        <v>2020</v>
      </c>
      <c r="B43">
        <v>9</v>
      </c>
      <c r="C43" t="s">
        <v>13</v>
      </c>
      <c r="D43" s="5">
        <v>5821199.5467660753</v>
      </c>
    </row>
    <row r="44" spans="1:4" x14ac:dyDescent="0.25">
      <c r="A44">
        <v>2020</v>
      </c>
      <c r="B44">
        <v>15</v>
      </c>
      <c r="C44" t="s">
        <v>13</v>
      </c>
      <c r="D44" s="5">
        <v>3274775.9830217357</v>
      </c>
    </row>
    <row r="45" spans="1:4" x14ac:dyDescent="0.25">
      <c r="A45">
        <v>2020</v>
      </c>
      <c r="B45">
        <v>17</v>
      </c>
      <c r="C45" t="s">
        <v>13</v>
      </c>
      <c r="D45" s="5">
        <v>24558369.048349574</v>
      </c>
    </row>
    <row r="46" spans="1:4" x14ac:dyDescent="0.25">
      <c r="A46">
        <v>2020</v>
      </c>
      <c r="B46">
        <v>19</v>
      </c>
      <c r="C46" t="s">
        <v>13</v>
      </c>
      <c r="D46" s="5">
        <v>2971828.5131835891</v>
      </c>
    </row>
    <row r="47" spans="1:4" x14ac:dyDescent="0.25">
      <c r="A47">
        <v>2020</v>
      </c>
      <c r="B47">
        <v>21</v>
      </c>
      <c r="C47" t="s">
        <v>13</v>
      </c>
      <c r="D47" s="5">
        <v>23497146.473545726</v>
      </c>
    </row>
    <row r="48" spans="1:4" x14ac:dyDescent="0.25">
      <c r="A48">
        <v>2020</v>
      </c>
      <c r="B48">
        <v>23</v>
      </c>
      <c r="C48" t="s">
        <v>13</v>
      </c>
      <c r="D48" s="5">
        <v>21198247.938518811</v>
      </c>
    </row>
    <row r="49" spans="1:4" x14ac:dyDescent="0.25">
      <c r="A49">
        <v>2020</v>
      </c>
      <c r="B49">
        <v>24</v>
      </c>
      <c r="C49" t="s">
        <v>13</v>
      </c>
      <c r="D49" s="5">
        <v>10778200.035429651</v>
      </c>
    </row>
  </sheetData>
  <sortState ref="A27:D49">
    <sortCondition descending="1" ref="C27:C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B6" sqref="B6"/>
    </sheetView>
  </sheetViews>
  <sheetFormatPr defaultRowHeight="15" x14ac:dyDescent="0.25"/>
  <cols>
    <col min="1" max="1" width="19" customWidth="1"/>
    <col min="2" max="2" width="19.28515625" customWidth="1"/>
  </cols>
  <sheetData>
    <row r="2" spans="1:2" x14ac:dyDescent="0.25">
      <c r="A2" t="s">
        <v>23</v>
      </c>
    </row>
    <row r="3" spans="1:2" ht="15.75" thickBot="1" x14ac:dyDescent="0.3"/>
    <row r="4" spans="1:2" ht="30.75" thickBot="1" x14ac:dyDescent="0.3">
      <c r="A4" s="29"/>
      <c r="B4" s="30" t="s">
        <v>17</v>
      </c>
    </row>
    <row r="5" spans="1:2" ht="16.5" thickBot="1" x14ac:dyDescent="0.3">
      <c r="A5" s="31" t="s">
        <v>15</v>
      </c>
      <c r="B5" s="37">
        <f>SUM('2_данные'!D26:D36)/SUM('2_данные'!D2:D12)</f>
        <v>1.5595046112281949</v>
      </c>
    </row>
    <row r="6" spans="1:2" x14ac:dyDescent="0.25">
      <c r="A6" s="33">
        <v>1</v>
      </c>
      <c r="B6" s="28">
        <f>VLOOKUP(A6,'2_данные'!B26:D36,3,0)/VLOOKUP(A6,'2_данные'!B2:D12,3,0)</f>
        <v>1.4656697128318519</v>
      </c>
    </row>
    <row r="7" spans="1:2" x14ac:dyDescent="0.25">
      <c r="A7" s="34">
        <v>2</v>
      </c>
      <c r="B7" s="24">
        <f>VLOOKUP(A7,'2_данные'!B27:D37,3,0)/VLOOKUP(A7,'2_данные'!B3:D13,3,0)</f>
        <v>1.3186290866022516</v>
      </c>
    </row>
    <row r="8" spans="1:2" x14ac:dyDescent="0.25">
      <c r="A8" s="34">
        <v>10</v>
      </c>
      <c r="B8" s="24">
        <f>VLOOKUP(A8,'2_данные'!B28:D38,3,0)/VLOOKUP(A8,'2_данные'!B4:D14,3,0)</f>
        <v>8.7657122040912083E-2</v>
      </c>
    </row>
    <row r="9" spans="1:2" x14ac:dyDescent="0.25">
      <c r="A9" s="34">
        <v>11</v>
      </c>
      <c r="B9" s="24">
        <f>VLOOKUP(A9,'2_данные'!B29:D39,3,0)/VLOOKUP(A9,'2_данные'!B5:D15,3,0)</f>
        <v>0.7355457115397126</v>
      </c>
    </row>
    <row r="10" spans="1:2" x14ac:dyDescent="0.25">
      <c r="A10" s="34">
        <v>12</v>
      </c>
      <c r="B10" s="24">
        <f>VLOOKUP(A10,'2_данные'!B30:D40,3,0)/VLOOKUP(A10,'2_данные'!B6:D16,3,0)</f>
        <v>1.1146703142164498</v>
      </c>
    </row>
    <row r="11" spans="1:2" x14ac:dyDescent="0.25">
      <c r="A11" s="34">
        <v>13</v>
      </c>
      <c r="B11" s="24">
        <f>VLOOKUP(A11,'2_данные'!B31:D41,3,0)/VLOOKUP(A11,'2_данные'!B7:D17,3,0)</f>
        <v>1.9809162586663844</v>
      </c>
    </row>
    <row r="12" spans="1:2" x14ac:dyDescent="0.25">
      <c r="A12" s="34">
        <v>14</v>
      </c>
      <c r="B12" s="24">
        <f>VLOOKUP(A12,'2_данные'!B32:D42,3,0)/VLOOKUP(A12,'2_данные'!B8:D18,3,0)</f>
        <v>2.8274206263111843</v>
      </c>
    </row>
    <row r="13" spans="1:2" x14ac:dyDescent="0.25">
      <c r="A13" s="34">
        <v>16</v>
      </c>
      <c r="B13" s="24">
        <f>VLOOKUP(A13,'2_данные'!B33:D43,3,0)/VLOOKUP(A13,'2_данные'!B9:D19,3,0)</f>
        <v>2.0036498828506022</v>
      </c>
    </row>
    <row r="14" spans="1:2" x14ac:dyDescent="0.25">
      <c r="A14" s="34">
        <v>18</v>
      </c>
      <c r="B14" s="24">
        <f>VLOOKUP(A14,'2_данные'!B34:D44,3,0)/VLOOKUP(A14,'2_данные'!B10:D20,3,0)</f>
        <v>3.689827694650174</v>
      </c>
    </row>
    <row r="15" spans="1:2" x14ac:dyDescent="0.25">
      <c r="A15" s="34">
        <v>20</v>
      </c>
      <c r="B15" s="24">
        <f>VLOOKUP(A15,'2_данные'!B35:D45,3,0)/VLOOKUP(A15,'2_данные'!B11:D21,3,0)</f>
        <v>4.5167440981494842</v>
      </c>
    </row>
    <row r="16" spans="1:2" ht="15.75" thickBot="1" x14ac:dyDescent="0.3">
      <c r="A16" s="35">
        <v>28</v>
      </c>
      <c r="B16" s="26">
        <f>VLOOKUP(A16,'2_данные'!B36:D46,3,0)/VLOOKUP(A16,'2_данные'!B12:D22,3,0)</f>
        <v>0.99397435418257274</v>
      </c>
    </row>
    <row r="17" spans="1:2" ht="16.5" thickBot="1" x14ac:dyDescent="0.3">
      <c r="A17" s="32" t="s">
        <v>16</v>
      </c>
      <c r="B17" s="38">
        <f>SUM('2_данные'!D37:D49)/SUM('2_данные'!D13:D25)</f>
        <v>1.0969927104730373</v>
      </c>
    </row>
    <row r="18" spans="1:2" x14ac:dyDescent="0.25">
      <c r="A18" s="33">
        <v>3</v>
      </c>
      <c r="B18" s="28">
        <f>VLOOKUP(A18,'2_данные'!B37:D49,3,0)/VLOOKUP(A18,'2_данные'!B13:D25,3,0)</f>
        <v>1.1535415803963307</v>
      </c>
    </row>
    <row r="19" spans="1:2" x14ac:dyDescent="0.25">
      <c r="A19" s="34">
        <v>4</v>
      </c>
      <c r="B19" s="28">
        <f>VLOOKUP(A19,'2_данные'!B38:D50,3,0)/VLOOKUP(A19,'2_данные'!B14:D26,3,0)</f>
        <v>0.85945533672011853</v>
      </c>
    </row>
    <row r="20" spans="1:2" x14ac:dyDescent="0.25">
      <c r="A20" s="34">
        <v>5</v>
      </c>
      <c r="B20" s="28">
        <f>VLOOKUP(A20,'2_данные'!B39:D51,3,0)/VLOOKUP(A20,'2_данные'!B15:D27,3,0)</f>
        <v>5.5901938542816945</v>
      </c>
    </row>
    <row r="21" spans="1:2" x14ac:dyDescent="0.25">
      <c r="A21" s="34">
        <v>6</v>
      </c>
      <c r="B21" s="28">
        <f>VLOOKUP(A21,'2_данные'!B40:D52,3,0)/VLOOKUP(A21,'2_данные'!B16:D28,3,0)</f>
        <v>6.2854373625996302E-2</v>
      </c>
    </row>
    <row r="22" spans="1:2" x14ac:dyDescent="0.25">
      <c r="A22" s="34">
        <v>7</v>
      </c>
      <c r="B22" s="28">
        <f>VLOOKUP(A22,'2_данные'!B41:D53,3,0)/VLOOKUP(A22,'2_данные'!B17:D29,3,0)</f>
        <v>0.62721133214350666</v>
      </c>
    </row>
    <row r="23" spans="1:2" x14ac:dyDescent="0.25">
      <c r="A23" s="34">
        <v>8</v>
      </c>
      <c r="B23" s="28">
        <f>VLOOKUP(A23,'2_данные'!B42:D54,3,0)/VLOOKUP(A23,'2_данные'!B18:D30,3,0)</f>
        <v>5.0059682158838239</v>
      </c>
    </row>
    <row r="24" spans="1:2" x14ac:dyDescent="0.25">
      <c r="A24" s="34">
        <v>9</v>
      </c>
      <c r="B24" s="28">
        <f>VLOOKUP(A24,'2_данные'!B43:D55,3,0)/VLOOKUP(A24,'2_данные'!B19:D31,3,0)</f>
        <v>0.23798939687695969</v>
      </c>
    </row>
    <row r="25" spans="1:2" x14ac:dyDescent="0.25">
      <c r="A25" s="34">
        <v>15</v>
      </c>
      <c r="B25" s="28">
        <f>VLOOKUP(A25,'2_данные'!B44:D56,3,0)/VLOOKUP(A25,'2_данные'!B20:D32,3,0)</f>
        <v>1.4514281750118725</v>
      </c>
    </row>
    <row r="26" spans="1:2" x14ac:dyDescent="0.25">
      <c r="A26" s="34">
        <v>17</v>
      </c>
      <c r="B26" s="28">
        <f>VLOOKUP(A26,'2_данные'!B45:D57,3,0)/VLOOKUP(A26,'2_данные'!B21:D33,3,0)</f>
        <v>3.3223542768603886</v>
      </c>
    </row>
    <row r="27" spans="1:2" x14ac:dyDescent="0.25">
      <c r="A27" s="34">
        <v>19</v>
      </c>
      <c r="B27" s="28">
        <f>VLOOKUP(A27,'2_данные'!B46:D58,3,0)/VLOOKUP(A27,'2_данные'!B22:D34,3,0)</f>
        <v>0.12592181072174033</v>
      </c>
    </row>
    <row r="28" spans="1:2" x14ac:dyDescent="0.25">
      <c r="A28" s="34">
        <v>21</v>
      </c>
      <c r="B28" s="28">
        <f>VLOOKUP(A28,'2_данные'!B47:D59,3,0)/VLOOKUP(A28,'2_данные'!B23:D35,3,0)</f>
        <v>0.97022085825814819</v>
      </c>
    </row>
    <row r="29" spans="1:2" x14ac:dyDescent="0.25">
      <c r="A29" s="34">
        <v>23</v>
      </c>
      <c r="B29" s="28">
        <f>VLOOKUP(A29,'2_данные'!B48:D60,3,0)/VLOOKUP(A29,'2_данные'!B24:D36,3,0)</f>
        <v>1.8328932209332978</v>
      </c>
    </row>
    <row r="30" spans="1:2" ht="15.75" thickBot="1" x14ac:dyDescent="0.3">
      <c r="A30" s="35">
        <v>24</v>
      </c>
      <c r="B30" s="36">
        <f>VLOOKUP(A30,'2_данные'!B49:D61,3,0)/VLOOKUP(A30,'2_данные'!B25:D37,3,0)</f>
        <v>0.75163737645500872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zoomScale="85" zoomScaleNormal="85" workbookViewId="0">
      <selection activeCell="M7" sqref="M7"/>
    </sheetView>
  </sheetViews>
  <sheetFormatPr defaultRowHeight="15" x14ac:dyDescent="0.25"/>
  <cols>
    <col min="2" max="2" width="13.42578125" customWidth="1"/>
    <col min="3" max="3" width="13.85546875" bestFit="1" customWidth="1"/>
    <col min="4" max="4" width="13.5703125" customWidth="1"/>
    <col min="5" max="5" width="15.85546875" bestFit="1" customWidth="1"/>
  </cols>
  <sheetData>
    <row r="1" spans="1:5" x14ac:dyDescent="0.25">
      <c r="A1" s="4" t="s">
        <v>22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>
        <v>2020</v>
      </c>
      <c r="B2">
        <v>601004</v>
      </c>
      <c r="C2">
        <v>4090211.8682498746</v>
      </c>
      <c r="D2">
        <v>23.8999999999998</v>
      </c>
      <c r="E2">
        <f>IF(D2&lt;=20,20,IF(D2&lt;=35,35,50))</f>
        <v>35</v>
      </c>
    </row>
    <row r="3" spans="1:5" x14ac:dyDescent="0.25">
      <c r="A3">
        <v>2020</v>
      </c>
      <c r="B3">
        <v>602800</v>
      </c>
      <c r="C3">
        <v>9880780.8110712431</v>
      </c>
      <c r="D3">
        <v>23.8999999999998</v>
      </c>
      <c r="E3">
        <f>IF(D3&lt;=20,20,IF(D3&lt;=35,35,50))</f>
        <v>35</v>
      </c>
    </row>
    <row r="4" spans="1:5" x14ac:dyDescent="0.25">
      <c r="A4">
        <v>2020</v>
      </c>
      <c r="B4">
        <v>601003</v>
      </c>
      <c r="C4">
        <v>7457215.8823530134</v>
      </c>
      <c r="D4">
        <v>23.8999999999998</v>
      </c>
      <c r="E4">
        <f>IF(D4&lt;=20,20,IF(D4&lt;=35,35,50))</f>
        <v>35</v>
      </c>
    </row>
    <row r="5" spans="1:5" x14ac:dyDescent="0.25">
      <c r="A5">
        <v>2020</v>
      </c>
      <c r="B5">
        <v>602801</v>
      </c>
      <c r="C5">
        <v>4827082.2835524259</v>
      </c>
      <c r="D5">
        <v>23.8999999999998</v>
      </c>
      <c r="E5">
        <f>IF(D5&lt;=20,20,IF(D5&lt;=35,35,50))</f>
        <v>35</v>
      </c>
    </row>
    <row r="6" spans="1:5" x14ac:dyDescent="0.25">
      <c r="A6">
        <v>2020</v>
      </c>
      <c r="B6">
        <v>198357</v>
      </c>
      <c r="C6">
        <v>2753037.2787927627</v>
      </c>
      <c r="D6">
        <v>23.8999999999998</v>
      </c>
      <c r="E6">
        <f>IF(D6&lt;=20,20,IF(D6&lt;=35,35,50))</f>
        <v>35</v>
      </c>
    </row>
    <row r="7" spans="1:5" x14ac:dyDescent="0.25">
      <c r="A7">
        <v>2020</v>
      </c>
      <c r="B7">
        <v>200845</v>
      </c>
      <c r="C7">
        <v>370896.36270588014</v>
      </c>
      <c r="D7">
        <v>23.8999999999998</v>
      </c>
      <c r="E7">
        <f>IF(D7&lt;=20,20,IF(D7&lt;=35,35,50))</f>
        <v>35</v>
      </c>
    </row>
    <row r="8" spans="1:5" x14ac:dyDescent="0.25">
      <c r="A8">
        <v>2020</v>
      </c>
      <c r="B8">
        <v>200843</v>
      </c>
      <c r="C8">
        <v>7600578.0561515903</v>
      </c>
      <c r="D8">
        <v>23.8999999999998</v>
      </c>
      <c r="E8">
        <f>IF(D8&lt;=20,20,IF(D8&lt;=35,35,50))</f>
        <v>35</v>
      </c>
    </row>
    <row r="9" spans="1:5" x14ac:dyDescent="0.25">
      <c r="A9">
        <v>2020</v>
      </c>
      <c r="B9">
        <v>195455</v>
      </c>
      <c r="C9">
        <v>6731291.8191022817</v>
      </c>
      <c r="D9">
        <v>23.8999999999998</v>
      </c>
      <c r="E9">
        <f>IF(D9&lt;=20,20,IF(D9&lt;=35,35,50))</f>
        <v>35</v>
      </c>
    </row>
    <row r="10" spans="1:5" x14ac:dyDescent="0.25">
      <c r="A10">
        <v>2020</v>
      </c>
      <c r="B10">
        <v>213047</v>
      </c>
      <c r="C10">
        <v>505496.55266135518</v>
      </c>
      <c r="D10">
        <v>23.8999999999998</v>
      </c>
      <c r="E10">
        <f>IF(D10&lt;=20,20,IF(D10&lt;=35,35,50))</f>
        <v>35</v>
      </c>
    </row>
    <row r="11" spans="1:5" x14ac:dyDescent="0.25">
      <c r="A11">
        <v>2020</v>
      </c>
      <c r="B11">
        <v>602803</v>
      </c>
      <c r="C11">
        <v>914280.88204526994</v>
      </c>
      <c r="D11">
        <v>23.8999999999998</v>
      </c>
      <c r="E11">
        <f>IF(D11&lt;=20,20,IF(D11&lt;=35,35,50))</f>
        <v>35</v>
      </c>
    </row>
    <row r="12" spans="1:5" x14ac:dyDescent="0.25">
      <c r="A12">
        <v>2020</v>
      </c>
      <c r="B12">
        <v>200052</v>
      </c>
      <c r="C12">
        <v>2555778.1194734601</v>
      </c>
      <c r="D12">
        <v>23.8999999999998</v>
      </c>
      <c r="E12">
        <f>IF(D12&lt;=20,20,IF(D12&lt;=35,35,50))</f>
        <v>35</v>
      </c>
    </row>
    <row r="13" spans="1:5" x14ac:dyDescent="0.25">
      <c r="A13">
        <v>2020</v>
      </c>
      <c r="B13">
        <v>207801</v>
      </c>
      <c r="C13">
        <v>5294438.1519066608</v>
      </c>
      <c r="D13">
        <v>23.8999999999998</v>
      </c>
      <c r="E13">
        <f>IF(D13&lt;=20,20,IF(D13&lt;=35,35,50))</f>
        <v>35</v>
      </c>
    </row>
    <row r="14" spans="1:5" x14ac:dyDescent="0.25">
      <c r="A14">
        <v>2020</v>
      </c>
      <c r="B14">
        <v>120837</v>
      </c>
      <c r="C14">
        <v>1028877.2803910924</v>
      </c>
      <c r="D14">
        <v>41.8999999999998</v>
      </c>
      <c r="E14">
        <f>IF(D14&lt;=20,20,IF(D14&lt;=35,35,50))</f>
        <v>50</v>
      </c>
    </row>
    <row r="15" spans="1:5" x14ac:dyDescent="0.25">
      <c r="A15">
        <v>2020</v>
      </c>
      <c r="B15">
        <v>195463</v>
      </c>
      <c r="C15">
        <v>3690583.7299681501</v>
      </c>
      <c r="D15">
        <v>41.8999999999998</v>
      </c>
      <c r="E15">
        <f>IF(D15&lt;=20,20,IF(D15&lt;=35,35,50))</f>
        <v>50</v>
      </c>
    </row>
    <row r="16" spans="1:5" x14ac:dyDescent="0.25">
      <c r="A16">
        <v>2020</v>
      </c>
      <c r="B16">
        <v>200846</v>
      </c>
      <c r="C16">
        <v>5291902.0922380667</v>
      </c>
      <c r="D16">
        <v>23.8999999999998</v>
      </c>
      <c r="E16">
        <f>IF(D16&lt;=20,20,IF(D16&lt;=35,35,50))</f>
        <v>35</v>
      </c>
    </row>
    <row r="17" spans="1:5" x14ac:dyDescent="0.25">
      <c r="A17">
        <v>2020</v>
      </c>
      <c r="B17">
        <v>207800</v>
      </c>
      <c r="C17">
        <v>2692349.3911476769</v>
      </c>
      <c r="D17">
        <v>23.899999999999899</v>
      </c>
      <c r="E17">
        <f>IF(D17&lt;=20,20,IF(D17&lt;=35,35,50))</f>
        <v>35</v>
      </c>
    </row>
    <row r="18" spans="1:5" x14ac:dyDescent="0.25">
      <c r="A18">
        <v>2020</v>
      </c>
      <c r="B18">
        <v>200844</v>
      </c>
      <c r="C18">
        <v>1072463.2007181898</v>
      </c>
      <c r="D18">
        <v>23.8999999999998</v>
      </c>
      <c r="E18">
        <f>IF(D18&lt;=20,20,IF(D18&lt;=35,35,50))</f>
        <v>35</v>
      </c>
    </row>
    <row r="19" spans="1:5" x14ac:dyDescent="0.25">
      <c r="A19">
        <v>2020</v>
      </c>
      <c r="B19">
        <v>196359</v>
      </c>
      <c r="C19">
        <v>54038.07854133215</v>
      </c>
      <c r="D19">
        <v>21.899999999999899</v>
      </c>
      <c r="E19">
        <f>IF(D19&lt;=20,20,IF(D19&lt;=35,35,50))</f>
        <v>35</v>
      </c>
    </row>
    <row r="20" spans="1:5" x14ac:dyDescent="0.25">
      <c r="A20">
        <v>2020</v>
      </c>
      <c r="B20">
        <v>207802</v>
      </c>
      <c r="C20">
        <v>3788167.3017021222</v>
      </c>
      <c r="D20">
        <v>23.899999999999899</v>
      </c>
      <c r="E20">
        <f>IF(D20&lt;=20,20,IF(D20&lt;=35,35,50))</f>
        <v>35</v>
      </c>
    </row>
    <row r="21" spans="1:5" x14ac:dyDescent="0.25">
      <c r="A21">
        <v>2020</v>
      </c>
      <c r="B21">
        <v>120754</v>
      </c>
      <c r="C21">
        <v>1362770.6513284354</v>
      </c>
      <c r="D21">
        <v>21.899999999999899</v>
      </c>
      <c r="E21">
        <f>IF(D21&lt;=20,20,IF(D21&lt;=35,35,50))</f>
        <v>35</v>
      </c>
    </row>
    <row r="22" spans="1:5" x14ac:dyDescent="0.25">
      <c r="A22">
        <v>2020</v>
      </c>
      <c r="B22">
        <v>205333</v>
      </c>
      <c r="C22">
        <v>18402.826023239333</v>
      </c>
      <c r="D22">
        <v>23.899999999999899</v>
      </c>
      <c r="E22">
        <f>IF(D22&lt;=20,20,IF(D22&lt;=35,35,50))</f>
        <v>35</v>
      </c>
    </row>
    <row r="23" spans="1:5" x14ac:dyDescent="0.25">
      <c r="A23">
        <v>2020</v>
      </c>
      <c r="B23">
        <v>205332</v>
      </c>
      <c r="C23">
        <v>952971.30456155795</v>
      </c>
      <c r="D23">
        <v>23.8999999999998</v>
      </c>
      <c r="E23">
        <f>IF(D23&lt;=20,20,IF(D23&lt;=35,35,50))</f>
        <v>35</v>
      </c>
    </row>
    <row r="24" spans="1:5" x14ac:dyDescent="0.25">
      <c r="A24">
        <v>2020</v>
      </c>
      <c r="B24">
        <v>196358</v>
      </c>
      <c r="C24">
        <v>175212.9748906864</v>
      </c>
      <c r="D24">
        <v>21.899999999999899</v>
      </c>
      <c r="E24">
        <f>IF(D24&lt;=20,20,IF(D24&lt;=35,35,50))</f>
        <v>35</v>
      </c>
    </row>
    <row r="25" spans="1:5" x14ac:dyDescent="0.25">
      <c r="A25">
        <v>2020</v>
      </c>
      <c r="B25">
        <v>120616</v>
      </c>
      <c r="C25">
        <v>2329134.2757921387</v>
      </c>
      <c r="D25">
        <v>21.899999999999899</v>
      </c>
      <c r="E25">
        <f>IF(D25&lt;=20,20,IF(D25&lt;=35,35,50))</f>
        <v>35</v>
      </c>
    </row>
    <row r="26" spans="1:5" x14ac:dyDescent="0.25">
      <c r="A26">
        <v>2020</v>
      </c>
      <c r="B26">
        <v>120878</v>
      </c>
      <c r="C26">
        <v>407342.05420653633</v>
      </c>
      <c r="D26">
        <v>41.8999999999998</v>
      </c>
      <c r="E26">
        <f>IF(D26&lt;=20,20,IF(D26&lt;=35,35,50))</f>
        <v>50</v>
      </c>
    </row>
    <row r="27" spans="1:5" x14ac:dyDescent="0.25">
      <c r="A27">
        <v>2020</v>
      </c>
      <c r="B27">
        <v>177858</v>
      </c>
      <c r="C27">
        <v>1927149.1302332862</v>
      </c>
      <c r="D27">
        <v>41.8999999999998</v>
      </c>
      <c r="E27">
        <f>IF(D27&lt;=20,20,IF(D27&lt;=35,35,50))</f>
        <v>50</v>
      </c>
    </row>
    <row r="28" spans="1:5" x14ac:dyDescent="0.25">
      <c r="A28">
        <v>2020</v>
      </c>
      <c r="B28">
        <v>205144</v>
      </c>
      <c r="C28">
        <v>3428053.8702821466</v>
      </c>
      <c r="D28">
        <v>21.899999999999899</v>
      </c>
      <c r="E28">
        <f>IF(D28&lt;=20,20,IF(D28&lt;=35,35,50))</f>
        <v>35</v>
      </c>
    </row>
    <row r="29" spans="1:5" x14ac:dyDescent="0.25">
      <c r="A29">
        <v>2020</v>
      </c>
      <c r="B29">
        <v>120614</v>
      </c>
      <c r="C29">
        <v>1369207.6109435102</v>
      </c>
      <c r="D29">
        <v>21.8999999999998</v>
      </c>
      <c r="E29">
        <f>IF(D29&lt;=20,20,IF(D29&lt;=35,35,50))</f>
        <v>35</v>
      </c>
    </row>
    <row r="30" spans="1:5" x14ac:dyDescent="0.25">
      <c r="A30">
        <v>2020</v>
      </c>
      <c r="B30">
        <v>205145</v>
      </c>
      <c r="C30">
        <v>938431.02195356064</v>
      </c>
      <c r="D30">
        <v>21.899999999999899</v>
      </c>
      <c r="E30">
        <f>IF(D30&lt;=20,20,IF(D30&lt;=35,35,50))</f>
        <v>35</v>
      </c>
    </row>
    <row r="31" spans="1:5" x14ac:dyDescent="0.25">
      <c r="A31">
        <v>2020</v>
      </c>
      <c r="B31">
        <v>212149</v>
      </c>
      <c r="C31">
        <v>1075843.9600785768</v>
      </c>
      <c r="D31">
        <v>21.899999999999899</v>
      </c>
      <c r="E31">
        <f>IF(D31&lt;=20,20,IF(D31&lt;=35,35,50))</f>
        <v>35</v>
      </c>
    </row>
    <row r="32" spans="1:5" x14ac:dyDescent="0.25">
      <c r="A32">
        <v>2020</v>
      </c>
      <c r="B32">
        <v>177857</v>
      </c>
      <c r="C32">
        <v>792396.88990282372</v>
      </c>
      <c r="D32">
        <v>41.8999999999998</v>
      </c>
      <c r="E32">
        <f>IF(D32&lt;=20,20,IF(D32&lt;=35,35,50))</f>
        <v>50</v>
      </c>
    </row>
    <row r="33" spans="1:5" x14ac:dyDescent="0.25">
      <c r="A33">
        <v>2020</v>
      </c>
      <c r="B33">
        <v>120613</v>
      </c>
      <c r="C33">
        <v>3188523.1668128553</v>
      </c>
      <c r="D33">
        <v>21.899999999999899</v>
      </c>
      <c r="E33">
        <f>IF(D33&lt;=20,20,IF(D33&lt;=35,35,50))</f>
        <v>35</v>
      </c>
    </row>
    <row r="34" spans="1:5" x14ac:dyDescent="0.25">
      <c r="A34">
        <v>2020</v>
      </c>
      <c r="B34">
        <v>212148</v>
      </c>
      <c r="C34">
        <v>625277.72135282995</v>
      </c>
      <c r="D34">
        <v>21.899999999999899</v>
      </c>
      <c r="E34">
        <f>IF(D34&lt;=20,20,IF(D34&lt;=35,35,50))</f>
        <v>35</v>
      </c>
    </row>
    <row r="35" spans="1:5" x14ac:dyDescent="0.25">
      <c r="A35">
        <v>2020</v>
      </c>
      <c r="B35">
        <v>206944</v>
      </c>
      <c r="C35">
        <v>2340012.8285123156</v>
      </c>
      <c r="D35">
        <v>21.899999999999899</v>
      </c>
      <c r="E35">
        <f>IF(D35&lt;=20,20,IF(D35&lt;=35,35,50))</f>
        <v>35</v>
      </c>
    </row>
    <row r="36" spans="1:5" x14ac:dyDescent="0.25">
      <c r="A36">
        <v>2020</v>
      </c>
      <c r="B36">
        <v>181474</v>
      </c>
      <c r="C36">
        <v>344683.52753235475</v>
      </c>
      <c r="D36">
        <v>35.8999999999998</v>
      </c>
      <c r="E36">
        <f>IF(D36&lt;=20,20,IF(D36&lt;=35,35,50))</f>
        <v>50</v>
      </c>
    </row>
    <row r="37" spans="1:5" x14ac:dyDescent="0.25">
      <c r="A37">
        <v>2020</v>
      </c>
      <c r="B37">
        <v>205149</v>
      </c>
      <c r="C37">
        <v>1828050.2681300885</v>
      </c>
      <c r="D37">
        <v>21.899999999999899</v>
      </c>
      <c r="E37">
        <f>IF(D37&lt;=20,20,IF(D37&lt;=35,35,50))</f>
        <v>35</v>
      </c>
    </row>
    <row r="38" spans="1:5" x14ac:dyDescent="0.25">
      <c r="A38">
        <v>2020</v>
      </c>
      <c r="B38">
        <v>202313</v>
      </c>
      <c r="C38">
        <v>262495.18982103304</v>
      </c>
      <c r="D38">
        <v>27.8999999999998</v>
      </c>
      <c r="E38">
        <f>IF(D38&lt;=20,20,IF(D38&lt;=35,35,50))</f>
        <v>35</v>
      </c>
    </row>
    <row r="39" spans="1:5" x14ac:dyDescent="0.25">
      <c r="A39">
        <v>2020</v>
      </c>
      <c r="B39">
        <v>193636</v>
      </c>
      <c r="C39">
        <v>190396.99640130106</v>
      </c>
      <c r="D39">
        <v>35.8999999999998</v>
      </c>
      <c r="E39">
        <f>IF(D39&lt;=20,20,IF(D39&lt;=35,35,50))</f>
        <v>50</v>
      </c>
    </row>
    <row r="40" spans="1:5" x14ac:dyDescent="0.25">
      <c r="A40">
        <v>2020</v>
      </c>
      <c r="B40">
        <v>205331</v>
      </c>
      <c r="C40">
        <v>1324432.2868171583</v>
      </c>
      <c r="D40">
        <v>23.899999999999899</v>
      </c>
      <c r="E40">
        <f>IF(D40&lt;=20,20,IF(D40&lt;=35,35,50))</f>
        <v>35</v>
      </c>
    </row>
    <row r="41" spans="1:5" x14ac:dyDescent="0.25">
      <c r="A41">
        <v>2020</v>
      </c>
      <c r="B41">
        <v>205143</v>
      </c>
      <c r="C41">
        <v>966318.07412511006</v>
      </c>
      <c r="D41">
        <v>21.899999999999899</v>
      </c>
      <c r="E41">
        <f>IF(D41&lt;=20,20,IF(D41&lt;=35,35,50))</f>
        <v>35</v>
      </c>
    </row>
    <row r="42" spans="1:5" x14ac:dyDescent="0.25">
      <c r="A42">
        <v>2020</v>
      </c>
      <c r="B42">
        <v>213091</v>
      </c>
      <c r="C42">
        <v>1459742.6490676845</v>
      </c>
      <c r="D42">
        <v>41.8999999999998</v>
      </c>
      <c r="E42">
        <f>IF(D42&lt;=20,20,IF(D42&lt;=35,35,50))</f>
        <v>50</v>
      </c>
    </row>
    <row r="43" spans="1:5" x14ac:dyDescent="0.25">
      <c r="A43">
        <v>2020</v>
      </c>
      <c r="B43">
        <v>207799</v>
      </c>
      <c r="C43">
        <v>964922.34917855565</v>
      </c>
      <c r="D43">
        <v>23.9</v>
      </c>
      <c r="E43">
        <f>IF(D43&lt;=20,20,IF(D43&lt;=35,35,50))</f>
        <v>35</v>
      </c>
    </row>
    <row r="44" spans="1:5" x14ac:dyDescent="0.25">
      <c r="A44">
        <v>2020</v>
      </c>
      <c r="B44">
        <v>205150</v>
      </c>
      <c r="C44">
        <v>1873382.0423232194</v>
      </c>
      <c r="D44">
        <v>21.899999999999899</v>
      </c>
      <c r="E44">
        <f>IF(D44&lt;=20,20,IF(D44&lt;=35,35,50))</f>
        <v>35</v>
      </c>
    </row>
    <row r="45" spans="1:5" x14ac:dyDescent="0.25">
      <c r="A45">
        <v>2020</v>
      </c>
      <c r="B45">
        <v>200054</v>
      </c>
      <c r="C45">
        <v>311658.02906894422</v>
      </c>
      <c r="D45">
        <v>35.8999999999998</v>
      </c>
      <c r="E45">
        <f>IF(D45&lt;=20,20,IF(D45&lt;=35,35,50))</f>
        <v>50</v>
      </c>
    </row>
    <row r="46" spans="1:5" x14ac:dyDescent="0.25">
      <c r="A46">
        <v>2020</v>
      </c>
      <c r="B46">
        <v>193637</v>
      </c>
      <c r="C46">
        <v>1582145.813102229</v>
      </c>
      <c r="D46">
        <v>35.8999999999998</v>
      </c>
      <c r="E46">
        <f>IF(D46&lt;=20,20,IF(D46&lt;=35,35,50))</f>
        <v>50</v>
      </c>
    </row>
    <row r="47" spans="1:5" x14ac:dyDescent="0.25">
      <c r="A47">
        <v>2020</v>
      </c>
      <c r="B47">
        <v>193648</v>
      </c>
      <c r="C47">
        <v>149682.60300647074</v>
      </c>
      <c r="D47">
        <v>21.899999999999899</v>
      </c>
      <c r="E47">
        <f>IF(D47&lt;=20,20,IF(D47&lt;=35,35,50))</f>
        <v>35</v>
      </c>
    </row>
    <row r="48" spans="1:5" x14ac:dyDescent="0.25">
      <c r="A48">
        <v>2020</v>
      </c>
      <c r="B48">
        <v>193639</v>
      </c>
      <c r="C48">
        <v>2087709.8055983849</v>
      </c>
      <c r="D48">
        <v>35.8999999999998</v>
      </c>
      <c r="E48">
        <f>IF(D48&lt;=20,20,IF(D48&lt;=35,35,50))</f>
        <v>50</v>
      </c>
    </row>
    <row r="49" spans="1:5" x14ac:dyDescent="0.25">
      <c r="A49">
        <v>2020</v>
      </c>
      <c r="B49">
        <v>195466</v>
      </c>
      <c r="C49">
        <v>1839596.3811358146</v>
      </c>
      <c r="D49">
        <v>35.8999999999998</v>
      </c>
      <c r="E49">
        <f>IF(D49&lt;=20,20,IF(D49&lt;=35,35,50))</f>
        <v>50</v>
      </c>
    </row>
    <row r="50" spans="1:5" x14ac:dyDescent="0.25">
      <c r="A50">
        <v>2020</v>
      </c>
      <c r="B50">
        <v>202312</v>
      </c>
      <c r="C50">
        <v>1856416.047804558</v>
      </c>
      <c r="D50">
        <v>35.8999999999998</v>
      </c>
      <c r="E50">
        <f>IF(D50&lt;=20,20,IF(D50&lt;=35,35,50))</f>
        <v>50</v>
      </c>
    </row>
    <row r="51" spans="1:5" x14ac:dyDescent="0.25">
      <c r="A51">
        <v>2020</v>
      </c>
      <c r="B51">
        <v>216718</v>
      </c>
      <c r="C51">
        <v>1048983.3642217088</v>
      </c>
      <c r="D51">
        <v>26.8999999999998</v>
      </c>
      <c r="E51">
        <f>IF(D51&lt;=20,20,IF(D51&lt;=35,35,50))</f>
        <v>35</v>
      </c>
    </row>
    <row r="52" spans="1:5" x14ac:dyDescent="0.25">
      <c r="A52">
        <v>2020</v>
      </c>
      <c r="B52">
        <v>181470</v>
      </c>
      <c r="C52">
        <v>1818766.7245057086</v>
      </c>
      <c r="D52">
        <v>35.8999999999998</v>
      </c>
      <c r="E52">
        <f>IF(D52&lt;=20,20,IF(D52&lt;=35,35,50))</f>
        <v>50</v>
      </c>
    </row>
    <row r="53" spans="1:5" x14ac:dyDescent="0.25">
      <c r="A53">
        <v>2020</v>
      </c>
      <c r="B53">
        <v>120644</v>
      </c>
      <c r="C53">
        <v>513615.52346675907</v>
      </c>
      <c r="D53">
        <v>15.899999999999901</v>
      </c>
      <c r="E53">
        <f>IF(D53&lt;=20,20,IF(D53&lt;=35,35,50))</f>
        <v>20</v>
      </c>
    </row>
    <row r="54" spans="1:5" x14ac:dyDescent="0.25">
      <c r="A54">
        <v>2020</v>
      </c>
      <c r="B54">
        <v>209770</v>
      </c>
      <c r="C54">
        <v>744065.93991691549</v>
      </c>
      <c r="D54">
        <v>35.8999999999998</v>
      </c>
      <c r="E54">
        <f>IF(D54&lt;=20,20,IF(D54&lt;=35,35,50))</f>
        <v>50</v>
      </c>
    </row>
    <row r="55" spans="1:5" x14ac:dyDescent="0.25">
      <c r="A55">
        <v>2020</v>
      </c>
      <c r="B55">
        <v>202310</v>
      </c>
      <c r="C55">
        <v>1270445.3880263472</v>
      </c>
      <c r="D55">
        <v>35.8999999999998</v>
      </c>
      <c r="E55">
        <f>IF(D55&lt;=20,20,IF(D55&lt;=35,35,50))</f>
        <v>50</v>
      </c>
    </row>
    <row r="56" spans="1:5" x14ac:dyDescent="0.25">
      <c r="A56">
        <v>2020</v>
      </c>
      <c r="B56">
        <v>210993</v>
      </c>
      <c r="C56">
        <v>1386237.8657010086</v>
      </c>
      <c r="D56">
        <v>27.8999999999998</v>
      </c>
      <c r="E56">
        <f>IF(D56&lt;=20,20,IF(D56&lt;=35,35,50))</f>
        <v>35</v>
      </c>
    </row>
    <row r="57" spans="1:5" x14ac:dyDescent="0.25">
      <c r="A57">
        <v>2020</v>
      </c>
      <c r="B57">
        <v>193634</v>
      </c>
      <c r="C57">
        <v>1974466.7454176492</v>
      </c>
      <c r="D57">
        <v>35.8999999999998</v>
      </c>
      <c r="E57">
        <f>IF(D57&lt;=20,20,IF(D57&lt;=35,35,50))</f>
        <v>50</v>
      </c>
    </row>
    <row r="58" spans="1:5" x14ac:dyDescent="0.25">
      <c r="A58">
        <v>2020</v>
      </c>
      <c r="B58">
        <v>120645</v>
      </c>
      <c r="C58">
        <v>153424.36236346894</v>
      </c>
      <c r="D58">
        <v>15.899999999999901</v>
      </c>
      <c r="E58">
        <f>IF(D58&lt;=20,20,IF(D58&lt;=35,35,50))</f>
        <v>20</v>
      </c>
    </row>
    <row r="59" spans="1:5" x14ac:dyDescent="0.25">
      <c r="A59">
        <v>2020</v>
      </c>
      <c r="B59">
        <v>193649</v>
      </c>
      <c r="C59">
        <v>1466163.7693798146</v>
      </c>
      <c r="D59">
        <v>15.9</v>
      </c>
      <c r="E59">
        <f>IF(D59&lt;=20,20,IF(D59&lt;=35,35,50))</f>
        <v>20</v>
      </c>
    </row>
    <row r="60" spans="1:5" x14ac:dyDescent="0.25">
      <c r="A60">
        <v>2020</v>
      </c>
      <c r="B60">
        <v>205146</v>
      </c>
      <c r="C60">
        <v>665507.89255643054</v>
      </c>
      <c r="D60">
        <v>20.9</v>
      </c>
      <c r="E60">
        <f>IF(D60&lt;=20,20,IF(D60&lt;=35,35,50))</f>
        <v>35</v>
      </c>
    </row>
    <row r="61" spans="1:5" x14ac:dyDescent="0.25">
      <c r="A61">
        <v>2020</v>
      </c>
      <c r="B61">
        <v>209776</v>
      </c>
      <c r="C61">
        <v>870171.45204861066</v>
      </c>
      <c r="D61">
        <v>21.9</v>
      </c>
      <c r="E61">
        <f>IF(D61&lt;=20,20,IF(D61&lt;=35,35,50))</f>
        <v>35</v>
      </c>
    </row>
    <row r="62" spans="1:5" x14ac:dyDescent="0.25">
      <c r="A62">
        <v>2020</v>
      </c>
      <c r="B62">
        <v>212814</v>
      </c>
      <c r="C62">
        <v>294325.15448602906</v>
      </c>
      <c r="D62">
        <v>13.5</v>
      </c>
      <c r="E62">
        <f>IF(D62&lt;=20,20,IF(D62&lt;=35,35,50))</f>
        <v>20</v>
      </c>
    </row>
    <row r="63" spans="1:5" x14ac:dyDescent="0.25">
      <c r="A63">
        <v>2020</v>
      </c>
      <c r="B63">
        <v>206941</v>
      </c>
      <c r="C63">
        <v>474018.29533721897</v>
      </c>
      <c r="D63">
        <v>21.899999999999899</v>
      </c>
      <c r="E63">
        <f>IF(D63&lt;=20,20,IF(D63&lt;=35,35,50))</f>
        <v>35</v>
      </c>
    </row>
    <row r="64" spans="1:5" x14ac:dyDescent="0.25">
      <c r="A64">
        <v>2020</v>
      </c>
      <c r="B64">
        <v>209771</v>
      </c>
      <c r="C64">
        <v>179712.09933499989</v>
      </c>
      <c r="D64">
        <v>35.8999999999998</v>
      </c>
      <c r="E64">
        <f>IF(D64&lt;=20,20,IF(D64&lt;=35,35,50))</f>
        <v>50</v>
      </c>
    </row>
    <row r="65" spans="1:5" x14ac:dyDescent="0.25">
      <c r="A65">
        <v>2020</v>
      </c>
      <c r="B65">
        <v>212817</v>
      </c>
      <c r="C65">
        <v>1748109.4147288727</v>
      </c>
      <c r="D65">
        <v>16.899999999999899</v>
      </c>
      <c r="E65">
        <f>IF(D65&lt;=20,20,IF(D65&lt;=35,35,50))</f>
        <v>20</v>
      </c>
    </row>
    <row r="66" spans="1:5" x14ac:dyDescent="0.25">
      <c r="A66">
        <v>2020</v>
      </c>
      <c r="B66">
        <v>209773</v>
      </c>
      <c r="C66">
        <v>548190.05356627482</v>
      </c>
      <c r="D66">
        <v>35.8999999999998</v>
      </c>
      <c r="E66">
        <f>IF(D66&lt;=20,20,IF(D66&lt;=35,35,50))</f>
        <v>50</v>
      </c>
    </row>
    <row r="67" spans="1:5" x14ac:dyDescent="0.25">
      <c r="A67">
        <v>2020</v>
      </c>
      <c r="B67">
        <v>212818</v>
      </c>
      <c r="C67">
        <v>854894.23412481451</v>
      </c>
      <c r="D67">
        <v>16.899999999999899</v>
      </c>
      <c r="E67">
        <f>IF(D67&lt;=20,20,IF(D67&lt;=35,35,50))</f>
        <v>20</v>
      </c>
    </row>
    <row r="68" spans="1:5" x14ac:dyDescent="0.25">
      <c r="A68">
        <v>2020</v>
      </c>
      <c r="B68">
        <v>212819</v>
      </c>
      <c r="C68">
        <v>737861.17285147391</v>
      </c>
      <c r="D68">
        <v>16.899999999999899</v>
      </c>
      <c r="E68">
        <f>IF(D68&lt;=20,20,IF(D68&lt;=35,35,50))</f>
        <v>20</v>
      </c>
    </row>
    <row r="69" spans="1:5" x14ac:dyDescent="0.25">
      <c r="A69">
        <v>2020</v>
      </c>
      <c r="B69">
        <v>212816</v>
      </c>
      <c r="C69">
        <v>1323681.975163785</v>
      </c>
      <c r="D69">
        <v>13.5</v>
      </c>
      <c r="E69">
        <f>IF(D69&lt;=20,20,IF(D69&lt;=35,35,50))</f>
        <v>20</v>
      </c>
    </row>
    <row r="70" spans="1:5" x14ac:dyDescent="0.25">
      <c r="A70">
        <v>2020</v>
      </c>
      <c r="B70">
        <v>120648</v>
      </c>
      <c r="C70">
        <v>344047.89150389103</v>
      </c>
      <c r="D70">
        <v>15.899999999999901</v>
      </c>
      <c r="E70">
        <f>IF(D70&lt;=20,20,IF(D70&lt;=35,35,50))</f>
        <v>20</v>
      </c>
    </row>
    <row r="71" spans="1:5" x14ac:dyDescent="0.25">
      <c r="A71">
        <v>2020</v>
      </c>
      <c r="B71">
        <v>212815</v>
      </c>
      <c r="C71">
        <v>830895.05741355871</v>
      </c>
      <c r="D71">
        <v>13.5</v>
      </c>
      <c r="E71">
        <f>IF(D71&lt;=20,20,IF(D71&lt;=35,35,50))</f>
        <v>20</v>
      </c>
    </row>
    <row r="72" spans="1:5" x14ac:dyDescent="0.25">
      <c r="A72">
        <v>2020</v>
      </c>
      <c r="B72">
        <v>193638</v>
      </c>
      <c r="C72">
        <v>250593.11676095967</v>
      </c>
      <c r="D72">
        <v>35.8999999999998</v>
      </c>
      <c r="E72">
        <f>IF(D72&lt;=20,20,IF(D72&lt;=35,35,50))</f>
        <v>50</v>
      </c>
    </row>
    <row r="73" spans="1:5" x14ac:dyDescent="0.25">
      <c r="A73">
        <v>2020</v>
      </c>
      <c r="B73">
        <v>209775</v>
      </c>
      <c r="C73">
        <v>239242.08335371807</v>
      </c>
      <c r="D73">
        <v>15.9</v>
      </c>
      <c r="E73">
        <f>IF(D73&lt;=20,20,IF(D73&lt;=35,35,50))</f>
        <v>20</v>
      </c>
    </row>
    <row r="74" spans="1:5" x14ac:dyDescent="0.25">
      <c r="A74">
        <v>2020</v>
      </c>
      <c r="B74">
        <v>209774</v>
      </c>
      <c r="C74">
        <v>504017.1593527029</v>
      </c>
      <c r="D74">
        <v>15.9</v>
      </c>
      <c r="E74">
        <f>IF(D74&lt;=20,20,IF(D74&lt;=35,35,50))</f>
        <v>20</v>
      </c>
    </row>
    <row r="75" spans="1:5" x14ac:dyDescent="0.25">
      <c r="A75">
        <v>2020</v>
      </c>
      <c r="B75">
        <v>210245</v>
      </c>
      <c r="C75">
        <v>936679.84399469825</v>
      </c>
      <c r="D75">
        <v>35.8999999999998</v>
      </c>
      <c r="E75">
        <f>IF(D75&lt;=20,20,IF(D75&lt;=35,35,50))</f>
        <v>50</v>
      </c>
    </row>
    <row r="76" spans="1:5" x14ac:dyDescent="0.25">
      <c r="A76">
        <v>2020</v>
      </c>
      <c r="B76">
        <v>216720</v>
      </c>
      <c r="C76">
        <v>12431.476822807925</v>
      </c>
      <c r="D76">
        <v>26.899999999999899</v>
      </c>
      <c r="E76">
        <f>IF(D76&lt;=20,20,IF(D76&lt;=35,35,50))</f>
        <v>35</v>
      </c>
    </row>
    <row r="77" spans="1:5" x14ac:dyDescent="0.25">
      <c r="A77">
        <v>2020</v>
      </c>
      <c r="B77">
        <v>208361</v>
      </c>
      <c r="C77">
        <v>1276670.0067206135</v>
      </c>
      <c r="D77">
        <v>21.900000000000102</v>
      </c>
      <c r="E77">
        <f>IF(D77&lt;=20,20,IF(D77&lt;=35,35,50))</f>
        <v>35</v>
      </c>
    </row>
    <row r="78" spans="1:5" x14ac:dyDescent="0.25">
      <c r="A78">
        <v>2020</v>
      </c>
      <c r="B78">
        <v>120612</v>
      </c>
      <c r="C78">
        <v>412209.48535634036</v>
      </c>
      <c r="D78">
        <v>21.9</v>
      </c>
      <c r="E78">
        <f>IF(D78&lt;=20,20,IF(D78&lt;=35,35,50))</f>
        <v>35</v>
      </c>
    </row>
    <row r="79" spans="1:5" x14ac:dyDescent="0.25">
      <c r="A79">
        <v>2020</v>
      </c>
      <c r="B79">
        <v>205320</v>
      </c>
      <c r="C79">
        <v>1023418.6625769411</v>
      </c>
      <c r="D79">
        <v>16.899999999999899</v>
      </c>
      <c r="E79">
        <f>IF(D79&lt;=20,20,IF(D79&lt;=35,35,50))</f>
        <v>20</v>
      </c>
    </row>
    <row r="80" spans="1:5" x14ac:dyDescent="0.25">
      <c r="A80">
        <v>2020</v>
      </c>
      <c r="B80">
        <v>120647</v>
      </c>
      <c r="C80">
        <v>2752.5125784267229</v>
      </c>
      <c r="D80">
        <v>15.9</v>
      </c>
      <c r="E80">
        <f>IF(D80&lt;=20,20,IF(D80&lt;=35,35,50))</f>
        <v>20</v>
      </c>
    </row>
    <row r="81" spans="1:5" x14ac:dyDescent="0.25">
      <c r="A81">
        <v>2020</v>
      </c>
      <c r="B81">
        <v>221897</v>
      </c>
      <c r="C81">
        <v>450243.84674661979</v>
      </c>
      <c r="D81">
        <v>19.899999999999999</v>
      </c>
      <c r="E81">
        <f>IF(D81&lt;=20,20,IF(D81&lt;=35,35,50))</f>
        <v>20</v>
      </c>
    </row>
    <row r="82" spans="1:5" x14ac:dyDescent="0.25">
      <c r="A82">
        <v>2020</v>
      </c>
      <c r="B82">
        <v>205317</v>
      </c>
      <c r="C82">
        <v>84726.52896959467</v>
      </c>
      <c r="D82">
        <v>16.899999999999899</v>
      </c>
      <c r="E82">
        <f>IF(D82&lt;=20,20,IF(D82&lt;=35,35,50))</f>
        <v>20</v>
      </c>
    </row>
    <row r="83" spans="1:5" x14ac:dyDescent="0.25">
      <c r="A83">
        <v>2020</v>
      </c>
      <c r="B83">
        <v>120759</v>
      </c>
      <c r="C83">
        <v>534648.17786159797</v>
      </c>
      <c r="D83">
        <v>21.9</v>
      </c>
      <c r="E83">
        <f>IF(D83&lt;=20,20,IF(D83&lt;=35,35,50))</f>
        <v>35</v>
      </c>
    </row>
    <row r="84" spans="1:5" x14ac:dyDescent="0.25">
      <c r="A84">
        <v>2020</v>
      </c>
      <c r="B84">
        <v>209778</v>
      </c>
      <c r="C84">
        <v>405547.44489763415</v>
      </c>
      <c r="D84">
        <v>21.900000000000102</v>
      </c>
      <c r="E84">
        <f>IF(D84&lt;=20,20,IF(D84&lt;=35,35,50))</f>
        <v>35</v>
      </c>
    </row>
    <row r="85" spans="1:5" x14ac:dyDescent="0.25">
      <c r="A85">
        <v>2020</v>
      </c>
      <c r="B85">
        <v>212150</v>
      </c>
      <c r="C85">
        <v>961764.78237184067</v>
      </c>
      <c r="D85">
        <v>21.9</v>
      </c>
      <c r="E85">
        <f>IF(D85&lt;=20,20,IF(D85&lt;=35,35,50))</f>
        <v>35</v>
      </c>
    </row>
    <row r="86" spans="1:5" x14ac:dyDescent="0.25">
      <c r="A86">
        <v>2020</v>
      </c>
      <c r="B86">
        <v>193635</v>
      </c>
      <c r="C86">
        <v>52241.49936850895</v>
      </c>
      <c r="D86">
        <v>35.899999999999899</v>
      </c>
      <c r="E86">
        <f>IF(D86&lt;=20,20,IF(D86&lt;=35,35,50))</f>
        <v>50</v>
      </c>
    </row>
    <row r="87" spans="1:5" x14ac:dyDescent="0.25">
      <c r="A87">
        <v>2020</v>
      </c>
      <c r="B87">
        <v>210244</v>
      </c>
      <c r="C87">
        <v>841676.70236788807</v>
      </c>
      <c r="D87">
        <v>35.8999999999998</v>
      </c>
      <c r="E87">
        <f>IF(D87&lt;=20,20,IF(D87&lt;=35,35,50))</f>
        <v>50</v>
      </c>
    </row>
    <row r="88" spans="1:5" x14ac:dyDescent="0.25">
      <c r="A88">
        <v>2020</v>
      </c>
      <c r="B88">
        <v>202309</v>
      </c>
      <c r="C88">
        <v>157322.64551983404</v>
      </c>
      <c r="D88">
        <v>35.899999999999899</v>
      </c>
      <c r="E88">
        <f>IF(D88&lt;=20,20,IF(D88&lt;=35,35,50))</f>
        <v>50</v>
      </c>
    </row>
    <row r="89" spans="1:5" x14ac:dyDescent="0.25">
      <c r="A89">
        <v>2020</v>
      </c>
      <c r="B89">
        <v>221896</v>
      </c>
      <c r="C89">
        <v>887927.72675438691</v>
      </c>
      <c r="D89">
        <v>19.899999999999999</v>
      </c>
      <c r="E89">
        <f>IF(D89&lt;=20,20,IF(D89&lt;=35,35,50))</f>
        <v>20</v>
      </c>
    </row>
    <row r="90" spans="1:5" x14ac:dyDescent="0.25">
      <c r="A90">
        <v>2020</v>
      </c>
      <c r="B90">
        <v>206943</v>
      </c>
      <c r="C90">
        <v>485868.04049355292</v>
      </c>
      <c r="D90">
        <v>21.9</v>
      </c>
      <c r="E90">
        <f>IF(D90&lt;=20,20,IF(D90&lt;=35,35,50))</f>
        <v>35</v>
      </c>
    </row>
    <row r="91" spans="1:5" x14ac:dyDescent="0.25">
      <c r="A91">
        <v>2020</v>
      </c>
      <c r="B91">
        <v>210246</v>
      </c>
      <c r="C91">
        <v>756136.67334358743</v>
      </c>
      <c r="D91">
        <v>35.8999999999998</v>
      </c>
      <c r="E91">
        <f>IF(D91&lt;=20,20,IF(D91&lt;=35,35,50))</f>
        <v>50</v>
      </c>
    </row>
    <row r="92" spans="1:5" x14ac:dyDescent="0.25">
      <c r="A92">
        <v>2020</v>
      </c>
      <c r="B92">
        <v>202311</v>
      </c>
      <c r="C92">
        <v>50584.714269109594</v>
      </c>
      <c r="D92">
        <v>35.899999999999899</v>
      </c>
      <c r="E92">
        <f>IF(D92&lt;=20,20,IF(D92&lt;=35,35,50))</f>
        <v>50</v>
      </c>
    </row>
    <row r="93" spans="1:5" x14ac:dyDescent="0.25">
      <c r="A93">
        <v>2020</v>
      </c>
      <c r="B93">
        <v>205318</v>
      </c>
      <c r="C93">
        <v>760663.97925747244</v>
      </c>
      <c r="D93">
        <v>16.899999999999999</v>
      </c>
      <c r="E93">
        <f>IF(D93&lt;=20,20,IF(D93&lt;=35,35,50))</f>
        <v>20</v>
      </c>
    </row>
    <row r="94" spans="1:5" x14ac:dyDescent="0.25">
      <c r="A94">
        <v>2020</v>
      </c>
      <c r="B94">
        <v>205319</v>
      </c>
      <c r="C94">
        <v>256653.59113730752</v>
      </c>
      <c r="D94">
        <v>16.899999999999999</v>
      </c>
      <c r="E94">
        <f>IF(D94&lt;=20,20,IF(D94&lt;=35,35,50))</f>
        <v>20</v>
      </c>
    </row>
    <row r="95" spans="1:5" x14ac:dyDescent="0.25">
      <c r="A95">
        <v>2020</v>
      </c>
      <c r="B95">
        <v>209772</v>
      </c>
      <c r="C95">
        <v>429109.61412452062</v>
      </c>
      <c r="D95">
        <v>35.899999999999899</v>
      </c>
      <c r="E95">
        <f>IF(D95&lt;=20,20,IF(D95&lt;=35,35,50))</f>
        <v>50</v>
      </c>
    </row>
    <row r="96" spans="1:5" x14ac:dyDescent="0.25">
      <c r="A96">
        <v>2020</v>
      </c>
      <c r="B96">
        <v>213217</v>
      </c>
      <c r="C96">
        <v>488359.23049392045</v>
      </c>
      <c r="D96">
        <v>39.8999999999998</v>
      </c>
      <c r="E96">
        <f>IF(D96&lt;=20,20,IF(D96&lt;=35,35,50))</f>
        <v>50</v>
      </c>
    </row>
    <row r="97" spans="1:5" x14ac:dyDescent="0.25">
      <c r="A97">
        <v>2020</v>
      </c>
      <c r="B97">
        <v>206942</v>
      </c>
      <c r="C97">
        <v>38831.116225603728</v>
      </c>
      <c r="D97">
        <v>21.900000000000102</v>
      </c>
      <c r="E97">
        <f>IF(D97&lt;=20,20,IF(D97&lt;=35,35,50))</f>
        <v>35</v>
      </c>
    </row>
    <row r="98" spans="1:5" x14ac:dyDescent="0.25">
      <c r="A98">
        <v>2020</v>
      </c>
      <c r="B98">
        <v>222446</v>
      </c>
      <c r="C98">
        <v>408985.82487998431</v>
      </c>
      <c r="D98">
        <v>26.9</v>
      </c>
      <c r="E98">
        <f>IF(D98&lt;=20,20,IF(D98&lt;=35,35,50))</f>
        <v>35</v>
      </c>
    </row>
    <row r="99" spans="1:5" x14ac:dyDescent="0.25">
      <c r="A99">
        <v>2020</v>
      </c>
      <c r="B99">
        <v>222445</v>
      </c>
      <c r="C99">
        <v>262331.5338251855</v>
      </c>
      <c r="D99">
        <v>26.9</v>
      </c>
      <c r="E99">
        <f>IF(D99&lt;=20,20,IF(D99&lt;=35,35,50))</f>
        <v>35</v>
      </c>
    </row>
    <row r="100" spans="1:5" x14ac:dyDescent="0.25">
      <c r="A100">
        <v>2020</v>
      </c>
      <c r="B100">
        <v>222480</v>
      </c>
      <c r="C100">
        <v>459664.85273078852</v>
      </c>
      <c r="D100">
        <v>26.9</v>
      </c>
      <c r="E100">
        <f>IF(D100&lt;=20,20,IF(D100&lt;=35,35,50))</f>
        <v>35</v>
      </c>
    </row>
    <row r="101" spans="1:5" x14ac:dyDescent="0.25">
      <c r="A101">
        <v>2020</v>
      </c>
      <c r="B101">
        <v>213218</v>
      </c>
      <c r="C101">
        <v>367783.18816064217</v>
      </c>
      <c r="D101">
        <v>39.899999999999899</v>
      </c>
      <c r="E101">
        <f>IF(D101&lt;=20,20,IF(D101&lt;=35,35,50))</f>
        <v>50</v>
      </c>
    </row>
    <row r="102" spans="1:5" x14ac:dyDescent="0.25">
      <c r="A102">
        <v>2020</v>
      </c>
      <c r="B102">
        <v>217594</v>
      </c>
      <c r="C102">
        <v>354731.85685628006</v>
      </c>
      <c r="D102">
        <v>35.900000000000098</v>
      </c>
      <c r="E102">
        <f>IF(D102&lt;=20,20,IF(D102&lt;=35,35,50))</f>
        <v>50</v>
      </c>
    </row>
    <row r="103" spans="1:5" x14ac:dyDescent="0.25">
      <c r="A103">
        <v>2020</v>
      </c>
      <c r="B103">
        <v>222479</v>
      </c>
      <c r="C103">
        <v>36906.009498633917</v>
      </c>
      <c r="D103">
        <v>26.9</v>
      </c>
      <c r="E103">
        <f>IF(D103&lt;=20,20,IF(D103&lt;=35,35,50))</f>
        <v>35</v>
      </c>
    </row>
    <row r="104" spans="1:5" x14ac:dyDescent="0.25">
      <c r="A104">
        <v>2020</v>
      </c>
      <c r="B104">
        <v>223772</v>
      </c>
      <c r="C104">
        <v>344106.5119227157</v>
      </c>
      <c r="D104">
        <v>36.900000000000098</v>
      </c>
      <c r="E104">
        <f>IF(D104&lt;=20,20,IF(D104&lt;=35,35,50))</f>
        <v>50</v>
      </c>
    </row>
    <row r="105" spans="1:5" x14ac:dyDescent="0.25">
      <c r="A105">
        <v>2020</v>
      </c>
      <c r="B105">
        <v>223774</v>
      </c>
      <c r="C105">
        <v>63875.972812685264</v>
      </c>
      <c r="D105">
        <v>36.900000000000098</v>
      </c>
      <c r="E105">
        <f>IF(D105&lt;=20,20,IF(D105&lt;=35,35,50))</f>
        <v>50</v>
      </c>
    </row>
    <row r="106" spans="1:5" x14ac:dyDescent="0.25">
      <c r="A106">
        <v>2020</v>
      </c>
      <c r="B106">
        <v>223769</v>
      </c>
      <c r="C106">
        <v>256710.93527631374</v>
      </c>
      <c r="D106">
        <v>36.900000000000098</v>
      </c>
      <c r="E106">
        <f>IF(D106&lt;=20,20,IF(D106&lt;=35,35,50))</f>
        <v>50</v>
      </c>
    </row>
    <row r="107" spans="1:5" x14ac:dyDescent="0.25">
      <c r="A107">
        <v>2020</v>
      </c>
      <c r="B107">
        <v>223776</v>
      </c>
      <c r="C107">
        <v>172154.0751188283</v>
      </c>
      <c r="D107">
        <v>36.900000000000098</v>
      </c>
      <c r="E107">
        <f>IF(D107&lt;=20,20,IF(D107&lt;=35,35,50))</f>
        <v>50</v>
      </c>
    </row>
    <row r="108" spans="1:5" x14ac:dyDescent="0.25">
      <c r="A108">
        <v>2020</v>
      </c>
      <c r="B108">
        <v>223771</v>
      </c>
      <c r="C108">
        <v>250708.26131431886</v>
      </c>
      <c r="D108">
        <v>36.900000000000098</v>
      </c>
      <c r="E108">
        <f>IF(D108&lt;=20,20,IF(D108&lt;=35,35,50))</f>
        <v>50</v>
      </c>
    </row>
    <row r="109" spans="1:5" x14ac:dyDescent="0.25">
      <c r="A109">
        <v>2020</v>
      </c>
      <c r="B109">
        <v>214264</v>
      </c>
      <c r="C109">
        <v>258195.89594627917</v>
      </c>
      <c r="D109">
        <v>37.9</v>
      </c>
      <c r="E109">
        <f>IF(D109&lt;=20,20,IF(D109&lt;=35,35,50))</f>
        <v>50</v>
      </c>
    </row>
    <row r="110" spans="1:5" x14ac:dyDescent="0.25">
      <c r="A110">
        <v>2020</v>
      </c>
      <c r="B110">
        <v>214265</v>
      </c>
      <c r="C110">
        <v>221441.74458844631</v>
      </c>
      <c r="D110">
        <v>37.9</v>
      </c>
      <c r="E110">
        <f>IF(D110&lt;=20,20,IF(D110&lt;=35,35,50))</f>
        <v>50</v>
      </c>
    </row>
    <row r="111" spans="1:5" x14ac:dyDescent="0.25">
      <c r="A111">
        <v>2020</v>
      </c>
      <c r="B111">
        <v>223775</v>
      </c>
      <c r="C111">
        <v>104920.00251108102</v>
      </c>
      <c r="D111">
        <v>36.900000000000098</v>
      </c>
      <c r="E111">
        <f>IF(D111&lt;=20,20,IF(D111&lt;=35,35,50))</f>
        <v>50</v>
      </c>
    </row>
    <row r="112" spans="1:5" x14ac:dyDescent="0.25">
      <c r="A112">
        <v>2020</v>
      </c>
      <c r="B112">
        <v>214261</v>
      </c>
      <c r="C112">
        <v>99838.473755429193</v>
      </c>
      <c r="D112">
        <v>41.9</v>
      </c>
      <c r="E112">
        <f>IF(D112&lt;=20,20,IF(D112&lt;=35,35,50))</f>
        <v>50</v>
      </c>
    </row>
    <row r="113" spans="1:5" x14ac:dyDescent="0.25">
      <c r="A113">
        <v>2020</v>
      </c>
      <c r="B113">
        <v>217596</v>
      </c>
      <c r="C113">
        <v>64336.230599214439</v>
      </c>
      <c r="D113">
        <v>35.9</v>
      </c>
      <c r="E113">
        <f>IF(D113&lt;=20,20,IF(D113&lt;=35,35,50))</f>
        <v>50</v>
      </c>
    </row>
    <row r="114" spans="1:5" x14ac:dyDescent="0.25">
      <c r="A114">
        <v>2020</v>
      </c>
      <c r="B114">
        <v>219154</v>
      </c>
      <c r="C114">
        <v>159990.79169152491</v>
      </c>
      <c r="D114">
        <v>19.899999999999999</v>
      </c>
      <c r="E114">
        <f>IF(D114&lt;=20,20,IF(D114&lt;=35,35,50))</f>
        <v>20</v>
      </c>
    </row>
    <row r="115" spans="1:5" x14ac:dyDescent="0.25">
      <c r="A115">
        <v>2020</v>
      </c>
      <c r="B115">
        <v>214267</v>
      </c>
      <c r="C115">
        <v>108300.23691963994</v>
      </c>
      <c r="D115">
        <v>37.9</v>
      </c>
      <c r="E115">
        <f>IF(D115&lt;=20,20,IF(D115&lt;=35,35,50))</f>
        <v>50</v>
      </c>
    </row>
    <row r="116" spans="1:5" x14ac:dyDescent="0.25">
      <c r="A116">
        <v>2020</v>
      </c>
      <c r="B116">
        <v>216724</v>
      </c>
      <c r="C116">
        <v>93004.091461308737</v>
      </c>
      <c r="D116">
        <v>91.899999999999807</v>
      </c>
      <c r="E116">
        <f>IF(D116&lt;=20,20,IF(D116&lt;=35,35,50))</f>
        <v>50</v>
      </c>
    </row>
    <row r="117" spans="1:5" x14ac:dyDescent="0.25">
      <c r="A117">
        <v>2020</v>
      </c>
      <c r="B117">
        <v>224932</v>
      </c>
      <c r="C117">
        <v>64965.016665870287</v>
      </c>
      <c r="D117">
        <v>24.9</v>
      </c>
      <c r="E117">
        <f>IF(D117&lt;=20,20,IF(D117&lt;=35,35,50))</f>
        <v>35</v>
      </c>
    </row>
    <row r="118" spans="1:5" x14ac:dyDescent="0.25">
      <c r="A118">
        <v>2020</v>
      </c>
      <c r="B118">
        <v>213092</v>
      </c>
      <c r="C118">
        <v>16039.939616913292</v>
      </c>
      <c r="D118">
        <v>41.9</v>
      </c>
      <c r="E118">
        <f>IF(D118&lt;=20,20,IF(D118&lt;=35,35,50))</f>
        <v>50</v>
      </c>
    </row>
    <row r="119" spans="1:5" x14ac:dyDescent="0.25">
      <c r="A119">
        <v>2020</v>
      </c>
      <c r="B119">
        <v>213220</v>
      </c>
      <c r="C119">
        <v>63481.654716571073</v>
      </c>
      <c r="D119">
        <v>46.900000000000098</v>
      </c>
      <c r="E119">
        <f>IF(D119&lt;=20,20,IF(D119&lt;=35,35,50))</f>
        <v>50</v>
      </c>
    </row>
    <row r="120" spans="1:5" x14ac:dyDescent="0.25">
      <c r="A120">
        <v>2020</v>
      </c>
      <c r="B120">
        <v>213219</v>
      </c>
      <c r="C120">
        <v>1572.0915565978617</v>
      </c>
      <c r="D120">
        <v>46.900000000000098</v>
      </c>
      <c r="E120">
        <f>IF(D120&lt;=20,20,IF(D120&lt;=35,35,50))</f>
        <v>50</v>
      </c>
    </row>
    <row r="121" spans="1:5" x14ac:dyDescent="0.25">
      <c r="A121">
        <v>2020</v>
      </c>
      <c r="B121">
        <v>219157</v>
      </c>
      <c r="C121">
        <v>30245.848904898525</v>
      </c>
      <c r="D121">
        <v>119.9</v>
      </c>
      <c r="E121">
        <f>IF(D121&lt;=20,20,IF(D121&lt;=35,35,50))</f>
        <v>50</v>
      </c>
    </row>
    <row r="122" spans="1:5" x14ac:dyDescent="0.25">
      <c r="A122">
        <v>2020</v>
      </c>
      <c r="B122">
        <v>223755</v>
      </c>
      <c r="C122">
        <v>31897.213504099956</v>
      </c>
      <c r="D122">
        <v>35.9</v>
      </c>
      <c r="E122">
        <f>IF(D122&lt;=20,20,IF(D122&lt;=35,35,50))</f>
        <v>50</v>
      </c>
    </row>
    <row r="123" spans="1:5" x14ac:dyDescent="0.25">
      <c r="A123">
        <v>2020</v>
      </c>
      <c r="B123">
        <v>223758</v>
      </c>
      <c r="C123">
        <v>26934.256044181711</v>
      </c>
      <c r="D123">
        <v>49.9</v>
      </c>
      <c r="E123">
        <f>IF(D123&lt;=20,20,IF(D123&lt;=35,35,50))</f>
        <v>50</v>
      </c>
    </row>
    <row r="124" spans="1:5" x14ac:dyDescent="0.25">
      <c r="A124">
        <v>2020</v>
      </c>
      <c r="B124">
        <v>223756</v>
      </c>
      <c r="C124">
        <v>11919.175509341838</v>
      </c>
      <c r="D124">
        <v>35.9</v>
      </c>
      <c r="E124">
        <f>IF(D124&lt;=20,20,IF(D124&lt;=35,35,50))</f>
        <v>50</v>
      </c>
    </row>
    <row r="125" spans="1:5" x14ac:dyDescent="0.25">
      <c r="A125">
        <v>2020</v>
      </c>
      <c r="B125">
        <v>223757</v>
      </c>
      <c r="C125">
        <v>9595.8707631613561</v>
      </c>
      <c r="D125">
        <v>49.9</v>
      </c>
      <c r="E125">
        <f>IF(D125&lt;=20,20,IF(D125&lt;=35,35,50))</f>
        <v>50</v>
      </c>
    </row>
    <row r="126" spans="1:5" x14ac:dyDescent="0.25">
      <c r="A126">
        <v>2019</v>
      </c>
      <c r="B126">
        <v>601004</v>
      </c>
      <c r="C126">
        <v>8378324.6420862982</v>
      </c>
      <c r="D126">
        <v>23.8999999999998</v>
      </c>
      <c r="E126">
        <f t="shared" ref="E66:E129" si="0">IF(D126&lt;=20,20,IF(D126&lt;=35,35,50))</f>
        <v>35</v>
      </c>
    </row>
    <row r="127" spans="1:5" x14ac:dyDescent="0.25">
      <c r="A127">
        <v>2019</v>
      </c>
      <c r="B127">
        <v>602800</v>
      </c>
      <c r="C127">
        <v>2127611.0694974223</v>
      </c>
      <c r="D127">
        <v>23.8999999999998</v>
      </c>
      <c r="E127">
        <f>IF(D127&lt;=20,20,IF(D127&lt;=35,35,50))</f>
        <v>35</v>
      </c>
    </row>
    <row r="128" spans="1:5" x14ac:dyDescent="0.25">
      <c r="A128">
        <v>2019</v>
      </c>
      <c r="B128">
        <v>601003</v>
      </c>
      <c r="C128">
        <v>8048117.8978529042</v>
      </c>
      <c r="D128">
        <v>23.8999999999998</v>
      </c>
      <c r="E128">
        <f>IF(D128&lt;=20,20,IF(D128&lt;=35,35,50))</f>
        <v>35</v>
      </c>
    </row>
    <row r="129" spans="1:5" x14ac:dyDescent="0.25">
      <c r="A129">
        <v>2019</v>
      </c>
      <c r="B129">
        <v>602801</v>
      </c>
      <c r="C129">
        <v>4323752.9149949467</v>
      </c>
      <c r="D129">
        <v>23.8999999999998</v>
      </c>
      <c r="E129">
        <f>IF(D129&lt;=20,20,IF(D129&lt;=35,35,50))</f>
        <v>35</v>
      </c>
    </row>
    <row r="130" spans="1:5" x14ac:dyDescent="0.25">
      <c r="A130">
        <v>2019</v>
      </c>
      <c r="B130">
        <v>198357</v>
      </c>
      <c r="C130">
        <v>4330218.8932571691</v>
      </c>
      <c r="D130">
        <v>23.8999999999998</v>
      </c>
      <c r="E130">
        <f>IF(D130&lt;=20,20,IF(D130&lt;=35,35,50))</f>
        <v>35</v>
      </c>
    </row>
    <row r="131" spans="1:5" x14ac:dyDescent="0.25">
      <c r="A131">
        <v>2019</v>
      </c>
      <c r="B131">
        <v>200845</v>
      </c>
      <c r="C131">
        <v>8142643.9582192851</v>
      </c>
      <c r="D131">
        <v>23.8999999999998</v>
      </c>
      <c r="E131">
        <f>IF(D131&lt;=20,20,IF(D131&lt;=35,35,50))</f>
        <v>35</v>
      </c>
    </row>
    <row r="132" spans="1:5" x14ac:dyDescent="0.25">
      <c r="A132">
        <v>2019</v>
      </c>
      <c r="B132">
        <v>200843</v>
      </c>
      <c r="C132">
        <v>3686115.7855982957</v>
      </c>
      <c r="D132">
        <v>23.8999999999998</v>
      </c>
      <c r="E132">
        <f>IF(D132&lt;=20,20,IF(D132&lt;=35,35,50))</f>
        <v>35</v>
      </c>
    </row>
    <row r="133" spans="1:5" x14ac:dyDescent="0.25">
      <c r="A133">
        <v>2019</v>
      </c>
      <c r="B133">
        <v>195455</v>
      </c>
      <c r="C133">
        <v>128853.70986708652</v>
      </c>
      <c r="D133">
        <v>23.8999999999998</v>
      </c>
      <c r="E133">
        <f>IF(D133&lt;=20,20,IF(D133&lt;=35,35,50))</f>
        <v>35</v>
      </c>
    </row>
    <row r="134" spans="1:5" x14ac:dyDescent="0.25">
      <c r="A134">
        <v>2019</v>
      </c>
      <c r="B134">
        <v>213047</v>
      </c>
      <c r="C134">
        <v>4473213.0865951562</v>
      </c>
      <c r="D134">
        <v>23.8999999999998</v>
      </c>
      <c r="E134">
        <f>IF(D134&lt;=20,20,IF(D134&lt;=35,35,50))</f>
        <v>35</v>
      </c>
    </row>
    <row r="135" spans="1:5" x14ac:dyDescent="0.25">
      <c r="A135">
        <v>2019</v>
      </c>
      <c r="B135">
        <v>602803</v>
      </c>
      <c r="C135">
        <v>4644648.963889108</v>
      </c>
      <c r="D135">
        <v>23.8999999999998</v>
      </c>
      <c r="E135">
        <f>IF(D135&lt;=20,20,IF(D135&lt;=35,35,50))</f>
        <v>35</v>
      </c>
    </row>
    <row r="136" spans="1:5" x14ac:dyDescent="0.25">
      <c r="A136">
        <v>2019</v>
      </c>
      <c r="B136">
        <v>200052</v>
      </c>
      <c r="C136">
        <v>2519036.5645564292</v>
      </c>
      <c r="D136">
        <v>23.8999999999998</v>
      </c>
      <c r="E136">
        <f>IF(D136&lt;=20,20,IF(D136&lt;=35,35,50))</f>
        <v>35</v>
      </c>
    </row>
    <row r="137" spans="1:5" x14ac:dyDescent="0.25">
      <c r="A137">
        <v>2019</v>
      </c>
      <c r="B137">
        <v>207801</v>
      </c>
      <c r="C137">
        <v>5969570.0368634937</v>
      </c>
      <c r="D137">
        <v>23.8999999999998</v>
      </c>
      <c r="E137">
        <f>IF(D137&lt;=20,20,IF(D137&lt;=35,35,50))</f>
        <v>35</v>
      </c>
    </row>
    <row r="138" spans="1:5" x14ac:dyDescent="0.25">
      <c r="A138">
        <v>2019</v>
      </c>
      <c r="B138">
        <v>120837</v>
      </c>
      <c r="C138">
        <v>5768615.9001066145</v>
      </c>
      <c r="D138">
        <v>41.8999999999998</v>
      </c>
      <c r="E138">
        <f>IF(D138&lt;=20,20,IF(D138&lt;=35,35,50))</f>
        <v>50</v>
      </c>
    </row>
    <row r="139" spans="1:5" x14ac:dyDescent="0.25">
      <c r="A139">
        <v>2019</v>
      </c>
      <c r="B139">
        <v>195463</v>
      </c>
      <c r="C139">
        <v>56432.792606626848</v>
      </c>
      <c r="D139">
        <v>41.8999999999998</v>
      </c>
      <c r="E139">
        <f>IF(D139&lt;=20,20,IF(D139&lt;=35,35,50))</f>
        <v>50</v>
      </c>
    </row>
    <row r="140" spans="1:5" x14ac:dyDescent="0.25">
      <c r="A140">
        <v>2019</v>
      </c>
      <c r="B140">
        <v>200846</v>
      </c>
      <c r="C140">
        <v>5552008.8994713295</v>
      </c>
      <c r="D140">
        <v>23.8999999999998</v>
      </c>
      <c r="E140">
        <f>IF(D140&lt;=20,20,IF(D140&lt;=35,35,50))</f>
        <v>35</v>
      </c>
    </row>
    <row r="141" spans="1:5" x14ac:dyDescent="0.25">
      <c r="A141">
        <v>2019</v>
      </c>
      <c r="B141">
        <v>207800</v>
      </c>
      <c r="C141">
        <v>3790543.6649449184</v>
      </c>
      <c r="D141">
        <v>23.899999999999899</v>
      </c>
      <c r="E141">
        <f>IF(D141&lt;=20,20,IF(D141&lt;=35,35,50))</f>
        <v>35</v>
      </c>
    </row>
    <row r="142" spans="1:5" x14ac:dyDescent="0.25">
      <c r="A142">
        <v>2019</v>
      </c>
      <c r="B142">
        <v>200844</v>
      </c>
      <c r="C142">
        <v>2431229.0264557493</v>
      </c>
      <c r="D142">
        <v>23.8999999999998</v>
      </c>
      <c r="E142">
        <f>IF(D142&lt;=20,20,IF(D142&lt;=35,35,50))</f>
        <v>35</v>
      </c>
    </row>
    <row r="143" spans="1:5" x14ac:dyDescent="0.25">
      <c r="A143">
        <v>2019</v>
      </c>
      <c r="B143">
        <v>196359</v>
      </c>
      <c r="C143">
        <v>3730492.5145091088</v>
      </c>
      <c r="D143">
        <v>21.899999999999899</v>
      </c>
      <c r="E143">
        <f>IF(D143&lt;=20,20,IF(D143&lt;=35,35,50))</f>
        <v>35</v>
      </c>
    </row>
    <row r="144" spans="1:5" x14ac:dyDescent="0.25">
      <c r="A144">
        <v>2019</v>
      </c>
      <c r="B144">
        <v>207802</v>
      </c>
      <c r="C144">
        <v>1706532.0904930797</v>
      </c>
      <c r="D144">
        <v>23.899999999999899</v>
      </c>
      <c r="E144">
        <f>IF(D144&lt;=20,20,IF(D144&lt;=35,35,50))</f>
        <v>35</v>
      </c>
    </row>
    <row r="145" spans="1:5" x14ac:dyDescent="0.25">
      <c r="A145">
        <v>2019</v>
      </c>
      <c r="B145">
        <v>120754</v>
      </c>
      <c r="C145">
        <v>3058109.3000855525</v>
      </c>
      <c r="D145">
        <v>21.899999999999899</v>
      </c>
      <c r="E145">
        <f>IF(D145&lt;=20,20,IF(D145&lt;=35,35,50))</f>
        <v>35</v>
      </c>
    </row>
    <row r="146" spans="1:5" x14ac:dyDescent="0.25">
      <c r="A146">
        <v>2019</v>
      </c>
      <c r="B146">
        <v>205333</v>
      </c>
      <c r="C146">
        <v>2104460.8418339551</v>
      </c>
      <c r="D146">
        <v>23.899999999999899</v>
      </c>
      <c r="E146">
        <f>IF(D146&lt;=20,20,IF(D146&lt;=35,35,50))</f>
        <v>35</v>
      </c>
    </row>
    <row r="147" spans="1:5" x14ac:dyDescent="0.25">
      <c r="A147">
        <v>2019</v>
      </c>
      <c r="B147">
        <v>205332</v>
      </c>
      <c r="C147">
        <v>3171860.5238774256</v>
      </c>
      <c r="D147">
        <v>23.8999999999998</v>
      </c>
      <c r="E147">
        <f>IF(D147&lt;=20,20,IF(D147&lt;=35,35,50))</f>
        <v>35</v>
      </c>
    </row>
    <row r="148" spans="1:5" x14ac:dyDescent="0.25">
      <c r="A148">
        <v>2019</v>
      </c>
      <c r="B148">
        <v>196358</v>
      </c>
      <c r="C148">
        <v>4287140.8566002371</v>
      </c>
      <c r="D148">
        <v>21.899999999999899</v>
      </c>
      <c r="E148">
        <f>IF(D148&lt;=20,20,IF(D148&lt;=35,35,50))</f>
        <v>35</v>
      </c>
    </row>
    <row r="149" spans="1:5" x14ac:dyDescent="0.25">
      <c r="A149">
        <v>2019</v>
      </c>
      <c r="B149">
        <v>120616</v>
      </c>
      <c r="C149">
        <v>3340322.5095977299</v>
      </c>
      <c r="D149">
        <v>21.899999999999899</v>
      </c>
      <c r="E149">
        <f>IF(D149&lt;=20,20,IF(D149&lt;=35,35,50))</f>
        <v>35</v>
      </c>
    </row>
    <row r="150" spans="1:5" x14ac:dyDescent="0.25">
      <c r="A150">
        <v>2019</v>
      </c>
      <c r="B150">
        <v>120878</v>
      </c>
      <c r="C150">
        <v>686478.46445995278</v>
      </c>
      <c r="D150">
        <v>41.8999999999998</v>
      </c>
      <c r="E150">
        <f>IF(D150&lt;=20,20,IF(D150&lt;=35,35,50))</f>
        <v>50</v>
      </c>
    </row>
    <row r="151" spans="1:5" x14ac:dyDescent="0.25">
      <c r="A151">
        <v>2019</v>
      </c>
      <c r="B151">
        <v>177858</v>
      </c>
      <c r="C151">
        <v>2428364.1469122767</v>
      </c>
      <c r="D151">
        <v>41.8999999999998</v>
      </c>
      <c r="E151">
        <f>IF(D151&lt;=20,20,IF(D151&lt;=35,35,50))</f>
        <v>50</v>
      </c>
    </row>
    <row r="152" spans="1:5" x14ac:dyDescent="0.25">
      <c r="A152">
        <v>2019</v>
      </c>
      <c r="B152">
        <v>205144</v>
      </c>
      <c r="C152">
        <v>99941.27915138776</v>
      </c>
      <c r="D152">
        <v>21.899999999999899</v>
      </c>
      <c r="E152">
        <f>IF(D152&lt;=20,20,IF(D152&lt;=35,35,50))</f>
        <v>35</v>
      </c>
    </row>
    <row r="153" spans="1:5" x14ac:dyDescent="0.25">
      <c r="A153">
        <v>2019</v>
      </c>
      <c r="B153">
        <v>120614</v>
      </c>
      <c r="C153">
        <v>763333.16255234624</v>
      </c>
      <c r="D153">
        <v>21.8999999999998</v>
      </c>
      <c r="E153">
        <f>IF(D153&lt;=20,20,IF(D153&lt;=35,35,50))</f>
        <v>35</v>
      </c>
    </row>
    <row r="154" spans="1:5" x14ac:dyDescent="0.25">
      <c r="A154">
        <v>2019</v>
      </c>
      <c r="B154">
        <v>205145</v>
      </c>
      <c r="C154">
        <v>3731327.1200025831</v>
      </c>
      <c r="D154">
        <v>21.899999999999899</v>
      </c>
      <c r="E154">
        <f>IF(D154&lt;=20,20,IF(D154&lt;=35,35,50))</f>
        <v>35</v>
      </c>
    </row>
    <row r="155" spans="1:5" x14ac:dyDescent="0.25">
      <c r="A155">
        <v>2019</v>
      </c>
      <c r="B155">
        <v>212149</v>
      </c>
      <c r="C155">
        <v>2579225.1029243823</v>
      </c>
      <c r="D155">
        <v>21.899999999999899</v>
      </c>
      <c r="E155">
        <f>IF(D155&lt;=20,20,IF(D155&lt;=35,35,50))</f>
        <v>35</v>
      </c>
    </row>
    <row r="156" spans="1:5" x14ac:dyDescent="0.25">
      <c r="A156">
        <v>2019</v>
      </c>
      <c r="B156">
        <v>177857</v>
      </c>
      <c r="C156">
        <v>2004626.1103880419</v>
      </c>
      <c r="D156">
        <v>41.8999999999998</v>
      </c>
      <c r="E156">
        <f>IF(D156&lt;=20,20,IF(D156&lt;=35,35,50))</f>
        <v>50</v>
      </c>
    </row>
    <row r="157" spans="1:5" x14ac:dyDescent="0.25">
      <c r="A157">
        <v>2019</v>
      </c>
      <c r="B157">
        <v>120613</v>
      </c>
      <c r="C157">
        <v>751654.62546519353</v>
      </c>
      <c r="D157">
        <v>21.899999999999899</v>
      </c>
      <c r="E157">
        <f>IF(D157&lt;=20,20,IF(D157&lt;=35,35,50))</f>
        <v>35</v>
      </c>
    </row>
    <row r="158" spans="1:5" x14ac:dyDescent="0.25">
      <c r="A158">
        <v>2019</v>
      </c>
      <c r="B158">
        <v>212148</v>
      </c>
      <c r="C158">
        <v>1937736.1483200749</v>
      </c>
      <c r="D158">
        <v>21.899999999999899</v>
      </c>
      <c r="E158">
        <f>IF(D158&lt;=20,20,IF(D158&lt;=35,35,50))</f>
        <v>35</v>
      </c>
    </row>
    <row r="159" spans="1:5" x14ac:dyDescent="0.25">
      <c r="A159">
        <v>2019</v>
      </c>
      <c r="B159">
        <v>206944</v>
      </c>
      <c r="C159">
        <v>492798.83098576736</v>
      </c>
      <c r="D159">
        <v>21.899999999999899</v>
      </c>
      <c r="E159">
        <f>IF(D159&lt;=20,20,IF(D159&lt;=35,35,50))</f>
        <v>35</v>
      </c>
    </row>
    <row r="160" spans="1:5" x14ac:dyDescent="0.25">
      <c r="A160">
        <v>2019</v>
      </c>
      <c r="B160">
        <v>181474</v>
      </c>
      <c r="C160">
        <v>2014889.0227725983</v>
      </c>
      <c r="D160">
        <v>35.8999999999998</v>
      </c>
      <c r="E160">
        <f>IF(D160&lt;=20,20,IF(D160&lt;=35,35,50))</f>
        <v>50</v>
      </c>
    </row>
    <row r="161" spans="1:5" x14ac:dyDescent="0.25">
      <c r="A161">
        <v>2019</v>
      </c>
      <c r="B161">
        <v>205149</v>
      </c>
      <c r="C161">
        <v>2469267.484707389</v>
      </c>
      <c r="D161">
        <v>21.899999999999899</v>
      </c>
      <c r="E161">
        <f>IF(D161&lt;=20,20,IF(D161&lt;=35,35,50))</f>
        <v>35</v>
      </c>
    </row>
    <row r="162" spans="1:5" x14ac:dyDescent="0.25">
      <c r="A162">
        <v>2019</v>
      </c>
      <c r="B162">
        <v>202313</v>
      </c>
      <c r="C162">
        <v>2459408.0159249404</v>
      </c>
      <c r="D162">
        <v>27.8999999999998</v>
      </c>
      <c r="E162">
        <f>IF(D162&lt;=20,20,IF(D162&lt;=35,35,50))</f>
        <v>35</v>
      </c>
    </row>
    <row r="163" spans="1:5" x14ac:dyDescent="0.25">
      <c r="A163">
        <v>2019</v>
      </c>
      <c r="B163">
        <v>193636</v>
      </c>
      <c r="C163">
        <v>395008.42123886832</v>
      </c>
      <c r="D163">
        <v>35.8999999999998</v>
      </c>
      <c r="E163">
        <f>IF(D163&lt;=20,20,IF(D163&lt;=35,35,50))</f>
        <v>50</v>
      </c>
    </row>
    <row r="164" spans="1:5" x14ac:dyDescent="0.25">
      <c r="A164">
        <v>2019</v>
      </c>
      <c r="B164">
        <v>205331</v>
      </c>
      <c r="C164">
        <v>900628.32928970817</v>
      </c>
      <c r="D164">
        <v>23.899999999999899</v>
      </c>
      <c r="E164">
        <f>IF(D164&lt;=20,20,IF(D164&lt;=35,35,50))</f>
        <v>35</v>
      </c>
    </row>
    <row r="165" spans="1:5" x14ac:dyDescent="0.25">
      <c r="A165">
        <v>2019</v>
      </c>
      <c r="B165">
        <v>205143</v>
      </c>
      <c r="C165">
        <v>3060746.2422250356</v>
      </c>
      <c r="D165">
        <v>21.899999999999899</v>
      </c>
      <c r="E165">
        <f>IF(D165&lt;=20,20,IF(D165&lt;=35,35,50))</f>
        <v>35</v>
      </c>
    </row>
    <row r="166" spans="1:5" x14ac:dyDescent="0.25">
      <c r="A166">
        <v>2019</v>
      </c>
      <c r="B166">
        <v>213091</v>
      </c>
      <c r="C166">
        <v>2428682.8793268558</v>
      </c>
      <c r="D166">
        <v>41.8999999999998</v>
      </c>
      <c r="E166">
        <f>IF(D166&lt;=20,20,IF(D166&lt;=35,35,50))</f>
        <v>50</v>
      </c>
    </row>
    <row r="167" spans="1:5" x14ac:dyDescent="0.25">
      <c r="A167">
        <v>2019</v>
      </c>
      <c r="B167">
        <v>207799</v>
      </c>
      <c r="C167">
        <v>401676.6955650376</v>
      </c>
      <c r="D167">
        <v>23.9</v>
      </c>
      <c r="E167">
        <f>IF(D167&lt;=20,20,IF(D167&lt;=35,35,50))</f>
        <v>35</v>
      </c>
    </row>
    <row r="168" spans="1:5" x14ac:dyDescent="0.25">
      <c r="A168">
        <v>2019</v>
      </c>
      <c r="B168">
        <v>205150</v>
      </c>
      <c r="C168">
        <v>1169399.3518533586</v>
      </c>
      <c r="D168">
        <v>21.899999999999899</v>
      </c>
      <c r="E168">
        <f>IF(D168&lt;=20,20,IF(D168&lt;=35,35,50))</f>
        <v>35</v>
      </c>
    </row>
    <row r="169" spans="1:5" x14ac:dyDescent="0.25">
      <c r="A169">
        <v>2019</v>
      </c>
      <c r="B169">
        <v>200054</v>
      </c>
      <c r="C169">
        <v>2292011.3858763645</v>
      </c>
      <c r="D169">
        <v>35.8999999999998</v>
      </c>
      <c r="E169">
        <f>IF(D169&lt;=20,20,IF(D169&lt;=35,35,50))</f>
        <v>50</v>
      </c>
    </row>
    <row r="170" spans="1:5" x14ac:dyDescent="0.25">
      <c r="A170">
        <v>2019</v>
      </c>
      <c r="B170">
        <v>193637</v>
      </c>
      <c r="C170">
        <v>1851650.919686961</v>
      </c>
      <c r="D170">
        <v>35.8999999999998</v>
      </c>
      <c r="E170">
        <f>IF(D170&lt;=20,20,IF(D170&lt;=35,35,50))</f>
        <v>50</v>
      </c>
    </row>
    <row r="171" spans="1:5" x14ac:dyDescent="0.25">
      <c r="A171">
        <v>2019</v>
      </c>
      <c r="B171">
        <v>193648</v>
      </c>
      <c r="C171">
        <v>678885.57203407167</v>
      </c>
      <c r="D171">
        <v>21.899999999999899</v>
      </c>
      <c r="E171">
        <f>IF(D171&lt;=20,20,IF(D171&lt;=35,35,50))</f>
        <v>35</v>
      </c>
    </row>
    <row r="172" spans="1:5" x14ac:dyDescent="0.25">
      <c r="A172">
        <v>2019</v>
      </c>
      <c r="B172">
        <v>193639</v>
      </c>
      <c r="C172">
        <v>1831736.7921668016</v>
      </c>
      <c r="D172">
        <v>35.8999999999998</v>
      </c>
      <c r="E172">
        <f>IF(D172&lt;=20,20,IF(D172&lt;=35,35,50))</f>
        <v>50</v>
      </c>
    </row>
    <row r="173" spans="1:5" x14ac:dyDescent="0.25">
      <c r="A173">
        <v>2019</v>
      </c>
      <c r="B173">
        <v>195466</v>
      </c>
      <c r="C173">
        <v>558169.0658678998</v>
      </c>
      <c r="D173">
        <v>35.8999999999998</v>
      </c>
      <c r="E173">
        <f>IF(D173&lt;=20,20,IF(D173&lt;=35,35,50))</f>
        <v>50</v>
      </c>
    </row>
    <row r="174" spans="1:5" x14ac:dyDescent="0.25">
      <c r="A174">
        <v>2019</v>
      </c>
      <c r="B174">
        <v>202312</v>
      </c>
      <c r="C174">
        <v>202269.3638866058</v>
      </c>
      <c r="D174">
        <v>35.8999999999998</v>
      </c>
      <c r="E174">
        <f>IF(D174&lt;=20,20,IF(D174&lt;=35,35,50))</f>
        <v>50</v>
      </c>
    </row>
    <row r="175" spans="1:5" x14ac:dyDescent="0.25">
      <c r="A175">
        <v>2019</v>
      </c>
      <c r="B175">
        <v>216718</v>
      </c>
      <c r="C175">
        <v>1794823.1460988065</v>
      </c>
      <c r="D175">
        <v>26.8999999999998</v>
      </c>
      <c r="E175">
        <f>IF(D175&lt;=20,20,IF(D175&lt;=35,35,50))</f>
        <v>35</v>
      </c>
    </row>
    <row r="176" spans="1:5" x14ac:dyDescent="0.25">
      <c r="A176">
        <v>2019</v>
      </c>
      <c r="B176">
        <v>181470</v>
      </c>
      <c r="C176">
        <v>2108513.9147795746</v>
      </c>
      <c r="D176">
        <v>35.8999999999998</v>
      </c>
      <c r="E176">
        <f>IF(D176&lt;=20,20,IF(D176&lt;=35,35,50))</f>
        <v>50</v>
      </c>
    </row>
    <row r="177" spans="1:5" x14ac:dyDescent="0.25">
      <c r="A177">
        <v>2019</v>
      </c>
      <c r="B177">
        <v>120644</v>
      </c>
      <c r="C177">
        <v>1980198.7504075882</v>
      </c>
      <c r="D177">
        <v>15.899999999999901</v>
      </c>
      <c r="E177">
        <f>IF(D177&lt;=20,20,IF(D177&lt;=35,35,50))</f>
        <v>20</v>
      </c>
    </row>
    <row r="178" spans="1:5" x14ac:dyDescent="0.25">
      <c r="A178">
        <v>2019</v>
      </c>
      <c r="B178">
        <v>209770</v>
      </c>
      <c r="C178">
        <v>771331.51849769754</v>
      </c>
      <c r="D178">
        <v>35.8999999999998</v>
      </c>
      <c r="E178">
        <f>IF(D178&lt;=20,20,IF(D178&lt;=35,35,50))</f>
        <v>50</v>
      </c>
    </row>
    <row r="179" spans="1:5" x14ac:dyDescent="0.25">
      <c r="A179">
        <v>2019</v>
      </c>
      <c r="B179">
        <v>202310</v>
      </c>
      <c r="C179">
        <v>740541.20623116428</v>
      </c>
      <c r="D179">
        <v>35.8999999999998</v>
      </c>
      <c r="E179">
        <f>IF(D179&lt;=20,20,IF(D179&lt;=35,35,50))</f>
        <v>50</v>
      </c>
    </row>
    <row r="180" spans="1:5" x14ac:dyDescent="0.25">
      <c r="A180">
        <v>2019</v>
      </c>
      <c r="B180">
        <v>210993</v>
      </c>
      <c r="C180">
        <v>1386466.1610630127</v>
      </c>
      <c r="D180">
        <v>27.8999999999998</v>
      </c>
      <c r="E180">
        <f>IF(D180&lt;=20,20,IF(D180&lt;=35,35,50))</f>
        <v>35</v>
      </c>
    </row>
    <row r="181" spans="1:5" x14ac:dyDescent="0.25">
      <c r="A181">
        <v>2019</v>
      </c>
      <c r="B181">
        <v>193634</v>
      </c>
      <c r="C181">
        <v>491513.22599443607</v>
      </c>
      <c r="D181">
        <v>35.8999999999998</v>
      </c>
      <c r="E181">
        <f>IF(D181&lt;=20,20,IF(D181&lt;=35,35,50))</f>
        <v>50</v>
      </c>
    </row>
    <row r="182" spans="1:5" x14ac:dyDescent="0.25">
      <c r="A182">
        <v>2019</v>
      </c>
      <c r="B182">
        <v>120645</v>
      </c>
      <c r="C182">
        <v>1859966.8406231084</v>
      </c>
      <c r="D182">
        <v>15.899999999999901</v>
      </c>
      <c r="E182">
        <f>IF(D182&lt;=20,20,IF(D182&lt;=35,35,50))</f>
        <v>20</v>
      </c>
    </row>
    <row r="183" spans="1:5" x14ac:dyDescent="0.25">
      <c r="A183">
        <v>2019</v>
      </c>
      <c r="B183">
        <v>193649</v>
      </c>
      <c r="C183">
        <v>1915591.3357280274</v>
      </c>
      <c r="D183">
        <v>15.9</v>
      </c>
      <c r="E183">
        <f>IF(D183&lt;=20,20,IF(D183&lt;=35,35,50))</f>
        <v>20</v>
      </c>
    </row>
    <row r="184" spans="1:5" x14ac:dyDescent="0.25">
      <c r="A184">
        <v>2019</v>
      </c>
      <c r="B184">
        <v>205146</v>
      </c>
      <c r="C184">
        <v>1444312.9790814088</v>
      </c>
      <c r="D184">
        <v>20.9</v>
      </c>
      <c r="E184">
        <f>IF(D184&lt;=20,20,IF(D184&lt;=35,35,50))</f>
        <v>35</v>
      </c>
    </row>
    <row r="185" spans="1:5" x14ac:dyDescent="0.25">
      <c r="A185">
        <v>2019</v>
      </c>
      <c r="B185">
        <v>209776</v>
      </c>
      <c r="C185">
        <v>607184.46784523234</v>
      </c>
      <c r="D185">
        <v>21.9</v>
      </c>
      <c r="E185">
        <f>IF(D185&lt;=20,20,IF(D185&lt;=35,35,50))</f>
        <v>35</v>
      </c>
    </row>
    <row r="186" spans="1:5" x14ac:dyDescent="0.25">
      <c r="A186">
        <v>2019</v>
      </c>
      <c r="B186">
        <v>212814</v>
      </c>
      <c r="C186">
        <v>1177703.9437275883</v>
      </c>
      <c r="D186">
        <v>13.5</v>
      </c>
      <c r="E186">
        <f>IF(D186&lt;=20,20,IF(D186&lt;=35,35,50))</f>
        <v>20</v>
      </c>
    </row>
    <row r="187" spans="1:5" x14ac:dyDescent="0.25">
      <c r="A187">
        <v>2019</v>
      </c>
      <c r="B187">
        <v>206941</v>
      </c>
      <c r="C187">
        <v>33549.250837869156</v>
      </c>
      <c r="D187">
        <v>21.899999999999899</v>
      </c>
      <c r="E187">
        <f>IF(D187&lt;=20,20,IF(D187&lt;=35,35,50))</f>
        <v>35</v>
      </c>
    </row>
    <row r="188" spans="1:5" x14ac:dyDescent="0.25">
      <c r="A188">
        <v>2019</v>
      </c>
      <c r="B188">
        <v>209771</v>
      </c>
      <c r="C188">
        <v>1651298.5666775084</v>
      </c>
      <c r="D188">
        <v>35.8999999999998</v>
      </c>
      <c r="E188">
        <f>IF(D188&lt;=20,20,IF(D188&lt;=35,35,50))</f>
        <v>50</v>
      </c>
    </row>
    <row r="189" spans="1:5" x14ac:dyDescent="0.25">
      <c r="A189">
        <v>2019</v>
      </c>
      <c r="B189">
        <v>212817</v>
      </c>
      <c r="C189">
        <v>597651.0301399345</v>
      </c>
      <c r="D189">
        <v>16.899999999999899</v>
      </c>
      <c r="E189">
        <f>IF(D189&lt;=20,20,IF(D189&lt;=35,35,50))</f>
        <v>20</v>
      </c>
    </row>
    <row r="190" spans="1:5" x14ac:dyDescent="0.25">
      <c r="A190">
        <v>2019</v>
      </c>
      <c r="B190">
        <v>209773</v>
      </c>
      <c r="C190">
        <v>1043990.9028507826</v>
      </c>
      <c r="D190">
        <v>35.8999999999998</v>
      </c>
      <c r="E190">
        <f>IF(D190&lt;=20,20,IF(D190&lt;=35,35,50))</f>
        <v>50</v>
      </c>
    </row>
    <row r="191" spans="1:5" x14ac:dyDescent="0.25">
      <c r="A191">
        <v>2019</v>
      </c>
      <c r="B191">
        <v>212818</v>
      </c>
      <c r="C191">
        <v>1694044.2725945143</v>
      </c>
      <c r="D191">
        <v>16.899999999999899</v>
      </c>
      <c r="E191">
        <f>IF(D191&lt;=20,20,IF(D191&lt;=35,35,50))</f>
        <v>20</v>
      </c>
    </row>
    <row r="192" spans="1:5" x14ac:dyDescent="0.25">
      <c r="A192">
        <v>2019</v>
      </c>
      <c r="B192">
        <v>212819</v>
      </c>
      <c r="C192">
        <v>348925.22756054695</v>
      </c>
      <c r="D192">
        <v>16.899999999999899</v>
      </c>
      <c r="E192">
        <f>IF(D192&lt;=20,20,IF(D192&lt;=35,35,50))</f>
        <v>20</v>
      </c>
    </row>
    <row r="193" spans="1:5" x14ac:dyDescent="0.25">
      <c r="A193">
        <v>2019</v>
      </c>
      <c r="B193">
        <v>212816</v>
      </c>
      <c r="C193">
        <v>1107335.1987423047</v>
      </c>
      <c r="D193">
        <v>13.5</v>
      </c>
      <c r="E193">
        <f>IF(D193&lt;=20,20,IF(D193&lt;=35,35,50))</f>
        <v>20</v>
      </c>
    </row>
    <row r="194" spans="1:5" x14ac:dyDescent="0.25">
      <c r="A194">
        <v>2019</v>
      </c>
      <c r="B194">
        <v>120648</v>
      </c>
      <c r="C194">
        <v>858290.01050233189</v>
      </c>
      <c r="D194">
        <v>15.899999999999901</v>
      </c>
      <c r="E194">
        <f>IF(D194&lt;=20,20,IF(D194&lt;=35,35,50))</f>
        <v>20</v>
      </c>
    </row>
    <row r="195" spans="1:5" x14ac:dyDescent="0.25">
      <c r="A195">
        <v>2019</v>
      </c>
      <c r="B195">
        <v>212815</v>
      </c>
      <c r="C195">
        <v>1582818.0291149891</v>
      </c>
      <c r="D195">
        <v>13.5</v>
      </c>
      <c r="E195">
        <f>IF(D195&lt;=20,20,IF(D195&lt;=35,35,50))</f>
        <v>20</v>
      </c>
    </row>
    <row r="196" spans="1:5" x14ac:dyDescent="0.25">
      <c r="A196">
        <v>2019</v>
      </c>
      <c r="B196">
        <v>193638</v>
      </c>
      <c r="C196">
        <v>731260.7528876682</v>
      </c>
      <c r="D196">
        <v>35.8999999999998</v>
      </c>
      <c r="E196">
        <f>IF(D196&lt;=20,20,IF(D196&lt;=35,35,50))</f>
        <v>50</v>
      </c>
    </row>
    <row r="197" spans="1:5" x14ac:dyDescent="0.25">
      <c r="A197">
        <v>2019</v>
      </c>
      <c r="B197">
        <v>209775</v>
      </c>
      <c r="C197">
        <v>374394.27139646356</v>
      </c>
      <c r="D197">
        <v>15.9</v>
      </c>
      <c r="E197">
        <f>IF(D197&lt;=20,20,IF(D197&lt;=35,35,50))</f>
        <v>20</v>
      </c>
    </row>
    <row r="198" spans="1:5" x14ac:dyDescent="0.25">
      <c r="A198">
        <v>2019</v>
      </c>
      <c r="B198">
        <v>209774</v>
      </c>
      <c r="C198">
        <v>1038640.2579247463</v>
      </c>
      <c r="D198">
        <v>15.9</v>
      </c>
      <c r="E198">
        <f>IF(D198&lt;=20,20,IF(D198&lt;=35,35,50))</f>
        <v>20</v>
      </c>
    </row>
    <row r="199" spans="1:5" x14ac:dyDescent="0.25">
      <c r="A199">
        <v>2019</v>
      </c>
      <c r="B199">
        <v>210245</v>
      </c>
      <c r="C199">
        <v>171511.17516026838</v>
      </c>
      <c r="D199">
        <v>35.8999999999998</v>
      </c>
      <c r="E199">
        <f>IF(D199&lt;=20,20,IF(D199&lt;=35,35,50))</f>
        <v>50</v>
      </c>
    </row>
    <row r="200" spans="1:5" x14ac:dyDescent="0.25">
      <c r="A200">
        <v>2019</v>
      </c>
      <c r="B200">
        <v>216720</v>
      </c>
      <c r="C200">
        <v>1298902.90321327</v>
      </c>
      <c r="D200">
        <v>26.899999999999899</v>
      </c>
      <c r="E200">
        <f>IF(D200&lt;=20,20,IF(D200&lt;=35,35,50))</f>
        <v>35</v>
      </c>
    </row>
    <row r="201" spans="1:5" x14ac:dyDescent="0.25">
      <c r="A201">
        <v>2019</v>
      </c>
      <c r="B201">
        <v>208361</v>
      </c>
      <c r="C201">
        <v>948594.72220195225</v>
      </c>
      <c r="D201">
        <v>21.900000000000102</v>
      </c>
      <c r="E201">
        <f>IF(D201&lt;=20,20,IF(D201&lt;=35,35,50))</f>
        <v>35</v>
      </c>
    </row>
    <row r="202" spans="1:5" x14ac:dyDescent="0.25">
      <c r="A202">
        <v>2019</v>
      </c>
      <c r="B202">
        <v>120612</v>
      </c>
      <c r="C202">
        <v>211384.87103919967</v>
      </c>
      <c r="D202">
        <v>21.9</v>
      </c>
      <c r="E202">
        <f>IF(D202&lt;=20,20,IF(D202&lt;=35,35,50))</f>
        <v>35</v>
      </c>
    </row>
    <row r="203" spans="1:5" x14ac:dyDescent="0.25">
      <c r="A203">
        <v>2019</v>
      </c>
      <c r="B203">
        <v>205320</v>
      </c>
      <c r="C203">
        <v>21621.146577287422</v>
      </c>
      <c r="D203">
        <v>16.899999999999899</v>
      </c>
      <c r="E203">
        <f>IF(D203&lt;=20,20,IF(D203&lt;=35,35,50))</f>
        <v>20</v>
      </c>
    </row>
    <row r="204" spans="1:5" x14ac:dyDescent="0.25">
      <c r="A204">
        <v>2019</v>
      </c>
      <c r="B204">
        <v>120647</v>
      </c>
      <c r="C204">
        <v>782264.11188639351</v>
      </c>
      <c r="D204">
        <v>15.9</v>
      </c>
      <c r="E204">
        <f>IF(D204&lt;=20,20,IF(D204&lt;=35,35,50))</f>
        <v>20</v>
      </c>
    </row>
    <row r="205" spans="1:5" x14ac:dyDescent="0.25">
      <c r="A205">
        <v>2019</v>
      </c>
      <c r="B205">
        <v>221897</v>
      </c>
      <c r="C205">
        <v>1186502.3082653277</v>
      </c>
      <c r="D205">
        <v>19.899999999999999</v>
      </c>
      <c r="E205">
        <f>IF(D205&lt;=20,20,IF(D205&lt;=35,35,50))</f>
        <v>20</v>
      </c>
    </row>
    <row r="206" spans="1:5" x14ac:dyDescent="0.25">
      <c r="A206">
        <v>2019</v>
      </c>
      <c r="B206">
        <v>205317</v>
      </c>
      <c r="C206">
        <v>1113161.6686249417</v>
      </c>
      <c r="D206">
        <v>16.899999999999899</v>
      </c>
      <c r="E206">
        <f>IF(D206&lt;=20,20,IF(D206&lt;=35,35,50))</f>
        <v>20</v>
      </c>
    </row>
    <row r="207" spans="1:5" x14ac:dyDescent="0.25">
      <c r="A207">
        <v>2019</v>
      </c>
      <c r="B207">
        <v>120759</v>
      </c>
      <c r="C207">
        <v>465956.50724092784</v>
      </c>
      <c r="D207">
        <v>21.9</v>
      </c>
      <c r="E207">
        <f>IF(D207&lt;=20,20,IF(D207&lt;=35,35,50))</f>
        <v>35</v>
      </c>
    </row>
    <row r="208" spans="1:5" x14ac:dyDescent="0.25">
      <c r="A208">
        <v>2019</v>
      </c>
      <c r="B208">
        <v>209778</v>
      </c>
      <c r="C208">
        <v>375741.50354581932</v>
      </c>
      <c r="D208">
        <v>21.900000000000102</v>
      </c>
      <c r="E208">
        <f>IF(D208&lt;=20,20,IF(D208&lt;=35,35,50))</f>
        <v>35</v>
      </c>
    </row>
    <row r="209" spans="1:5" x14ac:dyDescent="0.25">
      <c r="A209">
        <v>2019</v>
      </c>
      <c r="B209">
        <v>212150</v>
      </c>
      <c r="C209">
        <v>546984.0746809938</v>
      </c>
      <c r="D209">
        <v>21.9</v>
      </c>
      <c r="E209">
        <f>IF(D209&lt;=20,20,IF(D209&lt;=35,35,50))</f>
        <v>35</v>
      </c>
    </row>
    <row r="210" spans="1:5" x14ac:dyDescent="0.25">
      <c r="A210">
        <v>2019</v>
      </c>
      <c r="B210">
        <v>193635</v>
      </c>
      <c r="C210">
        <v>836637.50490796508</v>
      </c>
      <c r="D210">
        <v>35.899999999999899</v>
      </c>
      <c r="E210">
        <f>IF(D210&lt;=20,20,IF(D210&lt;=35,35,50))</f>
        <v>50</v>
      </c>
    </row>
    <row r="211" spans="1:5" x14ac:dyDescent="0.25">
      <c r="A211">
        <v>2019</v>
      </c>
      <c r="B211">
        <v>210244</v>
      </c>
      <c r="C211">
        <v>921425.06564992433</v>
      </c>
      <c r="D211">
        <v>35.8999999999998</v>
      </c>
      <c r="E211">
        <f>IF(D211&lt;=20,20,IF(D211&lt;=35,35,50))</f>
        <v>50</v>
      </c>
    </row>
    <row r="212" spans="1:5" x14ac:dyDescent="0.25">
      <c r="A212">
        <v>2019</v>
      </c>
      <c r="B212">
        <v>202309</v>
      </c>
      <c r="C212">
        <v>441619.66779114021</v>
      </c>
      <c r="D212">
        <v>35.899999999999899</v>
      </c>
      <c r="E212">
        <f>IF(D212&lt;=20,20,IF(D212&lt;=35,35,50))</f>
        <v>50</v>
      </c>
    </row>
    <row r="213" spans="1:5" x14ac:dyDescent="0.25">
      <c r="A213">
        <v>2019</v>
      </c>
      <c r="B213">
        <v>221896</v>
      </c>
      <c r="C213">
        <v>1068704.4046118609</v>
      </c>
      <c r="D213">
        <v>19.899999999999999</v>
      </c>
      <c r="E213">
        <f>IF(D213&lt;=20,20,IF(D213&lt;=35,35,50))</f>
        <v>20</v>
      </c>
    </row>
    <row r="214" spans="1:5" x14ac:dyDescent="0.25">
      <c r="A214">
        <v>2019</v>
      </c>
      <c r="B214">
        <v>206943</v>
      </c>
      <c r="C214">
        <v>271184.82572508923</v>
      </c>
      <c r="D214">
        <v>21.9</v>
      </c>
      <c r="E214">
        <f>IF(D214&lt;=20,20,IF(D214&lt;=35,35,50))</f>
        <v>35</v>
      </c>
    </row>
    <row r="215" spans="1:5" x14ac:dyDescent="0.25">
      <c r="A215">
        <v>2019</v>
      </c>
      <c r="B215">
        <v>210246</v>
      </c>
      <c r="C215">
        <v>805532.67142811569</v>
      </c>
      <c r="D215">
        <v>35.8999999999998</v>
      </c>
      <c r="E215">
        <f>IF(D215&lt;=20,20,IF(D215&lt;=35,35,50))</f>
        <v>50</v>
      </c>
    </row>
    <row r="216" spans="1:5" x14ac:dyDescent="0.25">
      <c r="A216">
        <v>2019</v>
      </c>
      <c r="B216">
        <v>202311</v>
      </c>
      <c r="C216">
        <v>795285.29612231685</v>
      </c>
      <c r="D216">
        <v>35.899999999999899</v>
      </c>
      <c r="E216">
        <f>IF(D216&lt;=20,20,IF(D216&lt;=35,35,50))</f>
        <v>50</v>
      </c>
    </row>
    <row r="217" spans="1:5" x14ac:dyDescent="0.25">
      <c r="A217">
        <v>2019</v>
      </c>
      <c r="B217">
        <v>205318</v>
      </c>
      <c r="C217">
        <v>190624.71673981042</v>
      </c>
      <c r="D217">
        <v>16.899999999999999</v>
      </c>
      <c r="E217">
        <f>IF(D217&lt;=20,20,IF(D217&lt;=35,35,50))</f>
        <v>20</v>
      </c>
    </row>
    <row r="218" spans="1:5" x14ac:dyDescent="0.25">
      <c r="A218">
        <v>2019</v>
      </c>
      <c r="B218">
        <v>205319</v>
      </c>
      <c r="C218">
        <v>300317.40289780527</v>
      </c>
      <c r="D218">
        <v>16.899999999999999</v>
      </c>
      <c r="E218">
        <f>IF(D218&lt;=20,20,IF(D218&lt;=35,35,50))</f>
        <v>20</v>
      </c>
    </row>
    <row r="219" spans="1:5" x14ac:dyDescent="0.25">
      <c r="A219">
        <v>2019</v>
      </c>
      <c r="B219">
        <v>209772</v>
      </c>
      <c r="C219">
        <v>706027.76091393735</v>
      </c>
      <c r="D219">
        <v>35.899999999999899</v>
      </c>
      <c r="E219">
        <f>IF(D219&lt;=20,20,IF(D219&lt;=35,35,50))</f>
        <v>50</v>
      </c>
    </row>
    <row r="220" spans="1:5" x14ac:dyDescent="0.25">
      <c r="A220">
        <v>2019</v>
      </c>
      <c r="B220">
        <v>213217</v>
      </c>
      <c r="C220">
        <v>249162.31163808331</v>
      </c>
      <c r="D220">
        <v>39.8999999999998</v>
      </c>
      <c r="E220">
        <f>IF(D220&lt;=20,20,IF(D220&lt;=35,35,50))</f>
        <v>50</v>
      </c>
    </row>
    <row r="221" spans="1:5" x14ac:dyDescent="0.25">
      <c r="A221">
        <v>2019</v>
      </c>
      <c r="B221">
        <v>206942</v>
      </c>
      <c r="C221">
        <v>310963.88724061893</v>
      </c>
      <c r="D221">
        <v>21.900000000000102</v>
      </c>
      <c r="E221">
        <f>IF(D221&lt;=20,20,IF(D221&lt;=35,35,50))</f>
        <v>35</v>
      </c>
    </row>
    <row r="222" spans="1:5" x14ac:dyDescent="0.25">
      <c r="A222">
        <v>2019</v>
      </c>
      <c r="B222">
        <v>222446</v>
      </c>
      <c r="C222">
        <v>512991.17202077195</v>
      </c>
      <c r="D222">
        <v>26.9</v>
      </c>
      <c r="E222">
        <f>IF(D222&lt;=20,20,IF(D222&lt;=35,35,50))</f>
        <v>35</v>
      </c>
    </row>
    <row r="223" spans="1:5" x14ac:dyDescent="0.25">
      <c r="A223">
        <v>2019</v>
      </c>
      <c r="B223">
        <v>222445</v>
      </c>
      <c r="C223">
        <v>532178.70639844146</v>
      </c>
      <c r="D223">
        <v>26.9</v>
      </c>
      <c r="E223">
        <f>IF(D223&lt;=20,20,IF(D223&lt;=35,35,50))</f>
        <v>35</v>
      </c>
    </row>
    <row r="224" spans="1:5" x14ac:dyDescent="0.25">
      <c r="A224">
        <v>2019</v>
      </c>
      <c r="B224">
        <v>222480</v>
      </c>
      <c r="C224">
        <v>449785.1171707504</v>
      </c>
      <c r="D224">
        <v>26.9</v>
      </c>
      <c r="E224">
        <f>IF(D224&lt;=20,20,IF(D224&lt;=35,35,50))</f>
        <v>35</v>
      </c>
    </row>
    <row r="225" spans="1:5" x14ac:dyDescent="0.25">
      <c r="A225">
        <v>2019</v>
      </c>
      <c r="B225">
        <v>213218</v>
      </c>
      <c r="C225">
        <v>51054.271419958925</v>
      </c>
      <c r="D225">
        <v>39.899999999999899</v>
      </c>
      <c r="E225">
        <f>IF(D225&lt;=20,20,IF(D225&lt;=35,35,50))</f>
        <v>50</v>
      </c>
    </row>
    <row r="226" spans="1:5" x14ac:dyDescent="0.25">
      <c r="A226">
        <v>2019</v>
      </c>
      <c r="B226">
        <v>217594</v>
      </c>
      <c r="C226">
        <v>441971.57592865115</v>
      </c>
      <c r="D226">
        <v>35.900000000000098</v>
      </c>
      <c r="E226">
        <f>IF(D226&lt;=20,20,IF(D226&lt;=35,35,50))</f>
        <v>50</v>
      </c>
    </row>
    <row r="227" spans="1:5" x14ac:dyDescent="0.25">
      <c r="A227">
        <v>2019</v>
      </c>
      <c r="B227">
        <v>222479</v>
      </c>
      <c r="C227">
        <v>91778.097509007872</v>
      </c>
      <c r="D227">
        <v>26.9</v>
      </c>
      <c r="E227">
        <f>IF(D227&lt;=20,20,IF(D227&lt;=35,35,50))</f>
        <v>35</v>
      </c>
    </row>
    <row r="228" spans="1:5" x14ac:dyDescent="0.25">
      <c r="A228">
        <v>2019</v>
      </c>
      <c r="B228">
        <v>223772</v>
      </c>
      <c r="C228">
        <v>312661.98294622503</v>
      </c>
      <c r="D228">
        <v>36.900000000000098</v>
      </c>
      <c r="E228">
        <f>IF(D228&lt;=20,20,IF(D228&lt;=35,35,50))</f>
        <v>50</v>
      </c>
    </row>
    <row r="229" spans="1:5" x14ac:dyDescent="0.25">
      <c r="A229">
        <v>2019</v>
      </c>
      <c r="B229">
        <v>223774</v>
      </c>
      <c r="C229">
        <v>261384.48506675876</v>
      </c>
      <c r="D229">
        <v>36.900000000000098</v>
      </c>
      <c r="E229">
        <f>IF(D229&lt;=20,20,IF(D229&lt;=35,35,50))</f>
        <v>50</v>
      </c>
    </row>
    <row r="230" spans="1:5" x14ac:dyDescent="0.25">
      <c r="A230">
        <v>2019</v>
      </c>
      <c r="B230">
        <v>223769</v>
      </c>
      <c r="C230">
        <v>12788.634727028752</v>
      </c>
      <c r="D230">
        <v>36.900000000000098</v>
      </c>
      <c r="E230">
        <f>IF(D230&lt;=20,20,IF(D230&lt;=35,35,50))</f>
        <v>50</v>
      </c>
    </row>
    <row r="231" spans="1:5" x14ac:dyDescent="0.25">
      <c r="A231">
        <v>2019</v>
      </c>
      <c r="B231">
        <v>223776</v>
      </c>
      <c r="C231">
        <v>135895.68396527445</v>
      </c>
      <c r="D231">
        <v>36.900000000000098</v>
      </c>
      <c r="E231">
        <f>IF(D231&lt;=20,20,IF(D231&lt;=35,35,50))</f>
        <v>50</v>
      </c>
    </row>
    <row r="232" spans="1:5" x14ac:dyDescent="0.25">
      <c r="A232">
        <v>2019</v>
      </c>
      <c r="B232">
        <v>223771</v>
      </c>
      <c r="C232">
        <v>70414.355702185261</v>
      </c>
      <c r="D232">
        <v>36.900000000000098</v>
      </c>
      <c r="E232">
        <f>IF(D232&lt;=20,20,IF(D232&lt;=35,35,50))</f>
        <v>50</v>
      </c>
    </row>
    <row r="233" spans="1:5" x14ac:dyDescent="0.25">
      <c r="A233">
        <v>2019</v>
      </c>
      <c r="B233">
        <v>214264</v>
      </c>
      <c r="C233">
        <v>206413.99630257816</v>
      </c>
      <c r="D233">
        <v>37.9</v>
      </c>
      <c r="E233">
        <f>IF(D233&lt;=20,20,IF(D233&lt;=35,35,50))</f>
        <v>50</v>
      </c>
    </row>
    <row r="234" spans="1:5" x14ac:dyDescent="0.25">
      <c r="A234">
        <v>2019</v>
      </c>
      <c r="B234">
        <v>214265</v>
      </c>
      <c r="C234">
        <v>165078.25367671627</v>
      </c>
      <c r="D234">
        <v>37.9</v>
      </c>
      <c r="E234">
        <f>IF(D234&lt;=20,20,IF(D234&lt;=35,35,50))</f>
        <v>50</v>
      </c>
    </row>
    <row r="235" spans="1:5" x14ac:dyDescent="0.25">
      <c r="A235">
        <v>2019</v>
      </c>
      <c r="B235">
        <v>223775</v>
      </c>
      <c r="C235">
        <v>201107.09200003726</v>
      </c>
      <c r="D235">
        <v>36.900000000000098</v>
      </c>
      <c r="E235">
        <f>IF(D235&lt;=20,20,IF(D235&lt;=35,35,50))</f>
        <v>50</v>
      </c>
    </row>
    <row r="236" spans="1:5" x14ac:dyDescent="0.25">
      <c r="A236">
        <v>2019</v>
      </c>
      <c r="B236">
        <v>214261</v>
      </c>
      <c r="C236">
        <v>108555.41849871271</v>
      </c>
      <c r="D236">
        <v>41.9</v>
      </c>
      <c r="E236">
        <f>IF(D236&lt;=20,20,IF(D236&lt;=35,35,50))</f>
        <v>50</v>
      </c>
    </row>
    <row r="237" spans="1:5" x14ac:dyDescent="0.25">
      <c r="A237">
        <v>2019</v>
      </c>
      <c r="B237">
        <v>217596</v>
      </c>
      <c r="C237">
        <v>154301.59865691251</v>
      </c>
      <c r="D237">
        <v>35.9</v>
      </c>
      <c r="E237">
        <f>IF(D237&lt;=20,20,IF(D237&lt;=35,35,50))</f>
        <v>50</v>
      </c>
    </row>
    <row r="238" spans="1:5" x14ac:dyDescent="0.25">
      <c r="A238">
        <v>2019</v>
      </c>
      <c r="B238">
        <v>219154</v>
      </c>
      <c r="C238">
        <v>3023.0608308486853</v>
      </c>
      <c r="D238">
        <v>19.899999999999999</v>
      </c>
      <c r="E238">
        <f>IF(D238&lt;=20,20,IF(D238&lt;=35,35,50))</f>
        <v>20</v>
      </c>
    </row>
    <row r="239" spans="1:5" x14ac:dyDescent="0.25">
      <c r="A239">
        <v>2019</v>
      </c>
      <c r="B239">
        <v>214267</v>
      </c>
      <c r="C239">
        <v>98171.81463716412</v>
      </c>
      <c r="D239">
        <v>37.9</v>
      </c>
      <c r="E239">
        <f>IF(D239&lt;=20,20,IF(D239&lt;=35,35,50))</f>
        <v>50</v>
      </c>
    </row>
    <row r="240" spans="1:5" x14ac:dyDescent="0.25">
      <c r="A240">
        <v>2019</v>
      </c>
      <c r="B240">
        <v>216724</v>
      </c>
      <c r="C240">
        <v>76631.169335987681</v>
      </c>
      <c r="D240">
        <v>91.899999999999807</v>
      </c>
      <c r="E240">
        <f>IF(D240&lt;=20,20,IF(D240&lt;=35,35,50))</f>
        <v>50</v>
      </c>
    </row>
    <row r="241" spans="1:8" x14ac:dyDescent="0.25">
      <c r="A241">
        <v>2019</v>
      </c>
      <c r="B241">
        <v>224932</v>
      </c>
      <c r="C241">
        <v>115509.9077567676</v>
      </c>
      <c r="D241">
        <v>24.9</v>
      </c>
      <c r="E241">
        <f>IF(D241&lt;=20,20,IF(D241&lt;=35,35,50))</f>
        <v>35</v>
      </c>
    </row>
    <row r="242" spans="1:8" x14ac:dyDescent="0.25">
      <c r="A242">
        <v>2019</v>
      </c>
      <c r="B242">
        <v>213092</v>
      </c>
      <c r="C242">
        <v>106878.49127146919</v>
      </c>
      <c r="D242">
        <v>41.9</v>
      </c>
      <c r="E242">
        <f>IF(D242&lt;=20,20,IF(D242&lt;=35,35,50))</f>
        <v>50</v>
      </c>
    </row>
    <row r="243" spans="1:8" x14ac:dyDescent="0.25">
      <c r="A243">
        <v>2019</v>
      </c>
      <c r="B243">
        <v>213220</v>
      </c>
      <c r="C243">
        <v>42168.08185265975</v>
      </c>
      <c r="D243">
        <v>46.900000000000098</v>
      </c>
      <c r="E243">
        <f>IF(D243&lt;=20,20,IF(D243&lt;=35,35,50))</f>
        <v>50</v>
      </c>
    </row>
    <row r="244" spans="1:8" x14ac:dyDescent="0.25">
      <c r="A244">
        <v>2019</v>
      </c>
      <c r="B244">
        <v>213219</v>
      </c>
      <c r="C244">
        <v>45871.705878029927</v>
      </c>
      <c r="D244">
        <v>46.900000000000098</v>
      </c>
      <c r="E244">
        <f>IF(D244&lt;=20,20,IF(D244&lt;=35,35,50))</f>
        <v>50</v>
      </c>
    </row>
    <row r="245" spans="1:8" x14ac:dyDescent="0.25">
      <c r="A245">
        <v>2019</v>
      </c>
      <c r="B245">
        <v>219157</v>
      </c>
      <c r="C245">
        <v>8836.6388265719161</v>
      </c>
      <c r="D245">
        <v>119.9</v>
      </c>
      <c r="E245">
        <f>IF(D245&lt;=20,20,IF(D245&lt;=35,35,50))</f>
        <v>50</v>
      </c>
    </row>
    <row r="246" spans="1:8" x14ac:dyDescent="0.25">
      <c r="A246">
        <v>2019</v>
      </c>
      <c r="B246">
        <v>223755</v>
      </c>
      <c r="C246">
        <v>23786.776897424323</v>
      </c>
      <c r="D246">
        <v>35.9</v>
      </c>
      <c r="E246">
        <f>IF(D246&lt;=20,20,IF(D246&lt;=35,35,50))</f>
        <v>50</v>
      </c>
    </row>
    <row r="247" spans="1:8" x14ac:dyDescent="0.25">
      <c r="A247">
        <v>2019</v>
      </c>
      <c r="B247">
        <v>223758</v>
      </c>
      <c r="C247">
        <v>7416.7808813025731</v>
      </c>
      <c r="D247">
        <v>49.9</v>
      </c>
      <c r="E247">
        <f>IF(D247&lt;=20,20,IF(D247&lt;=35,35,50))</f>
        <v>50</v>
      </c>
    </row>
    <row r="248" spans="1:8" x14ac:dyDescent="0.25">
      <c r="A248">
        <v>2019</v>
      </c>
      <c r="B248">
        <v>223756</v>
      </c>
      <c r="C248">
        <v>13801.026329102428</v>
      </c>
      <c r="D248">
        <v>35.9</v>
      </c>
      <c r="E248">
        <f>IF(D248&lt;=20,20,IF(D248&lt;=35,35,50))</f>
        <v>50</v>
      </c>
    </row>
    <row r="249" spans="1:8" x14ac:dyDescent="0.25">
      <c r="A249">
        <v>2019</v>
      </c>
      <c r="B249">
        <v>223757</v>
      </c>
      <c r="C249">
        <v>799.45624733486432</v>
      </c>
      <c r="D249">
        <v>49.9</v>
      </c>
      <c r="E249">
        <f>IF(D249&lt;=20,20,IF(D249&lt;=35,35,50))</f>
        <v>50</v>
      </c>
    </row>
    <row r="252" spans="1:8" x14ac:dyDescent="0.25">
      <c r="B252" s="41" t="s">
        <v>46</v>
      </c>
      <c r="C252" s="41" t="s">
        <v>47</v>
      </c>
      <c r="D252" s="41" t="s">
        <v>48</v>
      </c>
    </row>
    <row r="253" spans="1:8" x14ac:dyDescent="0.25">
      <c r="A253" s="39">
        <f>A2</f>
        <v>2020</v>
      </c>
      <c r="B253" s="9">
        <f>SUMIF(E2:E125,20,C2:C125)/SUM(C2:C125)</f>
        <v>8.7472468680934279E-2</v>
      </c>
      <c r="C253" s="9">
        <f>SUMIF(E2:E125,35,C2:C125)/SUM(C2:C125)</f>
        <v>0.69815742762503785</v>
      </c>
      <c r="D253" s="9">
        <f>SUMIF(E2:E125,50,C2:C125)/SUM(C2:C125)</f>
        <v>0.21437010369402804</v>
      </c>
      <c r="E253" s="40"/>
      <c r="F253" s="39"/>
      <c r="G253" s="39"/>
      <c r="H253" s="39"/>
    </row>
    <row r="254" spans="1:8" x14ac:dyDescent="0.25">
      <c r="A254" s="39">
        <f>A249</f>
        <v>2019</v>
      </c>
      <c r="B254" s="9">
        <f>SUMIF(E126:E249,20,C126:C249)/SUM(C126:C249)</f>
        <v>0.10693111046578772</v>
      </c>
      <c r="C254" s="9">
        <f>SUMIF(E126:E249,35,C126:C249)/SUM(C126:C249)</f>
        <v>0.68406813028748059</v>
      </c>
      <c r="D254" s="9">
        <f>SUMIF(E126:E249,50,C126:C249)/SUM(C126:C249)</f>
        <v>0.20900075924673198</v>
      </c>
      <c r="E254" s="9"/>
      <c r="F254" s="39"/>
      <c r="G254" s="39"/>
      <c r="H254" s="39"/>
    </row>
    <row r="255" spans="1:8" x14ac:dyDescent="0.25">
      <c r="A255" s="39"/>
      <c r="B255" s="39"/>
      <c r="C255" s="39"/>
      <c r="D255" s="39"/>
      <c r="E255" s="39"/>
      <c r="F255" s="39"/>
      <c r="G255" s="39"/>
      <c r="H255" s="39"/>
    </row>
    <row r="256" spans="1:8" x14ac:dyDescent="0.25">
      <c r="A256" s="39"/>
      <c r="B256" s="9"/>
      <c r="C256" s="9"/>
      <c r="D256" s="9"/>
      <c r="E256" s="39"/>
      <c r="F256" s="39"/>
      <c r="G256" s="39"/>
      <c r="H256" s="39"/>
    </row>
    <row r="257" spans="1:8" x14ac:dyDescent="0.25">
      <c r="A257" s="39"/>
      <c r="B257" s="9"/>
      <c r="C257" s="9"/>
      <c r="D257" s="9"/>
      <c r="E257" s="39"/>
      <c r="F257" s="39"/>
      <c r="G257" s="39"/>
      <c r="H257" s="39"/>
    </row>
    <row r="258" spans="1:8" x14ac:dyDescent="0.25">
      <c r="A258" s="39"/>
      <c r="B258" s="39"/>
      <c r="C258" s="39"/>
      <c r="D258" s="39"/>
      <c r="E258" s="39"/>
      <c r="F258" s="39"/>
      <c r="G258" s="39"/>
      <c r="H258" s="39"/>
    </row>
    <row r="259" spans="1:8" x14ac:dyDescent="0.25">
      <c r="A259" s="39"/>
      <c r="B259" s="39"/>
      <c r="C259" s="39"/>
      <c r="D259" s="39"/>
      <c r="E259" s="39"/>
      <c r="F259" s="39"/>
      <c r="G259" s="39"/>
      <c r="H259" s="39"/>
    </row>
    <row r="260" spans="1:8" x14ac:dyDescent="0.25">
      <c r="A260" s="39"/>
      <c r="B260" s="39"/>
      <c r="C260" s="39"/>
      <c r="D260" s="39"/>
      <c r="E260" s="39"/>
      <c r="F260" s="39"/>
      <c r="G260" s="39"/>
      <c r="H260" s="39"/>
    </row>
    <row r="261" spans="1:8" x14ac:dyDescent="0.25">
      <c r="A261" s="39"/>
      <c r="B261" s="39"/>
      <c r="C261" s="39"/>
      <c r="D261" s="39"/>
      <c r="E261" s="39"/>
      <c r="F261" s="39"/>
      <c r="G261" s="39"/>
      <c r="H261" s="39"/>
    </row>
    <row r="262" spans="1:8" x14ac:dyDescent="0.25">
      <c r="A262" s="39"/>
      <c r="B262" s="39"/>
      <c r="C262" s="39"/>
      <c r="D262" s="39"/>
      <c r="E262" s="39"/>
      <c r="F262" s="39"/>
      <c r="G262" s="39"/>
      <c r="H262" s="39"/>
    </row>
    <row r="263" spans="1:8" x14ac:dyDescent="0.25">
      <c r="A263" s="39"/>
      <c r="B263" s="39"/>
      <c r="C263" s="39"/>
      <c r="D263" s="39"/>
      <c r="E263" s="39"/>
      <c r="F263" s="39"/>
      <c r="G263" s="39"/>
      <c r="H263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zoomScale="85" zoomScaleNormal="85" workbookViewId="0">
      <selection activeCell="L20" sqref="L20"/>
    </sheetView>
  </sheetViews>
  <sheetFormatPr defaultRowHeight="15" x14ac:dyDescent="0.25"/>
  <sheetData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showGridLines="0" tabSelected="1" zoomScale="115" zoomScaleNormal="115" workbookViewId="0">
      <selection activeCell="F23" sqref="F23"/>
    </sheetView>
  </sheetViews>
  <sheetFormatPr defaultRowHeight="15" x14ac:dyDescent="0.25"/>
  <cols>
    <col min="1" max="1" width="14.85546875" customWidth="1"/>
    <col min="2" max="2" width="9.85546875" customWidth="1"/>
    <col min="3" max="3" width="12.140625" customWidth="1"/>
    <col min="4" max="4" width="10.42578125" customWidth="1"/>
    <col min="5" max="5" width="12" customWidth="1"/>
    <col min="6" max="6" width="12.7109375" customWidth="1"/>
    <col min="7" max="7" width="13" customWidth="1"/>
    <col min="8" max="8" width="12.28515625" customWidth="1"/>
    <col min="9" max="9" width="12.5703125" customWidth="1"/>
  </cols>
  <sheetData>
    <row r="2" spans="1:9" x14ac:dyDescent="0.25">
      <c r="A2" t="s">
        <v>33</v>
      </c>
    </row>
    <row r="5" spans="1:9" ht="48.75" customHeight="1" x14ac:dyDescent="0.25">
      <c r="A5" s="45" t="s">
        <v>27</v>
      </c>
      <c r="B5" s="46" t="s">
        <v>51</v>
      </c>
      <c r="C5" s="45" t="s">
        <v>28</v>
      </c>
      <c r="D5" s="46" t="s">
        <v>52</v>
      </c>
      <c r="E5" s="46" t="s">
        <v>53</v>
      </c>
      <c r="F5" s="46" t="s">
        <v>49</v>
      </c>
      <c r="G5" s="45" t="s">
        <v>29</v>
      </c>
      <c r="H5" s="46" t="s">
        <v>50</v>
      </c>
      <c r="I5" s="46" t="s">
        <v>54</v>
      </c>
    </row>
    <row r="6" spans="1:9" ht="15.75" x14ac:dyDescent="0.25">
      <c r="A6" s="47" t="s">
        <v>30</v>
      </c>
      <c r="B6" s="50">
        <v>257500</v>
      </c>
      <c r="C6" s="51">
        <v>0.55766990291262097</v>
      </c>
      <c r="D6" s="50">
        <v>401100</v>
      </c>
      <c r="E6" s="59">
        <v>0.20572815533980582</v>
      </c>
      <c r="F6" s="50">
        <v>52975</v>
      </c>
      <c r="G6" s="51">
        <v>0.39933931099575271</v>
      </c>
      <c r="H6" s="50">
        <v>74130</v>
      </c>
      <c r="I6" s="56">
        <v>0.181714719271624</v>
      </c>
    </row>
    <row r="7" spans="1:9" ht="15.75" x14ac:dyDescent="0.25">
      <c r="A7" s="48" t="s">
        <v>31</v>
      </c>
      <c r="B7" s="52">
        <v>5500</v>
      </c>
      <c r="C7" s="53">
        <v>3.6363636363636362E-2</v>
      </c>
      <c r="D7" s="52">
        <v>5700</v>
      </c>
      <c r="E7" s="60">
        <v>0.77272727272727271</v>
      </c>
      <c r="F7" s="52">
        <v>4250</v>
      </c>
      <c r="G7" s="53">
        <v>-0.46352941176470586</v>
      </c>
      <c r="H7" s="52">
        <v>2280</v>
      </c>
      <c r="I7" s="57">
        <v>0.4</v>
      </c>
    </row>
    <row r="8" spans="1:9" ht="15.75" x14ac:dyDescent="0.25">
      <c r="A8" s="49" t="s">
        <v>32</v>
      </c>
      <c r="B8" s="54">
        <v>252000</v>
      </c>
      <c r="C8" s="55">
        <v>0.56904761904761902</v>
      </c>
      <c r="D8" s="54">
        <v>395400</v>
      </c>
      <c r="E8" s="61">
        <v>0.19335317460317461</v>
      </c>
      <c r="F8" s="54">
        <v>48725</v>
      </c>
      <c r="G8" s="55">
        <v>0.47460236018471008</v>
      </c>
      <c r="H8" s="54">
        <v>71850</v>
      </c>
      <c r="I8" s="58">
        <v>0.181714719271624</v>
      </c>
    </row>
  </sheetData>
  <autoFilter ref="A5:I5"/>
  <conditionalFormatting sqref="I6:I8">
    <cfRule type="iconSet" priority="6">
      <iconSet iconSet="3Arrows">
        <cfvo type="percent" val="0"/>
        <cfvo type="num" val="50"/>
        <cfvo type="num" val="51"/>
      </iconSet>
    </cfRule>
  </conditionalFormatting>
  <conditionalFormatting sqref="G6:G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{551224FA-2259-42FC-B066-D02CD4C16289}</x14:id>
        </ext>
      </extLst>
    </cfRule>
  </conditionalFormatting>
  <conditionalFormatting sqref="C6:C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{35C03040-EB11-4E61-B3CE-F7583D8FAB99}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083786A9-C551-4CEC-B120-15EC25D9B43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E6:E8</xm:sqref>
        </x14:conditionalFormatting>
        <x14:conditionalFormatting xmlns:xm="http://schemas.microsoft.com/office/excel/2006/main">
          <x14:cfRule type="dataBar" id="{551224FA-2259-42FC-B066-D02CD4C162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G6:G8</xm:sqref>
        </x14:conditionalFormatting>
        <x14:conditionalFormatting xmlns:xm="http://schemas.microsoft.com/office/excel/2006/main">
          <x14:cfRule type="dataBar" id="{35C03040-EB11-4E61-B3CE-F7583D8FAB99}">
            <x14:dataBar minLength="0" maxLength="100" gradient="0" axisPosition="middle">
              <x14:cfvo type="autoMin"/>
              <x14:cfvo type="autoMax"/>
              <x14:negativeFillColor rgb="FFFF0000"/>
              <x14:axisColor rgb="FF000000"/>
            </x14:dataBar>
          </x14:cfRule>
          <xm:sqref>C6:C8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85" zoomScaleNormal="85" workbookViewId="0">
      <selection activeCell="L20" sqref="L20"/>
    </sheetView>
  </sheetViews>
  <sheetFormatPr defaultRowHeight="15" x14ac:dyDescent="0.25"/>
  <cols>
    <col min="1" max="5" width="15" customWidth="1"/>
    <col min="6" max="6" width="14.7109375" customWidth="1"/>
  </cols>
  <sheetData>
    <row r="2" spans="1:6" x14ac:dyDescent="0.25">
      <c r="A2" t="s">
        <v>40</v>
      </c>
    </row>
    <row r="4" spans="1:6" ht="15.75" thickBot="1" x14ac:dyDescent="0.3"/>
    <row r="5" spans="1:6" ht="54" customHeight="1" thickBot="1" x14ac:dyDescent="0.3">
      <c r="A5" s="67" t="s">
        <v>34</v>
      </c>
      <c r="B5" s="68" t="s">
        <v>35</v>
      </c>
      <c r="C5" s="68" t="s">
        <v>36</v>
      </c>
      <c r="D5" s="68" t="s">
        <v>39</v>
      </c>
      <c r="E5" s="69" t="s">
        <v>37</v>
      </c>
      <c r="F5" s="70" t="s">
        <v>38</v>
      </c>
    </row>
    <row r="6" spans="1:6" ht="15.75" x14ac:dyDescent="0.25">
      <c r="A6" s="27">
        <v>205333</v>
      </c>
      <c r="B6" s="44">
        <v>88</v>
      </c>
      <c r="C6" s="44">
        <v>210</v>
      </c>
      <c r="D6" s="66">
        <v>1.9297698305894868</v>
      </c>
      <c r="E6" s="43">
        <v>14</v>
      </c>
      <c r="F6" s="71">
        <f>C6-(B6-E6*D6)</f>
        <v>149.01677762825281</v>
      </c>
    </row>
    <row r="7" spans="1:6" ht="15.75" x14ac:dyDescent="0.25">
      <c r="A7" s="23">
        <v>205332</v>
      </c>
      <c r="B7" s="22">
        <v>37</v>
      </c>
      <c r="C7" s="22">
        <v>110</v>
      </c>
      <c r="D7" s="62">
        <v>5.78930949176846</v>
      </c>
      <c r="E7" s="42">
        <v>14</v>
      </c>
      <c r="F7" s="72">
        <f t="shared" ref="F7:F12" si="0">C7-(B7-E7*D7)</f>
        <v>154.05033288475843</v>
      </c>
    </row>
    <row r="8" spans="1:6" ht="15.75" x14ac:dyDescent="0.25">
      <c r="A8" s="23">
        <v>196358</v>
      </c>
      <c r="B8" s="22">
        <v>100</v>
      </c>
      <c r="C8" s="22">
        <v>455</v>
      </c>
      <c r="D8" s="62">
        <v>3.8595396611789736</v>
      </c>
      <c r="E8" s="42">
        <v>14</v>
      </c>
      <c r="F8" s="72">
        <f t="shared" si="0"/>
        <v>409.03355525650562</v>
      </c>
    </row>
    <row r="9" spans="1:6" ht="15.75" x14ac:dyDescent="0.25">
      <c r="A9" s="23">
        <v>120616</v>
      </c>
      <c r="B9" s="22">
        <v>45</v>
      </c>
      <c r="C9" s="22">
        <v>210</v>
      </c>
      <c r="D9" s="62">
        <v>3.5083888141264001</v>
      </c>
      <c r="E9" s="42">
        <v>14</v>
      </c>
      <c r="F9" s="72">
        <f t="shared" si="0"/>
        <v>214.11744339776959</v>
      </c>
    </row>
    <row r="10" spans="1:6" ht="15.75" x14ac:dyDescent="0.25">
      <c r="A10" s="23">
        <v>120878</v>
      </c>
      <c r="B10" s="22">
        <v>50</v>
      </c>
      <c r="C10" s="22">
        <v>350</v>
      </c>
      <c r="D10" s="62">
        <v>5.4381586447158998</v>
      </c>
      <c r="E10" s="42">
        <v>7</v>
      </c>
      <c r="F10" s="72">
        <f t="shared" si="0"/>
        <v>338.0671105130113</v>
      </c>
    </row>
    <row r="11" spans="1:6" ht="15.75" x14ac:dyDescent="0.25">
      <c r="A11" s="23">
        <v>177858</v>
      </c>
      <c r="B11" s="22">
        <v>40</v>
      </c>
      <c r="C11" s="22">
        <v>325</v>
      </c>
      <c r="D11" s="62">
        <v>3.8595396611789736</v>
      </c>
      <c r="E11" s="42">
        <v>7</v>
      </c>
      <c r="F11" s="72">
        <f t="shared" si="0"/>
        <v>312.01677762825284</v>
      </c>
    </row>
    <row r="12" spans="1:6" ht="16.5" thickBot="1" x14ac:dyDescent="0.3">
      <c r="A12" s="25">
        <v>205144</v>
      </c>
      <c r="B12" s="63">
        <v>25</v>
      </c>
      <c r="C12" s="63">
        <v>260</v>
      </c>
      <c r="D12" s="64">
        <v>9.6488491529474345</v>
      </c>
      <c r="E12" s="65">
        <v>7</v>
      </c>
      <c r="F12" s="73">
        <f t="shared" si="0"/>
        <v>302.54194407063204</v>
      </c>
    </row>
    <row r="14" spans="1:6" x14ac:dyDescent="0.25">
      <c r="E14" s="7"/>
    </row>
    <row r="15" spans="1:6" x14ac:dyDescent="0.25">
      <c r="E15" s="7"/>
    </row>
    <row r="16" spans="1:6" x14ac:dyDescent="0.25">
      <c r="E16" s="7"/>
    </row>
    <row r="17" spans="5:5" x14ac:dyDescent="0.25">
      <c r="E17" s="7"/>
    </row>
    <row r="18" spans="5:5" x14ac:dyDescent="0.25">
      <c r="E18" s="7"/>
    </row>
    <row r="19" spans="5:5" x14ac:dyDescent="0.25">
      <c r="E19" s="7"/>
    </row>
    <row r="20" spans="5:5" x14ac:dyDescent="0.25">
      <c r="E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1_данные</vt:lpstr>
      <vt:lpstr>1_задание</vt:lpstr>
      <vt:lpstr>2_данные</vt:lpstr>
      <vt:lpstr>2_задание</vt:lpstr>
      <vt:lpstr>3_данные</vt:lpstr>
      <vt:lpstr>3_задание</vt:lpstr>
      <vt:lpstr>4_задание</vt:lpstr>
      <vt:lpstr>5_задание</vt:lpstr>
    </vt:vector>
  </TitlesOfParts>
  <Company>Systemtechnik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Molodykh Evgeniya</dc:creator>
  <cp:lastModifiedBy>abdu</cp:lastModifiedBy>
  <dcterms:created xsi:type="dcterms:W3CDTF">2020-05-18T11:06:48Z</dcterms:created>
  <dcterms:modified xsi:type="dcterms:W3CDTF">2020-06-19T09:58:31Z</dcterms:modified>
</cp:coreProperties>
</file>