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ad90f5381f438bc7/MasterDegree/BADS7105_CRM/05_A-B_Testing/"/>
    </mc:Choice>
  </mc:AlternateContent>
  <xr:revisionPtr revIDLastSave="119" documentId="11_A509BEFD5F198E4E05F1D185BF64FA0C3CD95618" xr6:coauthVersionLast="47" xr6:coauthVersionMax="47" xr10:uidLastSave="{B9998E6B-E31E-4640-A4B4-F33662DD378B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P6" i="1"/>
  <c r="Q18" i="1"/>
  <c r="O29" i="1"/>
  <c r="L51" i="1"/>
  <c r="L50" i="1"/>
  <c r="L49" i="1"/>
  <c r="R46" i="1"/>
  <c r="R45" i="1"/>
  <c r="Q46" i="1"/>
  <c r="Q45" i="1"/>
  <c r="P46" i="1"/>
  <c r="P45" i="1"/>
  <c r="G12" i="1"/>
  <c r="G11" i="1"/>
  <c r="L4" i="1"/>
  <c r="M9" i="1"/>
  <c r="N5" i="1"/>
  <c r="N4" i="1"/>
  <c r="L32" i="1"/>
  <c r="L21" i="1"/>
  <c r="M28" i="1"/>
  <c r="L28" i="1"/>
  <c r="M27" i="1"/>
  <c r="L27" i="1"/>
  <c r="O17" i="1"/>
  <c r="N17" i="1"/>
  <c r="M17" i="1"/>
  <c r="L17" i="1"/>
  <c r="O16" i="1"/>
  <c r="N16" i="1"/>
  <c r="M16" i="1"/>
  <c r="L16" i="1"/>
  <c r="M5" i="1"/>
  <c r="L5" i="1"/>
  <c r="O5" i="1" s="1"/>
  <c r="M4" i="1"/>
  <c r="G13" i="1" l="1"/>
  <c r="H12" i="1"/>
  <c r="O4" i="1"/>
  <c r="N6" i="1"/>
  <c r="O18" i="1"/>
  <c r="M6" i="1"/>
  <c r="M18" i="1"/>
  <c r="P17" i="1"/>
  <c r="P16" i="1"/>
  <c r="N27" i="1"/>
  <c r="N18" i="1"/>
  <c r="N28" i="1"/>
  <c r="L6" i="1"/>
  <c r="O6" i="1" s="1"/>
  <c r="M29" i="1"/>
  <c r="L18" i="1"/>
  <c r="L29" i="1"/>
  <c r="H13" i="1" l="1"/>
  <c r="H11" i="1"/>
  <c r="N29" i="1"/>
  <c r="O28" i="1" s="1"/>
  <c r="P18" i="1"/>
  <c r="Q17" i="1" l="1"/>
  <c r="Q16" i="1"/>
  <c r="P5" i="1"/>
  <c r="P4" i="1"/>
  <c r="U28" i="1"/>
  <c r="AA28" i="1" s="1"/>
  <c r="AG28" i="1" s="1"/>
  <c r="V28" i="1"/>
  <c r="AB28" i="1" s="1"/>
  <c r="AH28" i="1" s="1"/>
  <c r="O27" i="1"/>
  <c r="V27" i="1" s="1"/>
  <c r="AB27" i="1" s="1"/>
  <c r="AH27" i="1" s="1"/>
  <c r="X17" i="1"/>
  <c r="AD17" i="1" s="1"/>
  <c r="AJ17" i="1" s="1"/>
  <c r="U17" i="1"/>
  <c r="AA17" i="1" s="1"/>
  <c r="AG17" i="1" s="1"/>
  <c r="W17" i="1"/>
  <c r="AC17" i="1" s="1"/>
  <c r="AI17" i="1" s="1"/>
  <c r="V17" i="1"/>
  <c r="AB17" i="1" s="1"/>
  <c r="AH17" i="1" s="1"/>
  <c r="U27" i="1"/>
  <c r="AA27" i="1" s="1"/>
  <c r="AG27" i="1" s="1"/>
  <c r="L31" i="1" s="1"/>
  <c r="L33" i="1" s="1"/>
  <c r="N33" i="1" s="1"/>
  <c r="U4" i="1" l="1"/>
  <c r="AA4" i="1" s="1"/>
  <c r="AG4" i="1" s="1"/>
  <c r="V4" i="1"/>
  <c r="AB4" i="1" s="1"/>
  <c r="AH4" i="1" s="1"/>
  <c r="W4" i="1"/>
  <c r="AC4" i="1" s="1"/>
  <c r="AI4" i="1" s="1"/>
  <c r="U5" i="1"/>
  <c r="AA5" i="1" s="1"/>
  <c r="AG5" i="1" s="1"/>
  <c r="V5" i="1"/>
  <c r="AB5" i="1" s="1"/>
  <c r="AH5" i="1" s="1"/>
  <c r="W5" i="1"/>
  <c r="AC5" i="1" s="1"/>
  <c r="AI5" i="1" s="1"/>
  <c r="X16" i="1"/>
  <c r="AD16" i="1" s="1"/>
  <c r="AJ16" i="1" s="1"/>
  <c r="U16" i="1"/>
  <c r="AA16" i="1" s="1"/>
  <c r="AG16" i="1" s="1"/>
  <c r="W16" i="1"/>
  <c r="AC16" i="1" s="1"/>
  <c r="AI16" i="1" s="1"/>
  <c r="V16" i="1"/>
  <c r="AB16" i="1" s="1"/>
  <c r="AH16" i="1" s="1"/>
  <c r="M8" i="1" l="1"/>
  <c r="M10" i="1" s="1"/>
  <c r="L20" i="1"/>
  <c r="L22" i="1" s="1"/>
  <c r="N22" i="1" s="1"/>
</calcChain>
</file>

<file path=xl/sharedStrings.xml><?xml version="1.0" encoding="utf-8"?>
<sst xmlns="http://schemas.openxmlformats.org/spreadsheetml/2006/main" count="318" uniqueCount="33">
  <si>
    <t>A/B</t>
  </si>
  <si>
    <t>Sex</t>
  </si>
  <si>
    <t>Age</t>
  </si>
  <si>
    <t>Donut</t>
  </si>
  <si>
    <t>Picture B</t>
  </si>
  <si>
    <t>ชาย</t>
  </si>
  <si>
    <t>31-35</t>
  </si>
  <si>
    <t>ชอบ</t>
  </si>
  <si>
    <t>Observe</t>
  </si>
  <si>
    <t>Ei</t>
  </si>
  <si>
    <t>Oi - Ei</t>
  </si>
  <si>
    <t>Chi-Square</t>
  </si>
  <si>
    <t>Picture A</t>
  </si>
  <si>
    <t>หญิง</t>
  </si>
  <si>
    <t>LGBTQ</t>
  </si>
  <si>
    <t>Total</t>
  </si>
  <si>
    <t>Pi</t>
  </si>
  <si>
    <t>20-25</t>
  </si>
  <si>
    <t>ไม่ชอบ</t>
  </si>
  <si>
    <t>26-30</t>
  </si>
  <si>
    <t>36-40</t>
  </si>
  <si>
    <t>Chi-Square Test :</t>
  </si>
  <si>
    <t>Dof :</t>
  </si>
  <si>
    <t>#User</t>
  </si>
  <si>
    <t>%User</t>
  </si>
  <si>
    <t>P-Value :</t>
  </si>
  <si>
    <t>total</t>
  </si>
  <si>
    <t>Ei = Oi*Pi</t>
  </si>
  <si>
    <t>Expected</t>
  </si>
  <si>
    <t>Dif</t>
  </si>
  <si>
    <t>Chi</t>
  </si>
  <si>
    <t>chi</t>
  </si>
  <si>
    <t>dof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</si>
</sst>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8"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charset val="22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readingOrder="1"/>
    </xf>
    <xf numFmtId="10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3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5" fontId="2" fillId="0" borderId="0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</xdr:row>
      <xdr:rowOff>9525</xdr:rowOff>
    </xdr:from>
    <xdr:to>
      <xdr:col>9</xdr:col>
      <xdr:colOff>361950</xdr:colOff>
      <xdr:row>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B23FA-9E9C-452F-BBEB-937F64D25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238125"/>
          <a:ext cx="2981325" cy="1666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" totalsRowShown="0" headerRowDxfId="0">
  <autoFilter ref="A1:D53" xr:uid="{00000000-0009-0000-0100-000001000000}"/>
  <tableColumns count="4">
    <tableColumn id="1" xr3:uid="{00000000-0010-0000-0000-000001000000}" name="A/B"/>
    <tableColumn id="2" xr3:uid="{00000000-0010-0000-0000-000002000000}" name="Sex"/>
    <tableColumn id="3" xr3:uid="{00000000-0010-0000-0000-000003000000}" name="Age"/>
    <tableColumn id="4" xr3:uid="{00000000-0010-0000-0000-000004000000}" name="Donu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showGridLines="0" tabSelected="1" topLeftCell="E1" zoomScaleNormal="100" workbookViewId="0">
      <selection activeCell="J16" sqref="J16"/>
    </sheetView>
  </sheetViews>
  <sheetFormatPr defaultRowHeight="15" outlineLevelCol="1"/>
  <cols>
    <col min="1" max="4" width="13.85546875" customWidth="1"/>
    <col min="10" max="10" width="36.28515625" customWidth="1"/>
    <col min="11" max="11" width="12.85546875" style="4" customWidth="1"/>
    <col min="12" max="17" width="9" style="4"/>
    <col min="20" max="26" width="9" outlineLevel="1"/>
    <col min="27" max="27" width="14.140625" customWidth="1" outlineLevel="1"/>
    <col min="28" max="28" width="11.5703125" customWidth="1" outlineLevel="1"/>
    <col min="29" max="36" width="9" outlineLevel="1"/>
  </cols>
  <sheetData>
    <row r="1" spans="1:36" s="4" customFormat="1" ht="18" customHeight="1">
      <c r="A1" s="22" t="s">
        <v>0</v>
      </c>
      <c r="B1" s="22" t="s">
        <v>1</v>
      </c>
      <c r="C1" s="22" t="s">
        <v>2</v>
      </c>
      <c r="D1" s="22" t="s">
        <v>3</v>
      </c>
    </row>
    <row r="2" spans="1:36" s="4" customFormat="1" ht="18" customHeight="1">
      <c r="A2" s="23" t="s">
        <v>4</v>
      </c>
      <c r="B2" s="23" t="s">
        <v>5</v>
      </c>
      <c r="C2" s="23" t="s">
        <v>6</v>
      </c>
      <c r="D2" s="23" t="s">
        <v>7</v>
      </c>
      <c r="K2" s="5" t="s">
        <v>8</v>
      </c>
      <c r="T2" s="5" t="s">
        <v>9</v>
      </c>
      <c r="Z2" s="5" t="s">
        <v>10</v>
      </c>
      <c r="AF2" s="5" t="s">
        <v>11</v>
      </c>
    </row>
    <row r="3" spans="1:36" s="4" customFormat="1" ht="18" customHeight="1">
      <c r="A3" s="23" t="s">
        <v>12</v>
      </c>
      <c r="B3" s="23" t="s">
        <v>5</v>
      </c>
      <c r="C3" s="23" t="s">
        <v>6</v>
      </c>
      <c r="D3" s="23" t="s">
        <v>7</v>
      </c>
      <c r="K3" s="1"/>
      <c r="L3" s="1" t="s">
        <v>5</v>
      </c>
      <c r="M3" s="1" t="s">
        <v>13</v>
      </c>
      <c r="N3" s="1" t="s">
        <v>14</v>
      </c>
      <c r="O3" s="1" t="s">
        <v>15</v>
      </c>
      <c r="P3" s="1" t="s">
        <v>16</v>
      </c>
      <c r="Q3" s="6"/>
      <c r="R3" s="6"/>
      <c r="S3" s="6"/>
      <c r="T3" s="1"/>
      <c r="U3" s="1" t="s">
        <v>5</v>
      </c>
      <c r="V3" s="1" t="s">
        <v>13</v>
      </c>
      <c r="W3" s="1" t="s">
        <v>14</v>
      </c>
      <c r="X3" s="3"/>
      <c r="Z3" s="1"/>
      <c r="AA3" s="1" t="s">
        <v>5</v>
      </c>
      <c r="AB3" s="1" t="s">
        <v>13</v>
      </c>
      <c r="AC3" s="1" t="s">
        <v>14</v>
      </c>
      <c r="AF3" s="1"/>
      <c r="AG3" s="1" t="s">
        <v>5</v>
      </c>
      <c r="AH3" s="1" t="s">
        <v>13</v>
      </c>
      <c r="AI3" s="1" t="s">
        <v>14</v>
      </c>
    </row>
    <row r="4" spans="1:36" s="4" customFormat="1" ht="18" customHeight="1">
      <c r="A4" s="23" t="s">
        <v>4</v>
      </c>
      <c r="B4" s="23" t="s">
        <v>5</v>
      </c>
      <c r="C4" s="23" t="s">
        <v>17</v>
      </c>
      <c r="D4" s="23" t="s">
        <v>18</v>
      </c>
      <c r="K4" s="7" t="s">
        <v>12</v>
      </c>
      <c r="L4" s="8">
        <f>COUNTIFS(Table1[A/B],$K4,Table1[Sex],L$3)</f>
        <v>18</v>
      </c>
      <c r="M4" s="8">
        <f>COUNTIFS(Table1[A/B],$K4,Table1[Sex],M$3)</f>
        <v>13</v>
      </c>
      <c r="N4" s="8">
        <f>COUNTIFS(Table1[A/B],$K4,Table1[Sex],N$3)</f>
        <v>0</v>
      </c>
      <c r="O4" s="8">
        <f>SUM(L4:N4)</f>
        <v>31</v>
      </c>
      <c r="P4" s="9">
        <f>O4/$O$6</f>
        <v>0.59615384615384615</v>
      </c>
      <c r="Q4" s="6"/>
      <c r="R4" s="6"/>
      <c r="S4" s="6"/>
      <c r="T4" s="7" t="s">
        <v>12</v>
      </c>
      <c r="U4" s="9">
        <f>L$6*$P4</f>
        <v>19.076923076923077</v>
      </c>
      <c r="V4" s="9">
        <f t="shared" ref="V4:V5" si="0">M$6*$P4</f>
        <v>11.326923076923077</v>
      </c>
      <c r="W4" s="9">
        <f t="shared" ref="W4" si="1">N$6*$P4</f>
        <v>0.59615384615384615</v>
      </c>
      <c r="X4" s="15"/>
      <c r="Z4" s="7" t="s">
        <v>12</v>
      </c>
      <c r="AA4" s="9">
        <f>L4-U4</f>
        <v>-1.0769230769230766</v>
      </c>
      <c r="AB4" s="9">
        <f t="shared" ref="AB4:AB5" si="2">M4-V4</f>
        <v>1.6730769230769234</v>
      </c>
      <c r="AC4" s="9">
        <f t="shared" ref="AC4:AC5" si="3">N4-W4</f>
        <v>-0.59615384615384615</v>
      </c>
      <c r="AF4" s="7" t="s">
        <v>12</v>
      </c>
      <c r="AG4" s="9">
        <f>POWER(AA4,2)/U4</f>
        <v>6.0794044665012384E-2</v>
      </c>
      <c r="AH4" s="9">
        <f t="shared" ref="AH4:AH5" si="4">POWER(AB4,2)/V4</f>
        <v>0.2471268120673894</v>
      </c>
      <c r="AI4" s="9">
        <f t="shared" ref="AI4:AI5" si="5">POWER(AC4,2)/W4</f>
        <v>0.59615384615384615</v>
      </c>
    </row>
    <row r="5" spans="1:36" s="4" customFormat="1" ht="18" customHeight="1">
      <c r="A5" s="23" t="s">
        <v>12</v>
      </c>
      <c r="B5" s="23" t="s">
        <v>5</v>
      </c>
      <c r="C5" s="23" t="s">
        <v>6</v>
      </c>
      <c r="D5" s="23" t="s">
        <v>7</v>
      </c>
      <c r="K5" s="10" t="s">
        <v>4</v>
      </c>
      <c r="L5" s="11">
        <f>COUNTIFS(Table1[A/B],$K5,Table1[Sex],L$3)</f>
        <v>14</v>
      </c>
      <c r="M5" s="11">
        <f>COUNTIFS(Table1[A/B],$K5,Table1[Sex],M$3)</f>
        <v>6</v>
      </c>
      <c r="N5" s="11">
        <f>COUNTIFS(Table1[A/B],$K5,Table1[Sex],N$3)</f>
        <v>1</v>
      </c>
      <c r="O5" s="11">
        <f>SUM(L5:N5)</f>
        <v>21</v>
      </c>
      <c r="P5" s="12">
        <f>O5/$O$6</f>
        <v>0.40384615384615385</v>
      </c>
      <c r="Q5" s="6"/>
      <c r="R5" s="6"/>
      <c r="S5" s="6"/>
      <c r="T5" s="10" t="s">
        <v>4</v>
      </c>
      <c r="U5" s="12">
        <f t="shared" ref="U5" si="6">L$6*$P5</f>
        <v>12.923076923076923</v>
      </c>
      <c r="V5" s="12">
        <f t="shared" si="0"/>
        <v>7.6730769230769234</v>
      </c>
      <c r="W5" s="12">
        <f>N$6*$P5</f>
        <v>0.40384615384615385</v>
      </c>
      <c r="X5" s="15"/>
      <c r="Z5" s="10" t="s">
        <v>4</v>
      </c>
      <c r="AA5" s="12">
        <f t="shared" ref="AA5" si="7">L5-U5</f>
        <v>1.0769230769230766</v>
      </c>
      <c r="AB5" s="12">
        <f t="shared" si="2"/>
        <v>-1.6730769230769234</v>
      </c>
      <c r="AC5" s="12">
        <f t="shared" si="3"/>
        <v>0.59615384615384615</v>
      </c>
      <c r="AF5" s="10" t="s">
        <v>4</v>
      </c>
      <c r="AG5" s="12">
        <f t="shared" ref="AG5" si="8">POWER(AA5,2)/U5</f>
        <v>8.9743589743589702E-2</v>
      </c>
      <c r="AH5" s="12">
        <f t="shared" si="4"/>
        <v>0.36480624638519382</v>
      </c>
      <c r="AI5" s="12">
        <f t="shared" si="5"/>
        <v>0.88003663003663002</v>
      </c>
    </row>
    <row r="6" spans="1:36" s="4" customFormat="1" ht="18" customHeight="1" thickBot="1">
      <c r="A6" s="23" t="s">
        <v>12</v>
      </c>
      <c r="B6" s="23" t="s">
        <v>5</v>
      </c>
      <c r="C6" s="23" t="s">
        <v>19</v>
      </c>
      <c r="D6" s="23" t="s">
        <v>7</v>
      </c>
      <c r="K6" s="13" t="s">
        <v>15</v>
      </c>
      <c r="L6" s="14">
        <f>SUM(L4:L5)</f>
        <v>32</v>
      </c>
      <c r="M6" s="14">
        <f>SUM(M4:M5)</f>
        <v>19</v>
      </c>
      <c r="N6" s="14">
        <f>SUM(N4:N5)</f>
        <v>1</v>
      </c>
      <c r="O6" s="14">
        <f>SUM(L6:N6)</f>
        <v>52</v>
      </c>
      <c r="P6" s="31">
        <f>SUM(P4:P5)</f>
        <v>1</v>
      </c>
      <c r="Q6" s="6"/>
      <c r="R6" s="6"/>
      <c r="S6" s="6"/>
    </row>
    <row r="7" spans="1:36" s="4" customFormat="1" ht="18" customHeight="1" thickTop="1">
      <c r="A7" s="23" t="s">
        <v>12</v>
      </c>
      <c r="B7" s="23" t="s">
        <v>5</v>
      </c>
      <c r="C7" s="23" t="s">
        <v>20</v>
      </c>
      <c r="D7" s="23" t="s">
        <v>7</v>
      </c>
      <c r="K7" s="6"/>
      <c r="L7" s="6"/>
      <c r="M7" s="6"/>
      <c r="N7" s="6"/>
      <c r="O7" s="6"/>
      <c r="P7" s="6"/>
      <c r="Q7" s="6"/>
      <c r="R7" s="6"/>
      <c r="S7" s="6"/>
    </row>
    <row r="8" spans="1:36" s="4" customFormat="1" ht="18" customHeight="1">
      <c r="A8" s="23" t="s">
        <v>12</v>
      </c>
      <c r="B8" s="23" t="s">
        <v>5</v>
      </c>
      <c r="C8" s="23" t="s">
        <v>19</v>
      </c>
      <c r="D8" s="23" t="s">
        <v>7</v>
      </c>
      <c r="L8" s="2" t="s">
        <v>21</v>
      </c>
      <c r="M8" s="15">
        <f>SUM(AG4:AI5)</f>
        <v>2.2386611690516611</v>
      </c>
      <c r="N8" s="6"/>
      <c r="O8" s="6"/>
      <c r="P8" s="6"/>
      <c r="Q8" s="6"/>
      <c r="R8" s="6"/>
      <c r="S8" s="6"/>
    </row>
    <row r="9" spans="1:36" s="4" customFormat="1" ht="18" customHeight="1">
      <c r="A9" s="23" t="s">
        <v>12</v>
      </c>
      <c r="B9" s="23" t="s">
        <v>5</v>
      </c>
      <c r="C9" s="23" t="s">
        <v>19</v>
      </c>
      <c r="D9" s="23" t="s">
        <v>7</v>
      </c>
      <c r="L9" s="2" t="s">
        <v>22</v>
      </c>
      <c r="M9" s="15">
        <f>(COUNTA(K4:K5)-1)*(COUNTA(L3:N3)-1)</f>
        <v>2</v>
      </c>
      <c r="N9" s="6"/>
      <c r="O9" s="6"/>
      <c r="P9" s="6"/>
      <c r="Q9" s="6"/>
      <c r="R9" s="6"/>
      <c r="S9" s="6"/>
    </row>
    <row r="10" spans="1:36" s="4" customFormat="1" ht="18" customHeight="1">
      <c r="A10" s="23" t="s">
        <v>4</v>
      </c>
      <c r="B10" s="23" t="s">
        <v>5</v>
      </c>
      <c r="C10" s="23" t="s">
        <v>19</v>
      </c>
      <c r="D10" s="23" t="s">
        <v>7</v>
      </c>
      <c r="F10" s="29"/>
      <c r="G10" s="29" t="s">
        <v>23</v>
      </c>
      <c r="H10" s="29" t="s">
        <v>24</v>
      </c>
      <c r="L10" s="2" t="s">
        <v>25</v>
      </c>
      <c r="M10" s="15">
        <f>_xlfn.CHISQ.DIST(M8,M9,TRUE)</f>
        <v>0.67350171551144167</v>
      </c>
      <c r="O10" s="4" t="str">
        <f>IF(M10&lt;0.05,"Reject H0","Don't Reject H0")</f>
        <v>Don't Reject H0</v>
      </c>
    </row>
    <row r="11" spans="1:36" s="4" customFormat="1" ht="18" customHeight="1">
      <c r="A11" s="23" t="s">
        <v>4</v>
      </c>
      <c r="B11" s="23" t="s">
        <v>5</v>
      </c>
      <c r="C11" s="23" t="s">
        <v>19</v>
      </c>
      <c r="D11" s="23" t="s">
        <v>18</v>
      </c>
      <c r="F11" s="4" t="s">
        <v>12</v>
      </c>
      <c r="G11" s="28">
        <f>COUNTIFS(Table1[A/B],$F11)</f>
        <v>31</v>
      </c>
      <c r="H11" s="30">
        <f>G11/$G$13</f>
        <v>0.59615384615384615</v>
      </c>
    </row>
    <row r="12" spans="1:36" s="4" customFormat="1" ht="18" customHeight="1">
      <c r="A12" s="23" t="s">
        <v>4</v>
      </c>
      <c r="B12" s="23" t="s">
        <v>5</v>
      </c>
      <c r="C12" s="23" t="s">
        <v>6</v>
      </c>
      <c r="D12" s="23" t="s">
        <v>7</v>
      </c>
      <c r="F12" s="4" t="s">
        <v>4</v>
      </c>
      <c r="G12" s="28">
        <f>COUNTIFS(Table1[A/B],$F12)</f>
        <v>21</v>
      </c>
      <c r="H12" s="30">
        <f>G12/$G$13</f>
        <v>0.40384615384615385</v>
      </c>
    </row>
    <row r="13" spans="1:36" s="4" customFormat="1" ht="18" customHeight="1">
      <c r="A13" s="23" t="s">
        <v>4</v>
      </c>
      <c r="B13" s="23" t="s">
        <v>5</v>
      </c>
      <c r="C13" s="23" t="s">
        <v>6</v>
      </c>
      <c r="D13" s="23" t="s">
        <v>7</v>
      </c>
      <c r="F13" s="25" t="s">
        <v>26</v>
      </c>
      <c r="G13" s="26">
        <f>SUM(G11:G12)</f>
        <v>52</v>
      </c>
      <c r="H13" s="27">
        <f>G13/$G$13</f>
        <v>1</v>
      </c>
    </row>
    <row r="14" spans="1:36" s="4" customFormat="1" ht="18" customHeight="1">
      <c r="A14" s="23" t="s">
        <v>12</v>
      </c>
      <c r="B14" s="23" t="s">
        <v>13</v>
      </c>
      <c r="C14" s="23" t="s">
        <v>19</v>
      </c>
      <c r="D14" s="23" t="s">
        <v>18</v>
      </c>
      <c r="K14" s="5" t="s">
        <v>8</v>
      </c>
      <c r="T14" s="5" t="s">
        <v>27</v>
      </c>
      <c r="Z14" s="5" t="s">
        <v>10</v>
      </c>
      <c r="AF14" s="5" t="s">
        <v>11</v>
      </c>
    </row>
    <row r="15" spans="1:36" s="4" customFormat="1" ht="18" customHeight="1">
      <c r="A15" s="23" t="s">
        <v>4</v>
      </c>
      <c r="B15" s="23" t="s">
        <v>5</v>
      </c>
      <c r="C15" s="23" t="s">
        <v>19</v>
      </c>
      <c r="D15" s="23" t="s">
        <v>7</v>
      </c>
      <c r="G15" s="24"/>
      <c r="K15" s="1"/>
      <c r="L15" s="1" t="s">
        <v>17</v>
      </c>
      <c r="M15" s="1" t="s">
        <v>19</v>
      </c>
      <c r="N15" s="1" t="s">
        <v>6</v>
      </c>
      <c r="O15" s="1" t="s">
        <v>20</v>
      </c>
      <c r="P15" s="1" t="s">
        <v>15</v>
      </c>
      <c r="Q15" s="1" t="s">
        <v>16</v>
      </c>
      <c r="R15" s="3"/>
      <c r="S15" s="3"/>
      <c r="T15" s="1"/>
      <c r="U15" s="1" t="s">
        <v>17</v>
      </c>
      <c r="V15" s="1" t="s">
        <v>19</v>
      </c>
      <c r="W15" s="1" t="s">
        <v>6</v>
      </c>
      <c r="X15" s="1" t="s">
        <v>20</v>
      </c>
      <c r="Z15" s="1"/>
      <c r="AA15" s="1" t="s">
        <v>17</v>
      </c>
      <c r="AB15" s="1" t="s">
        <v>19</v>
      </c>
      <c r="AC15" s="1" t="s">
        <v>6</v>
      </c>
      <c r="AD15" s="1" t="s">
        <v>20</v>
      </c>
      <c r="AF15" s="1"/>
      <c r="AG15" s="1" t="s">
        <v>17</v>
      </c>
      <c r="AH15" s="1" t="s">
        <v>19</v>
      </c>
      <c r="AI15" s="1" t="s">
        <v>6</v>
      </c>
      <c r="AJ15" s="1" t="s">
        <v>20</v>
      </c>
    </row>
    <row r="16" spans="1:36" s="4" customFormat="1" ht="18" customHeight="1">
      <c r="A16" s="23" t="s">
        <v>4</v>
      </c>
      <c r="B16" s="23" t="s">
        <v>13</v>
      </c>
      <c r="C16" s="23" t="s">
        <v>19</v>
      </c>
      <c r="D16" s="23" t="s">
        <v>7</v>
      </c>
      <c r="K16" s="7" t="s">
        <v>12</v>
      </c>
      <c r="L16" s="16">
        <f>COUNTIFS(Table1[A/B],$K16,Table1[Age],L$15)</f>
        <v>0</v>
      </c>
      <c r="M16" s="16">
        <f>COUNTIFS(Table1[A/B],$K16,Table1[Age],M$15)</f>
        <v>16</v>
      </c>
      <c r="N16" s="16">
        <f>COUNTIFS(Table1[A/B],$K16,Table1[Age],N$15)</f>
        <v>9</v>
      </c>
      <c r="O16" s="16">
        <f>COUNTIFS(Table1[A/B],$K16,Table1[Age],O$15)</f>
        <v>6</v>
      </c>
      <c r="P16" s="6">
        <f>SUM(L16:O16)</f>
        <v>31</v>
      </c>
      <c r="Q16" s="9">
        <f>P16/$P$18</f>
        <v>0.59615384615384615</v>
      </c>
      <c r="R16" s="6"/>
      <c r="S16" s="6"/>
      <c r="T16" s="7" t="s">
        <v>12</v>
      </c>
      <c r="U16" s="9">
        <f>L$18*$Q16</f>
        <v>1.7884615384615383</v>
      </c>
      <c r="V16" s="9">
        <f t="shared" ref="V16:V17" si="9">M$18*$Q16</f>
        <v>16.096153846153847</v>
      </c>
      <c r="W16" s="9">
        <f t="shared" ref="W16:W17" si="10">N$18*$Q16</f>
        <v>8.9423076923076916</v>
      </c>
      <c r="X16" s="9">
        <f t="shared" ref="X16:X17" si="11">O$18*$Q16</f>
        <v>4.1730769230769234</v>
      </c>
      <c r="Z16" s="7" t="s">
        <v>12</v>
      </c>
      <c r="AA16" s="9">
        <f t="shared" ref="AA16:AD17" si="12">L16-U16</f>
        <v>-1.7884615384615383</v>
      </c>
      <c r="AB16" s="9">
        <f t="shared" si="12"/>
        <v>-9.61538461538467E-2</v>
      </c>
      <c r="AC16" s="9">
        <f t="shared" si="12"/>
        <v>5.7692307692308376E-2</v>
      </c>
      <c r="AD16" s="9">
        <f t="shared" si="12"/>
        <v>1.8269230769230766</v>
      </c>
      <c r="AF16" s="7" t="s">
        <v>12</v>
      </c>
      <c r="AG16" s="9">
        <f>POWER(AA16,2)/U16</f>
        <v>1.7884615384615383</v>
      </c>
      <c r="AH16" s="9">
        <f t="shared" ref="AH16:AH17" si="13">POWER(AB16,2)/V16</f>
        <v>5.743957356860647E-4</v>
      </c>
      <c r="AI16" s="9">
        <f t="shared" ref="AI16:AI17" si="14">POWER(AC16,2)/W16</f>
        <v>3.7220843672457465E-4</v>
      </c>
      <c r="AJ16" s="9">
        <f t="shared" ref="AJ16:AJ17" si="15">POWER(AD16,2)/X16</f>
        <v>0.79980503367600109</v>
      </c>
    </row>
    <row r="17" spans="1:36" s="4" customFormat="1" ht="18" customHeight="1">
      <c r="A17" s="23" t="s">
        <v>4</v>
      </c>
      <c r="B17" s="23" t="s">
        <v>13</v>
      </c>
      <c r="C17" s="23" t="s">
        <v>19</v>
      </c>
      <c r="D17" s="23" t="s">
        <v>18</v>
      </c>
      <c r="K17" s="17" t="s">
        <v>4</v>
      </c>
      <c r="L17" s="6">
        <f>COUNTIFS(Table1[A/B],$K17,Table1[Age],L$15)</f>
        <v>3</v>
      </c>
      <c r="M17" s="6">
        <f>COUNTIFS(Table1[A/B],$K17,Table1[Age],M$15)</f>
        <v>11</v>
      </c>
      <c r="N17" s="6">
        <f>COUNTIFS(Table1[A/B],$K17,Table1[Age],N$15)</f>
        <v>6</v>
      </c>
      <c r="O17" s="6">
        <f>COUNTIFS(Table1[A/B],$K17,Table1[Age],O$15)</f>
        <v>1</v>
      </c>
      <c r="P17" s="6">
        <f>SUM(L17:O17)</f>
        <v>21</v>
      </c>
      <c r="Q17" s="12">
        <f>P17/$P$18</f>
        <v>0.40384615384615385</v>
      </c>
      <c r="R17" s="6"/>
      <c r="S17" s="6"/>
      <c r="T17" s="10" t="s">
        <v>4</v>
      </c>
      <c r="U17" s="12">
        <f t="shared" ref="U17" si="16">L$18*$Q17</f>
        <v>1.2115384615384617</v>
      </c>
      <c r="V17" s="12">
        <f t="shared" si="9"/>
        <v>10.903846153846153</v>
      </c>
      <c r="W17" s="12">
        <f t="shared" si="10"/>
        <v>6.0576923076923075</v>
      </c>
      <c r="X17" s="12">
        <f t="shared" si="11"/>
        <v>2.8269230769230771</v>
      </c>
      <c r="Z17" s="10" t="s">
        <v>4</v>
      </c>
      <c r="AA17" s="12">
        <f t="shared" si="12"/>
        <v>1.7884615384615383</v>
      </c>
      <c r="AB17" s="12">
        <f t="shared" si="12"/>
        <v>9.61538461538467E-2</v>
      </c>
      <c r="AC17" s="12">
        <f t="shared" si="12"/>
        <v>-5.7692307692307487E-2</v>
      </c>
      <c r="AD17" s="12">
        <f t="shared" si="12"/>
        <v>-1.8269230769230771</v>
      </c>
      <c r="AF17" s="10" t="s">
        <v>4</v>
      </c>
      <c r="AG17" s="12">
        <f t="shared" ref="AG17" si="17">POWER(AA17,2)/U17</f>
        <v>2.6401098901098896</v>
      </c>
      <c r="AH17" s="12">
        <f t="shared" si="13"/>
        <v>8.4791751458419091E-4</v>
      </c>
      <c r="AI17" s="12">
        <f t="shared" si="14"/>
        <v>5.4945054945054555E-4</v>
      </c>
      <c r="AJ17" s="12">
        <f t="shared" si="15"/>
        <v>1.1806645735217165</v>
      </c>
    </row>
    <row r="18" spans="1:36" s="4" customFormat="1" ht="18" customHeight="1">
      <c r="A18" s="23" t="s">
        <v>4</v>
      </c>
      <c r="B18" s="23" t="s">
        <v>5</v>
      </c>
      <c r="C18" s="23" t="s">
        <v>19</v>
      </c>
      <c r="D18" s="23" t="s">
        <v>7</v>
      </c>
      <c r="K18" s="13" t="s">
        <v>15</v>
      </c>
      <c r="L18" s="18">
        <f>SUM(L16:L17)</f>
        <v>3</v>
      </c>
      <c r="M18" s="18">
        <f>SUM(M16:M17)</f>
        <v>27</v>
      </c>
      <c r="N18" s="18">
        <f>SUM(N16:N17)</f>
        <v>15</v>
      </c>
      <c r="O18" s="18">
        <f>SUM(O16:O17)</f>
        <v>7</v>
      </c>
      <c r="P18" s="18">
        <f>SUM(L18:O18)</f>
        <v>52</v>
      </c>
      <c r="Q18" s="31">
        <f>SUM(Q16:Q17)</f>
        <v>1</v>
      </c>
      <c r="R18" s="6"/>
      <c r="S18" s="6"/>
    </row>
    <row r="19" spans="1:36" s="4" customFormat="1" ht="18" customHeight="1">
      <c r="A19" s="23" t="s">
        <v>12</v>
      </c>
      <c r="B19" s="23" t="s">
        <v>5</v>
      </c>
      <c r="C19" s="23" t="s">
        <v>6</v>
      </c>
      <c r="D19" s="23" t="s">
        <v>7</v>
      </c>
      <c r="O19" s="6"/>
      <c r="P19" s="6"/>
      <c r="Q19" s="6"/>
      <c r="R19" s="6"/>
      <c r="S19" s="6"/>
    </row>
    <row r="20" spans="1:36" s="4" customFormat="1" ht="18" customHeight="1">
      <c r="A20" s="23" t="s">
        <v>4</v>
      </c>
      <c r="B20" s="23" t="s">
        <v>5</v>
      </c>
      <c r="C20" s="23" t="s">
        <v>19</v>
      </c>
      <c r="D20" s="23" t="s">
        <v>7</v>
      </c>
      <c r="K20" s="2" t="s">
        <v>21</v>
      </c>
      <c r="L20" s="19">
        <f>SUM(AG16:AJ17)</f>
        <v>6.411385008005591</v>
      </c>
    </row>
    <row r="21" spans="1:36" s="4" customFormat="1" ht="18" customHeight="1">
      <c r="A21" s="23" t="s">
        <v>4</v>
      </c>
      <c r="B21" s="23" t="s">
        <v>13</v>
      </c>
      <c r="C21" s="23" t="s">
        <v>19</v>
      </c>
      <c r="D21" s="23" t="s">
        <v>7</v>
      </c>
      <c r="K21" s="2" t="s">
        <v>22</v>
      </c>
      <c r="L21" s="19">
        <f>(COUNTA(K16:K17)-1)*(COUNTA(L15:O15)-1)</f>
        <v>3</v>
      </c>
    </row>
    <row r="22" spans="1:36" s="4" customFormat="1" ht="18" customHeight="1">
      <c r="A22" s="23" t="s">
        <v>4</v>
      </c>
      <c r="B22" s="23" t="s">
        <v>13</v>
      </c>
      <c r="C22" s="23" t="s">
        <v>19</v>
      </c>
      <c r="D22" s="23" t="s">
        <v>7</v>
      </c>
      <c r="K22" s="2" t="s">
        <v>25</v>
      </c>
      <c r="L22" s="19">
        <f>_xlfn.CHISQ.DIST(L20,L21,TRUE)</f>
        <v>0.90677645859724332</v>
      </c>
      <c r="N22" s="4" t="str">
        <f>IF(L22&lt;0.05,"Reject H0","Don't Reject H0")</f>
        <v>Don't Reject H0</v>
      </c>
    </row>
    <row r="23" spans="1:36" s="4" customFormat="1" ht="18" customHeight="1">
      <c r="A23" s="23" t="s">
        <v>12</v>
      </c>
      <c r="B23" s="23" t="s">
        <v>13</v>
      </c>
      <c r="C23" s="23" t="s">
        <v>19</v>
      </c>
      <c r="D23" s="23" t="s">
        <v>7</v>
      </c>
    </row>
    <row r="24" spans="1:36" s="4" customFormat="1" ht="18" customHeight="1">
      <c r="A24" s="23" t="s">
        <v>12</v>
      </c>
      <c r="B24" s="23" t="s">
        <v>13</v>
      </c>
      <c r="C24" s="23" t="s">
        <v>6</v>
      </c>
      <c r="D24" s="23" t="s">
        <v>7</v>
      </c>
    </row>
    <row r="25" spans="1:36" s="4" customFormat="1" ht="18" customHeight="1">
      <c r="A25" s="23" t="s">
        <v>12</v>
      </c>
      <c r="B25" s="23" t="s">
        <v>13</v>
      </c>
      <c r="C25" s="23" t="s">
        <v>20</v>
      </c>
      <c r="D25" s="23" t="s">
        <v>7</v>
      </c>
      <c r="K25" s="5" t="s">
        <v>8</v>
      </c>
      <c r="T25" s="5" t="s">
        <v>27</v>
      </c>
      <c r="Z25" s="5" t="s">
        <v>10</v>
      </c>
      <c r="AF25" s="5" t="s">
        <v>11</v>
      </c>
    </row>
    <row r="26" spans="1:36" s="4" customFormat="1" ht="18" customHeight="1">
      <c r="A26" s="23" t="s">
        <v>12</v>
      </c>
      <c r="B26" s="23" t="s">
        <v>13</v>
      </c>
      <c r="C26" s="23" t="s">
        <v>19</v>
      </c>
      <c r="D26" s="23" t="s">
        <v>7</v>
      </c>
      <c r="K26" s="20"/>
      <c r="L26" s="21" t="s">
        <v>7</v>
      </c>
      <c r="M26" s="21" t="s">
        <v>18</v>
      </c>
      <c r="N26" s="20" t="s">
        <v>15</v>
      </c>
      <c r="O26" s="1" t="s">
        <v>16</v>
      </c>
      <c r="T26" s="1"/>
      <c r="U26" s="1" t="s">
        <v>7</v>
      </c>
      <c r="V26" s="1" t="s">
        <v>18</v>
      </c>
      <c r="Z26" s="1"/>
      <c r="AA26" s="1" t="s">
        <v>7</v>
      </c>
      <c r="AB26" s="1" t="s">
        <v>18</v>
      </c>
      <c r="AF26" s="1"/>
      <c r="AG26" s="1" t="s">
        <v>7</v>
      </c>
      <c r="AH26" s="1" t="s">
        <v>18</v>
      </c>
    </row>
    <row r="27" spans="1:36" s="4" customFormat="1" ht="18" customHeight="1">
      <c r="A27" s="23" t="s">
        <v>12</v>
      </c>
      <c r="B27" s="23" t="s">
        <v>13</v>
      </c>
      <c r="C27" s="23" t="s">
        <v>19</v>
      </c>
      <c r="D27" s="23" t="s">
        <v>7</v>
      </c>
      <c r="K27" s="17" t="s">
        <v>12</v>
      </c>
      <c r="L27" s="6">
        <f>COUNTIFS(Table1[A/B],$K27,Table1[Donut],L$26)</f>
        <v>26</v>
      </c>
      <c r="M27" s="6">
        <f>COUNTIFS(Table1[A/B],$K27,Table1[Donut],M$26)</f>
        <v>5</v>
      </c>
      <c r="N27" s="6">
        <f>SUM(L27:M27)</f>
        <v>31</v>
      </c>
      <c r="O27" s="9">
        <f>N27/$N$29</f>
        <v>0.59615384615384615</v>
      </c>
      <c r="T27" s="7" t="s">
        <v>12</v>
      </c>
      <c r="U27" s="9">
        <f>L$29*$O27</f>
        <v>25.038461538461537</v>
      </c>
      <c r="V27" s="9">
        <f t="shared" ref="V27:V28" si="18">M$29*$O27</f>
        <v>5.9615384615384617</v>
      </c>
      <c r="Z27" s="7" t="s">
        <v>12</v>
      </c>
      <c r="AA27" s="9">
        <f>L27-U27</f>
        <v>0.96153846153846345</v>
      </c>
      <c r="AB27" s="9">
        <f t="shared" ref="AB27:AB28" si="19">M27-V27</f>
        <v>-0.96153846153846168</v>
      </c>
      <c r="AF27" s="7" t="s">
        <v>12</v>
      </c>
      <c r="AG27" s="9">
        <f>POWER(AA27,2)/U27</f>
        <v>3.6925440151246755E-2</v>
      </c>
      <c r="AH27" s="9">
        <f>POWER(AB27,2)/V27</f>
        <v>0.15508684863523578</v>
      </c>
    </row>
    <row r="28" spans="1:36" s="4" customFormat="1" ht="18" customHeight="1">
      <c r="A28" s="23" t="s">
        <v>12</v>
      </c>
      <c r="B28" s="23" t="s">
        <v>5</v>
      </c>
      <c r="C28" s="23" t="s">
        <v>19</v>
      </c>
      <c r="D28" s="23" t="s">
        <v>7</v>
      </c>
      <c r="K28" s="17" t="s">
        <v>4</v>
      </c>
      <c r="L28" s="6">
        <f>COUNTIFS(Table1[A/B],$K28,Table1[Donut],L$26)</f>
        <v>16</v>
      </c>
      <c r="M28" s="6">
        <f>COUNTIFS(Table1[A/B],$K28,Table1[Donut],M$26)</f>
        <v>5</v>
      </c>
      <c r="N28" s="6">
        <f>SUM(L28:M28)</f>
        <v>21</v>
      </c>
      <c r="O28" s="12">
        <f>N28/$N$29</f>
        <v>0.40384615384615385</v>
      </c>
      <c r="T28" s="10" t="s">
        <v>4</v>
      </c>
      <c r="U28" s="12">
        <f t="shared" ref="U28" si="20">L$29*$O28</f>
        <v>16.961538461538463</v>
      </c>
      <c r="V28" s="12">
        <f t="shared" si="18"/>
        <v>4.0384615384615383</v>
      </c>
      <c r="Z28" s="10" t="s">
        <v>4</v>
      </c>
      <c r="AA28" s="12">
        <f t="shared" ref="AA28" si="21">L28-U28</f>
        <v>-0.96153846153846345</v>
      </c>
      <c r="AB28" s="12">
        <f t="shared" si="19"/>
        <v>0.96153846153846168</v>
      </c>
      <c r="AF28" s="10" t="s">
        <v>4</v>
      </c>
      <c r="AG28" s="12">
        <f>POWER(AA28,2)/U28</f>
        <v>5.4508983080411862E-2</v>
      </c>
      <c r="AH28" s="12">
        <f>POWER(AB28,2)/V28</f>
        <v>0.22893772893772901</v>
      </c>
    </row>
    <row r="29" spans="1:36" s="4" customFormat="1" ht="18" customHeight="1" thickBot="1">
      <c r="A29" s="23" t="s">
        <v>12</v>
      </c>
      <c r="B29" s="23" t="s">
        <v>5</v>
      </c>
      <c r="C29" s="23" t="s">
        <v>19</v>
      </c>
      <c r="D29" s="23" t="s">
        <v>7</v>
      </c>
      <c r="K29" s="13" t="s">
        <v>15</v>
      </c>
      <c r="L29" s="18">
        <f>SUM(L27:L28)</f>
        <v>42</v>
      </c>
      <c r="M29" s="18">
        <f>SUM(M27:M28)</f>
        <v>10</v>
      </c>
      <c r="N29" s="18">
        <f>SUM(L29:M29)</f>
        <v>52</v>
      </c>
      <c r="O29" s="31">
        <f>SUM(O27:O28)</f>
        <v>1</v>
      </c>
    </row>
    <row r="30" spans="1:36" s="4" customFormat="1" ht="18" customHeight="1" thickTop="1">
      <c r="A30" s="23" t="s">
        <v>4</v>
      </c>
      <c r="B30" s="23" t="s">
        <v>5</v>
      </c>
      <c r="C30" s="23" t="s">
        <v>6</v>
      </c>
      <c r="D30" s="23" t="s">
        <v>7</v>
      </c>
    </row>
    <row r="31" spans="1:36" s="4" customFormat="1" ht="18" customHeight="1">
      <c r="A31" s="23" t="s">
        <v>12</v>
      </c>
      <c r="B31" s="23" t="s">
        <v>13</v>
      </c>
      <c r="C31" s="23" t="s">
        <v>19</v>
      </c>
      <c r="D31" s="23" t="s">
        <v>18</v>
      </c>
      <c r="K31" s="2" t="s">
        <v>21</v>
      </c>
      <c r="L31" s="19">
        <f>SUM(AG27:AH28)</f>
        <v>0.47545900080462339</v>
      </c>
    </row>
    <row r="32" spans="1:36" s="4" customFormat="1" ht="18" customHeight="1">
      <c r="A32" s="23" t="s">
        <v>4</v>
      </c>
      <c r="B32" s="23" t="s">
        <v>5</v>
      </c>
      <c r="C32" s="23" t="s">
        <v>20</v>
      </c>
      <c r="D32" s="23" t="s">
        <v>18</v>
      </c>
      <c r="K32" s="2" t="s">
        <v>22</v>
      </c>
      <c r="L32" s="19">
        <f>(COUNTA(K27:K28)-1)*(COUNTA(L26:M26)-1)</f>
        <v>1</v>
      </c>
    </row>
    <row r="33" spans="1:18" s="4" customFormat="1" ht="18" customHeight="1">
      <c r="A33" s="23" t="s">
        <v>12</v>
      </c>
      <c r="B33" s="23" t="s">
        <v>5</v>
      </c>
      <c r="C33" s="23" t="s">
        <v>19</v>
      </c>
      <c r="D33" s="23" t="s">
        <v>7</v>
      </c>
      <c r="K33" s="2" t="s">
        <v>25</v>
      </c>
      <c r="L33" s="19">
        <f>_xlfn.CHISQ.DIST(L31,L32,TRUE)</f>
        <v>0.50951356534586811</v>
      </c>
      <c r="N33" s="4" t="str">
        <f>IF(L33&lt;0.05,"Reject H0","Don't Reject H0")</f>
        <v>Don't Reject H0</v>
      </c>
    </row>
    <row r="34" spans="1:18" s="4" customFormat="1" ht="18" customHeight="1">
      <c r="A34" s="23" t="s">
        <v>12</v>
      </c>
      <c r="B34" s="23" t="s">
        <v>13</v>
      </c>
      <c r="C34" s="23" t="s">
        <v>19</v>
      </c>
      <c r="D34" s="23" t="s">
        <v>7</v>
      </c>
    </row>
    <row r="35" spans="1:18" s="4" customFormat="1" ht="18" customHeight="1">
      <c r="A35" s="23" t="s">
        <v>4</v>
      </c>
      <c r="B35" s="23" t="s">
        <v>5</v>
      </c>
      <c r="C35" s="23" t="s">
        <v>19</v>
      </c>
      <c r="D35" s="23" t="s">
        <v>7</v>
      </c>
    </row>
    <row r="36" spans="1:18" s="4" customFormat="1" ht="18" customHeight="1">
      <c r="A36" s="23" t="s">
        <v>12</v>
      </c>
      <c r="B36" s="23" t="s">
        <v>13</v>
      </c>
      <c r="C36" s="23" t="s">
        <v>6</v>
      </c>
      <c r="D36" s="23" t="s">
        <v>7</v>
      </c>
    </row>
    <row r="37" spans="1:18" s="4" customFormat="1" ht="18" customHeight="1">
      <c r="A37" s="23" t="s">
        <v>4</v>
      </c>
      <c r="B37" s="23" t="s">
        <v>5</v>
      </c>
      <c r="C37" s="23" t="s">
        <v>19</v>
      </c>
      <c r="D37" s="23" t="s">
        <v>18</v>
      </c>
    </row>
    <row r="38" spans="1:18" s="4" customFormat="1" ht="18" customHeight="1">
      <c r="A38" s="23" t="s">
        <v>4</v>
      </c>
      <c r="B38" s="23" t="s">
        <v>5</v>
      </c>
      <c r="C38" s="23" t="s">
        <v>17</v>
      </c>
      <c r="D38" s="23" t="s">
        <v>7</v>
      </c>
    </row>
    <row r="39" spans="1:18" s="4" customFormat="1" ht="18" customHeight="1">
      <c r="A39" s="23" t="s">
        <v>12</v>
      </c>
      <c r="B39" s="23" t="s">
        <v>5</v>
      </c>
      <c r="C39" s="23" t="s">
        <v>6</v>
      </c>
      <c r="D39" s="23" t="s">
        <v>18</v>
      </c>
    </row>
    <row r="40" spans="1:18" s="4" customFormat="1" ht="18" customHeight="1">
      <c r="A40" s="23" t="s">
        <v>12</v>
      </c>
      <c r="B40" s="23" t="s">
        <v>13</v>
      </c>
      <c r="C40" s="23" t="s">
        <v>19</v>
      </c>
      <c r="D40" s="23" t="s">
        <v>18</v>
      </c>
    </row>
    <row r="41" spans="1:18" s="4" customFormat="1" ht="18" customHeight="1">
      <c r="A41" s="23" t="s">
        <v>4</v>
      </c>
      <c r="B41" s="23" t="s">
        <v>13</v>
      </c>
      <c r="C41" s="23" t="s">
        <v>6</v>
      </c>
      <c r="D41" s="23" t="s">
        <v>7</v>
      </c>
    </row>
    <row r="42" spans="1:18" s="4" customFormat="1" ht="18" customHeight="1">
      <c r="A42" s="23" t="s">
        <v>12</v>
      </c>
      <c r="B42" s="23" t="s">
        <v>5</v>
      </c>
      <c r="C42" s="23" t="s">
        <v>19</v>
      </c>
      <c r="D42" s="23" t="s">
        <v>7</v>
      </c>
    </row>
    <row r="43" spans="1:18" s="4" customFormat="1" ht="18" customHeight="1">
      <c r="A43" s="23" t="s">
        <v>4</v>
      </c>
      <c r="B43" s="23" t="s">
        <v>13</v>
      </c>
      <c r="C43" s="23" t="s">
        <v>17</v>
      </c>
      <c r="D43" s="23" t="s">
        <v>7</v>
      </c>
    </row>
    <row r="44" spans="1:18" s="4" customFormat="1" ht="18" customHeight="1">
      <c r="A44" s="23" t="s">
        <v>12</v>
      </c>
      <c r="B44" s="23" t="s">
        <v>13</v>
      </c>
      <c r="C44" s="23" t="s">
        <v>19</v>
      </c>
      <c r="D44" s="23" t="s">
        <v>18</v>
      </c>
      <c r="L44" s="4" t="s">
        <v>23</v>
      </c>
      <c r="M44" s="4" t="s">
        <v>24</v>
      </c>
      <c r="P44" s="4" t="s">
        <v>28</v>
      </c>
      <c r="Q44" s="4" t="s">
        <v>29</v>
      </c>
      <c r="R44" s="4" t="s">
        <v>30</v>
      </c>
    </row>
    <row r="45" spans="1:18" s="4" customFormat="1" ht="18" customHeight="1">
      <c r="A45" s="23" t="s">
        <v>12</v>
      </c>
      <c r="B45" s="23" t="s">
        <v>13</v>
      </c>
      <c r="C45" s="23" t="s">
        <v>19</v>
      </c>
      <c r="D45" s="23" t="s">
        <v>7</v>
      </c>
      <c r="K45" s="4" t="s">
        <v>12</v>
      </c>
      <c r="L45" s="4">
        <v>31</v>
      </c>
      <c r="M45" s="4">
        <v>0.59615384615384615</v>
      </c>
      <c r="P45" s="4">
        <f>L47*0.5</f>
        <v>26</v>
      </c>
      <c r="Q45" s="4">
        <f>L45-P45</f>
        <v>5</v>
      </c>
      <c r="R45" s="4">
        <f>Q45^2/P45</f>
        <v>0.96153846153846156</v>
      </c>
    </row>
    <row r="46" spans="1:18" s="4" customFormat="1" ht="18" customHeight="1">
      <c r="A46" s="23" t="s">
        <v>4</v>
      </c>
      <c r="B46" s="23" t="s">
        <v>14</v>
      </c>
      <c r="C46" s="23" t="s">
        <v>6</v>
      </c>
      <c r="D46" s="23" t="s">
        <v>7</v>
      </c>
      <c r="K46" s="4" t="s">
        <v>4</v>
      </c>
      <c r="L46" s="4">
        <v>21</v>
      </c>
      <c r="M46" s="4">
        <v>0.40384615384615385</v>
      </c>
      <c r="P46" s="4">
        <f>L47*0.5</f>
        <v>26</v>
      </c>
      <c r="Q46" s="4">
        <f>L46-P46</f>
        <v>-5</v>
      </c>
      <c r="R46" s="4">
        <f>Q46^2/P46</f>
        <v>0.96153846153846156</v>
      </c>
    </row>
    <row r="47" spans="1:18" s="4" customFormat="1" ht="18" customHeight="1">
      <c r="A47" s="23" t="s">
        <v>12</v>
      </c>
      <c r="B47" s="23" t="s">
        <v>5</v>
      </c>
      <c r="C47" s="23" t="s">
        <v>6</v>
      </c>
      <c r="D47" s="23" t="s">
        <v>7</v>
      </c>
      <c r="K47" s="4" t="s">
        <v>26</v>
      </c>
      <c r="L47" s="4">
        <v>52</v>
      </c>
      <c r="M47" s="4">
        <v>1</v>
      </c>
    </row>
    <row r="48" spans="1:18" s="4" customFormat="1" ht="18" customHeight="1">
      <c r="A48" s="23" t="s">
        <v>12</v>
      </c>
      <c r="B48" s="23" t="s">
        <v>5</v>
      </c>
      <c r="C48" s="23" t="s">
        <v>20</v>
      </c>
      <c r="D48" s="23" t="s">
        <v>7</v>
      </c>
    </row>
    <row r="49" spans="1:12" s="4" customFormat="1" ht="18" customHeight="1">
      <c r="A49" s="23" t="s">
        <v>12</v>
      </c>
      <c r="B49" s="23" t="s">
        <v>5</v>
      </c>
      <c r="C49" s="23" t="s">
        <v>20</v>
      </c>
      <c r="D49" s="23" t="s">
        <v>7</v>
      </c>
      <c r="K49" s="4" t="s">
        <v>31</v>
      </c>
      <c r="L49" s="4">
        <f>R45+R46</f>
        <v>1.9230769230769231</v>
      </c>
    </row>
    <row r="50" spans="1:12" s="4" customFormat="1" ht="18" customHeight="1">
      <c r="A50" s="23" t="s">
        <v>12</v>
      </c>
      <c r="B50" s="23" t="s">
        <v>5</v>
      </c>
      <c r="C50" s="23" t="s">
        <v>6</v>
      </c>
      <c r="D50" s="23" t="s">
        <v>7</v>
      </c>
      <c r="K50" s="4" t="s">
        <v>32</v>
      </c>
      <c r="L50" s="4">
        <f>1</f>
        <v>1</v>
      </c>
    </row>
    <row r="51" spans="1:12">
      <c r="A51" s="23" t="s">
        <v>12</v>
      </c>
      <c r="B51" s="23" t="s">
        <v>5</v>
      </c>
      <c r="C51" s="23" t="s">
        <v>20</v>
      </c>
      <c r="D51" s="23" t="s">
        <v>7</v>
      </c>
      <c r="K51" s="2" t="s">
        <v>25</v>
      </c>
      <c r="L51" s="19">
        <f>_xlfn.CHISQ.DIST(L49,L50,TRUE)</f>
        <v>0.83448214130253007</v>
      </c>
    </row>
    <row r="52" spans="1:12">
      <c r="A52" t="s">
        <v>12</v>
      </c>
      <c r="B52" t="s">
        <v>13</v>
      </c>
      <c r="C52" t="s">
        <v>6</v>
      </c>
      <c r="D52" t="s">
        <v>7</v>
      </c>
    </row>
    <row r="53" spans="1:12">
      <c r="A53" t="s">
        <v>12</v>
      </c>
      <c r="B53" t="s">
        <v>5</v>
      </c>
      <c r="C53" t="s">
        <v>20</v>
      </c>
      <c r="D53" t="s">
        <v>7</v>
      </c>
    </row>
  </sheetData>
  <sortState xmlns:xlrd2="http://schemas.microsoft.com/office/spreadsheetml/2017/richdata2" ref="O15:O18">
    <sortCondition ref="O15"/>
  </sortState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85601D1084F864198BB5A0153992B70" ma:contentTypeVersion="12" ma:contentTypeDescription="สร้างเอกสารใหม่" ma:contentTypeScope="" ma:versionID="1e57270f30e7a5e56034e7f90ebb65b8">
  <xsd:schema xmlns:xsd="http://www.w3.org/2001/XMLSchema" xmlns:xs="http://www.w3.org/2001/XMLSchema" xmlns:p="http://schemas.microsoft.com/office/2006/metadata/properties" xmlns:ns2="33f7d08a-664c-4c8b-b451-46df9080d073" xmlns:ns3="ad436890-8679-42e4-8aa2-c5244ad9628b" targetNamespace="http://schemas.microsoft.com/office/2006/metadata/properties" ma:root="true" ma:fieldsID="3524cb07ba7c1caaacd1e39b27013831" ns2:_="" ns3:_="">
    <xsd:import namespace="33f7d08a-664c-4c8b-b451-46df9080d073"/>
    <xsd:import namespace="ad436890-8679-42e4-8aa2-c5244ad96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6890-8679-42e4-8aa2-c5244ad96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C1C3B2-C2CF-41D6-935C-1A253C5AA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ad436890-8679-42e4-8aa2-c5244ad96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B45740-4C70-4930-9B08-B009D54392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05A6B9-1206-4AF6-81EE-755EA28DCE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H522122 H522122</dc:creator>
  <cp:keywords/>
  <dc:description/>
  <cp:lastModifiedBy>Taitip suphasiriwattana</cp:lastModifiedBy>
  <cp:revision/>
  <dcterms:created xsi:type="dcterms:W3CDTF">2021-10-31T10:18:01Z</dcterms:created>
  <dcterms:modified xsi:type="dcterms:W3CDTF">2021-12-26T16:10:00Z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</Properties>
</file>