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https://d.docs.live.net/ad90f5381f438bc7/MasterDegree/BADS7105_CRM/00_Github/05_AB_Testing/"/>
    </mc:Choice>
  </mc:AlternateContent>
  <xr:revisionPtr revIDLastSave="142" documentId="11_A509BEFD5F198E4E05F1D185BF64FA0C3CD95618" xr6:coauthVersionLast="47" xr6:coauthVersionMax="47" xr10:uidLastSave="{13318825-0016-4401-8598-97BAFEC161DB}"/>
  <bookViews>
    <workbookView minimized="1" xWindow="1290" yWindow="1380" windowWidth="25395" windowHeight="1269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7" i="1" l="1"/>
  <c r="M51" i="1"/>
  <c r="Q47" i="1"/>
  <c r="R47" i="1" s="1"/>
  <c r="S47" i="1" s="1"/>
  <c r="Q46" i="1"/>
  <c r="R46" i="1" s="1"/>
  <c r="S46" i="1" s="1"/>
  <c r="M50" i="1" s="1"/>
  <c r="M52" i="1" s="1"/>
  <c r="H13" i="1"/>
  <c r="H12" i="1"/>
  <c r="M5" i="1"/>
  <c r="N10" i="1"/>
  <c r="O6" i="1"/>
  <c r="O5" i="1"/>
  <c r="M33" i="1"/>
  <c r="M22" i="1"/>
  <c r="N29" i="1"/>
  <c r="M29" i="1"/>
  <c r="N28" i="1"/>
  <c r="M28" i="1"/>
  <c r="P18" i="1"/>
  <c r="O18" i="1"/>
  <c r="N18" i="1"/>
  <c r="M18" i="1"/>
  <c r="P17" i="1"/>
  <c r="O17" i="1"/>
  <c r="N17" i="1"/>
  <c r="N6" i="1"/>
  <c r="M6" i="1"/>
  <c r="P6" i="1" s="1"/>
  <c r="N5" i="1"/>
  <c r="H14" i="1" l="1"/>
  <c r="I13" i="1" s="1"/>
  <c r="P5" i="1"/>
  <c r="O7" i="1"/>
  <c r="P19" i="1"/>
  <c r="N7" i="1"/>
  <c r="N19" i="1"/>
  <c r="Q18" i="1"/>
  <c r="Q17" i="1"/>
  <c r="O28" i="1"/>
  <c r="O19" i="1"/>
  <c r="O29" i="1"/>
  <c r="M7" i="1"/>
  <c r="P7" i="1" s="1"/>
  <c r="N30" i="1"/>
  <c r="M19" i="1"/>
  <c r="M30" i="1"/>
  <c r="I14" i="1" l="1"/>
  <c r="I12" i="1"/>
  <c r="O30" i="1"/>
  <c r="P29" i="1" s="1"/>
  <c r="Q19" i="1"/>
  <c r="R18" i="1" l="1"/>
  <c r="W18" i="1" s="1"/>
  <c r="AC18" i="1" s="1"/>
  <c r="AI18" i="1" s="1"/>
  <c r="R17" i="1"/>
  <c r="R19" i="1" s="1"/>
  <c r="Q6" i="1"/>
  <c r="Q5" i="1"/>
  <c r="V29" i="1"/>
  <c r="AB29" i="1" s="1"/>
  <c r="AH29" i="1" s="1"/>
  <c r="W29" i="1"/>
  <c r="AC29" i="1" s="1"/>
  <c r="AI29" i="1" s="1"/>
  <c r="P28" i="1"/>
  <c r="Y18" i="1"/>
  <c r="AE18" i="1" s="1"/>
  <c r="AK18" i="1" s="1"/>
  <c r="V18" i="1"/>
  <c r="AB18" i="1" s="1"/>
  <c r="AH18" i="1" s="1"/>
  <c r="X18" i="1"/>
  <c r="AD18" i="1" s="1"/>
  <c r="AJ18" i="1" s="1"/>
  <c r="W28" i="1" l="1"/>
  <c r="AC28" i="1" s="1"/>
  <c r="AI28" i="1" s="1"/>
  <c r="P30" i="1"/>
  <c r="V28" i="1"/>
  <c r="AB28" i="1" s="1"/>
  <c r="AH28" i="1" s="1"/>
  <c r="M32" i="1" s="1"/>
  <c r="M34" i="1" s="1"/>
  <c r="O34" i="1" s="1"/>
  <c r="Q7" i="1"/>
  <c r="V5" i="1"/>
  <c r="AB5" i="1" s="1"/>
  <c r="AH5" i="1" s="1"/>
  <c r="W5" i="1"/>
  <c r="AC5" i="1" s="1"/>
  <c r="AI5" i="1" s="1"/>
  <c r="X5" i="1"/>
  <c r="AD5" i="1" s="1"/>
  <c r="AJ5" i="1" s="1"/>
  <c r="V6" i="1"/>
  <c r="AB6" i="1" s="1"/>
  <c r="AH6" i="1" s="1"/>
  <c r="W6" i="1"/>
  <c r="AC6" i="1" s="1"/>
  <c r="AI6" i="1" s="1"/>
  <c r="X6" i="1"/>
  <c r="AD6" i="1" s="1"/>
  <c r="AJ6" i="1" s="1"/>
  <c r="Y17" i="1"/>
  <c r="AE17" i="1" s="1"/>
  <c r="AK17" i="1" s="1"/>
  <c r="V17" i="1"/>
  <c r="AB17" i="1" s="1"/>
  <c r="AH17" i="1" s="1"/>
  <c r="X17" i="1"/>
  <c r="AD17" i="1" s="1"/>
  <c r="AJ17" i="1" s="1"/>
  <c r="W17" i="1"/>
  <c r="AC17" i="1" s="1"/>
  <c r="AI17" i="1" s="1"/>
  <c r="N9" i="1" l="1"/>
  <c r="N11" i="1" s="1"/>
  <c r="P11" i="1" s="1"/>
  <c r="M21" i="1"/>
  <c r="M23" i="1" s="1"/>
  <c r="O23" i="1" s="1"/>
</calcChain>
</file>

<file path=xl/sharedStrings.xml><?xml version="1.0" encoding="utf-8"?>
<sst xmlns="http://schemas.openxmlformats.org/spreadsheetml/2006/main" count="321" uniqueCount="35">
  <si>
    <t>Sex</t>
  </si>
  <si>
    <t>Age</t>
  </si>
  <si>
    <t>Donut</t>
  </si>
  <si>
    <t>Picture B</t>
  </si>
  <si>
    <t>ชาย</t>
  </si>
  <si>
    <t>31-35</t>
  </si>
  <si>
    <t>ชอบ</t>
  </si>
  <si>
    <t>Ei</t>
  </si>
  <si>
    <t>Oi - Ei</t>
  </si>
  <si>
    <t>Chi-Square</t>
  </si>
  <si>
    <t>Picture A</t>
  </si>
  <si>
    <t>หญิง</t>
  </si>
  <si>
    <t>LGBTQ</t>
  </si>
  <si>
    <t>Total</t>
  </si>
  <si>
    <t>Pi</t>
  </si>
  <si>
    <t>20-25</t>
  </si>
  <si>
    <t>ไม่ชอบ</t>
  </si>
  <si>
    <t>26-30</t>
  </si>
  <si>
    <t>36-40</t>
  </si>
  <si>
    <t>Chi-Square Test :</t>
  </si>
  <si>
    <t>Dof :</t>
  </si>
  <si>
    <t>#User</t>
  </si>
  <si>
    <t>%User</t>
  </si>
  <si>
    <t>P-Value :</t>
  </si>
  <si>
    <t>total</t>
  </si>
  <si>
    <t>Ei = Oi*Pi</t>
  </si>
  <si>
    <t>Expected</t>
  </si>
  <si>
    <t>Dif</t>
  </si>
  <si>
    <t>Chi</t>
  </si>
  <si>
    <t>chi</t>
  </si>
  <si>
    <t>dof :</t>
  </si>
  <si>
    <t>Picture</t>
  </si>
  <si>
    <t>Test Picture and Sex</t>
  </si>
  <si>
    <t>Test Picture and Age</t>
  </si>
  <si>
    <t>Test Picture and like/dislike donut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</si>
</sst>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5" formatCode="0.0%"/>
  </numFmts>
  <fonts count="8">
    <font>
      <sz val="11"/>
      <color theme="1"/>
      <name val="Calibri"/>
      <family val="2"/>
      <charset val="222"/>
      <scheme val="minor"/>
    </font>
    <font>
      <sz val="10"/>
      <color theme="1"/>
      <name val="Arial"/>
      <family val="2"/>
    </font>
    <font>
      <sz val="10"/>
      <color theme="1"/>
      <name val="Calibri"/>
      <family val="2"/>
      <charset val="222"/>
      <scheme val="minor"/>
    </font>
    <font>
      <b/>
      <sz val="10"/>
      <color theme="1"/>
      <name val="Calibri"/>
      <family val="2"/>
      <charset val="222"/>
      <scheme val="minor"/>
    </font>
    <font>
      <b/>
      <sz val="10"/>
      <color theme="1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  <charset val="22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35">
    <xf numFmtId="0" fontId="0" fillId="0" borderId="0" xfId="0"/>
    <xf numFmtId="0" fontId="5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left" vertical="center" wrapText="1"/>
    </xf>
    <xf numFmtId="3" fontId="2" fillId="0" borderId="2" xfId="0" applyNumberFormat="1" applyFont="1" applyBorder="1" applyAlignment="1">
      <alignment horizontal="center" vertical="center"/>
    </xf>
    <xf numFmtId="4" fontId="2" fillId="0" borderId="2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left" vertical="center" wrapText="1"/>
    </xf>
    <xf numFmtId="3" fontId="2" fillId="0" borderId="3" xfId="0" applyNumberFormat="1" applyFont="1" applyBorder="1" applyAlignment="1">
      <alignment horizontal="center" vertical="center"/>
    </xf>
    <xf numFmtId="4" fontId="2" fillId="0" borderId="3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3" fontId="2" fillId="0" borderId="4" xfId="0" applyNumberFormat="1" applyFont="1" applyBorder="1" applyAlignment="1">
      <alignment horizontal="center" vertical="center"/>
    </xf>
    <xf numFmtId="4" fontId="2" fillId="0" borderId="0" xfId="0" applyNumberFormat="1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left" vertical="center" wrapText="1"/>
    </xf>
    <xf numFmtId="0" fontId="2" fillId="0" borderId="4" xfId="0" applyFont="1" applyBorder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6" fillId="0" borderId="0" xfId="0" applyFont="1" applyAlignment="1">
      <alignment readingOrder="1"/>
    </xf>
    <xf numFmtId="10" fontId="0" fillId="0" borderId="0" xfId="0" applyNumberFormat="1" applyAlignment="1">
      <alignment vertical="center"/>
    </xf>
    <xf numFmtId="3" fontId="2" fillId="0" borderId="5" xfId="0" applyNumberFormat="1" applyFont="1" applyBorder="1" applyAlignment="1">
      <alignment horizontal="center" vertical="center"/>
    </xf>
    <xf numFmtId="3" fontId="2" fillId="0" borderId="0" xfId="0" applyNumberFormat="1" applyFont="1" applyBorder="1" applyAlignment="1">
      <alignment horizontal="center" vertical="center"/>
    </xf>
    <xf numFmtId="165" fontId="2" fillId="0" borderId="0" xfId="1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" fillId="0" borderId="6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5" xfId="0" applyFont="1" applyBorder="1" applyAlignment="1">
      <alignment vertical="center"/>
    </xf>
    <xf numFmtId="10" fontId="2" fillId="0" borderId="5" xfId="0" applyNumberFormat="1" applyFont="1" applyBorder="1" applyAlignment="1">
      <alignment vertical="center"/>
    </xf>
    <xf numFmtId="4" fontId="2" fillId="0" borderId="4" xfId="0" applyNumberFormat="1" applyFont="1" applyBorder="1" applyAlignment="1">
      <alignment horizontal="center" vertical="center"/>
    </xf>
    <xf numFmtId="0" fontId="2" fillId="0" borderId="0" xfId="0" applyFont="1"/>
    <xf numFmtId="0" fontId="5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21249</xdr:colOff>
      <xdr:row>2</xdr:row>
      <xdr:rowOff>126756</xdr:rowOff>
    </xdr:from>
    <xdr:to>
      <xdr:col>10</xdr:col>
      <xdr:colOff>259374</xdr:colOff>
      <xdr:row>9</xdr:row>
      <xdr:rowOff>193431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B7B23FA-9E9C-452F-BBEB-937F64D255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30287" y="544391"/>
          <a:ext cx="2670664" cy="1656617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B2:E54" totalsRowShown="0" headerRowDxfId="0">
  <autoFilter ref="B2:E54" xr:uid="{00000000-0009-0000-0100-000001000000}"/>
  <tableColumns count="4">
    <tableColumn id="1" xr3:uid="{00000000-0010-0000-0000-000001000000}" name="Picture"/>
    <tableColumn id="2" xr3:uid="{00000000-0010-0000-0000-000002000000}" name="Sex"/>
    <tableColumn id="3" xr3:uid="{00000000-0010-0000-0000-000003000000}" name="Age"/>
    <tableColumn id="4" xr3:uid="{00000000-0010-0000-0000-000004000000}" name="Donut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K54"/>
  <sheetViews>
    <sheetView showGridLines="0" tabSelected="1" topLeftCell="E1" zoomScaleNormal="100" workbookViewId="0">
      <selection activeCell="N17" sqref="N17"/>
    </sheetView>
  </sheetViews>
  <sheetFormatPr defaultRowHeight="15" outlineLevelCol="1"/>
  <cols>
    <col min="2" max="5" width="13.85546875" customWidth="1"/>
    <col min="11" max="11" width="36.28515625" customWidth="1"/>
    <col min="12" max="12" width="12.85546875" style="27" customWidth="1"/>
    <col min="13" max="18" width="9" style="27"/>
    <col min="19" max="19" width="9.140625" style="31"/>
    <col min="21" max="27" width="9" outlineLevel="1"/>
    <col min="28" max="28" width="14.140625" customWidth="1" outlineLevel="1"/>
    <col min="29" max="29" width="11.5703125" customWidth="1" outlineLevel="1"/>
    <col min="30" max="37" width="9" outlineLevel="1"/>
  </cols>
  <sheetData>
    <row r="2" spans="2:37" s="4" customFormat="1" ht="18" customHeight="1">
      <c r="B2" s="25" t="s">
        <v>31</v>
      </c>
      <c r="C2" s="25" t="s">
        <v>0</v>
      </c>
      <c r="D2" s="25" t="s">
        <v>1</v>
      </c>
      <c r="E2" s="25" t="s">
        <v>2</v>
      </c>
      <c r="L2" s="27"/>
      <c r="M2" s="27"/>
      <c r="N2" s="27"/>
      <c r="O2" s="27"/>
      <c r="P2" s="27"/>
      <c r="Q2" s="27"/>
      <c r="R2" s="27"/>
      <c r="S2" s="27"/>
    </row>
    <row r="3" spans="2:37" s="4" customFormat="1" ht="18" customHeight="1">
      <c r="B3" s="20" t="s">
        <v>3</v>
      </c>
      <c r="C3" s="20" t="s">
        <v>4</v>
      </c>
      <c r="D3" s="20" t="s">
        <v>5</v>
      </c>
      <c r="E3" s="20" t="s">
        <v>6</v>
      </c>
      <c r="L3" s="5" t="s">
        <v>32</v>
      </c>
      <c r="M3" s="27"/>
      <c r="N3" s="27"/>
      <c r="O3" s="27"/>
      <c r="P3" s="27"/>
      <c r="Q3" s="27"/>
      <c r="R3" s="27"/>
      <c r="S3" s="27"/>
      <c r="U3" s="5" t="s">
        <v>7</v>
      </c>
      <c r="AA3" s="5" t="s">
        <v>8</v>
      </c>
      <c r="AG3" s="5" t="s">
        <v>9</v>
      </c>
    </row>
    <row r="4" spans="2:37" s="4" customFormat="1" ht="18" customHeight="1">
      <c r="B4" s="20" t="s">
        <v>10</v>
      </c>
      <c r="C4" s="20" t="s">
        <v>4</v>
      </c>
      <c r="D4" s="20" t="s">
        <v>5</v>
      </c>
      <c r="E4" s="20" t="s">
        <v>6</v>
      </c>
      <c r="L4" s="32" t="s">
        <v>31</v>
      </c>
      <c r="M4" s="32" t="s">
        <v>4</v>
      </c>
      <c r="N4" s="32" t="s">
        <v>11</v>
      </c>
      <c r="O4" s="32" t="s">
        <v>12</v>
      </c>
      <c r="P4" s="32" t="s">
        <v>13</v>
      </c>
      <c r="Q4" s="32" t="s">
        <v>14</v>
      </c>
      <c r="R4" s="6"/>
      <c r="S4" s="6"/>
      <c r="T4" s="6"/>
      <c r="U4" s="1"/>
      <c r="V4" s="1" t="s">
        <v>4</v>
      </c>
      <c r="W4" s="1" t="s">
        <v>11</v>
      </c>
      <c r="X4" s="1" t="s">
        <v>12</v>
      </c>
      <c r="Y4" s="3"/>
      <c r="AA4" s="1"/>
      <c r="AB4" s="1" t="s">
        <v>4</v>
      </c>
      <c r="AC4" s="1" t="s">
        <v>11</v>
      </c>
      <c r="AD4" s="1" t="s">
        <v>12</v>
      </c>
      <c r="AG4" s="1"/>
      <c r="AH4" s="1" t="s">
        <v>4</v>
      </c>
      <c r="AI4" s="1" t="s">
        <v>11</v>
      </c>
      <c r="AJ4" s="1" t="s">
        <v>12</v>
      </c>
    </row>
    <row r="5" spans="2:37" s="4" customFormat="1" ht="18" customHeight="1">
      <c r="B5" s="20" t="s">
        <v>3</v>
      </c>
      <c r="C5" s="20" t="s">
        <v>4</v>
      </c>
      <c r="D5" s="20" t="s">
        <v>15</v>
      </c>
      <c r="E5" s="20" t="s">
        <v>16</v>
      </c>
      <c r="L5" s="7" t="s">
        <v>10</v>
      </c>
      <c r="M5" s="8">
        <f>COUNTIFS(Table1[Picture],$L5,Table1[Sex],M$4)</f>
        <v>18</v>
      </c>
      <c r="N5" s="8">
        <f>COUNTIFS(Table1[Picture],$L5,Table1[Sex],N$4)</f>
        <v>13</v>
      </c>
      <c r="O5" s="8">
        <f>COUNTIFS(Table1[Picture],$L5,Table1[Sex],O$4)</f>
        <v>0</v>
      </c>
      <c r="P5" s="8">
        <f>SUM(M5:O5)</f>
        <v>31</v>
      </c>
      <c r="Q5" s="9">
        <f>P5/$P$7</f>
        <v>0.59615384615384615</v>
      </c>
      <c r="R5" s="6"/>
      <c r="S5" s="6"/>
      <c r="T5" s="6"/>
      <c r="U5" s="7" t="s">
        <v>10</v>
      </c>
      <c r="V5" s="9">
        <f>M$7*$Q5</f>
        <v>19.076923076923077</v>
      </c>
      <c r="W5" s="9">
        <f t="shared" ref="W5:W6" si="0">N$7*$Q5</f>
        <v>11.326923076923077</v>
      </c>
      <c r="X5" s="9">
        <f t="shared" ref="X5" si="1">O$7*$Q5</f>
        <v>0.59615384615384615</v>
      </c>
      <c r="Y5" s="15"/>
      <c r="AA5" s="7" t="s">
        <v>10</v>
      </c>
      <c r="AB5" s="9">
        <f>M5-V5</f>
        <v>-1.0769230769230766</v>
      </c>
      <c r="AC5" s="9">
        <f t="shared" ref="AC5:AC6" si="2">N5-W5</f>
        <v>1.6730769230769234</v>
      </c>
      <c r="AD5" s="9">
        <f t="shared" ref="AD5:AD6" si="3">O5-X5</f>
        <v>-0.59615384615384615</v>
      </c>
      <c r="AG5" s="7" t="s">
        <v>10</v>
      </c>
      <c r="AH5" s="9">
        <f>POWER(AB5,2)/V5</f>
        <v>6.0794044665012384E-2</v>
      </c>
      <c r="AI5" s="9">
        <f t="shared" ref="AI5:AI6" si="4">POWER(AC5,2)/W5</f>
        <v>0.2471268120673894</v>
      </c>
      <c r="AJ5" s="9">
        <f t="shared" ref="AJ5:AJ6" si="5">POWER(AD5,2)/X5</f>
        <v>0.59615384615384615</v>
      </c>
    </row>
    <row r="6" spans="2:37" s="4" customFormat="1" ht="18" customHeight="1">
      <c r="B6" s="20" t="s">
        <v>10</v>
      </c>
      <c r="C6" s="20" t="s">
        <v>4</v>
      </c>
      <c r="D6" s="20" t="s">
        <v>5</v>
      </c>
      <c r="E6" s="20" t="s">
        <v>6</v>
      </c>
      <c r="L6" s="10" t="s">
        <v>3</v>
      </c>
      <c r="M6" s="11">
        <f>COUNTIFS(Table1[Picture],$L6,Table1[Sex],M$4)</f>
        <v>14</v>
      </c>
      <c r="N6" s="11">
        <f>COUNTIFS(Table1[Picture],$L6,Table1[Sex],N$4)</f>
        <v>6</v>
      </c>
      <c r="O6" s="11">
        <f>COUNTIFS(Table1[Picture],$L6,Table1[Sex],O$4)</f>
        <v>1</v>
      </c>
      <c r="P6" s="11">
        <f>SUM(M6:O6)</f>
        <v>21</v>
      </c>
      <c r="Q6" s="12">
        <f>P6/$P$7</f>
        <v>0.40384615384615385</v>
      </c>
      <c r="R6" s="6"/>
      <c r="S6" s="6"/>
      <c r="T6" s="6"/>
      <c r="U6" s="10" t="s">
        <v>3</v>
      </c>
      <c r="V6" s="12">
        <f t="shared" ref="V6" si="6">M$7*$Q6</f>
        <v>12.923076923076923</v>
      </c>
      <c r="W6" s="12">
        <f t="shared" si="0"/>
        <v>7.6730769230769234</v>
      </c>
      <c r="X6" s="12">
        <f>O$7*$Q6</f>
        <v>0.40384615384615385</v>
      </c>
      <c r="Y6" s="15"/>
      <c r="AA6" s="10" t="s">
        <v>3</v>
      </c>
      <c r="AB6" s="12">
        <f t="shared" ref="AB6" si="7">M6-V6</f>
        <v>1.0769230769230766</v>
      </c>
      <c r="AC6" s="12">
        <f t="shared" si="2"/>
        <v>-1.6730769230769234</v>
      </c>
      <c r="AD6" s="12">
        <f t="shared" si="3"/>
        <v>0.59615384615384615</v>
      </c>
      <c r="AG6" s="10" t="s">
        <v>3</v>
      </c>
      <c r="AH6" s="12">
        <f t="shared" ref="AH6" si="8">POWER(AB6,2)/V6</f>
        <v>8.9743589743589702E-2</v>
      </c>
      <c r="AI6" s="12">
        <f t="shared" si="4"/>
        <v>0.36480624638519382</v>
      </c>
      <c r="AJ6" s="12">
        <f t="shared" si="5"/>
        <v>0.88003663003663002</v>
      </c>
    </row>
    <row r="7" spans="2:37" s="4" customFormat="1" ht="18" customHeight="1" thickBot="1">
      <c r="B7" s="20" t="s">
        <v>10</v>
      </c>
      <c r="C7" s="20" t="s">
        <v>4</v>
      </c>
      <c r="D7" s="20" t="s">
        <v>17</v>
      </c>
      <c r="E7" s="20" t="s">
        <v>6</v>
      </c>
      <c r="L7" s="13" t="s">
        <v>13</v>
      </c>
      <c r="M7" s="14">
        <f>SUM(M5:M6)</f>
        <v>32</v>
      </c>
      <c r="N7" s="14">
        <f>SUM(N5:N6)</f>
        <v>19</v>
      </c>
      <c r="O7" s="14">
        <f>SUM(O5:O6)</f>
        <v>1</v>
      </c>
      <c r="P7" s="14">
        <f>SUM(M7:O7)</f>
        <v>52</v>
      </c>
      <c r="Q7" s="30">
        <f>SUM(Q5:Q6)</f>
        <v>1</v>
      </c>
      <c r="R7" s="6"/>
      <c r="S7" s="6"/>
      <c r="T7" s="6"/>
    </row>
    <row r="8" spans="2:37" s="4" customFormat="1" ht="18" customHeight="1" thickTop="1">
      <c r="B8" s="20" t="s">
        <v>10</v>
      </c>
      <c r="C8" s="20" t="s">
        <v>4</v>
      </c>
      <c r="D8" s="20" t="s">
        <v>18</v>
      </c>
      <c r="E8" s="20" t="s">
        <v>6</v>
      </c>
      <c r="L8" s="6"/>
      <c r="M8" s="6"/>
      <c r="N8" s="6"/>
      <c r="O8" s="6"/>
      <c r="P8" s="6"/>
      <c r="Q8" s="6"/>
      <c r="R8" s="6"/>
      <c r="S8" s="6"/>
      <c r="T8" s="6"/>
    </row>
    <row r="9" spans="2:37" s="4" customFormat="1" ht="18" customHeight="1">
      <c r="B9" s="20" t="s">
        <v>10</v>
      </c>
      <c r="C9" s="20" t="s">
        <v>4</v>
      </c>
      <c r="D9" s="20" t="s">
        <v>17</v>
      </c>
      <c r="E9" s="20" t="s">
        <v>6</v>
      </c>
      <c r="L9" s="27"/>
      <c r="M9" s="2" t="s">
        <v>19</v>
      </c>
      <c r="N9" s="15">
        <f>SUM(AH5:AJ6)</f>
        <v>2.2386611690516611</v>
      </c>
      <c r="O9" s="6"/>
      <c r="P9" s="6"/>
      <c r="Q9" s="6"/>
      <c r="R9" s="6"/>
      <c r="S9" s="6"/>
      <c r="T9" s="6"/>
    </row>
    <row r="10" spans="2:37" s="4" customFormat="1" ht="18" customHeight="1">
      <c r="B10" s="20" t="s">
        <v>10</v>
      </c>
      <c r="C10" s="20" t="s">
        <v>4</v>
      </c>
      <c r="D10" s="20" t="s">
        <v>17</v>
      </c>
      <c r="E10" s="20" t="s">
        <v>6</v>
      </c>
      <c r="L10" s="27"/>
      <c r="M10" s="2" t="s">
        <v>20</v>
      </c>
      <c r="N10" s="15">
        <f>(COUNTA(L5:L6)-1)*(COUNTA(M4:O4)-1)</f>
        <v>2</v>
      </c>
      <c r="O10" s="6"/>
      <c r="P10" s="6"/>
      <c r="Q10" s="6"/>
      <c r="R10" s="6"/>
      <c r="S10" s="6"/>
      <c r="T10" s="6"/>
    </row>
    <row r="11" spans="2:37" s="4" customFormat="1" ht="18" customHeight="1">
      <c r="B11" s="20" t="s">
        <v>3</v>
      </c>
      <c r="C11" s="20" t="s">
        <v>4</v>
      </c>
      <c r="D11" s="20" t="s">
        <v>17</v>
      </c>
      <c r="E11" s="20" t="s">
        <v>6</v>
      </c>
      <c r="G11" s="26"/>
      <c r="H11" s="26" t="s">
        <v>21</v>
      </c>
      <c r="I11" s="26" t="s">
        <v>22</v>
      </c>
      <c r="J11" s="27"/>
      <c r="L11" s="27"/>
      <c r="M11" s="2" t="s">
        <v>23</v>
      </c>
      <c r="N11" s="15">
        <f>_xlfn.CHISQ.DIST(N9,N10,TRUE)</f>
        <v>0.67350171551144167</v>
      </c>
      <c r="O11" s="27"/>
      <c r="P11" s="27" t="str">
        <f>IF(N11&lt;0.05,"Reject H0","Don't Reject H0")</f>
        <v>Don't Reject H0</v>
      </c>
      <c r="Q11" s="27"/>
      <c r="R11" s="27"/>
      <c r="S11" s="27"/>
    </row>
    <row r="12" spans="2:37" s="4" customFormat="1" ht="18" customHeight="1">
      <c r="B12" s="20" t="s">
        <v>3</v>
      </c>
      <c r="C12" s="20" t="s">
        <v>4</v>
      </c>
      <c r="D12" s="20" t="s">
        <v>17</v>
      </c>
      <c r="E12" s="20" t="s">
        <v>16</v>
      </c>
      <c r="G12" s="27" t="s">
        <v>10</v>
      </c>
      <c r="H12" s="23">
        <f>COUNTIFS(Table1[Picture],$G12)</f>
        <v>31</v>
      </c>
      <c r="I12" s="24">
        <f>H12/$H$14</f>
        <v>0.59615384615384615</v>
      </c>
      <c r="J12" s="27"/>
      <c r="L12" s="27"/>
      <c r="M12" s="27"/>
      <c r="N12" s="27"/>
      <c r="O12" s="27"/>
      <c r="P12" s="27"/>
      <c r="Q12" s="27"/>
      <c r="R12" s="27"/>
      <c r="S12" s="27"/>
    </row>
    <row r="13" spans="2:37" s="4" customFormat="1" ht="18" customHeight="1">
      <c r="B13" s="20" t="s">
        <v>3</v>
      </c>
      <c r="C13" s="20" t="s">
        <v>4</v>
      </c>
      <c r="D13" s="20" t="s">
        <v>5</v>
      </c>
      <c r="E13" s="20" t="s">
        <v>6</v>
      </c>
      <c r="G13" s="27" t="s">
        <v>3</v>
      </c>
      <c r="H13" s="23">
        <f>COUNTIFS(Table1[Picture],$G13)</f>
        <v>21</v>
      </c>
      <c r="I13" s="24">
        <f>H13/$H$14</f>
        <v>0.40384615384615385</v>
      </c>
      <c r="J13" s="27"/>
      <c r="L13" s="27"/>
      <c r="M13" s="27"/>
      <c r="N13" s="27"/>
      <c r="O13" s="27"/>
      <c r="P13" s="27"/>
      <c r="Q13" s="27"/>
      <c r="R13" s="27"/>
      <c r="S13" s="27"/>
    </row>
    <row r="14" spans="2:37" s="4" customFormat="1" ht="18" customHeight="1">
      <c r="B14" s="20" t="s">
        <v>3</v>
      </c>
      <c r="C14" s="20" t="s">
        <v>4</v>
      </c>
      <c r="D14" s="20" t="s">
        <v>5</v>
      </c>
      <c r="E14" s="20" t="s">
        <v>6</v>
      </c>
      <c r="G14" s="28" t="s">
        <v>13</v>
      </c>
      <c r="H14" s="22">
        <f>SUM(H12:H13)</f>
        <v>52</v>
      </c>
      <c r="I14" s="29">
        <f>H14/$H$14</f>
        <v>1</v>
      </c>
      <c r="J14" s="27"/>
      <c r="L14" s="27"/>
      <c r="M14" s="27"/>
      <c r="N14" s="27"/>
      <c r="O14" s="27"/>
      <c r="P14" s="27"/>
      <c r="Q14" s="27"/>
      <c r="R14" s="27"/>
      <c r="S14" s="27"/>
    </row>
    <row r="15" spans="2:37" s="4" customFormat="1" ht="18" customHeight="1">
      <c r="B15" s="20" t="s">
        <v>10</v>
      </c>
      <c r="C15" s="20" t="s">
        <v>11</v>
      </c>
      <c r="D15" s="20" t="s">
        <v>17</v>
      </c>
      <c r="E15" s="20" t="s">
        <v>16</v>
      </c>
      <c r="G15" s="27"/>
      <c r="H15" s="27"/>
      <c r="I15" s="27"/>
      <c r="J15" s="27"/>
      <c r="L15" s="5" t="s">
        <v>33</v>
      </c>
      <c r="M15" s="27"/>
      <c r="N15" s="27"/>
      <c r="O15" s="27"/>
      <c r="P15" s="27"/>
      <c r="Q15" s="27"/>
      <c r="R15" s="27"/>
      <c r="S15" s="27"/>
      <c r="U15" s="5" t="s">
        <v>25</v>
      </c>
      <c r="AA15" s="5" t="s">
        <v>8</v>
      </c>
      <c r="AG15" s="5" t="s">
        <v>9</v>
      </c>
    </row>
    <row r="16" spans="2:37" s="4" customFormat="1" ht="18" customHeight="1">
      <c r="B16" s="20" t="s">
        <v>3</v>
      </c>
      <c r="C16" s="20" t="s">
        <v>4</v>
      </c>
      <c r="D16" s="20" t="s">
        <v>17</v>
      </c>
      <c r="E16" s="20" t="s">
        <v>6</v>
      </c>
      <c r="H16" s="21"/>
      <c r="L16" s="32" t="s">
        <v>31</v>
      </c>
      <c r="M16" s="32" t="s">
        <v>15</v>
      </c>
      <c r="N16" s="32" t="s">
        <v>17</v>
      </c>
      <c r="O16" s="32" t="s">
        <v>5</v>
      </c>
      <c r="P16" s="32" t="s">
        <v>18</v>
      </c>
      <c r="Q16" s="32" t="s">
        <v>13</v>
      </c>
      <c r="R16" s="32" t="s">
        <v>14</v>
      </c>
      <c r="S16" s="3"/>
      <c r="T16" s="3"/>
      <c r="U16" s="1"/>
      <c r="V16" s="1" t="s">
        <v>15</v>
      </c>
      <c r="W16" s="1" t="s">
        <v>17</v>
      </c>
      <c r="X16" s="1" t="s">
        <v>5</v>
      </c>
      <c r="Y16" s="1" t="s">
        <v>18</v>
      </c>
      <c r="AA16" s="1"/>
      <c r="AB16" s="1" t="s">
        <v>15</v>
      </c>
      <c r="AC16" s="1" t="s">
        <v>17</v>
      </c>
      <c r="AD16" s="1" t="s">
        <v>5</v>
      </c>
      <c r="AE16" s="1" t="s">
        <v>18</v>
      </c>
      <c r="AG16" s="1"/>
      <c r="AH16" s="1" t="s">
        <v>15</v>
      </c>
      <c r="AI16" s="1" t="s">
        <v>17</v>
      </c>
      <c r="AJ16" s="1" t="s">
        <v>5</v>
      </c>
      <c r="AK16" s="1" t="s">
        <v>18</v>
      </c>
    </row>
    <row r="17" spans="2:37" s="4" customFormat="1" ht="18" customHeight="1">
      <c r="B17" s="20" t="s">
        <v>3</v>
      </c>
      <c r="C17" s="20" t="s">
        <v>11</v>
      </c>
      <c r="D17" s="20" t="s">
        <v>17</v>
      </c>
      <c r="E17" s="20" t="s">
        <v>6</v>
      </c>
      <c r="L17" s="7" t="s">
        <v>10</v>
      </c>
      <c r="M17" s="16">
        <f>COUNTIFS(Table1[Picture],$L17,Table1[Age],M$16)</f>
        <v>0</v>
      </c>
      <c r="N17" s="16">
        <f>COUNTIFS(Table1[Picture],$L17,Table1[Age],N$16)</f>
        <v>16</v>
      </c>
      <c r="O17" s="16">
        <f>COUNTIFS(Table1[Picture],$L17,Table1[Age],O$16)</f>
        <v>9</v>
      </c>
      <c r="P17" s="16">
        <f>COUNTIFS(Table1[Picture],$L17,Table1[Age],P$16)</f>
        <v>6</v>
      </c>
      <c r="Q17" s="6">
        <f>SUM(M17:P17)</f>
        <v>31</v>
      </c>
      <c r="R17" s="9">
        <f>Q17/$Q$19</f>
        <v>0.59615384615384615</v>
      </c>
      <c r="S17" s="6"/>
      <c r="T17" s="6"/>
      <c r="U17" s="7" t="s">
        <v>10</v>
      </c>
      <c r="V17" s="9">
        <f>M$19*$R17</f>
        <v>1.7884615384615383</v>
      </c>
      <c r="W17" s="9">
        <f t="shared" ref="W17:W18" si="9">N$19*$R17</f>
        <v>16.096153846153847</v>
      </c>
      <c r="X17" s="9">
        <f t="shared" ref="X17:X18" si="10">O$19*$R17</f>
        <v>8.9423076923076916</v>
      </c>
      <c r="Y17" s="9">
        <f t="shared" ref="Y17:Y18" si="11">P$19*$R17</f>
        <v>4.1730769230769234</v>
      </c>
      <c r="AA17" s="7" t="s">
        <v>10</v>
      </c>
      <c r="AB17" s="9">
        <f t="shared" ref="AB17:AE18" si="12">M17-V17</f>
        <v>-1.7884615384615383</v>
      </c>
      <c r="AC17" s="9">
        <f t="shared" si="12"/>
        <v>-9.61538461538467E-2</v>
      </c>
      <c r="AD17" s="9">
        <f t="shared" si="12"/>
        <v>5.7692307692308376E-2</v>
      </c>
      <c r="AE17" s="9">
        <f t="shared" si="12"/>
        <v>1.8269230769230766</v>
      </c>
      <c r="AG17" s="7" t="s">
        <v>10</v>
      </c>
      <c r="AH17" s="9">
        <f>POWER(AB17,2)/V17</f>
        <v>1.7884615384615383</v>
      </c>
      <c r="AI17" s="9">
        <f t="shared" ref="AI17:AI18" si="13">POWER(AC17,2)/W17</f>
        <v>5.743957356860647E-4</v>
      </c>
      <c r="AJ17" s="9">
        <f t="shared" ref="AJ17:AJ18" si="14">POWER(AD17,2)/X17</f>
        <v>3.7220843672457465E-4</v>
      </c>
      <c r="AK17" s="9">
        <f t="shared" ref="AK17:AK18" si="15">POWER(AE17,2)/Y17</f>
        <v>0.79980503367600109</v>
      </c>
    </row>
    <row r="18" spans="2:37" s="4" customFormat="1" ht="18" customHeight="1">
      <c r="B18" s="20" t="s">
        <v>3</v>
      </c>
      <c r="C18" s="20" t="s">
        <v>11</v>
      </c>
      <c r="D18" s="20" t="s">
        <v>17</v>
      </c>
      <c r="E18" s="20" t="s">
        <v>16</v>
      </c>
      <c r="L18" s="17" t="s">
        <v>3</v>
      </c>
      <c r="M18" s="6">
        <f>COUNTIFS(Table1[Picture],$L18,Table1[Age],M$16)</f>
        <v>3</v>
      </c>
      <c r="N18" s="6">
        <f>COUNTIFS(Table1[Picture],$L18,Table1[Age],N$16)</f>
        <v>11</v>
      </c>
      <c r="O18" s="6">
        <f>COUNTIFS(Table1[Picture],$L18,Table1[Age],O$16)</f>
        <v>6</v>
      </c>
      <c r="P18" s="6">
        <f>COUNTIFS(Table1[Picture],$L18,Table1[Age],P$16)</f>
        <v>1</v>
      </c>
      <c r="Q18" s="6">
        <f>SUM(M18:P18)</f>
        <v>21</v>
      </c>
      <c r="R18" s="12">
        <f>Q18/$Q$19</f>
        <v>0.40384615384615385</v>
      </c>
      <c r="S18" s="6"/>
      <c r="T18" s="6"/>
      <c r="U18" s="10" t="s">
        <v>3</v>
      </c>
      <c r="V18" s="12">
        <f t="shared" ref="V18" si="16">M$19*$R18</f>
        <v>1.2115384615384617</v>
      </c>
      <c r="W18" s="12">
        <f t="shared" si="9"/>
        <v>10.903846153846153</v>
      </c>
      <c r="X18" s="12">
        <f t="shared" si="10"/>
        <v>6.0576923076923075</v>
      </c>
      <c r="Y18" s="12">
        <f t="shared" si="11"/>
        <v>2.8269230769230771</v>
      </c>
      <c r="AA18" s="10" t="s">
        <v>3</v>
      </c>
      <c r="AB18" s="12">
        <f t="shared" si="12"/>
        <v>1.7884615384615383</v>
      </c>
      <c r="AC18" s="12">
        <f t="shared" si="12"/>
        <v>9.61538461538467E-2</v>
      </c>
      <c r="AD18" s="12">
        <f t="shared" si="12"/>
        <v>-5.7692307692307487E-2</v>
      </c>
      <c r="AE18" s="12">
        <f t="shared" si="12"/>
        <v>-1.8269230769230771</v>
      </c>
      <c r="AG18" s="10" t="s">
        <v>3</v>
      </c>
      <c r="AH18" s="12">
        <f t="shared" ref="AH18" si="17">POWER(AB18,2)/V18</f>
        <v>2.6401098901098896</v>
      </c>
      <c r="AI18" s="12">
        <f t="shared" si="13"/>
        <v>8.4791751458419091E-4</v>
      </c>
      <c r="AJ18" s="12">
        <f t="shared" si="14"/>
        <v>5.4945054945054555E-4</v>
      </c>
      <c r="AK18" s="12">
        <f t="shared" si="15"/>
        <v>1.1806645735217165</v>
      </c>
    </row>
    <row r="19" spans="2:37" s="4" customFormat="1" ht="18" customHeight="1">
      <c r="B19" s="20" t="s">
        <v>3</v>
      </c>
      <c r="C19" s="20" t="s">
        <v>4</v>
      </c>
      <c r="D19" s="20" t="s">
        <v>17</v>
      </c>
      <c r="E19" s="20" t="s">
        <v>6</v>
      </c>
      <c r="L19" s="13" t="s">
        <v>13</v>
      </c>
      <c r="M19" s="18">
        <f>SUM(M17:M18)</f>
        <v>3</v>
      </c>
      <c r="N19" s="18">
        <f>SUM(N17:N18)</f>
        <v>27</v>
      </c>
      <c r="O19" s="18">
        <f>SUM(O17:O18)</f>
        <v>15</v>
      </c>
      <c r="P19" s="18">
        <f>SUM(P17:P18)</f>
        <v>7</v>
      </c>
      <c r="Q19" s="18">
        <f>SUM(M19:P19)</f>
        <v>52</v>
      </c>
      <c r="R19" s="30">
        <f>SUM(R17:R18)</f>
        <v>1</v>
      </c>
      <c r="S19" s="6"/>
      <c r="T19" s="6"/>
    </row>
    <row r="20" spans="2:37" s="4" customFormat="1" ht="18" customHeight="1">
      <c r="B20" s="20" t="s">
        <v>10</v>
      </c>
      <c r="C20" s="20" t="s">
        <v>4</v>
      </c>
      <c r="D20" s="20" t="s">
        <v>5</v>
      </c>
      <c r="E20" s="20" t="s">
        <v>6</v>
      </c>
      <c r="L20" s="27"/>
      <c r="M20" s="27"/>
      <c r="N20" s="27"/>
      <c r="O20" s="27"/>
      <c r="P20" s="6"/>
      <c r="Q20" s="6"/>
      <c r="R20" s="6"/>
      <c r="S20" s="6"/>
      <c r="T20" s="6"/>
    </row>
    <row r="21" spans="2:37" s="4" customFormat="1" ht="18" customHeight="1">
      <c r="B21" s="20" t="s">
        <v>3</v>
      </c>
      <c r="C21" s="20" t="s">
        <v>4</v>
      </c>
      <c r="D21" s="20" t="s">
        <v>17</v>
      </c>
      <c r="E21" s="20" t="s">
        <v>6</v>
      </c>
      <c r="L21" s="2" t="s">
        <v>19</v>
      </c>
      <c r="M21" s="19">
        <f>SUM(AH17:AK18)</f>
        <v>6.411385008005591</v>
      </c>
      <c r="N21" s="27"/>
      <c r="O21" s="27"/>
      <c r="P21" s="27"/>
      <c r="Q21" s="27"/>
      <c r="R21" s="27"/>
      <c r="S21" s="27"/>
    </row>
    <row r="22" spans="2:37" s="4" customFormat="1" ht="18" customHeight="1">
      <c r="B22" s="20" t="s">
        <v>3</v>
      </c>
      <c r="C22" s="20" t="s">
        <v>11</v>
      </c>
      <c r="D22" s="20" t="s">
        <v>17</v>
      </c>
      <c r="E22" s="20" t="s">
        <v>6</v>
      </c>
      <c r="L22" s="2" t="s">
        <v>20</v>
      </c>
      <c r="M22" s="19">
        <f>(COUNTA(L17:L18)-1)*(COUNTA(M16:P16)-1)</f>
        <v>3</v>
      </c>
      <c r="N22" s="27"/>
      <c r="O22" s="27"/>
      <c r="P22" s="27"/>
      <c r="Q22" s="27"/>
      <c r="R22" s="27"/>
      <c r="S22" s="27"/>
    </row>
    <row r="23" spans="2:37" s="4" customFormat="1" ht="18" customHeight="1">
      <c r="B23" s="20" t="s">
        <v>3</v>
      </c>
      <c r="C23" s="20" t="s">
        <v>11</v>
      </c>
      <c r="D23" s="20" t="s">
        <v>17</v>
      </c>
      <c r="E23" s="20" t="s">
        <v>6</v>
      </c>
      <c r="L23" s="2" t="s">
        <v>23</v>
      </c>
      <c r="M23" s="19">
        <f>_xlfn.CHISQ.DIST(M21,M22,TRUE)</f>
        <v>0.90677645859724332</v>
      </c>
      <c r="N23" s="27"/>
      <c r="O23" s="27" t="str">
        <f>IF(M23&lt;0.05,"Reject H0","Don't Reject H0")</f>
        <v>Don't Reject H0</v>
      </c>
      <c r="P23" s="27"/>
      <c r="Q23" s="27"/>
      <c r="R23" s="27"/>
      <c r="S23" s="27"/>
    </row>
    <row r="24" spans="2:37" s="4" customFormat="1" ht="18" customHeight="1">
      <c r="B24" s="20" t="s">
        <v>10</v>
      </c>
      <c r="C24" s="20" t="s">
        <v>11</v>
      </c>
      <c r="D24" s="20" t="s">
        <v>17</v>
      </c>
      <c r="E24" s="20" t="s">
        <v>6</v>
      </c>
      <c r="L24" s="27"/>
      <c r="M24" s="27"/>
      <c r="N24" s="27"/>
      <c r="O24" s="27"/>
      <c r="P24" s="27"/>
      <c r="Q24" s="27"/>
      <c r="R24" s="27"/>
      <c r="S24" s="27"/>
    </row>
    <row r="25" spans="2:37" s="4" customFormat="1" ht="18" customHeight="1">
      <c r="B25" s="20" t="s">
        <v>10</v>
      </c>
      <c r="C25" s="20" t="s">
        <v>11</v>
      </c>
      <c r="D25" s="20" t="s">
        <v>5</v>
      </c>
      <c r="E25" s="20" t="s">
        <v>6</v>
      </c>
      <c r="L25" s="27"/>
      <c r="M25" s="27"/>
      <c r="N25" s="27"/>
      <c r="O25" s="27"/>
      <c r="P25" s="27"/>
      <c r="Q25" s="27"/>
      <c r="R25" s="27"/>
      <c r="S25" s="27"/>
    </row>
    <row r="26" spans="2:37" s="4" customFormat="1" ht="18" customHeight="1">
      <c r="B26" s="20" t="s">
        <v>10</v>
      </c>
      <c r="C26" s="20" t="s">
        <v>11</v>
      </c>
      <c r="D26" s="20" t="s">
        <v>18</v>
      </c>
      <c r="E26" s="20" t="s">
        <v>6</v>
      </c>
      <c r="L26" s="5" t="s">
        <v>34</v>
      </c>
      <c r="M26" s="27"/>
      <c r="N26" s="27"/>
      <c r="O26" s="27"/>
      <c r="P26" s="27"/>
      <c r="Q26" s="27"/>
      <c r="R26" s="27"/>
      <c r="S26" s="27"/>
      <c r="U26" s="5" t="s">
        <v>25</v>
      </c>
      <c r="AA26" s="5" t="s">
        <v>8</v>
      </c>
      <c r="AG26" s="5" t="s">
        <v>9</v>
      </c>
    </row>
    <row r="27" spans="2:37" s="4" customFormat="1" ht="18" customHeight="1">
      <c r="B27" s="20" t="s">
        <v>10</v>
      </c>
      <c r="C27" s="20" t="s">
        <v>11</v>
      </c>
      <c r="D27" s="20" t="s">
        <v>17</v>
      </c>
      <c r="E27" s="20" t="s">
        <v>6</v>
      </c>
      <c r="L27" s="32" t="s">
        <v>31</v>
      </c>
      <c r="M27" s="33" t="s">
        <v>6</v>
      </c>
      <c r="N27" s="33" t="s">
        <v>16</v>
      </c>
      <c r="O27" s="34" t="s">
        <v>13</v>
      </c>
      <c r="P27" s="32" t="s">
        <v>14</v>
      </c>
      <c r="Q27" s="27"/>
      <c r="R27" s="27"/>
      <c r="S27" s="27"/>
      <c r="U27" s="1"/>
      <c r="V27" s="1" t="s">
        <v>6</v>
      </c>
      <c r="W27" s="1" t="s">
        <v>16</v>
      </c>
      <c r="AA27" s="1"/>
      <c r="AB27" s="1" t="s">
        <v>6</v>
      </c>
      <c r="AC27" s="1" t="s">
        <v>16</v>
      </c>
      <c r="AG27" s="1"/>
      <c r="AH27" s="1" t="s">
        <v>6</v>
      </c>
      <c r="AI27" s="1" t="s">
        <v>16</v>
      </c>
    </row>
    <row r="28" spans="2:37" s="4" customFormat="1" ht="18" customHeight="1">
      <c r="B28" s="20" t="s">
        <v>10</v>
      </c>
      <c r="C28" s="20" t="s">
        <v>11</v>
      </c>
      <c r="D28" s="20" t="s">
        <v>17</v>
      </c>
      <c r="E28" s="20" t="s">
        <v>6</v>
      </c>
      <c r="L28" s="17" t="s">
        <v>10</v>
      </c>
      <c r="M28" s="6">
        <f>COUNTIFS(Table1[Picture],$L28,Table1[Donut],M$27)</f>
        <v>26</v>
      </c>
      <c r="N28" s="6">
        <f>COUNTIFS(Table1[Picture],$L28,Table1[Donut],N$27)</f>
        <v>5</v>
      </c>
      <c r="O28" s="6">
        <f>SUM(M28:N28)</f>
        <v>31</v>
      </c>
      <c r="P28" s="9">
        <f>O28/$O$30</f>
        <v>0.59615384615384615</v>
      </c>
      <c r="Q28" s="27"/>
      <c r="R28" s="27"/>
      <c r="S28" s="27"/>
      <c r="U28" s="7" t="s">
        <v>10</v>
      </c>
      <c r="V28" s="9">
        <f>M$30*$P28</f>
        <v>25.038461538461537</v>
      </c>
      <c r="W28" s="9">
        <f t="shared" ref="W28:W29" si="18">N$30*$P28</f>
        <v>5.9615384615384617</v>
      </c>
      <c r="AA28" s="7" t="s">
        <v>10</v>
      </c>
      <c r="AB28" s="9">
        <f>M28-V28</f>
        <v>0.96153846153846345</v>
      </c>
      <c r="AC28" s="9">
        <f t="shared" ref="AC28:AC29" si="19">N28-W28</f>
        <v>-0.96153846153846168</v>
      </c>
      <c r="AG28" s="7" t="s">
        <v>10</v>
      </c>
      <c r="AH28" s="9">
        <f>POWER(AB28,2)/V28</f>
        <v>3.6925440151246755E-2</v>
      </c>
      <c r="AI28" s="9">
        <f>POWER(AC28,2)/W28</f>
        <v>0.15508684863523578</v>
      </c>
    </row>
    <row r="29" spans="2:37" s="4" customFormat="1" ht="18" customHeight="1">
      <c r="B29" s="20" t="s">
        <v>10</v>
      </c>
      <c r="C29" s="20" t="s">
        <v>4</v>
      </c>
      <c r="D29" s="20" t="s">
        <v>17</v>
      </c>
      <c r="E29" s="20" t="s">
        <v>6</v>
      </c>
      <c r="L29" s="17" t="s">
        <v>3</v>
      </c>
      <c r="M29" s="6">
        <f>COUNTIFS(Table1[Picture],$L29,Table1[Donut],M$27)</f>
        <v>16</v>
      </c>
      <c r="N29" s="6">
        <f>COUNTIFS(Table1[Picture],$L29,Table1[Donut],N$27)</f>
        <v>5</v>
      </c>
      <c r="O29" s="6">
        <f>SUM(M29:N29)</f>
        <v>21</v>
      </c>
      <c r="P29" s="12">
        <f>O29/$O$30</f>
        <v>0.40384615384615385</v>
      </c>
      <c r="Q29" s="27"/>
      <c r="R29" s="27"/>
      <c r="S29" s="27"/>
      <c r="U29" s="10" t="s">
        <v>3</v>
      </c>
      <c r="V29" s="12">
        <f t="shared" ref="V29" si="20">M$30*$P29</f>
        <v>16.961538461538463</v>
      </c>
      <c r="W29" s="12">
        <f t="shared" si="18"/>
        <v>4.0384615384615383</v>
      </c>
      <c r="AA29" s="10" t="s">
        <v>3</v>
      </c>
      <c r="AB29" s="12">
        <f t="shared" ref="AB29" si="21">M29-V29</f>
        <v>-0.96153846153846345</v>
      </c>
      <c r="AC29" s="12">
        <f t="shared" si="19"/>
        <v>0.96153846153846168</v>
      </c>
      <c r="AG29" s="10" t="s">
        <v>3</v>
      </c>
      <c r="AH29" s="12">
        <f>POWER(AB29,2)/V29</f>
        <v>5.4508983080411862E-2</v>
      </c>
      <c r="AI29" s="12">
        <f>POWER(AC29,2)/W29</f>
        <v>0.22893772893772901</v>
      </c>
    </row>
    <row r="30" spans="2:37" s="4" customFormat="1" ht="18" customHeight="1" thickBot="1">
      <c r="B30" s="20" t="s">
        <v>10</v>
      </c>
      <c r="C30" s="20" t="s">
        <v>4</v>
      </c>
      <c r="D30" s="20" t="s">
        <v>17</v>
      </c>
      <c r="E30" s="20" t="s">
        <v>6</v>
      </c>
      <c r="L30" s="13" t="s">
        <v>13</v>
      </c>
      <c r="M30" s="18">
        <f>SUM(M28:M29)</f>
        <v>42</v>
      </c>
      <c r="N30" s="18">
        <f>SUM(N28:N29)</f>
        <v>10</v>
      </c>
      <c r="O30" s="18">
        <f>SUM(M30:N30)</f>
        <v>52</v>
      </c>
      <c r="P30" s="30">
        <f>SUM(P28:P29)</f>
        <v>1</v>
      </c>
      <c r="Q30" s="27"/>
      <c r="R30" s="27"/>
      <c r="S30" s="27"/>
    </row>
    <row r="31" spans="2:37" s="4" customFormat="1" ht="18" customHeight="1" thickTop="1">
      <c r="B31" s="20" t="s">
        <v>3</v>
      </c>
      <c r="C31" s="20" t="s">
        <v>4</v>
      </c>
      <c r="D31" s="20" t="s">
        <v>5</v>
      </c>
      <c r="E31" s="20" t="s">
        <v>6</v>
      </c>
      <c r="L31" s="27"/>
      <c r="M31" s="27"/>
      <c r="N31" s="27"/>
      <c r="O31" s="27"/>
      <c r="P31" s="27"/>
      <c r="Q31" s="27"/>
      <c r="R31" s="27"/>
      <c r="S31" s="27"/>
    </row>
    <row r="32" spans="2:37" s="4" customFormat="1" ht="18" customHeight="1">
      <c r="B32" s="20" t="s">
        <v>10</v>
      </c>
      <c r="C32" s="20" t="s">
        <v>11</v>
      </c>
      <c r="D32" s="20" t="s">
        <v>17</v>
      </c>
      <c r="E32" s="20" t="s">
        <v>16</v>
      </c>
      <c r="L32" s="2" t="s">
        <v>19</v>
      </c>
      <c r="M32" s="19">
        <f>SUM(AH28:AI29)</f>
        <v>0.47545900080462339</v>
      </c>
      <c r="N32" s="27"/>
      <c r="O32" s="27"/>
      <c r="P32" s="27"/>
      <c r="Q32" s="27"/>
      <c r="R32" s="27"/>
      <c r="S32" s="27"/>
    </row>
    <row r="33" spans="2:19" s="4" customFormat="1" ht="18" customHeight="1">
      <c r="B33" s="20" t="s">
        <v>3</v>
      </c>
      <c r="C33" s="20" t="s">
        <v>4</v>
      </c>
      <c r="D33" s="20" t="s">
        <v>18</v>
      </c>
      <c r="E33" s="20" t="s">
        <v>16</v>
      </c>
      <c r="L33" s="2" t="s">
        <v>20</v>
      </c>
      <c r="M33" s="19">
        <f>(COUNTA(L28:L29)-1)*(COUNTA(M27:N27)-1)</f>
        <v>1</v>
      </c>
      <c r="N33" s="27"/>
      <c r="O33" s="27"/>
      <c r="P33" s="27"/>
      <c r="Q33" s="27"/>
      <c r="R33" s="27"/>
      <c r="S33" s="27"/>
    </row>
    <row r="34" spans="2:19" s="4" customFormat="1" ht="18" customHeight="1">
      <c r="B34" s="20" t="s">
        <v>10</v>
      </c>
      <c r="C34" s="20" t="s">
        <v>4</v>
      </c>
      <c r="D34" s="20" t="s">
        <v>17</v>
      </c>
      <c r="E34" s="20" t="s">
        <v>6</v>
      </c>
      <c r="L34" s="2" t="s">
        <v>23</v>
      </c>
      <c r="M34" s="19">
        <f>_xlfn.CHISQ.DIST(M32,M33,TRUE)</f>
        <v>0.50951356534586811</v>
      </c>
      <c r="N34" s="27"/>
      <c r="O34" s="27" t="str">
        <f>IF(M34&lt;0.05,"Reject H0","Don't Reject H0")</f>
        <v>Don't Reject H0</v>
      </c>
      <c r="P34" s="27"/>
      <c r="Q34" s="27"/>
      <c r="R34" s="27"/>
      <c r="S34" s="27"/>
    </row>
    <row r="35" spans="2:19" s="4" customFormat="1" ht="18" customHeight="1">
      <c r="B35" s="20" t="s">
        <v>10</v>
      </c>
      <c r="C35" s="20" t="s">
        <v>11</v>
      </c>
      <c r="D35" s="20" t="s">
        <v>17</v>
      </c>
      <c r="E35" s="20" t="s">
        <v>6</v>
      </c>
      <c r="L35" s="27"/>
      <c r="M35" s="27"/>
      <c r="N35" s="27"/>
      <c r="O35" s="27"/>
      <c r="P35" s="27"/>
      <c r="Q35" s="27"/>
      <c r="R35" s="27"/>
      <c r="S35" s="27"/>
    </row>
    <row r="36" spans="2:19" s="4" customFormat="1" ht="18" customHeight="1">
      <c r="B36" s="20" t="s">
        <v>3</v>
      </c>
      <c r="C36" s="20" t="s">
        <v>4</v>
      </c>
      <c r="D36" s="20" t="s">
        <v>17</v>
      </c>
      <c r="E36" s="20" t="s">
        <v>6</v>
      </c>
      <c r="L36" s="27"/>
      <c r="M36" s="27"/>
      <c r="N36" s="27"/>
      <c r="O36" s="27"/>
      <c r="P36" s="27"/>
      <c r="Q36" s="27"/>
      <c r="R36" s="27"/>
      <c r="S36" s="27"/>
    </row>
    <row r="37" spans="2:19" s="4" customFormat="1" ht="18" customHeight="1">
      <c r="B37" s="20" t="s">
        <v>10</v>
      </c>
      <c r="C37" s="20" t="s">
        <v>11</v>
      </c>
      <c r="D37" s="20" t="s">
        <v>5</v>
      </c>
      <c r="E37" s="20" t="s">
        <v>6</v>
      </c>
      <c r="L37" s="27"/>
      <c r="M37" s="27"/>
      <c r="N37" s="27"/>
      <c r="O37" s="27"/>
      <c r="P37" s="27"/>
      <c r="Q37" s="27"/>
      <c r="R37" s="27"/>
      <c r="S37" s="27"/>
    </row>
    <row r="38" spans="2:19" s="4" customFormat="1" ht="18" customHeight="1">
      <c r="B38" s="20" t="s">
        <v>3</v>
      </c>
      <c r="C38" s="20" t="s">
        <v>4</v>
      </c>
      <c r="D38" s="20" t="s">
        <v>17</v>
      </c>
      <c r="E38" s="20" t="s">
        <v>16</v>
      </c>
      <c r="L38" s="27"/>
      <c r="M38" s="27"/>
      <c r="N38" s="27"/>
      <c r="O38" s="27"/>
      <c r="P38" s="27"/>
      <c r="Q38" s="27"/>
      <c r="R38" s="27"/>
      <c r="S38" s="27"/>
    </row>
    <row r="39" spans="2:19" s="4" customFormat="1" ht="18" customHeight="1">
      <c r="B39" s="20" t="s">
        <v>3</v>
      </c>
      <c r="C39" s="20" t="s">
        <v>4</v>
      </c>
      <c r="D39" s="20" t="s">
        <v>15</v>
      </c>
      <c r="E39" s="20" t="s">
        <v>6</v>
      </c>
      <c r="L39" s="27"/>
      <c r="M39" s="27"/>
      <c r="N39" s="27"/>
      <c r="O39" s="27"/>
      <c r="P39" s="27"/>
      <c r="Q39" s="27"/>
      <c r="R39" s="27"/>
      <c r="S39" s="27"/>
    </row>
    <row r="40" spans="2:19" s="4" customFormat="1" ht="18" customHeight="1">
      <c r="B40" s="20" t="s">
        <v>10</v>
      </c>
      <c r="C40" s="20" t="s">
        <v>4</v>
      </c>
      <c r="D40" s="20" t="s">
        <v>5</v>
      </c>
      <c r="E40" s="20" t="s">
        <v>16</v>
      </c>
      <c r="L40" s="27"/>
      <c r="M40" s="27"/>
      <c r="N40" s="27"/>
      <c r="O40" s="27"/>
      <c r="P40" s="27"/>
      <c r="Q40" s="27"/>
      <c r="R40" s="27"/>
      <c r="S40" s="27"/>
    </row>
    <row r="41" spans="2:19" s="4" customFormat="1" ht="18" customHeight="1">
      <c r="B41" s="20" t="s">
        <v>10</v>
      </c>
      <c r="C41" s="20" t="s">
        <v>11</v>
      </c>
      <c r="D41" s="20" t="s">
        <v>17</v>
      </c>
      <c r="E41" s="20" t="s">
        <v>16</v>
      </c>
      <c r="L41" s="27"/>
      <c r="M41" s="27"/>
      <c r="N41" s="27"/>
      <c r="O41" s="27"/>
      <c r="P41" s="27"/>
      <c r="Q41" s="27"/>
      <c r="R41" s="27"/>
      <c r="S41" s="27"/>
    </row>
    <row r="42" spans="2:19" s="4" customFormat="1" ht="18" customHeight="1">
      <c r="B42" s="20" t="s">
        <v>3</v>
      </c>
      <c r="C42" s="20" t="s">
        <v>11</v>
      </c>
      <c r="D42" s="20" t="s">
        <v>5</v>
      </c>
      <c r="E42" s="20" t="s">
        <v>6</v>
      </c>
      <c r="L42" s="27"/>
      <c r="M42" s="27"/>
      <c r="N42" s="27"/>
      <c r="O42" s="27"/>
      <c r="P42" s="27"/>
      <c r="Q42" s="27"/>
      <c r="R42" s="27"/>
      <c r="S42" s="27"/>
    </row>
    <row r="43" spans="2:19" s="4" customFormat="1" ht="18" customHeight="1">
      <c r="B43" s="20" t="s">
        <v>10</v>
      </c>
      <c r="C43" s="20" t="s">
        <v>4</v>
      </c>
      <c r="D43" s="20" t="s">
        <v>17</v>
      </c>
      <c r="E43" s="20" t="s">
        <v>6</v>
      </c>
      <c r="L43" s="27"/>
      <c r="M43" s="27"/>
      <c r="N43" s="27"/>
      <c r="O43" s="27"/>
      <c r="P43" s="27"/>
      <c r="Q43" s="27"/>
      <c r="R43" s="27"/>
      <c r="S43" s="27"/>
    </row>
    <row r="44" spans="2:19" s="4" customFormat="1" ht="18" customHeight="1">
      <c r="B44" s="20" t="s">
        <v>3</v>
      </c>
      <c r="C44" s="20" t="s">
        <v>11</v>
      </c>
      <c r="D44" s="20" t="s">
        <v>15</v>
      </c>
      <c r="E44" s="20" t="s">
        <v>6</v>
      </c>
      <c r="L44" s="27"/>
      <c r="M44" s="27"/>
      <c r="N44" s="27"/>
      <c r="O44" s="27"/>
      <c r="P44" s="27"/>
      <c r="Q44" s="27"/>
      <c r="R44" s="27"/>
      <c r="S44" s="27"/>
    </row>
    <row r="45" spans="2:19" s="4" customFormat="1" ht="18" customHeight="1">
      <c r="B45" s="20" t="s">
        <v>10</v>
      </c>
      <c r="C45" s="20" t="s">
        <v>11</v>
      </c>
      <c r="D45" s="20" t="s">
        <v>17</v>
      </c>
      <c r="E45" s="20" t="s">
        <v>16</v>
      </c>
      <c r="L45" s="27"/>
      <c r="M45" s="27" t="s">
        <v>21</v>
      </c>
      <c r="N45" s="27" t="s">
        <v>22</v>
      </c>
      <c r="O45" s="27"/>
      <c r="P45" s="27"/>
      <c r="Q45" s="27" t="s">
        <v>26</v>
      </c>
      <c r="R45" s="27" t="s">
        <v>27</v>
      </c>
      <c r="S45" s="27" t="s">
        <v>28</v>
      </c>
    </row>
    <row r="46" spans="2:19" s="4" customFormat="1" ht="18" customHeight="1">
      <c r="B46" s="20" t="s">
        <v>10</v>
      </c>
      <c r="C46" s="20" t="s">
        <v>11</v>
      </c>
      <c r="D46" s="20" t="s">
        <v>17</v>
      </c>
      <c r="E46" s="20" t="s">
        <v>6</v>
      </c>
      <c r="L46" s="27" t="s">
        <v>10</v>
      </c>
      <c r="M46" s="27">
        <v>31</v>
      </c>
      <c r="N46" s="27">
        <v>0.59615384615384615</v>
      </c>
      <c r="O46" s="27"/>
      <c r="P46" s="27"/>
      <c r="Q46" s="27">
        <f>M48*0.5</f>
        <v>26</v>
      </c>
      <c r="R46" s="27">
        <f>M46-Q46</f>
        <v>5</v>
      </c>
      <c r="S46" s="27">
        <f>R46^2/Q46</f>
        <v>0.96153846153846156</v>
      </c>
    </row>
    <row r="47" spans="2:19" s="4" customFormat="1" ht="18" customHeight="1">
      <c r="B47" s="20" t="s">
        <v>3</v>
      </c>
      <c r="C47" s="20" t="s">
        <v>12</v>
      </c>
      <c r="D47" s="20" t="s">
        <v>5</v>
      </c>
      <c r="E47" s="20" t="s">
        <v>6</v>
      </c>
      <c r="L47" s="27" t="s">
        <v>3</v>
      </c>
      <c r="M47" s="27">
        <v>21</v>
      </c>
      <c r="N47" s="27">
        <v>0.40384615384615385</v>
      </c>
      <c r="O47" s="27"/>
      <c r="P47" s="27"/>
      <c r="Q47" s="27">
        <f>M48*0.5</f>
        <v>26</v>
      </c>
      <c r="R47" s="27">
        <f>M47-Q47</f>
        <v>-5</v>
      </c>
      <c r="S47" s="27">
        <f>R47^2/Q47</f>
        <v>0.96153846153846156</v>
      </c>
    </row>
    <row r="48" spans="2:19" s="4" customFormat="1" ht="18" customHeight="1">
      <c r="B48" s="20" t="s">
        <v>10</v>
      </c>
      <c r="C48" s="20" t="s">
        <v>4</v>
      </c>
      <c r="D48" s="20" t="s">
        <v>5</v>
      </c>
      <c r="E48" s="20" t="s">
        <v>6</v>
      </c>
      <c r="L48" s="27" t="s">
        <v>24</v>
      </c>
      <c r="M48" s="27">
        <v>52</v>
      </c>
      <c r="N48" s="27">
        <v>1</v>
      </c>
      <c r="O48" s="27"/>
      <c r="P48" s="27"/>
      <c r="Q48" s="27"/>
      <c r="R48" s="27"/>
      <c r="S48" s="27"/>
    </row>
    <row r="49" spans="2:19" s="4" customFormat="1" ht="18" customHeight="1">
      <c r="B49" s="20" t="s">
        <v>10</v>
      </c>
      <c r="C49" s="20" t="s">
        <v>4</v>
      </c>
      <c r="D49" s="20" t="s">
        <v>18</v>
      </c>
      <c r="E49" s="20" t="s">
        <v>6</v>
      </c>
      <c r="L49" s="27"/>
      <c r="M49" s="27"/>
      <c r="N49" s="27"/>
      <c r="O49" s="27"/>
      <c r="P49" s="27"/>
      <c r="Q49" s="27"/>
      <c r="R49" s="27"/>
      <c r="S49" s="27"/>
    </row>
    <row r="50" spans="2:19" s="4" customFormat="1" ht="18" customHeight="1">
      <c r="B50" s="20" t="s">
        <v>10</v>
      </c>
      <c r="C50" s="20" t="s">
        <v>4</v>
      </c>
      <c r="D50" s="20" t="s">
        <v>18</v>
      </c>
      <c r="E50" s="20" t="s">
        <v>6</v>
      </c>
      <c r="L50" s="27" t="s">
        <v>29</v>
      </c>
      <c r="M50" s="27">
        <f>S46+S47</f>
        <v>1.9230769230769231</v>
      </c>
      <c r="N50" s="27"/>
      <c r="O50" s="27"/>
      <c r="P50" s="27"/>
      <c r="Q50" s="27"/>
      <c r="R50" s="27"/>
      <c r="S50" s="27"/>
    </row>
    <row r="51" spans="2:19" s="4" customFormat="1" ht="18" customHeight="1">
      <c r="B51" s="20" t="s">
        <v>10</v>
      </c>
      <c r="C51" s="20" t="s">
        <v>4</v>
      </c>
      <c r="D51" s="20" t="s">
        <v>5</v>
      </c>
      <c r="E51" s="20" t="s">
        <v>6</v>
      </c>
      <c r="L51" s="27" t="s">
        <v>30</v>
      </c>
      <c r="M51" s="27">
        <f>1</f>
        <v>1</v>
      </c>
      <c r="N51" s="27"/>
      <c r="O51" s="27"/>
      <c r="P51" s="27"/>
      <c r="Q51" s="27"/>
      <c r="R51" s="27"/>
      <c r="S51" s="27"/>
    </row>
    <row r="52" spans="2:19">
      <c r="B52" s="20" t="s">
        <v>10</v>
      </c>
      <c r="C52" s="20" t="s">
        <v>4</v>
      </c>
      <c r="D52" s="20" t="s">
        <v>18</v>
      </c>
      <c r="E52" s="20" t="s">
        <v>6</v>
      </c>
      <c r="L52" s="2" t="s">
        <v>23</v>
      </c>
      <c r="M52" s="19">
        <f>_xlfn.CHISQ.DIST(M50,M51,TRUE)</f>
        <v>0.83448214130253007</v>
      </c>
    </row>
    <row r="53" spans="2:19">
      <c r="B53" t="s">
        <v>10</v>
      </c>
      <c r="C53" t="s">
        <v>11</v>
      </c>
      <c r="D53" t="s">
        <v>5</v>
      </c>
      <c r="E53" t="s">
        <v>6</v>
      </c>
    </row>
    <row r="54" spans="2:19">
      <c r="B54" t="s">
        <v>10</v>
      </c>
      <c r="C54" t="s">
        <v>4</v>
      </c>
      <c r="D54" t="s">
        <v>18</v>
      </c>
      <c r="E54" t="s">
        <v>6</v>
      </c>
    </row>
  </sheetData>
  <sortState xmlns:xlrd2="http://schemas.microsoft.com/office/spreadsheetml/2017/richdata2" ref="P16:P19">
    <sortCondition ref="P16"/>
  </sortState>
  <pageMargins left="0.7" right="0.7" top="0.75" bottom="0.75" header="0.3" footer="0.3"/>
  <pageSetup paperSize="9" orientation="portrait" horizontalDpi="300" verticalDpi="300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เอกสาร" ma:contentTypeID="0x010100C85601D1084F864198BB5A0153992B70" ma:contentTypeVersion="12" ma:contentTypeDescription="สร้างเอกสารใหม่" ma:contentTypeScope="" ma:versionID="1e57270f30e7a5e56034e7f90ebb65b8">
  <xsd:schema xmlns:xsd="http://www.w3.org/2001/XMLSchema" xmlns:xs="http://www.w3.org/2001/XMLSchema" xmlns:p="http://schemas.microsoft.com/office/2006/metadata/properties" xmlns:ns2="33f7d08a-664c-4c8b-b451-46df9080d073" xmlns:ns3="ad436890-8679-42e4-8aa2-c5244ad9628b" targetNamespace="http://schemas.microsoft.com/office/2006/metadata/properties" ma:root="true" ma:fieldsID="3524cb07ba7c1caaacd1e39b27013831" ns2:_="" ns3:_="">
    <xsd:import namespace="33f7d08a-664c-4c8b-b451-46df9080d073"/>
    <xsd:import namespace="ad436890-8679-42e4-8aa2-c5244ad9628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3f7d08a-664c-4c8b-b451-46df9080d07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Length (seconds)" ma:internalName="MediaLengthInSeconds" ma:readOnly="true">
      <xsd:simpleType>
        <xsd:restriction base="dms:Unknown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d436890-8679-42e4-8aa2-c5244ad9628b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แชร์กับ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แชร์พร้อมกับรายละเอียด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ชนิดเนื้อหา"/>
        <xsd:element ref="dc:title" minOccurs="0" maxOccurs="1" ma:index="4" ma:displayName="ชื่อเรื่อง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AB45740-4C70-4930-9B08-B009D5439282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5EC1C3B2-C2CF-41D6-935C-1A253C5AAA6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3f7d08a-664c-4c8b-b451-46df9080d073"/>
    <ds:schemaRef ds:uri="ad436890-8679-42e4-8aa2-c5244ad9628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B05A6B9-1206-4AF6-81EE-755EA28DCE8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H522122 H522122</dc:creator>
  <cp:keywords/>
  <dc:description/>
  <cp:lastModifiedBy>Taitip suphasiriwattana</cp:lastModifiedBy>
  <cp:revision/>
  <dcterms:created xsi:type="dcterms:W3CDTF">2021-10-31T10:18:01Z</dcterms:created>
  <dcterms:modified xsi:type="dcterms:W3CDTF">2021-12-26T17:19:23Z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0x010100C85601D1084F864198BB5A0153992B70</vt:lpwstr>
  </property>
</Properties>
</file>