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aw-data-defination" sheetId="1" r:id="rId4"/>
    <sheet state="visible" name="Model-Feature" sheetId="2" r:id="rId5"/>
    <sheet state="visible" name="Presentation" sheetId="3" r:id="rId6"/>
    <sheet state="visible" name="Persona" sheetId="4" r:id="rId7"/>
    <sheet state="visible" name="Feature-summary" sheetId="5" r:id="rId8"/>
  </sheets>
  <definedNames/>
  <calcPr/>
</workbook>
</file>

<file path=xl/sharedStrings.xml><?xml version="1.0" encoding="utf-8"?>
<sst xmlns="http://schemas.openxmlformats.org/spreadsheetml/2006/main" count="480" uniqueCount="199">
  <si>
    <t>Field</t>
  </si>
  <si>
    <t>Data Type</t>
  </si>
  <si>
    <t>Definition</t>
  </si>
  <si>
    <t>campaign_month</t>
  </si>
  <si>
    <t>string</t>
  </si>
  <si>
    <t>Abbreviated Name of the Campaign Month</t>
  </si>
  <si>
    <t>marital_sta</t>
  </si>
  <si>
    <t>Marital Status</t>
  </si>
  <si>
    <t>main_occupation</t>
  </si>
  <si>
    <t>Main Occupation Class (might not really updated)</t>
  </si>
  <si>
    <t>customer_segment</t>
  </si>
  <si>
    <t>Customer Segment - Lower Mass, Mass, Upper Mass</t>
  </si>
  <si>
    <t>gender</t>
  </si>
  <si>
    <t>Customer Gender</t>
  </si>
  <si>
    <t>have_acc_planet</t>
  </si>
  <si>
    <t>Flag whether the customer has travel card account or not.</t>
  </si>
  <si>
    <t>have_cc</t>
  </si>
  <si>
    <t>Flag whether the customer used to has Credit Card or not.</t>
  </si>
  <si>
    <t>payroll</t>
  </si>
  <si>
    <t>Flag whether the customer used to has Payroll or not.</t>
  </si>
  <si>
    <t>num_children</t>
  </si>
  <si>
    <t>integer</t>
  </si>
  <si>
    <t>Total num ber of children.</t>
  </si>
  <si>
    <t>age</t>
  </si>
  <si>
    <t>double</t>
  </si>
  <si>
    <t>Current Age at the campaign begins.</t>
  </si>
  <si>
    <t>income</t>
  </si>
  <si>
    <t>decimal(12,2)</t>
  </si>
  <si>
    <t>Income at the campaign begins.</t>
  </si>
  <si>
    <t>maxosdc_last_30d</t>
  </si>
  <si>
    <t>Max Debit Card Outstanding Balance in Last 30 days.</t>
  </si>
  <si>
    <t>dcspend_last_30d</t>
  </si>
  <si>
    <t>Total spending via debit card in last 30 days.</t>
  </si>
  <si>
    <t>easypymt_last_30d</t>
  </si>
  <si>
    <t>Total payment in last 30 days.</t>
  </si>
  <si>
    <t>savacc_bal</t>
  </si>
  <si>
    <t>Total saving account balance in last 30 days.</t>
  </si>
  <si>
    <t>currentacc_bal</t>
  </si>
  <si>
    <t>Total current account balance in last 30 days</t>
  </si>
  <si>
    <t>avg_savaccbal_30d</t>
  </si>
  <si>
    <t xml:space="preserve">Average of saving account outstanding balance in last 30 days. </t>
  </si>
  <si>
    <t>avg_currentaccbal_30d</t>
  </si>
  <si>
    <t xml:space="preserve">Average of current account outstanding balance in last 30 days. </t>
  </si>
  <si>
    <t>mob</t>
  </si>
  <si>
    <t xml:space="preserve">Month on Bok (unit in number of month). Lower means open any acount recently; </t>
  </si>
  <si>
    <t>inflow30d</t>
  </si>
  <si>
    <t>Total inflow in last 30 days. Inflow = cash in to saving or current account.</t>
  </si>
  <si>
    <t>outflow30d</t>
  </si>
  <si>
    <t>Total outflow in last 30 days. Inflow = cash out of saving or current account.</t>
  </si>
  <si>
    <t>inflow1_15</t>
  </si>
  <si>
    <t>Total inflow in last 15 days. Inflow = cash in to saving or current account.</t>
  </si>
  <si>
    <t>outflow1_15</t>
  </si>
  <si>
    <t>Total outflow in last 15 days. Inflow = cash out of saving or current account.</t>
  </si>
  <si>
    <t>net_flow_30d</t>
  </si>
  <si>
    <t>decimal(13,2)</t>
  </si>
  <si>
    <t>Total Inflow - Outfow in last 30 days</t>
  </si>
  <si>
    <t>net_flow_15d</t>
  </si>
  <si>
    <t>Total Inflow - Outfow in last 15 days</t>
  </si>
  <si>
    <t>label</t>
  </si>
  <si>
    <t>Campaign Response. 0 = Reject Offer, 1 = Accept Offer in PA Insurance Product, 2 = Accept Offer in Life Insurance Product</t>
  </si>
  <si>
    <t>Feature</t>
  </si>
  <si>
    <t>Field Type</t>
  </si>
  <si>
    <t>Demographics</t>
  </si>
  <si>
    <t>Balance &amp; Transaction</t>
  </si>
  <si>
    <t>Product Holding</t>
  </si>
  <si>
    <t>ntu_flag</t>
  </si>
  <si>
    <t>Flag whether the customer who customer_segment is null</t>
  </si>
  <si>
    <t>occ_sa</t>
  </si>
  <si>
    <t>Flag whether the customer who occupation is 'Salary man'</t>
  </si>
  <si>
    <t>occ_se</t>
  </si>
  <si>
    <t>Flag whether the customer who occupation is 'Self-employed'</t>
  </si>
  <si>
    <t>occ_gov</t>
  </si>
  <si>
    <t>Flag whether the customer who occupation is 'Government'</t>
  </si>
  <si>
    <t>occ_prof</t>
  </si>
  <si>
    <t>Flag whether the customer who occupation is 'Professional'</t>
  </si>
  <si>
    <t>occ_ent</t>
  </si>
  <si>
    <t>Flag whether the customer who occupation is 'Entertainer'</t>
  </si>
  <si>
    <t>occ_frl</t>
  </si>
  <si>
    <t>Flag whether the customer who occupation is 'Freelance'</t>
  </si>
  <si>
    <t>occ_hwf</t>
  </si>
  <si>
    <t>Flag whether the customer who occupation is 'Housewife'</t>
  </si>
  <si>
    <t>occ_stu</t>
  </si>
  <si>
    <t>Flag whether the customer who occupation is 'Student'</t>
  </si>
  <si>
    <t>occ_une</t>
  </si>
  <si>
    <t>Flag whether the customer who occupation is 'Unemployed'</t>
  </si>
  <si>
    <t>seg_lmass</t>
  </si>
  <si>
    <t>Segment</t>
  </si>
  <si>
    <t>Flag whether the customer who segment is 'Lower Mass'</t>
  </si>
  <si>
    <t>seg_mass</t>
  </si>
  <si>
    <t>Flag whether the customer who segment is 'Mass'</t>
  </si>
  <si>
    <t>seg_umass</t>
  </si>
  <si>
    <t>Flag whether the customer who segment is 'Upper Mass'</t>
  </si>
  <si>
    <t>gender_female</t>
  </si>
  <si>
    <t>Flag 1 if customer is female, 0 = male</t>
  </si>
  <si>
    <t>sta_single</t>
  </si>
  <si>
    <t>Flag 1 if customer is single, 0 = married or others</t>
  </si>
  <si>
    <t>avgsav2incm</t>
  </si>
  <si>
    <t>Calculate from avg_savaccbal_30d/income</t>
  </si>
  <si>
    <t>avgsav2inflow</t>
  </si>
  <si>
    <t>Calculate from avg_savaccbal_30d/inflow30d</t>
  </si>
  <si>
    <t>debitspend2inflow</t>
  </si>
  <si>
    <t>Calculate from dcspend_last_30d/inflow30d</t>
  </si>
  <si>
    <t>savings_ratio</t>
  </si>
  <si>
    <t>Calculate from savacc_bal/(savacc_bal+currentacc_bal)</t>
  </si>
  <si>
    <t>sav_stability</t>
  </si>
  <si>
    <t>Calculate from avg_savaccbal_30d/savacc_bal</t>
  </si>
  <si>
    <t>netflow2inflow</t>
  </si>
  <si>
    <t>Calculate from net_flow_30d/inflow30d</t>
  </si>
  <si>
    <t>bank_sav</t>
  </si>
  <si>
    <t>Flag 1 if customer has avg_savaccbal_30d&gt;0 else 0</t>
  </si>
  <si>
    <t>bank_cur</t>
  </si>
  <si>
    <t>Flag 1 if customer has avg_currentaccbal_30d&gt;0 else 0</t>
  </si>
  <si>
    <t>bank_prod</t>
  </si>
  <si>
    <t>Calculate from payroll + have_cc + have_acc_planet + bank_sav + bank_cur</t>
  </si>
  <si>
    <t>count</t>
  </si>
  <si>
    <t>accept_ins_offer</t>
  </si>
  <si>
    <t>accept_pa_offer</t>
  </si>
  <si>
    <t>accept_life_offer</t>
  </si>
  <si>
    <t>campaign month</t>
  </si>
  <si>
    <t>Lead</t>
  </si>
  <si>
    <t>%Response</t>
  </si>
  <si>
    <t>Avg %Response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</si>
  <si>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</si>
  <si>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</si>
  <si>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</si>
  <si>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</si>
  <si>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</si>
  <si>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</si>
  <si>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</si>
  <si>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</si>
  <si>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</si>
  <si>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</si>
  <si>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</si>
  <si>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</si>
  <si>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Data set</t>
  </si>
  <si>
    <t>period</t>
  </si>
  <si>
    <t>%target</t>
  </si>
  <si>
    <t>ROC/AUC</t>
  </si>
  <si>
    <t>Gini coefficient</t>
  </si>
  <si>
    <t>Training*</t>
  </si>
  <si>
    <t>Jan - Nov</t>
  </si>
  <si>
    <t>Test-in-time</t>
  </si>
  <si>
    <t>Out-of-Time</t>
  </si>
  <si>
    <t>Training data set have undersampling for change %traget from 0.01225 to  0.05000</t>
  </si>
  <si>
    <t>score bin</t>
  </si>
  <si>
    <t>min_prob</t>
  </si>
  <si>
    <t>max_prob</t>
  </si>
  <si>
    <t>nobs</t>
  </si>
  <si>
    <t>lift</t>
  </si>
  <si>
    <t>Total</t>
  </si>
  <si>
    <t>High Propensity</t>
  </si>
  <si>
    <t>obs_id</t>
  </si>
  <si>
    <t>target</t>
  </si>
  <si>
    <t>pred_prob</t>
  </si>
  <si>
    <t>mean</t>
  </si>
  <si>
    <t>std</t>
  </si>
  <si>
    <t>min</t>
  </si>
  <si>
    <t>max</t>
  </si>
  <si>
    <t>Low Propensity</t>
  </si>
  <si>
    <t>NaN</t>
  </si>
  <si>
    <t>Persona</t>
  </si>
  <si>
    <t>High Propensity (BIN 10)</t>
  </si>
  <si>
    <t>Low Propensity (BIN 1)</t>
  </si>
  <si>
    <t>Age</t>
  </si>
  <si>
    <t>32 years ( 28 years)</t>
  </si>
  <si>
    <t>44 years ( 43 years)</t>
  </si>
  <si>
    <t>Income</t>
  </si>
  <si>
    <t>15K (12K)</t>
  </si>
  <si>
    <t>11K (6.5K)</t>
  </si>
  <si>
    <t>Avg saving balance 30 days</t>
  </si>
  <si>
    <t>2.4K (1.1k)</t>
  </si>
  <si>
    <t>0.9K (0.0K)</t>
  </si>
  <si>
    <t>Payroll / CC / Planet</t>
  </si>
  <si>
    <t>25% / 5% / 1%</t>
  </si>
  <si>
    <t>9%/ 1% / 0%</t>
  </si>
  <si>
    <t>Occupation</t>
  </si>
  <si>
    <t>45% SA, 20% SE, 21% STU</t>
  </si>
  <si>
    <t>38% SA, 25% SE, 10% FRL</t>
  </si>
  <si>
    <t>Customer Segment</t>
  </si>
  <si>
    <t>60% L-Mass, 37% Mass, 3% U-Mass</t>
  </si>
  <si>
    <t>47% L-Mass, 35%-Mass, 2% U-Mass</t>
  </si>
  <si>
    <t>Status Single</t>
  </si>
  <si>
    <t>feature</t>
  </si>
  <si>
    <t>stddev</t>
  </si>
  <si>
    <t>25%</t>
  </si>
  <si>
    <t>50%</t>
  </si>
  <si>
    <t>75%</t>
  </si>
  <si>
    <t>shallow_importance</t>
  </si>
  <si>
    <t>selected</t>
  </si>
  <si>
    <t>final_importance</t>
  </si>
  <si>
    <t>feature_group</t>
  </si>
  <si>
    <t>Feature group</t>
  </si>
  <si>
    <t>Input</t>
  </si>
  <si>
    <t>%Input</t>
  </si>
  <si>
    <t>Select</t>
  </si>
  <si>
    <t>%Select</t>
  </si>
  <si>
    <t>%importance</t>
  </si>
  <si>
    <t>Selected</t>
  </si>
  <si>
    <t>%Importance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</si>
</sst>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%"/>
    <numFmt numFmtId="165" formatCode="0.0%"/>
  </numFmts>
  <fonts count="16">
    <font>
      <sz val="10.0"/>
      <color rgb="FF000000"/>
      <name val="Arial"/>
      <scheme val="minor"/>
    </font>
    <font>
      <b/>
      <sz val="12.0"/>
      <color theme="1"/>
      <name val="Aptos Narrow"/>
    </font>
    <font>
      <sz val="12.0"/>
      <color rgb="FF000000"/>
      <name val="Aptos Narrow"/>
    </font>
    <font>
      <sz val="12.0"/>
      <color rgb="FF000000"/>
      <name val="Arial"/>
    </font>
    <font>
      <b/>
      <sz val="12.0"/>
      <color theme="1"/>
      <name val="Arial"/>
    </font>
    <font>
      <b/>
      <color theme="1"/>
      <name val="Arial"/>
      <scheme val="minor"/>
    </font>
    <font>
      <color theme="1"/>
      <name val="Arial"/>
      <scheme val="minor"/>
    </font>
    <font>
      <sz val="11.0"/>
      <color rgb="FF000000"/>
      <name val="Roboto"/>
    </font>
    <font>
      <color rgb="FF000000"/>
      <name val="Arial"/>
      <scheme val="minor"/>
    </font>
    <font>
      <b/>
      <sz val="11.0"/>
      <color rgb="FF000000"/>
      <name val="Monospace"/>
    </font>
    <font>
      <b/>
      <sz val="11.0"/>
      <color theme="1"/>
      <name val="Arial"/>
    </font>
    <font>
      <b/>
      <sz val="11.0"/>
      <color theme="1"/>
      <name val="Monospace"/>
    </font>
    <font>
      <b/>
      <sz val="11.0"/>
      <color rgb="FF000000"/>
      <name val="Roboto"/>
    </font>
    <font>
      <color theme="1"/>
      <name val="Prompt"/>
    </font>
    <font>
      <sz val="11.0"/>
      <color rgb="FF000000"/>
      <name val="Arial"/>
    </font>
    <font>
      <sz val="8.0"/>
      <color theme="1"/>
      <name val="Prompt"/>
    </font>
  </fonts>
  <fills count="7">
    <fill>
      <patternFill patternType="none"/>
    </fill>
    <fill>
      <patternFill patternType="lightGray"/>
    </fill>
    <fill>
      <patternFill patternType="solid">
        <fgColor rgb="FF156082"/>
        <bgColor rgb="FF156082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D9D2E9"/>
        <bgColor rgb="FFD9D2E9"/>
      </patternFill>
    </fill>
  </fills>
  <borders count="17">
    <border/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</border>
    <border>
      <bottom style="thin">
        <color rgb="FF616161"/>
      </bottom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  <border>
      <top style="thin">
        <color rgb="FF000000"/>
      </top>
      <bottom style="thin">
        <color rgb="FF000000"/>
      </bottom>
    </border>
    <border>
      <left style="thin">
        <color rgb="FF9E9E9E"/>
      </left>
      <right style="thin">
        <color rgb="FF9E9E9E"/>
      </right>
      <top style="thin">
        <color rgb="FF9E9E9E"/>
      </top>
      <bottom style="thin">
        <color rgb="FF9E9E9E"/>
      </bottom>
    </border>
  </borders>
  <cellStyleXfs count="1">
    <xf borderId="0" fillId="0" fontId="0" numFmtId="0" applyAlignment="1" applyFont="1"/>
  </cellStyleXfs>
  <cellXfs count="7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vertical="bottom"/>
    </xf>
    <xf borderId="1" fillId="3" fontId="2" numFmtId="0" xfId="0" applyAlignment="1" applyBorder="1" applyFill="1" applyFont="1">
      <alignment vertical="bottom"/>
    </xf>
    <xf borderId="1" fillId="3" fontId="3" numFmtId="0" xfId="0" applyAlignment="1" applyBorder="1" applyFont="1">
      <alignment readingOrder="0" vertical="bottom"/>
    </xf>
    <xf borderId="1" fillId="3" fontId="2" numFmtId="0" xfId="0" applyAlignment="1" applyBorder="1" applyFont="1">
      <alignment vertical="bottom"/>
    </xf>
    <xf borderId="1" fillId="2" fontId="4" numFmtId="0" xfId="0" applyAlignment="1" applyBorder="1" applyFont="1">
      <alignment readingOrder="0" vertical="bottom"/>
    </xf>
    <xf borderId="0" fillId="0" fontId="5" numFmtId="0" xfId="0" applyAlignment="1" applyFont="1">
      <alignment readingOrder="0"/>
    </xf>
    <xf borderId="0" fillId="0" fontId="5" numFmtId="0" xfId="0" applyFont="1"/>
    <xf borderId="0" fillId="0" fontId="6" numFmtId="0" xfId="0" applyAlignment="1" applyFont="1">
      <alignment readingOrder="0"/>
    </xf>
    <xf borderId="0" fillId="0" fontId="6" numFmtId="0" xfId="0" applyFont="1"/>
    <xf borderId="0" fillId="0" fontId="6" numFmtId="0" xfId="0" applyFont="1"/>
    <xf borderId="0" fillId="4" fontId="7" numFmtId="0" xfId="0" applyAlignment="1" applyFill="1" applyFont="1">
      <alignment readingOrder="0"/>
    </xf>
    <xf borderId="0" fillId="4" fontId="8" numFmtId="0" xfId="0" applyFont="1"/>
    <xf borderId="2" fillId="4" fontId="9" numFmtId="0" xfId="0" applyAlignment="1" applyBorder="1" applyFont="1">
      <alignment horizontal="right"/>
    </xf>
    <xf borderId="2" fillId="4" fontId="9" numFmtId="0" xfId="0" applyAlignment="1" applyBorder="1" applyFont="1">
      <alignment horizontal="right" readingOrder="0"/>
    </xf>
    <xf borderId="3" fillId="0" fontId="6" numFmtId="0" xfId="0" applyAlignment="1" applyBorder="1" applyFont="1">
      <alignment horizontal="left" readingOrder="0" shrinkToFit="0" vertical="center" wrapText="0"/>
    </xf>
    <xf borderId="4" fillId="0" fontId="6" numFmtId="0" xfId="0" applyAlignment="1" applyBorder="1" applyFont="1">
      <alignment horizontal="left" readingOrder="0" shrinkToFit="0" vertical="center" wrapText="0"/>
    </xf>
    <xf borderId="4" fillId="0" fontId="10" numFmtId="0" xfId="0" applyAlignment="1" applyBorder="1" applyFont="1">
      <alignment horizontal="right" readingOrder="0" shrinkToFit="0" vertical="center" wrapText="0"/>
    </xf>
    <xf borderId="4" fillId="0" fontId="11" numFmtId="0" xfId="0" applyAlignment="1" applyBorder="1" applyFont="1">
      <alignment horizontal="right" readingOrder="0" shrinkToFit="0" vertical="center" wrapText="0"/>
    </xf>
    <xf borderId="5" fillId="0" fontId="6" numFmtId="0" xfId="0" applyAlignment="1" applyBorder="1" applyFont="1">
      <alignment horizontal="left" readingOrder="0" shrinkToFit="0" vertical="center" wrapText="0"/>
    </xf>
    <xf borderId="0" fillId="4" fontId="12" numFmtId="0" xfId="0" applyAlignment="1" applyFont="1">
      <alignment horizontal="center" readingOrder="0"/>
    </xf>
    <xf borderId="0" fillId="4" fontId="7" numFmtId="0" xfId="0" applyAlignment="1" applyFont="1">
      <alignment horizontal="right" readingOrder="0"/>
    </xf>
    <xf borderId="6" fillId="0" fontId="6" numFmtId="0" xfId="0" applyAlignment="1" applyBorder="1" applyFont="1">
      <alignment readingOrder="0" shrinkToFit="0" vertical="center" wrapText="0"/>
    </xf>
    <xf borderId="7" fillId="0" fontId="6" numFmtId="0" xfId="0" applyAlignment="1" applyBorder="1" applyFont="1">
      <alignment shrinkToFit="0" vertical="center" wrapText="0"/>
    </xf>
    <xf borderId="7" fillId="0" fontId="6" numFmtId="10" xfId="0" applyAlignment="1" applyBorder="1" applyFont="1" applyNumberFormat="1">
      <alignment shrinkToFit="0" vertical="center" wrapText="0"/>
    </xf>
    <xf borderId="8" fillId="0" fontId="6" numFmtId="164" xfId="0" applyAlignment="1" applyBorder="1" applyFont="1" applyNumberFormat="1">
      <alignment shrinkToFit="0" vertical="center" wrapText="0"/>
    </xf>
    <xf borderId="0" fillId="0" fontId="6" numFmtId="0" xfId="0" applyAlignment="1" applyFont="1">
      <alignment horizontal="left" readingOrder="0"/>
    </xf>
    <xf borderId="9" fillId="0" fontId="6" numFmtId="0" xfId="0" applyAlignment="1" applyBorder="1" applyFont="1">
      <alignment readingOrder="0" shrinkToFit="0" vertical="center" wrapText="0"/>
    </xf>
    <xf borderId="10" fillId="0" fontId="6" numFmtId="0" xfId="0" applyAlignment="1" applyBorder="1" applyFont="1">
      <alignment shrinkToFit="0" vertical="center" wrapText="0"/>
    </xf>
    <xf borderId="10" fillId="0" fontId="6" numFmtId="10" xfId="0" applyAlignment="1" applyBorder="1" applyFont="1" applyNumberFormat="1">
      <alignment shrinkToFit="0" vertical="center" wrapText="0"/>
    </xf>
    <xf borderId="11" fillId="0" fontId="6" numFmtId="164" xfId="0" applyAlignment="1" applyBorder="1" applyFont="1" applyNumberFormat="1">
      <alignment shrinkToFit="0" vertical="center" wrapText="0"/>
    </xf>
    <xf borderId="0" fillId="4" fontId="7" numFmtId="0" xfId="0" applyAlignment="1" applyFont="1">
      <alignment horizontal="left" readingOrder="0"/>
    </xf>
    <xf borderId="12" fillId="0" fontId="6" numFmtId="0" xfId="0" applyAlignment="1" applyBorder="1" applyFont="1">
      <alignment readingOrder="0" shrinkToFit="0" vertical="center" wrapText="0"/>
    </xf>
    <xf borderId="13" fillId="0" fontId="6" numFmtId="0" xfId="0" applyAlignment="1" applyBorder="1" applyFont="1">
      <alignment shrinkToFit="0" vertical="center" wrapText="0"/>
    </xf>
    <xf borderId="13" fillId="0" fontId="6" numFmtId="10" xfId="0" applyAlignment="1" applyBorder="1" applyFont="1" applyNumberFormat="1">
      <alignment shrinkToFit="0" vertical="center" wrapText="0"/>
    </xf>
    <xf borderId="14" fillId="0" fontId="6" numFmtId="164" xfId="0" applyAlignment="1" applyBorder="1" applyFont="1" applyNumberFormat="1">
      <alignment shrinkToFit="0" vertical="center" wrapText="0"/>
    </xf>
    <xf borderId="0" fillId="0" fontId="6" numFmtId="0" xfId="0" applyAlignment="1" applyFont="1">
      <alignment horizontal="center" readingOrder="0"/>
    </xf>
    <xf borderId="0" fillId="0" fontId="6" numFmtId="165" xfId="0" applyAlignment="1" applyFont="1" applyNumberFormat="1">
      <alignment horizontal="center" readingOrder="0"/>
    </xf>
    <xf borderId="15" fillId="4" fontId="7" numFmtId="0" xfId="0" applyAlignment="1" applyBorder="1" applyFont="1">
      <alignment horizontal="center" readingOrder="0"/>
    </xf>
    <xf borderId="0" fillId="4" fontId="7" numFmtId="10" xfId="0" applyAlignment="1" applyFont="1" applyNumberFormat="1">
      <alignment horizontal="center" readingOrder="0"/>
    </xf>
    <xf borderId="0" fillId="4" fontId="7" numFmtId="2" xfId="0" applyAlignment="1" applyFont="1" applyNumberFormat="1">
      <alignment horizontal="center" readingOrder="0"/>
    </xf>
    <xf borderId="0" fillId="0" fontId="13" numFmtId="0" xfId="0" applyFont="1"/>
    <xf borderId="15" fillId="4" fontId="7" numFmtId="0" xfId="0" applyAlignment="1" applyBorder="1" applyFont="1">
      <alignment horizontal="right" readingOrder="0"/>
    </xf>
    <xf borderId="15" fillId="4" fontId="7" numFmtId="10" xfId="0" applyAlignment="1" applyBorder="1" applyFont="1" applyNumberFormat="1">
      <alignment horizontal="right" readingOrder="0"/>
    </xf>
    <xf borderId="15" fillId="4" fontId="7" numFmtId="2" xfId="0" applyAlignment="1" applyBorder="1" applyFont="1" applyNumberFormat="1">
      <alignment horizontal="center" readingOrder="0"/>
    </xf>
    <xf borderId="0" fillId="5" fontId="5" numFmtId="0" xfId="0" applyAlignment="1" applyFill="1" applyFont="1">
      <alignment horizontal="center" readingOrder="0"/>
    </xf>
    <xf borderId="0" fillId="0" fontId="6" numFmtId="4" xfId="0" applyAlignment="1" applyFont="1" applyNumberFormat="1">
      <alignment readingOrder="0"/>
    </xf>
    <xf borderId="0" fillId="6" fontId="6" numFmtId="0" xfId="0" applyAlignment="1" applyFill="1" applyFont="1">
      <alignment readingOrder="0"/>
    </xf>
    <xf borderId="0" fillId="6" fontId="6" numFmtId="4" xfId="0" applyAlignment="1" applyFont="1" applyNumberFormat="1">
      <alignment readingOrder="0"/>
    </xf>
    <xf borderId="0" fillId="6" fontId="6" numFmtId="9" xfId="0" applyAlignment="1" applyFont="1" applyNumberFormat="1">
      <alignment readingOrder="0"/>
    </xf>
    <xf borderId="0" fillId="6" fontId="6" numFmtId="9" xfId="0" applyAlignment="1" applyFont="1" applyNumberFormat="1">
      <alignment horizontal="center" readingOrder="0"/>
    </xf>
    <xf borderId="0" fillId="0" fontId="6" numFmtId="9" xfId="0" applyAlignment="1" applyFont="1" applyNumberFormat="1">
      <alignment readingOrder="0"/>
    </xf>
    <xf borderId="0" fillId="0" fontId="6" numFmtId="9" xfId="0" applyAlignment="1" applyFont="1" applyNumberFormat="1">
      <alignment horizontal="center" readingOrder="0"/>
    </xf>
    <xf borderId="16" fillId="0" fontId="14" numFmtId="0" xfId="0" applyAlignment="1" applyBorder="1" applyFont="1">
      <alignment readingOrder="0"/>
    </xf>
    <xf borderId="16" fillId="0" fontId="14" numFmtId="0" xfId="0" applyAlignment="1" applyBorder="1" applyFont="1">
      <alignment horizontal="left" readingOrder="0"/>
    </xf>
    <xf borderId="16" fillId="0" fontId="14" numFmtId="9" xfId="0" applyAlignment="1" applyBorder="1" applyFont="1" applyNumberFormat="1">
      <alignment horizontal="left" readingOrder="0"/>
    </xf>
    <xf borderId="4" fillId="0" fontId="6" numFmtId="9" xfId="0" applyAlignment="1" applyBorder="1" applyFont="1" applyNumberFormat="1">
      <alignment horizontal="left" readingOrder="0" shrinkToFit="0" vertical="center" wrapText="0"/>
    </xf>
    <xf borderId="7" fillId="0" fontId="6" numFmtId="0" xfId="0" applyAlignment="1" applyBorder="1" applyFont="1">
      <alignment readingOrder="0" shrinkToFit="0" vertical="center" wrapText="0"/>
    </xf>
    <xf borderId="8" fillId="0" fontId="6" numFmtId="0" xfId="0" applyAlignment="1" applyBorder="1" applyFont="1">
      <alignment shrinkToFit="0" vertical="center" wrapText="0"/>
    </xf>
    <xf borderId="10" fillId="0" fontId="6" numFmtId="0" xfId="0" applyAlignment="1" applyBorder="1" applyFont="1">
      <alignment readingOrder="0" shrinkToFit="0" vertical="center" wrapText="0"/>
    </xf>
    <xf borderId="11" fillId="0" fontId="6" numFmtId="0" xfId="0" applyAlignment="1" applyBorder="1" applyFont="1">
      <alignment shrinkToFit="0" vertical="center" wrapText="0"/>
    </xf>
    <xf borderId="13" fillId="0" fontId="6" numFmtId="0" xfId="0" applyAlignment="1" applyBorder="1" applyFont="1">
      <alignment readingOrder="0" shrinkToFit="0" vertical="center" wrapText="0"/>
    </xf>
    <xf borderId="14" fillId="0" fontId="6" numFmtId="0" xfId="0" applyAlignment="1" applyBorder="1" applyFont="1">
      <alignment shrinkToFit="0" vertical="center" wrapText="0"/>
    </xf>
    <xf borderId="15" fillId="0" fontId="5" numFmtId="0" xfId="0" applyAlignment="1" applyBorder="1" applyFont="1">
      <alignment readingOrder="0"/>
    </xf>
    <xf borderId="15" fillId="0" fontId="5" numFmtId="0" xfId="0" applyAlignment="1" applyBorder="1" applyFont="1">
      <alignment horizontal="center" readingOrder="0"/>
    </xf>
    <xf borderId="0" fillId="0" fontId="6" numFmtId="0" xfId="0" applyAlignment="1" applyFont="1">
      <alignment horizontal="center"/>
    </xf>
    <xf borderId="0" fillId="0" fontId="6" numFmtId="9" xfId="0" applyAlignment="1" applyFont="1" applyNumberFormat="1">
      <alignment horizontal="center"/>
    </xf>
    <xf borderId="0" fillId="0" fontId="15" numFmtId="0" xfId="0" applyAlignment="1" applyFont="1">
      <alignment horizontal="center"/>
    </xf>
    <xf borderId="0" fillId="0" fontId="15" numFmtId="9" xfId="0" applyAlignment="1" applyFont="1" applyNumberFormat="1">
      <alignment horizontal="center"/>
    </xf>
    <xf borderId="15" fillId="0" fontId="6" numFmtId="0" xfId="0" applyAlignment="1" applyBorder="1" applyFont="1">
      <alignment readingOrder="0"/>
    </xf>
    <xf borderId="15" fillId="0" fontId="6" numFmtId="0" xfId="0" applyAlignment="1" applyBorder="1" applyFont="1">
      <alignment horizontal="center"/>
    </xf>
    <xf borderId="15" fillId="0" fontId="6" numFmtId="9" xfId="0" applyAlignment="1" applyBorder="1" applyFont="1" applyNumberFormat="1">
      <alignment horizontal="center"/>
    </xf>
  </cellXfs>
  <cellStyles count="1">
    <cellStyle xfId="0" name="Normal" builtinId="0"/>
  </cellStyles>
  <dxfs count="7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C1E4F5"/>
          <bgColor rgb="FFC1E4F5"/>
        </patternFill>
      </fill>
      <border/>
    </dxf>
    <dxf>
      <font/>
      <fill>
        <patternFill patternType="solid">
          <fgColor rgb="FF83CAEB"/>
          <bgColor rgb="FF83CAEB"/>
        </patternFill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3">
    <tableStyle count="3" pivot="0" name="raw-data-defination-style">
      <tableStyleElement dxfId="1" type="headerRow"/>
      <tableStyleElement dxfId="2" type="firstRowStripe"/>
      <tableStyleElement dxfId="3" type="secondRowStripe"/>
    </tableStyle>
    <tableStyle count="3" pivot="0" name="Presentation-style">
      <tableStyleElement dxfId="4" type="headerRow"/>
      <tableStyleElement dxfId="5" type="firstRowStripe"/>
      <tableStyleElement dxfId="6" type="secondRowStripe"/>
    </tableStyle>
    <tableStyle count="3" pivot="0" name="Feature-summary-style">
      <tableStyleElement dxfId="4" type="headerRow"/>
      <tableStyleElement dxfId="5" type="firstRowStripe"/>
      <tableStyleElement dxfId="6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Campaing Response (PA+line-insurance) by months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Presentation!$J$2</c:f>
            </c:strRef>
          </c:tx>
          <c:spPr>
            <a:solidFill>
              <a:srgbClr val="CFE2F3"/>
            </a:solidFill>
            <a:ln cmpd="sng">
              <a:solidFill>
                <a:srgbClr val="FFFFFF">
                  <a:alpha val="0"/>
                </a:srgbClr>
              </a:solidFill>
              <a:prstDash val="solid"/>
            </a:ln>
          </c:spPr>
          <c:dPt>
            <c:idx val="1"/>
          </c:dPt>
          <c:dLbls>
            <c:numFmt formatCode="#,##0, &quot;K&quot;" sourceLinked="0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Presentation!$I$3:$I$14</c:f>
            </c:strRef>
          </c:cat>
          <c:val>
            <c:numRef>
              <c:f>Presentation!$J$3:$J$14</c:f>
              <c:numCache/>
            </c:numRef>
          </c:val>
        </c:ser>
        <c:axId val="945803862"/>
        <c:axId val="588201436"/>
      </c:barChart>
      <c:catAx>
        <c:axId val="9458038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88201436"/>
      </c:catAx>
      <c:valAx>
        <c:axId val="5882014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600">
                <a:solidFill>
                  <a:srgbClr val="FFFFFF"/>
                </a:solidFill>
                <a:latin typeface="+mn-lt"/>
              </a:defRPr>
            </a:pPr>
          </a:p>
        </c:txPr>
        <c:crossAx val="945803862"/>
      </c:valAx>
      <c:lineChart>
        <c:ser>
          <c:idx val="1"/>
          <c:order val="1"/>
          <c:tx>
            <c:strRef>
              <c:f>Presentation!$K$2</c:f>
            </c:strRef>
          </c:tx>
          <c:spPr>
            <a:ln cmpd="sng">
              <a:solidFill>
                <a:srgbClr val="0000FF">
                  <a:alpha val="100000"/>
                </a:srgbClr>
              </a:solidFill>
              <a:prstDash val="sysDot"/>
            </a:ln>
          </c:spPr>
          <c:marker>
            <c:symbol val="circle"/>
            <c:size val="10"/>
            <c:spPr>
              <a:solidFill>
                <a:srgbClr val="0000FF">
                  <a:alpha val="100000"/>
                </a:srgbClr>
              </a:solidFill>
              <a:ln cmpd="sng">
                <a:solidFill>
                  <a:srgbClr val="0000FF">
                    <a:alpha val="100000"/>
                  </a:srgbClr>
                </a:solidFill>
              </a:ln>
            </c:spPr>
          </c:marker>
          <c:dLbls>
            <c:numFmt formatCode="0.00%" sourceLinked="0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Presentation!$I$3:$I$14</c:f>
            </c:strRef>
          </c:cat>
          <c:val>
            <c:numRef>
              <c:f>Presentation!$K$3:$K$14</c:f>
              <c:numCache/>
            </c:numRef>
          </c:val>
          <c:smooth val="0"/>
        </c:ser>
        <c:ser>
          <c:idx val="2"/>
          <c:order val="2"/>
          <c:tx>
            <c:strRef>
              <c:f>Presentation!$N$2</c:f>
            </c:strRef>
          </c:tx>
          <c:spPr>
            <a:ln cmpd="sng">
              <a:solidFill>
                <a:srgbClr val="999999">
                  <a:alpha val="100000"/>
                </a:srgbClr>
              </a:solidFill>
              <a:prstDash val="sysDot"/>
            </a:ln>
          </c:spPr>
          <c:marker>
            <c:symbol val="none"/>
          </c:marker>
          <c:dPt>
            <c:idx val="10"/>
            <c:marker>
              <c:symbol val="none"/>
            </c:marker>
          </c:dPt>
          <c:cat>
            <c:strRef>
              <c:f>Presentation!$I$3:$I$14</c:f>
            </c:strRef>
          </c:cat>
          <c:val>
            <c:numRef>
              <c:f>Presentation!$N$3:$N$14</c:f>
              <c:numCache/>
            </c:numRef>
          </c:val>
          <c:smooth val="0"/>
        </c:ser>
        <c:axId val="1084227096"/>
        <c:axId val="1372775911"/>
      </c:lineChart>
      <c:catAx>
        <c:axId val="108422709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72775911"/>
      </c:catAx>
      <c:valAx>
        <c:axId val="1372775911"/>
        <c:scaling>
          <c:orientation val="minMax"/>
          <c:max val="0.025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1000">
                <a:solidFill>
                  <a:srgbClr val="FFFFFF"/>
                </a:solidFill>
                <a:latin typeface="+mn-lt"/>
              </a:defRPr>
            </a:pPr>
          </a:p>
        </c:txPr>
        <c:crossAx val="1084227096"/>
        <c:crosses val="max"/>
      </c:valAx>
    </c:plotArea>
    <c:legend>
      <c:legendPos val="t"/>
      <c:overlay val="0"/>
      <c:txPr>
        <a:bodyPr/>
        <a:lstStyle/>
        <a:p>
          <a:pPr lvl="0">
            <a:defRPr b="0" i="1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Lift Chart (by score bin)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Presentation!$E$25</c:f>
            </c:strRef>
          </c:tx>
          <c:spPr>
            <a:solidFill>
              <a:srgbClr val="B4A7D6"/>
            </a:solidFill>
            <a:ln cmpd="sng">
              <a:solidFill>
                <a:srgbClr val="FFFFFF">
                  <a:alpha val="0"/>
                </a:srgbClr>
              </a:solidFill>
            </a:ln>
          </c:spPr>
          <c:dPt>
            <c:idx val="0"/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Presentation!$A$26:$A$35</c:f>
            </c:strRef>
          </c:cat>
          <c:val>
            <c:numRef>
              <c:f>Presentation!$E$26:$E$35</c:f>
              <c:numCache/>
            </c:numRef>
          </c:val>
        </c:ser>
        <c:axId val="1923116714"/>
        <c:axId val="1897382018"/>
      </c:barChart>
      <c:catAx>
        <c:axId val="192311671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97382018"/>
      </c:catAx>
      <c:valAx>
        <c:axId val="189738201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1000">
                <a:solidFill>
                  <a:srgbClr val="FFFFFF"/>
                </a:solidFill>
                <a:latin typeface="+mn-lt"/>
              </a:defRPr>
            </a:pPr>
          </a:p>
        </c:txPr>
        <c:crossAx val="1923116714"/>
      </c:valAx>
      <c:lineChart>
        <c:varyColors val="0"/>
        <c:ser>
          <c:idx val="1"/>
          <c:order val="1"/>
          <c:tx>
            <c:strRef>
              <c:f>Presentation!$F$25</c:f>
            </c:strRef>
          </c:tx>
          <c:spPr>
            <a:ln cmpd="sng">
              <a:solidFill>
                <a:srgbClr val="0000FF">
                  <a:alpha val="100000"/>
                </a:srgbClr>
              </a:solidFill>
              <a:prstDash val="dash"/>
            </a:ln>
          </c:spPr>
          <c:marker>
            <c:symbol val="none"/>
          </c:marker>
          <c:dPt>
            <c:idx val="0"/>
            <c:marker>
              <c:symbol val="none"/>
            </c:marker>
          </c:dPt>
          <c:dPt>
            <c:idx val="1"/>
            <c:marker>
              <c:symbol val="none"/>
            </c:marker>
          </c:dPt>
          <c:dPt>
            <c:idx val="2"/>
            <c:marker>
              <c:symbol val="none"/>
            </c:marker>
          </c:dPt>
          <c:dPt>
            <c:idx val="9"/>
            <c:marker>
              <c:symbol val="none"/>
            </c:marker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Presentation!$A$26:$A$35</c:f>
            </c:strRef>
          </c:cat>
          <c:val>
            <c:numRef>
              <c:f>Presentation!$F$26:$F$35</c:f>
              <c:numCache/>
            </c:numRef>
          </c:val>
          <c:smooth val="0"/>
        </c:ser>
        <c:axId val="2124939841"/>
        <c:axId val="1647734817"/>
      </c:lineChart>
      <c:catAx>
        <c:axId val="212493984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47734817"/>
      </c:catAx>
      <c:valAx>
        <c:axId val="1647734817"/>
        <c:scaling>
          <c:orientation val="minMax"/>
          <c:max val="4.5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1000">
                <a:solidFill>
                  <a:srgbClr val="FFFFFF"/>
                </a:solidFill>
                <a:latin typeface="+mn-lt"/>
              </a:defRPr>
            </a:pPr>
          </a:p>
        </c:txPr>
        <c:crossAx val="2124939841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14</xdr:col>
      <xdr:colOff>942975</xdr:colOff>
      <xdr:row>1</xdr:row>
      <xdr:rowOff>0</xdr:rowOff>
    </xdr:from>
    <xdr:ext cx="8553450" cy="52959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14</xdr:col>
      <xdr:colOff>942975</xdr:colOff>
      <xdr:row>24</xdr:row>
      <xdr:rowOff>219075</xdr:rowOff>
    </xdr:from>
    <xdr:ext cx="8553450" cy="446722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C27" displayName="Table_1" name="Table_1" id="1">
  <tableColumns count="3">
    <tableColumn name="Field" id="1"/>
    <tableColumn name="Data Type" id="2"/>
    <tableColumn name="Definition" id="3"/>
  </tableColumns>
  <tableStyleInfo name="raw-data-defination-style" showColumnStripes="0" showFirstColumn="1" showLastColumn="1" showRowStripes="1"/>
</table>
</file>

<file path=xl/tables/table2.xml><?xml version="1.0" encoding="utf-8"?>
<table xmlns="http://schemas.openxmlformats.org/spreadsheetml/2006/main" ref="I2:N14" displayName="Table1" name="Table1" id="2">
  <tableColumns count="6">
    <tableColumn name="campaign month" id="1"/>
    <tableColumn name="Lead" id="2"/>
    <tableColumn name="%Response" id="3"/>
    <tableColumn name="accept_ins_offer" id="4"/>
    <tableColumn name="accept_pa_offer" id="5"/>
    <tableColumn name="Avg %Response" id="6"/>
  </tableColumns>
  <tableStyleInfo name="Presentation-style" showColumnStripes="0" showFirstColumn="1" showLastColumn="1" showRowStripes="1"/>
</table>
</file>

<file path=xl/tables/table3.xml><?xml version="1.0" encoding="utf-8"?>
<table xmlns="http://schemas.openxmlformats.org/spreadsheetml/2006/main" ref="A1:M47" displayName="Table2" name="Table2" id="3">
  <tableColumns count="13">
    <tableColumn name="feature" id="1"/>
    <tableColumn name="count" id="2"/>
    <tableColumn name="mean" id="3"/>
    <tableColumn name="stddev" id="4"/>
    <tableColumn name="min" id="5"/>
    <tableColumn name="25%" id="6"/>
    <tableColumn name="50%" id="7"/>
    <tableColumn name="75%" id="8"/>
    <tableColumn name="max" id="9"/>
    <tableColumn name="shallow_importance" id="10"/>
    <tableColumn name="selected" id="11"/>
    <tableColumn name="final_importance" id="12"/>
    <tableColumn name="feature_group" id="13"/>
  </tableColumns>
  <tableStyleInfo name="Feature-summary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2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0"/>
    <col customWidth="1" min="2" max="2" width="19.0"/>
    <col customWidth="1" min="3" max="3" width="110.5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  <c r="B2" s="2" t="s">
        <v>4</v>
      </c>
      <c r="C2" s="2" t="s">
        <v>5</v>
      </c>
    </row>
    <row r="3">
      <c r="A3" s="2" t="s">
        <v>6</v>
      </c>
      <c r="B3" s="2" t="s">
        <v>4</v>
      </c>
      <c r="C3" s="2" t="s">
        <v>7</v>
      </c>
    </row>
    <row r="4">
      <c r="A4" s="2" t="s">
        <v>8</v>
      </c>
      <c r="B4" s="2" t="s">
        <v>4</v>
      </c>
      <c r="C4" s="2" t="s">
        <v>9</v>
      </c>
    </row>
    <row r="5">
      <c r="A5" s="2" t="s">
        <v>10</v>
      </c>
      <c r="B5" s="2" t="s">
        <v>4</v>
      </c>
      <c r="C5" s="2" t="s">
        <v>11</v>
      </c>
    </row>
    <row r="6">
      <c r="A6" s="2" t="s">
        <v>12</v>
      </c>
      <c r="B6" s="2" t="s">
        <v>4</v>
      </c>
      <c r="C6" s="2" t="s">
        <v>13</v>
      </c>
    </row>
    <row r="7">
      <c r="A7" s="2" t="s">
        <v>14</v>
      </c>
      <c r="B7" s="2" t="s">
        <v>4</v>
      </c>
      <c r="C7" s="2" t="s">
        <v>15</v>
      </c>
    </row>
    <row r="8">
      <c r="A8" s="2" t="s">
        <v>16</v>
      </c>
      <c r="B8" s="2" t="s">
        <v>4</v>
      </c>
      <c r="C8" s="2" t="s">
        <v>17</v>
      </c>
    </row>
    <row r="9">
      <c r="A9" s="3" t="s">
        <v>18</v>
      </c>
      <c r="B9" s="2" t="s">
        <v>4</v>
      </c>
      <c r="C9" s="2" t="s">
        <v>19</v>
      </c>
    </row>
    <row r="10">
      <c r="A10" s="2" t="s">
        <v>20</v>
      </c>
      <c r="B10" s="2" t="s">
        <v>21</v>
      </c>
      <c r="C10" s="2" t="s">
        <v>22</v>
      </c>
    </row>
    <row r="11">
      <c r="A11" s="2" t="s">
        <v>23</v>
      </c>
      <c r="B11" s="2" t="s">
        <v>24</v>
      </c>
      <c r="C11" s="2" t="s">
        <v>25</v>
      </c>
    </row>
    <row r="12">
      <c r="A12" s="2" t="s">
        <v>26</v>
      </c>
      <c r="B12" s="2" t="s">
        <v>27</v>
      </c>
      <c r="C12" s="2" t="s">
        <v>28</v>
      </c>
    </row>
    <row r="13">
      <c r="A13" s="2" t="s">
        <v>29</v>
      </c>
      <c r="B13" s="2" t="s">
        <v>27</v>
      </c>
      <c r="C13" s="2" t="s">
        <v>30</v>
      </c>
    </row>
    <row r="14">
      <c r="A14" s="2" t="s">
        <v>31</v>
      </c>
      <c r="B14" s="2" t="s">
        <v>27</v>
      </c>
      <c r="C14" s="2" t="s">
        <v>32</v>
      </c>
    </row>
    <row r="15">
      <c r="A15" s="2" t="s">
        <v>33</v>
      </c>
      <c r="B15" s="2" t="s">
        <v>27</v>
      </c>
      <c r="C15" s="2" t="s">
        <v>34</v>
      </c>
    </row>
    <row r="16">
      <c r="A16" s="2" t="s">
        <v>35</v>
      </c>
      <c r="B16" s="2" t="s">
        <v>27</v>
      </c>
      <c r="C16" s="2" t="s">
        <v>36</v>
      </c>
    </row>
    <row r="17">
      <c r="A17" s="2" t="s">
        <v>37</v>
      </c>
      <c r="B17" s="2" t="s">
        <v>27</v>
      </c>
      <c r="C17" s="2" t="s">
        <v>38</v>
      </c>
    </row>
    <row r="18">
      <c r="A18" s="2" t="s">
        <v>39</v>
      </c>
      <c r="B18" s="2" t="s">
        <v>27</v>
      </c>
      <c r="C18" s="2" t="s">
        <v>40</v>
      </c>
    </row>
    <row r="19">
      <c r="A19" s="3" t="s">
        <v>41</v>
      </c>
      <c r="B19" s="2" t="s">
        <v>27</v>
      </c>
      <c r="C19" s="2" t="s">
        <v>42</v>
      </c>
    </row>
    <row r="20">
      <c r="A20" s="2" t="s">
        <v>43</v>
      </c>
      <c r="B20" s="2" t="s">
        <v>21</v>
      </c>
      <c r="C20" s="2" t="s">
        <v>44</v>
      </c>
    </row>
    <row r="21">
      <c r="A21" s="2" t="s">
        <v>45</v>
      </c>
      <c r="B21" s="2" t="s">
        <v>27</v>
      </c>
      <c r="C21" s="2" t="s">
        <v>46</v>
      </c>
    </row>
    <row r="22">
      <c r="A22" s="2" t="s">
        <v>47</v>
      </c>
      <c r="B22" s="2" t="s">
        <v>27</v>
      </c>
      <c r="C22" s="2" t="s">
        <v>48</v>
      </c>
    </row>
    <row r="23">
      <c r="A23" s="2" t="s">
        <v>49</v>
      </c>
      <c r="B23" s="2" t="s">
        <v>27</v>
      </c>
      <c r="C23" s="2" t="s">
        <v>50</v>
      </c>
    </row>
    <row r="24">
      <c r="A24" s="2" t="s">
        <v>51</v>
      </c>
      <c r="B24" s="2" t="s">
        <v>27</v>
      </c>
      <c r="C24" s="2" t="s">
        <v>52</v>
      </c>
    </row>
    <row r="25">
      <c r="A25" s="2" t="s">
        <v>53</v>
      </c>
      <c r="B25" s="2" t="s">
        <v>54</v>
      </c>
      <c r="C25" s="2" t="s">
        <v>55</v>
      </c>
    </row>
    <row r="26">
      <c r="A26" s="4" t="s">
        <v>56</v>
      </c>
      <c r="B26" s="4" t="s">
        <v>54</v>
      </c>
      <c r="C26" s="4" t="s">
        <v>57</v>
      </c>
    </row>
    <row r="27">
      <c r="A27" s="4" t="s">
        <v>58</v>
      </c>
      <c r="B27" s="4" t="s">
        <v>21</v>
      </c>
      <c r="C27" s="4" t="s">
        <v>59</v>
      </c>
    </row>
  </sheetData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38"/>
    <col customWidth="1" min="2" max="2" width="17.75"/>
    <col customWidth="1" min="3" max="3" width="61.25"/>
  </cols>
  <sheetData>
    <row r="1">
      <c r="A1" s="5" t="s">
        <v>60</v>
      </c>
      <c r="B1" s="5" t="s">
        <v>61</v>
      </c>
      <c r="C1" s="1" t="s">
        <v>2</v>
      </c>
    </row>
    <row r="2">
      <c r="A2" s="6" t="s">
        <v>20</v>
      </c>
      <c r="B2" s="6" t="s">
        <v>62</v>
      </c>
      <c r="C2" s="7" t="s">
        <v>22</v>
      </c>
    </row>
    <row r="3">
      <c r="A3" s="8" t="s">
        <v>23</v>
      </c>
      <c r="B3" s="8" t="s">
        <v>62</v>
      </c>
      <c r="C3" s="9" t="s">
        <v>25</v>
      </c>
    </row>
    <row r="4">
      <c r="A4" s="8" t="s">
        <v>26</v>
      </c>
      <c r="B4" s="8" t="s">
        <v>62</v>
      </c>
      <c r="C4" s="9" t="s">
        <v>28</v>
      </c>
    </row>
    <row r="5">
      <c r="A5" s="8" t="s">
        <v>29</v>
      </c>
      <c r="B5" s="8" t="s">
        <v>63</v>
      </c>
      <c r="C5" s="10" t="s">
        <v>30</v>
      </c>
    </row>
    <row r="6">
      <c r="A6" s="8" t="s">
        <v>31</v>
      </c>
      <c r="B6" s="8" t="s">
        <v>63</v>
      </c>
      <c r="C6" s="10" t="s">
        <v>32</v>
      </c>
    </row>
    <row r="7">
      <c r="A7" s="8" t="s">
        <v>33</v>
      </c>
      <c r="B7" s="8" t="s">
        <v>63</v>
      </c>
      <c r="C7" s="10" t="s">
        <v>34</v>
      </c>
    </row>
    <row r="8">
      <c r="A8" s="8" t="s">
        <v>35</v>
      </c>
      <c r="B8" s="8" t="s">
        <v>63</v>
      </c>
      <c r="C8" s="10" t="s">
        <v>36</v>
      </c>
    </row>
    <row r="9">
      <c r="A9" s="8" t="s">
        <v>37</v>
      </c>
      <c r="B9" s="8" t="s">
        <v>63</v>
      </c>
      <c r="C9" s="10" t="s">
        <v>38</v>
      </c>
    </row>
    <row r="10">
      <c r="A10" s="8" t="s">
        <v>39</v>
      </c>
      <c r="B10" s="8" t="s">
        <v>63</v>
      </c>
      <c r="C10" s="10" t="s">
        <v>40</v>
      </c>
    </row>
    <row r="11">
      <c r="A11" s="8" t="s">
        <v>41</v>
      </c>
      <c r="B11" s="8" t="s">
        <v>63</v>
      </c>
      <c r="C11" s="10" t="s">
        <v>42</v>
      </c>
    </row>
    <row r="12">
      <c r="A12" s="8" t="s">
        <v>43</v>
      </c>
      <c r="B12" s="8" t="s">
        <v>64</v>
      </c>
      <c r="C12" s="10" t="s">
        <v>44</v>
      </c>
    </row>
    <row r="13">
      <c r="A13" s="8" t="s">
        <v>45</v>
      </c>
      <c r="B13" s="8" t="s">
        <v>63</v>
      </c>
      <c r="C13" s="10" t="s">
        <v>46</v>
      </c>
    </row>
    <row r="14">
      <c r="A14" s="8" t="s">
        <v>47</v>
      </c>
      <c r="B14" s="8" t="s">
        <v>63</v>
      </c>
      <c r="C14" s="10" t="s">
        <v>48</v>
      </c>
    </row>
    <row r="15">
      <c r="A15" s="8" t="s">
        <v>49</v>
      </c>
      <c r="B15" s="8" t="s">
        <v>63</v>
      </c>
      <c r="C15" s="10" t="s">
        <v>50</v>
      </c>
    </row>
    <row r="16">
      <c r="A16" s="8" t="s">
        <v>51</v>
      </c>
      <c r="B16" s="8" t="s">
        <v>63</v>
      </c>
      <c r="C16" s="10" t="s">
        <v>52</v>
      </c>
    </row>
    <row r="17">
      <c r="A17" s="8" t="s">
        <v>53</v>
      </c>
      <c r="B17" s="8" t="s">
        <v>63</v>
      </c>
      <c r="C17" s="10" t="s">
        <v>55</v>
      </c>
    </row>
    <row r="18">
      <c r="A18" s="8" t="s">
        <v>56</v>
      </c>
      <c r="B18" s="8" t="s">
        <v>63</v>
      </c>
      <c r="C18" s="10" t="s">
        <v>57</v>
      </c>
    </row>
    <row r="19">
      <c r="A19" s="8" t="s">
        <v>18</v>
      </c>
      <c r="B19" s="8" t="s">
        <v>64</v>
      </c>
      <c r="C19" s="9" t="s">
        <v>19</v>
      </c>
    </row>
    <row r="20">
      <c r="A20" s="8" t="s">
        <v>16</v>
      </c>
      <c r="B20" s="8" t="s">
        <v>64</v>
      </c>
      <c r="C20" s="10" t="s">
        <v>17</v>
      </c>
    </row>
    <row r="21">
      <c r="A21" s="8" t="s">
        <v>14</v>
      </c>
      <c r="B21" s="8" t="s">
        <v>64</v>
      </c>
      <c r="C21" s="10" t="s">
        <v>15</v>
      </c>
    </row>
    <row r="22">
      <c r="A22" s="8" t="s">
        <v>65</v>
      </c>
      <c r="B22" s="8" t="s">
        <v>64</v>
      </c>
      <c r="C22" s="8" t="s">
        <v>66</v>
      </c>
    </row>
    <row r="23">
      <c r="A23" s="8" t="s">
        <v>67</v>
      </c>
      <c r="B23" s="8" t="s">
        <v>62</v>
      </c>
      <c r="C23" s="8" t="s">
        <v>68</v>
      </c>
    </row>
    <row r="24">
      <c r="A24" s="8" t="s">
        <v>69</v>
      </c>
      <c r="B24" s="8" t="s">
        <v>62</v>
      </c>
      <c r="C24" s="8" t="s">
        <v>70</v>
      </c>
    </row>
    <row r="25">
      <c r="A25" s="8" t="s">
        <v>71</v>
      </c>
      <c r="B25" s="8" t="s">
        <v>62</v>
      </c>
      <c r="C25" s="8" t="s">
        <v>72</v>
      </c>
    </row>
    <row r="26">
      <c r="A26" s="8" t="s">
        <v>73</v>
      </c>
      <c r="B26" s="8" t="s">
        <v>62</v>
      </c>
      <c r="C26" s="8" t="s">
        <v>74</v>
      </c>
    </row>
    <row r="27">
      <c r="A27" s="8" t="s">
        <v>75</v>
      </c>
      <c r="B27" s="8" t="s">
        <v>62</v>
      </c>
      <c r="C27" s="8" t="s">
        <v>76</v>
      </c>
    </row>
    <row r="28">
      <c r="A28" s="8" t="s">
        <v>77</v>
      </c>
      <c r="B28" s="8" t="s">
        <v>62</v>
      </c>
      <c r="C28" s="8" t="s">
        <v>78</v>
      </c>
    </row>
    <row r="29">
      <c r="A29" s="8" t="s">
        <v>79</v>
      </c>
      <c r="B29" s="8" t="s">
        <v>62</v>
      </c>
      <c r="C29" s="8" t="s">
        <v>80</v>
      </c>
    </row>
    <row r="30">
      <c r="A30" s="8" t="s">
        <v>81</v>
      </c>
      <c r="B30" s="8" t="s">
        <v>62</v>
      </c>
      <c r="C30" s="8" t="s">
        <v>82</v>
      </c>
    </row>
    <row r="31">
      <c r="A31" s="8" t="s">
        <v>83</v>
      </c>
      <c r="B31" s="8" t="s">
        <v>62</v>
      </c>
      <c r="C31" s="8" t="s">
        <v>84</v>
      </c>
    </row>
    <row r="32">
      <c r="A32" s="8" t="s">
        <v>85</v>
      </c>
      <c r="B32" s="8" t="s">
        <v>86</v>
      </c>
      <c r="C32" s="8" t="s">
        <v>87</v>
      </c>
    </row>
    <row r="33">
      <c r="A33" s="8" t="s">
        <v>88</v>
      </c>
      <c r="B33" s="8" t="s">
        <v>86</v>
      </c>
      <c r="C33" s="8" t="s">
        <v>89</v>
      </c>
    </row>
    <row r="34">
      <c r="A34" s="8" t="s">
        <v>90</v>
      </c>
      <c r="B34" s="8" t="s">
        <v>86</v>
      </c>
      <c r="C34" s="8" t="s">
        <v>91</v>
      </c>
    </row>
    <row r="35">
      <c r="A35" s="8" t="s">
        <v>92</v>
      </c>
      <c r="B35" s="8" t="s">
        <v>62</v>
      </c>
      <c r="C35" s="8" t="s">
        <v>93</v>
      </c>
    </row>
    <row r="36">
      <c r="A36" s="8" t="s">
        <v>94</v>
      </c>
      <c r="B36" s="8" t="s">
        <v>62</v>
      </c>
      <c r="C36" s="8" t="s">
        <v>95</v>
      </c>
    </row>
    <row r="37">
      <c r="A37" s="8" t="s">
        <v>96</v>
      </c>
      <c r="B37" s="8" t="s">
        <v>63</v>
      </c>
      <c r="C37" s="8" t="s">
        <v>97</v>
      </c>
    </row>
    <row r="38">
      <c r="A38" s="8" t="s">
        <v>98</v>
      </c>
      <c r="B38" s="8" t="s">
        <v>63</v>
      </c>
      <c r="C38" s="8" t="s">
        <v>99</v>
      </c>
    </row>
    <row r="39">
      <c r="A39" s="8" t="s">
        <v>100</v>
      </c>
      <c r="B39" s="8" t="s">
        <v>63</v>
      </c>
      <c r="C39" s="8" t="s">
        <v>101</v>
      </c>
    </row>
    <row r="40">
      <c r="A40" s="8" t="s">
        <v>102</v>
      </c>
      <c r="B40" s="8" t="s">
        <v>63</v>
      </c>
      <c r="C40" s="8" t="s">
        <v>103</v>
      </c>
    </row>
    <row r="41">
      <c r="A41" s="8" t="s">
        <v>104</v>
      </c>
      <c r="B41" s="8" t="s">
        <v>63</v>
      </c>
      <c r="C41" s="8" t="s">
        <v>105</v>
      </c>
    </row>
    <row r="42">
      <c r="A42" s="8" t="s">
        <v>106</v>
      </c>
      <c r="B42" s="8" t="s">
        <v>63</v>
      </c>
      <c r="C42" s="8" t="s">
        <v>107</v>
      </c>
    </row>
    <row r="43">
      <c r="A43" s="8" t="s">
        <v>108</v>
      </c>
      <c r="B43" s="8" t="s">
        <v>64</v>
      </c>
      <c r="C43" s="8" t="s">
        <v>109</v>
      </c>
    </row>
    <row r="44">
      <c r="A44" s="8" t="s">
        <v>110</v>
      </c>
      <c r="B44" s="8" t="s">
        <v>64</v>
      </c>
      <c r="C44" s="8" t="s">
        <v>111</v>
      </c>
    </row>
    <row r="45">
      <c r="A45" s="8" t="s">
        <v>112</v>
      </c>
      <c r="B45" s="8" t="s">
        <v>64</v>
      </c>
      <c r="C45" s="8" t="s">
        <v>113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9" max="9" width="18.0"/>
    <col customWidth="1" min="11" max="11" width="19.88"/>
    <col customWidth="1" min="12" max="12" width="23.38"/>
    <col customWidth="1" min="13" max="13" width="22.75"/>
    <col customWidth="1" min="14" max="14" width="15.88"/>
    <col customWidth="1" min="16" max="16" width="21.5"/>
    <col customWidth="1" min="17" max="17" width="17.75"/>
    <col customWidth="1" min="18" max="18" width="15.88"/>
  </cols>
  <sheetData>
    <row r="1">
      <c r="A1" s="11"/>
      <c r="B1" s="12"/>
      <c r="C1" s="12"/>
      <c r="D1" s="12"/>
      <c r="E1" s="12"/>
      <c r="F1" s="12"/>
    </row>
    <row r="2">
      <c r="A2" s="13"/>
      <c r="B2" s="14" t="s">
        <v>3</v>
      </c>
      <c r="C2" s="14" t="s">
        <v>114</v>
      </c>
      <c r="D2" s="14" t="s">
        <v>115</v>
      </c>
      <c r="E2" s="14" t="s">
        <v>116</v>
      </c>
      <c r="F2" s="14" t="s">
        <v>117</v>
      </c>
      <c r="I2" s="15" t="s">
        <v>118</v>
      </c>
      <c r="J2" s="16" t="s">
        <v>119</v>
      </c>
      <c r="K2" s="17" t="s">
        <v>120</v>
      </c>
      <c r="L2" s="18" t="s">
        <v>115</v>
      </c>
      <c r="M2" s="18" t="s">
        <v>116</v>
      </c>
      <c r="N2" s="19" t="s">
        <v>121</v>
      </c>
    </row>
    <row r="3">
      <c r="A3" s="20">
        <v>0.0</v>
      </c>
      <c r="B3" s="21">
        <v>1.0</v>
      </c>
      <c r="C3" s="21">
        <v>22282.0</v>
      </c>
      <c r="D3" s="21">
        <v>0.01297</v>
      </c>
      <c r="E3" s="21">
        <v>0.00745</v>
      </c>
      <c r="F3" s="21">
        <v>0.00552</v>
      </c>
      <c r="I3" s="22" t="s">
        <v>122</v>
      </c>
      <c r="J3" s="23">
        <f t="shared" ref="J3:J14" si="2">C3</f>
        <v>22282</v>
      </c>
      <c r="K3" s="24">
        <f t="shared" ref="K3:K14" si="3">L3+M3</f>
        <v>0.01297</v>
      </c>
      <c r="L3" s="23">
        <f t="shared" ref="L3:M3" si="1">E3</f>
        <v>0.00745</v>
      </c>
      <c r="M3" s="23">
        <f t="shared" si="1"/>
        <v>0.00552</v>
      </c>
      <c r="N3" s="25">
        <f>SUMPRODUCT(Table1[Lead],Table1[%Response])/SUM(Table1[Lead])</f>
        <v>0.01213928169</v>
      </c>
      <c r="P3" s="26"/>
    </row>
    <row r="4">
      <c r="A4" s="20">
        <v>1.0</v>
      </c>
      <c r="B4" s="21">
        <v>2.0</v>
      </c>
      <c r="C4" s="21">
        <v>22264.0</v>
      </c>
      <c r="D4" s="21">
        <v>0.007995</v>
      </c>
      <c r="E4" s="21">
        <v>0.00283</v>
      </c>
      <c r="F4" s="21">
        <v>0.005165</v>
      </c>
      <c r="I4" s="27" t="s">
        <v>123</v>
      </c>
      <c r="J4" s="28">
        <f t="shared" si="2"/>
        <v>22264</v>
      </c>
      <c r="K4" s="29">
        <f t="shared" si="3"/>
        <v>0.007995</v>
      </c>
      <c r="L4" s="28">
        <f t="shared" ref="L4:M4" si="4">E4</f>
        <v>0.00283</v>
      </c>
      <c r="M4" s="28">
        <f t="shared" si="4"/>
        <v>0.005165</v>
      </c>
      <c r="N4" s="30">
        <f>SUMPRODUCT(Table1[Lead],Table1[%Response])/SUM(Table1[Lead])</f>
        <v>0.01213928169</v>
      </c>
      <c r="P4" s="31"/>
    </row>
    <row r="5">
      <c r="A5" s="20">
        <v>2.0</v>
      </c>
      <c r="B5" s="21">
        <v>3.0</v>
      </c>
      <c r="C5" s="21">
        <v>21937.0</v>
      </c>
      <c r="D5" s="21">
        <v>0.008479</v>
      </c>
      <c r="E5" s="21">
        <v>0.003191</v>
      </c>
      <c r="F5" s="21">
        <v>0.005288</v>
      </c>
      <c r="I5" s="22" t="s">
        <v>124</v>
      </c>
      <c r="J5" s="23">
        <f t="shared" si="2"/>
        <v>21937</v>
      </c>
      <c r="K5" s="24">
        <f t="shared" si="3"/>
        <v>0.008479</v>
      </c>
      <c r="L5" s="23">
        <f t="shared" ref="L5:M5" si="5">E5</f>
        <v>0.003191</v>
      </c>
      <c r="M5" s="23">
        <f t="shared" si="5"/>
        <v>0.005288</v>
      </c>
      <c r="N5" s="25">
        <f>SUMPRODUCT(Table1[Lead],Table1[%Response])/SUM(Table1[Lead])</f>
        <v>0.01213928169</v>
      </c>
      <c r="P5" s="31"/>
    </row>
    <row r="6">
      <c r="A6" s="20">
        <v>3.0</v>
      </c>
      <c r="B6" s="21">
        <v>4.0</v>
      </c>
      <c r="C6" s="21">
        <v>21933.0</v>
      </c>
      <c r="D6" s="21">
        <v>0.010942</v>
      </c>
      <c r="E6" s="21">
        <v>0.006292</v>
      </c>
      <c r="F6" s="21">
        <v>0.004651</v>
      </c>
      <c r="I6" s="27" t="s">
        <v>125</v>
      </c>
      <c r="J6" s="28">
        <f t="shared" si="2"/>
        <v>21933</v>
      </c>
      <c r="K6" s="29">
        <f t="shared" si="3"/>
        <v>0.010943</v>
      </c>
      <c r="L6" s="28">
        <f t="shared" ref="L6:M6" si="6">E6</f>
        <v>0.006292</v>
      </c>
      <c r="M6" s="28">
        <f t="shared" si="6"/>
        <v>0.004651</v>
      </c>
      <c r="N6" s="30">
        <f>SUMPRODUCT(Table1[Lead],Table1[%Response])/SUM(Table1[Lead])</f>
        <v>0.01213928169</v>
      </c>
    </row>
    <row r="7">
      <c r="A7" s="20">
        <v>4.0</v>
      </c>
      <c r="B7" s="21">
        <v>5.0</v>
      </c>
      <c r="C7" s="21">
        <v>14672.0</v>
      </c>
      <c r="D7" s="21">
        <v>0.012268</v>
      </c>
      <c r="E7" s="21">
        <v>0.009269</v>
      </c>
      <c r="F7" s="21">
        <v>0.002999</v>
      </c>
      <c r="I7" s="22" t="s">
        <v>126</v>
      </c>
      <c r="J7" s="23">
        <f t="shared" si="2"/>
        <v>14672</v>
      </c>
      <c r="K7" s="24">
        <f t="shared" si="3"/>
        <v>0.012268</v>
      </c>
      <c r="L7" s="23">
        <f t="shared" ref="L7:M7" si="7">E7</f>
        <v>0.009269</v>
      </c>
      <c r="M7" s="23">
        <f t="shared" si="7"/>
        <v>0.002999</v>
      </c>
      <c r="N7" s="25">
        <f>SUMPRODUCT(Table1[Lead],Table1[%Response])/SUM(Table1[Lead])</f>
        <v>0.01213928169</v>
      </c>
    </row>
    <row r="8">
      <c r="A8" s="20">
        <v>5.0</v>
      </c>
      <c r="B8" s="21">
        <v>6.0</v>
      </c>
      <c r="C8" s="21">
        <v>10179.0</v>
      </c>
      <c r="D8" s="21">
        <v>0.017487</v>
      </c>
      <c r="E8" s="21">
        <v>0.013066</v>
      </c>
      <c r="F8" s="21">
        <v>0.004421</v>
      </c>
      <c r="I8" s="27" t="s">
        <v>127</v>
      </c>
      <c r="J8" s="28">
        <f t="shared" si="2"/>
        <v>10179</v>
      </c>
      <c r="K8" s="29">
        <f t="shared" si="3"/>
        <v>0.017487</v>
      </c>
      <c r="L8" s="28">
        <f t="shared" ref="L8:M8" si="8">E8</f>
        <v>0.013066</v>
      </c>
      <c r="M8" s="28">
        <f t="shared" si="8"/>
        <v>0.004421</v>
      </c>
      <c r="N8" s="30">
        <f>SUMPRODUCT(Table1[Lead],Table1[%Response])/SUM(Table1[Lead])</f>
        <v>0.01213928169</v>
      </c>
    </row>
    <row r="9">
      <c r="A9" s="20">
        <v>6.0</v>
      </c>
      <c r="B9" s="21">
        <v>7.0</v>
      </c>
      <c r="C9" s="21">
        <v>11242.0</v>
      </c>
      <c r="D9" s="21">
        <v>0.019036</v>
      </c>
      <c r="E9" s="21">
        <v>0.012186</v>
      </c>
      <c r="F9" s="21">
        <v>0.006849</v>
      </c>
      <c r="I9" s="22" t="s">
        <v>128</v>
      </c>
      <c r="J9" s="23">
        <f t="shared" si="2"/>
        <v>11242</v>
      </c>
      <c r="K9" s="24">
        <f t="shared" si="3"/>
        <v>0.019035</v>
      </c>
      <c r="L9" s="23">
        <f t="shared" ref="L9:M9" si="9">E9</f>
        <v>0.012186</v>
      </c>
      <c r="M9" s="23">
        <f t="shared" si="9"/>
        <v>0.006849</v>
      </c>
      <c r="N9" s="25">
        <f>SUMPRODUCT(Table1[Lead],Table1[%Response])/SUM(Table1[Lead])</f>
        <v>0.01213928169</v>
      </c>
    </row>
    <row r="10">
      <c r="A10" s="20">
        <v>7.0</v>
      </c>
      <c r="B10" s="21">
        <v>8.0</v>
      </c>
      <c r="C10" s="21">
        <v>11107.0</v>
      </c>
      <c r="D10" s="21">
        <v>0.019537</v>
      </c>
      <c r="E10" s="21">
        <v>0.014855</v>
      </c>
      <c r="F10" s="21">
        <v>0.004682</v>
      </c>
      <c r="I10" s="27" t="s">
        <v>129</v>
      </c>
      <c r="J10" s="28">
        <f t="shared" si="2"/>
        <v>11107</v>
      </c>
      <c r="K10" s="29">
        <f t="shared" si="3"/>
        <v>0.019537</v>
      </c>
      <c r="L10" s="28">
        <f t="shared" ref="L10:M10" si="10">E10</f>
        <v>0.014855</v>
      </c>
      <c r="M10" s="28">
        <f t="shared" si="10"/>
        <v>0.004682</v>
      </c>
      <c r="N10" s="30">
        <f>SUMPRODUCT(Table1[Lead],Table1[%Response])/SUM(Table1[Lead])</f>
        <v>0.01213928169</v>
      </c>
    </row>
    <row r="11">
      <c r="A11" s="20">
        <v>8.0</v>
      </c>
      <c r="B11" s="21">
        <v>9.0</v>
      </c>
      <c r="C11" s="21">
        <v>11210.0</v>
      </c>
      <c r="D11" s="21">
        <v>0.018912</v>
      </c>
      <c r="E11" s="21">
        <v>0.011686</v>
      </c>
      <c r="F11" s="21">
        <v>0.007226</v>
      </c>
      <c r="I11" s="22" t="s">
        <v>130</v>
      </c>
      <c r="J11" s="23">
        <f t="shared" si="2"/>
        <v>11210</v>
      </c>
      <c r="K11" s="24">
        <f t="shared" si="3"/>
        <v>0.018912</v>
      </c>
      <c r="L11" s="23">
        <f t="shared" ref="L11:M11" si="11">E11</f>
        <v>0.011686</v>
      </c>
      <c r="M11" s="23">
        <f t="shared" si="11"/>
        <v>0.007226</v>
      </c>
      <c r="N11" s="25">
        <f>SUMPRODUCT(Table1[Lead],Table1[%Response])/SUM(Table1[Lead])</f>
        <v>0.01213928169</v>
      </c>
    </row>
    <row r="12">
      <c r="A12" s="20">
        <v>9.0</v>
      </c>
      <c r="B12" s="21">
        <v>10.0</v>
      </c>
      <c r="C12" s="21">
        <v>23625.0</v>
      </c>
      <c r="D12" s="21">
        <v>0.010667</v>
      </c>
      <c r="E12" s="21">
        <v>0.007873</v>
      </c>
      <c r="F12" s="21">
        <v>0.002794</v>
      </c>
      <c r="I12" s="27" t="s">
        <v>131</v>
      </c>
      <c r="J12" s="28">
        <f t="shared" si="2"/>
        <v>23625</v>
      </c>
      <c r="K12" s="29">
        <f t="shared" si="3"/>
        <v>0.010667</v>
      </c>
      <c r="L12" s="28">
        <f t="shared" ref="L12:M12" si="12">E12</f>
        <v>0.007873</v>
      </c>
      <c r="M12" s="28">
        <f t="shared" si="12"/>
        <v>0.002794</v>
      </c>
      <c r="N12" s="30">
        <f>SUMPRODUCT(Table1[Lead],Table1[%Response])/SUM(Table1[Lead])</f>
        <v>0.01213928169</v>
      </c>
    </row>
    <row r="13">
      <c r="A13" s="20">
        <v>10.0</v>
      </c>
      <c r="B13" s="21">
        <v>11.0</v>
      </c>
      <c r="C13" s="21">
        <v>22001.0</v>
      </c>
      <c r="D13" s="21">
        <v>0.009409</v>
      </c>
      <c r="E13" s="21">
        <v>0.005954</v>
      </c>
      <c r="F13" s="21">
        <v>0.003454</v>
      </c>
      <c r="I13" s="22" t="s">
        <v>132</v>
      </c>
      <c r="J13" s="23">
        <f t="shared" si="2"/>
        <v>22001</v>
      </c>
      <c r="K13" s="24">
        <f t="shared" si="3"/>
        <v>0.009408</v>
      </c>
      <c r="L13" s="23">
        <f t="shared" ref="L13:M13" si="13">E13</f>
        <v>0.005954</v>
      </c>
      <c r="M13" s="23">
        <f t="shared" si="13"/>
        <v>0.003454</v>
      </c>
      <c r="N13" s="25">
        <f>SUMPRODUCT(Table1[Lead],Table1[%Response])/SUM(Table1[Lead])</f>
        <v>0.01213928169</v>
      </c>
    </row>
    <row r="14">
      <c r="A14" s="20">
        <v>11.0</v>
      </c>
      <c r="B14" s="21">
        <v>12.0</v>
      </c>
      <c r="C14" s="21">
        <v>23541.0</v>
      </c>
      <c r="D14" s="21">
        <v>0.011427</v>
      </c>
      <c r="E14" s="21">
        <v>0.007561</v>
      </c>
      <c r="F14" s="21">
        <v>0.003866</v>
      </c>
      <c r="I14" s="32" t="s">
        <v>133</v>
      </c>
      <c r="J14" s="33">
        <f t="shared" si="2"/>
        <v>23541</v>
      </c>
      <c r="K14" s="34">
        <f t="shared" si="3"/>
        <v>0.011427</v>
      </c>
      <c r="L14" s="33">
        <f t="shared" ref="L14:M14" si="14">E14</f>
        <v>0.007561</v>
      </c>
      <c r="M14" s="33">
        <f t="shared" si="14"/>
        <v>0.003866</v>
      </c>
      <c r="N14" s="35">
        <f>SUMPRODUCT(Table1[Lead],Table1[%Response])/SUM(Table1[Lead])</f>
        <v>0.01213928169</v>
      </c>
    </row>
    <row r="15">
      <c r="A15" s="11"/>
      <c r="B15" s="12"/>
      <c r="C15" s="12"/>
      <c r="D15" s="12"/>
      <c r="E15" s="12"/>
      <c r="F15" s="12"/>
    </row>
    <row r="16">
      <c r="E16" s="21"/>
      <c r="F16" s="21"/>
      <c r="G16" s="21"/>
    </row>
    <row r="17">
      <c r="A17" s="36" t="s">
        <v>134</v>
      </c>
      <c r="B17" s="36" t="s">
        <v>135</v>
      </c>
      <c r="C17" s="36" t="s">
        <v>136</v>
      </c>
      <c r="D17" s="36" t="s">
        <v>137</v>
      </c>
      <c r="E17" s="36" t="s">
        <v>138</v>
      </c>
      <c r="F17" s="21"/>
      <c r="G17" s="21"/>
    </row>
    <row r="18">
      <c r="A18" s="8" t="s">
        <v>139</v>
      </c>
      <c r="B18" s="8" t="s">
        <v>140</v>
      </c>
      <c r="C18" s="37">
        <v>0.050188</v>
      </c>
      <c r="D18" s="37">
        <v>0.729699</v>
      </c>
      <c r="E18" s="37">
        <v>0.459399</v>
      </c>
      <c r="F18" s="21"/>
      <c r="G18" s="21"/>
    </row>
    <row r="19">
      <c r="A19" s="8" t="s">
        <v>141</v>
      </c>
      <c r="B19" s="8" t="s">
        <v>140</v>
      </c>
      <c r="C19" s="37">
        <v>0.012135</v>
      </c>
      <c r="D19" s="37">
        <v>0.682281</v>
      </c>
      <c r="E19" s="37">
        <v>0.364562</v>
      </c>
      <c r="F19" s="21"/>
      <c r="G19" s="21"/>
    </row>
    <row r="20">
      <c r="A20" s="8" t="s">
        <v>142</v>
      </c>
      <c r="B20" s="8" t="s">
        <v>133</v>
      </c>
      <c r="C20" s="37">
        <v>0.011427</v>
      </c>
      <c r="D20" s="37">
        <v>0.739883</v>
      </c>
      <c r="E20" s="37">
        <v>0.479766</v>
      </c>
      <c r="F20" s="21"/>
      <c r="G20" s="21"/>
    </row>
    <row r="21">
      <c r="A21" s="8" t="s">
        <v>143</v>
      </c>
      <c r="F21" s="21"/>
      <c r="G21" s="21"/>
    </row>
    <row r="22">
      <c r="E22" s="21"/>
      <c r="F22" s="21"/>
      <c r="G22" s="21"/>
    </row>
    <row r="23">
      <c r="E23" s="21"/>
      <c r="F23" s="21"/>
      <c r="G23" s="21"/>
    </row>
    <row r="24">
      <c r="E24" s="21"/>
      <c r="F24" s="21"/>
      <c r="G24" s="21"/>
    </row>
    <row r="25">
      <c r="A25" s="38" t="s">
        <v>144</v>
      </c>
      <c r="B25" s="38" t="s">
        <v>145</v>
      </c>
      <c r="C25" s="38" t="s">
        <v>146</v>
      </c>
      <c r="D25" s="38" t="s">
        <v>147</v>
      </c>
      <c r="E25" s="38" t="s">
        <v>120</v>
      </c>
      <c r="F25" s="38" t="s">
        <v>148</v>
      </c>
      <c r="G25" s="21"/>
    </row>
    <row r="26">
      <c r="A26" s="21">
        <v>10.0</v>
      </c>
      <c r="B26" s="21">
        <v>0.071044</v>
      </c>
      <c r="C26" s="21">
        <v>0.294325</v>
      </c>
      <c r="D26" s="21">
        <v>2354.0</v>
      </c>
      <c r="E26" s="39">
        <v>0.039507</v>
      </c>
      <c r="F26" s="40">
        <f t="shared" ref="F26:F36" si="15">E26/$E$36</f>
        <v>3.457371789</v>
      </c>
      <c r="G26" s="21"/>
      <c r="Y26" s="41"/>
    </row>
    <row r="27">
      <c r="A27" s="21">
        <v>9.0</v>
      </c>
      <c r="B27" s="21">
        <v>0.051938</v>
      </c>
      <c r="C27" s="21">
        <v>0.071012</v>
      </c>
      <c r="D27" s="21">
        <v>2354.0</v>
      </c>
      <c r="E27" s="39">
        <v>0.022515</v>
      </c>
      <c r="F27" s="40">
        <f t="shared" si="15"/>
        <v>1.970352743</v>
      </c>
      <c r="G27" s="21"/>
    </row>
    <row r="28">
      <c r="A28" s="21">
        <v>8.0</v>
      </c>
      <c r="B28" s="21">
        <v>0.042592</v>
      </c>
      <c r="C28" s="21">
        <v>0.051931</v>
      </c>
      <c r="D28" s="21">
        <v>2354.0</v>
      </c>
      <c r="E28" s="39">
        <v>0.014019</v>
      </c>
      <c r="F28" s="40">
        <f t="shared" si="15"/>
        <v>1.22684322</v>
      </c>
      <c r="G28" s="21"/>
    </row>
    <row r="29">
      <c r="A29" s="21">
        <v>7.0</v>
      </c>
      <c r="B29" s="21">
        <v>0.036116</v>
      </c>
      <c r="C29" s="21">
        <v>0.042591</v>
      </c>
      <c r="D29" s="21">
        <v>2353.0</v>
      </c>
      <c r="E29" s="39">
        <v>0.009775</v>
      </c>
      <c r="F29" s="40">
        <f t="shared" si="15"/>
        <v>0.8554385106</v>
      </c>
      <c r="G29" s="21"/>
    </row>
    <row r="30">
      <c r="A30" s="21">
        <v>6.0</v>
      </c>
      <c r="B30" s="21">
        <v>0.030897</v>
      </c>
      <c r="C30" s="21">
        <v>0.036115</v>
      </c>
      <c r="D30" s="21">
        <v>2355.0</v>
      </c>
      <c r="E30" s="39">
        <v>0.006369</v>
      </c>
      <c r="F30" s="40">
        <f t="shared" si="15"/>
        <v>0.5573696035</v>
      </c>
      <c r="G30" s="21"/>
    </row>
    <row r="31">
      <c r="A31" s="21">
        <v>5.0</v>
      </c>
      <c r="B31" s="21">
        <v>0.026567</v>
      </c>
      <c r="C31" s="21">
        <v>0.030896</v>
      </c>
      <c r="D31" s="21">
        <v>2354.0</v>
      </c>
      <c r="E31" s="39">
        <v>0.006372</v>
      </c>
      <c r="F31" s="40">
        <f t="shared" si="15"/>
        <v>0.5576321421</v>
      </c>
      <c r="G31" s="21"/>
    </row>
    <row r="32">
      <c r="A32" s="21">
        <v>4.0</v>
      </c>
      <c r="B32" s="21">
        <v>0.022886</v>
      </c>
      <c r="C32" s="21">
        <v>0.026565</v>
      </c>
      <c r="D32" s="21">
        <v>2354.0</v>
      </c>
      <c r="E32" s="39">
        <v>0.006797</v>
      </c>
      <c r="F32" s="40">
        <f t="shared" si="15"/>
        <v>0.5948251209</v>
      </c>
      <c r="G32" s="21"/>
    </row>
    <row r="33">
      <c r="A33" s="21">
        <v>3.0</v>
      </c>
      <c r="B33" s="21">
        <v>0.019525</v>
      </c>
      <c r="C33" s="21">
        <v>0.022886</v>
      </c>
      <c r="D33" s="21">
        <v>2354.0</v>
      </c>
      <c r="E33" s="39">
        <v>0.004673</v>
      </c>
      <c r="F33" s="40">
        <f t="shared" si="15"/>
        <v>0.4089477401</v>
      </c>
      <c r="G33" s="21"/>
    </row>
    <row r="34">
      <c r="A34" s="21">
        <v>2.0</v>
      </c>
      <c r="B34" s="21">
        <v>0.015545</v>
      </c>
      <c r="C34" s="21">
        <v>0.019522</v>
      </c>
      <c r="D34" s="21">
        <v>2354.0</v>
      </c>
      <c r="E34" s="39">
        <v>0.003823</v>
      </c>
      <c r="F34" s="40">
        <f t="shared" si="15"/>
        <v>0.3345617827</v>
      </c>
      <c r="G34" s="21"/>
    </row>
    <row r="35">
      <c r="A35" s="21">
        <v>1.0</v>
      </c>
      <c r="B35" s="21">
        <v>0.007325</v>
      </c>
      <c r="C35" s="21">
        <v>0.015545</v>
      </c>
      <c r="D35" s="21">
        <v>2355.0</v>
      </c>
      <c r="E35" s="39">
        <v>4.25E-4</v>
      </c>
      <c r="F35" s="40">
        <f t="shared" si="15"/>
        <v>0.03719297872</v>
      </c>
      <c r="G35" s="21"/>
    </row>
    <row r="36">
      <c r="A36" s="42" t="s">
        <v>149</v>
      </c>
      <c r="B36" s="42">
        <f>MIN(B26:B35)</f>
        <v>0.007325</v>
      </c>
      <c r="C36" s="42">
        <f>MAX(C26:C35)</f>
        <v>0.294325</v>
      </c>
      <c r="D36" s="42">
        <f>SUM(D26:D35)</f>
        <v>23541</v>
      </c>
      <c r="E36" s="43">
        <f>SUMPRODUCT(D26:D35,E26:E35)/$D36</f>
        <v>0.01142688794</v>
      </c>
      <c r="F36" s="44">
        <f t="shared" si="15"/>
        <v>1</v>
      </c>
      <c r="G36" s="21"/>
    </row>
    <row r="37">
      <c r="A37" s="21"/>
      <c r="B37" s="21"/>
      <c r="C37" s="21"/>
      <c r="D37" s="21"/>
      <c r="E37" s="21"/>
      <c r="F37" s="21"/>
      <c r="G37" s="21"/>
    </row>
    <row r="38">
      <c r="A38" s="20"/>
      <c r="B38" s="21"/>
      <c r="C38" s="21"/>
      <c r="D38" s="21"/>
      <c r="E38" s="21"/>
      <c r="F38" s="21"/>
    </row>
    <row r="39">
      <c r="A39" s="20"/>
      <c r="B39" s="21"/>
      <c r="C39" s="21"/>
      <c r="D39" s="21"/>
      <c r="E39" s="21"/>
      <c r="F39" s="21"/>
      <c r="J39" s="21"/>
    </row>
    <row r="40">
      <c r="A40" s="20"/>
      <c r="B40" s="21"/>
      <c r="C40" s="21"/>
      <c r="D40" s="21"/>
      <c r="E40" s="21"/>
      <c r="F40" s="21"/>
      <c r="J40" s="21"/>
    </row>
    <row r="41">
      <c r="F41" s="21"/>
      <c r="J41" s="21"/>
    </row>
    <row r="42">
      <c r="F42" s="21"/>
      <c r="J42" s="21"/>
    </row>
    <row r="43">
      <c r="F43" s="20"/>
      <c r="G43" s="20"/>
      <c r="J43" s="21"/>
    </row>
    <row r="44">
      <c r="F44" s="20"/>
      <c r="G44" s="20"/>
      <c r="J44" s="21"/>
    </row>
    <row r="45">
      <c r="F45" s="20"/>
      <c r="G45" s="20"/>
      <c r="J45" s="21"/>
    </row>
    <row r="46">
      <c r="A46" s="20"/>
      <c r="B46" s="20"/>
      <c r="C46" s="20"/>
      <c r="D46" s="20"/>
      <c r="E46" s="20"/>
      <c r="F46" s="20"/>
      <c r="G46" s="20"/>
      <c r="J46" s="21"/>
    </row>
    <row r="47">
      <c r="A47" s="20"/>
      <c r="B47" s="20"/>
      <c r="C47" s="20"/>
      <c r="D47" s="20"/>
      <c r="E47" s="20"/>
      <c r="F47" s="20"/>
      <c r="G47" s="20"/>
    </row>
    <row r="48">
      <c r="A48" s="20"/>
      <c r="B48" s="20"/>
      <c r="C48" s="20"/>
      <c r="D48" s="20"/>
      <c r="E48" s="20"/>
      <c r="F48" s="20"/>
      <c r="G48" s="20"/>
    </row>
    <row r="49">
      <c r="A49" s="20"/>
      <c r="B49" s="20"/>
      <c r="C49" s="20"/>
      <c r="D49" s="20"/>
      <c r="E49" s="20"/>
      <c r="F49" s="20"/>
      <c r="G49" s="20"/>
    </row>
    <row r="50">
      <c r="A50" s="20"/>
      <c r="B50" s="20"/>
      <c r="C50" s="20"/>
      <c r="D50" s="20"/>
      <c r="E50" s="20"/>
      <c r="F50" s="20"/>
      <c r="G50" s="20"/>
    </row>
    <row r="51">
      <c r="A51" s="20"/>
      <c r="B51" s="20"/>
      <c r="C51" s="20"/>
      <c r="D51" s="20"/>
      <c r="E51" s="20"/>
      <c r="F51" s="20"/>
      <c r="G51" s="20"/>
    </row>
    <row r="52">
      <c r="A52" s="20"/>
      <c r="B52" s="20"/>
      <c r="C52" s="20"/>
      <c r="D52" s="20"/>
      <c r="E52" s="20"/>
      <c r="F52" s="20"/>
      <c r="G52" s="20"/>
    </row>
    <row r="53">
      <c r="A53" s="20"/>
      <c r="B53" s="20"/>
      <c r="C53" s="20"/>
      <c r="D53" s="20"/>
      <c r="E53" s="20"/>
      <c r="F53" s="20"/>
      <c r="G53" s="20"/>
    </row>
    <row r="54">
      <c r="A54" s="20"/>
      <c r="B54" s="20"/>
      <c r="C54" s="20"/>
      <c r="D54" s="20"/>
      <c r="E54" s="20"/>
      <c r="F54" s="20"/>
      <c r="G54" s="20"/>
    </row>
    <row r="55">
      <c r="A55" s="20"/>
      <c r="B55" s="20"/>
      <c r="C55" s="20"/>
      <c r="D55" s="20"/>
      <c r="E55" s="20"/>
      <c r="F55" s="20"/>
      <c r="G55" s="20"/>
    </row>
    <row r="56">
      <c r="A56" s="20"/>
      <c r="B56" s="20"/>
      <c r="C56" s="20"/>
      <c r="D56" s="20"/>
      <c r="E56" s="20"/>
      <c r="F56" s="20"/>
      <c r="G56" s="20"/>
    </row>
    <row r="57">
      <c r="A57" s="20"/>
      <c r="B57" s="20"/>
      <c r="C57" s="20"/>
      <c r="D57" s="20"/>
      <c r="E57" s="20"/>
      <c r="F57" s="20"/>
      <c r="G57" s="20"/>
    </row>
    <row r="58">
      <c r="A58" s="20"/>
      <c r="B58" s="20"/>
      <c r="C58" s="20"/>
      <c r="D58" s="20"/>
      <c r="E58" s="20"/>
      <c r="F58" s="20"/>
      <c r="G58" s="20"/>
    </row>
    <row r="59">
      <c r="A59" s="20"/>
      <c r="B59" s="20"/>
      <c r="C59" s="20"/>
      <c r="D59" s="20"/>
      <c r="E59" s="20"/>
      <c r="F59" s="20"/>
      <c r="G59" s="20"/>
    </row>
    <row r="60">
      <c r="A60" s="20"/>
      <c r="B60" s="20"/>
      <c r="C60" s="20"/>
      <c r="D60" s="20"/>
      <c r="E60" s="20"/>
      <c r="F60" s="20"/>
      <c r="G60" s="20"/>
    </row>
    <row r="61">
      <c r="A61" s="20"/>
      <c r="B61" s="20"/>
      <c r="C61" s="20"/>
      <c r="D61" s="20"/>
      <c r="E61" s="20"/>
      <c r="F61" s="20"/>
      <c r="G61" s="20"/>
    </row>
    <row r="62">
      <c r="A62" s="20"/>
      <c r="B62" s="20"/>
      <c r="C62" s="20"/>
      <c r="D62" s="20"/>
      <c r="E62" s="20"/>
      <c r="F62" s="20"/>
      <c r="G62" s="20"/>
    </row>
    <row r="63">
      <c r="A63" s="20"/>
      <c r="B63" s="20"/>
      <c r="C63" s="20"/>
      <c r="D63" s="20"/>
      <c r="E63" s="20"/>
      <c r="F63" s="20"/>
      <c r="G63" s="20"/>
    </row>
    <row r="64">
      <c r="A64" s="20"/>
      <c r="B64" s="20"/>
      <c r="C64" s="20"/>
      <c r="D64" s="20"/>
      <c r="E64" s="20"/>
      <c r="F64" s="20"/>
      <c r="G64" s="20"/>
    </row>
    <row r="65">
      <c r="A65" s="20"/>
      <c r="B65" s="20"/>
      <c r="C65" s="20"/>
      <c r="D65" s="20"/>
      <c r="E65" s="20"/>
      <c r="F65" s="20"/>
      <c r="G65" s="20"/>
    </row>
    <row r="66">
      <c r="A66" s="20"/>
      <c r="B66" s="20"/>
      <c r="C66" s="20"/>
      <c r="D66" s="20"/>
      <c r="E66" s="20"/>
      <c r="F66" s="20"/>
      <c r="G66" s="20"/>
    </row>
    <row r="67">
      <c r="A67" s="20"/>
      <c r="B67" s="20"/>
      <c r="C67" s="20"/>
      <c r="D67" s="20"/>
      <c r="E67" s="20"/>
      <c r="F67" s="20"/>
      <c r="G67" s="20"/>
    </row>
    <row r="68">
      <c r="A68" s="20"/>
      <c r="B68" s="20"/>
      <c r="C68" s="20"/>
      <c r="D68" s="20"/>
      <c r="E68" s="20"/>
      <c r="F68" s="20"/>
      <c r="G68" s="20"/>
    </row>
    <row r="69">
      <c r="A69" s="20"/>
      <c r="B69" s="20"/>
      <c r="C69" s="20"/>
      <c r="D69" s="20"/>
      <c r="E69" s="20"/>
      <c r="F69" s="20"/>
      <c r="G69" s="20"/>
    </row>
    <row r="70">
      <c r="A70" s="20"/>
      <c r="B70" s="20"/>
      <c r="C70" s="20"/>
      <c r="D70" s="20"/>
      <c r="E70" s="20"/>
      <c r="F70" s="20"/>
      <c r="G70" s="20"/>
    </row>
    <row r="71">
      <c r="A71" s="20"/>
      <c r="B71" s="20"/>
      <c r="C71" s="20"/>
      <c r="D71" s="20"/>
      <c r="E71" s="20"/>
      <c r="F71" s="20"/>
      <c r="G71" s="20"/>
    </row>
    <row r="72">
      <c r="A72" s="20"/>
      <c r="B72" s="20"/>
      <c r="C72" s="20"/>
      <c r="D72" s="20"/>
      <c r="E72" s="20"/>
      <c r="F72" s="20"/>
      <c r="G72" s="20"/>
    </row>
    <row r="73">
      <c r="A73" s="20"/>
      <c r="B73" s="20"/>
      <c r="C73" s="20"/>
      <c r="D73" s="20"/>
      <c r="E73" s="20"/>
      <c r="F73" s="20"/>
      <c r="G73" s="20"/>
    </row>
    <row r="74">
      <c r="A74" s="20"/>
      <c r="B74" s="20"/>
      <c r="C74" s="20"/>
      <c r="D74" s="20"/>
      <c r="E74" s="20"/>
      <c r="F74" s="20"/>
      <c r="G74" s="20"/>
    </row>
    <row r="75">
      <c r="A75" s="20"/>
      <c r="B75" s="20"/>
      <c r="C75" s="20"/>
      <c r="D75" s="20"/>
      <c r="E75" s="20"/>
      <c r="F75" s="20"/>
      <c r="G75" s="20"/>
    </row>
    <row r="76">
      <c r="A76" s="20"/>
      <c r="B76" s="20"/>
      <c r="C76" s="20"/>
      <c r="D76" s="20"/>
      <c r="E76" s="20"/>
      <c r="F76" s="20"/>
      <c r="G76" s="20"/>
    </row>
    <row r="77">
      <c r="A77" s="20"/>
      <c r="B77" s="20"/>
      <c r="C77" s="20"/>
      <c r="D77" s="20"/>
      <c r="E77" s="20"/>
      <c r="F77" s="20"/>
      <c r="G77" s="20"/>
    </row>
    <row r="78">
      <c r="A78" s="20"/>
      <c r="B78" s="20"/>
      <c r="C78" s="20"/>
      <c r="D78" s="20"/>
      <c r="E78" s="20"/>
      <c r="F78" s="20"/>
      <c r="G78" s="20"/>
    </row>
    <row r="79">
      <c r="A79" s="20"/>
      <c r="B79" s="20"/>
      <c r="C79" s="20"/>
      <c r="D79" s="20"/>
      <c r="E79" s="20"/>
      <c r="F79" s="20"/>
      <c r="G79" s="20"/>
    </row>
    <row r="80">
      <c r="A80" s="20"/>
      <c r="B80" s="20"/>
      <c r="C80" s="20"/>
      <c r="D80" s="20"/>
      <c r="E80" s="20"/>
      <c r="F80" s="20"/>
      <c r="G80" s="20"/>
    </row>
    <row r="81">
      <c r="A81" s="20"/>
      <c r="B81" s="20"/>
      <c r="C81" s="20"/>
      <c r="D81" s="20"/>
      <c r="E81" s="20"/>
      <c r="F81" s="20"/>
      <c r="G81" s="20"/>
    </row>
    <row r="82">
      <c r="A82" s="20"/>
      <c r="B82" s="20"/>
      <c r="C82" s="20"/>
      <c r="D82" s="20"/>
      <c r="E82" s="20"/>
      <c r="F82" s="20"/>
      <c r="G82" s="20"/>
    </row>
    <row r="83">
      <c r="A83" s="20"/>
      <c r="B83" s="20"/>
      <c r="C83" s="20"/>
      <c r="D83" s="20"/>
      <c r="E83" s="20"/>
      <c r="F83" s="20"/>
      <c r="G83" s="20"/>
    </row>
    <row r="84">
      <c r="A84" s="20"/>
      <c r="B84" s="20"/>
      <c r="C84" s="20"/>
      <c r="D84" s="20"/>
      <c r="E84" s="20"/>
      <c r="F84" s="20"/>
      <c r="G84" s="20"/>
    </row>
  </sheetData>
  <dataValidations>
    <dataValidation type="custom" allowBlank="1" showDropDown="1" sqref="J3:N14">
      <formula1>AND(ISNUMBER(J3),(NOT(OR(NOT(ISERROR(DATEVALUE(J3))), AND(ISNUMBER(J3), LEFT(CELL("format", J3))="D")))))</formula1>
    </dataValidation>
  </dataValidations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3.75"/>
    <col customWidth="1" min="2" max="2" width="31.25"/>
    <col customWidth="1" min="3" max="3" width="31.38"/>
    <col customWidth="1" min="12" max="12" width="18.0"/>
    <col customWidth="1" min="13" max="13" width="18.5"/>
    <col customWidth="1" min="23" max="23" width="14.63"/>
  </cols>
  <sheetData>
    <row r="2">
      <c r="A2" s="6" t="s">
        <v>150</v>
      </c>
    </row>
    <row r="3">
      <c r="B3" s="8" t="s">
        <v>151</v>
      </c>
      <c r="C3" s="8" t="s">
        <v>152</v>
      </c>
      <c r="D3" s="8" t="s">
        <v>20</v>
      </c>
      <c r="E3" s="45" t="s">
        <v>23</v>
      </c>
      <c r="F3" s="45" t="s">
        <v>26</v>
      </c>
      <c r="G3" s="8" t="s">
        <v>29</v>
      </c>
      <c r="H3" s="8" t="s">
        <v>31</v>
      </c>
      <c r="I3" s="8" t="s">
        <v>33</v>
      </c>
      <c r="J3" s="45" t="s">
        <v>35</v>
      </c>
      <c r="K3" s="8" t="s">
        <v>37</v>
      </c>
      <c r="L3" s="45" t="s">
        <v>39</v>
      </c>
      <c r="M3" s="8" t="s">
        <v>41</v>
      </c>
      <c r="N3" s="8" t="s">
        <v>43</v>
      </c>
      <c r="O3" s="45" t="s">
        <v>45</v>
      </c>
      <c r="P3" s="8" t="s">
        <v>47</v>
      </c>
      <c r="Q3" s="8" t="s">
        <v>49</v>
      </c>
      <c r="R3" s="8" t="s">
        <v>51</v>
      </c>
      <c r="S3" s="8" t="s">
        <v>53</v>
      </c>
      <c r="T3" s="8" t="s">
        <v>56</v>
      </c>
      <c r="U3" s="45" t="s">
        <v>18</v>
      </c>
      <c r="V3" s="45" t="s">
        <v>16</v>
      </c>
      <c r="W3" s="45" t="s">
        <v>14</v>
      </c>
      <c r="X3" s="8" t="s">
        <v>65</v>
      </c>
      <c r="Y3" s="8" t="s">
        <v>67</v>
      </c>
      <c r="Z3" s="8" t="s">
        <v>69</v>
      </c>
      <c r="AA3" s="8" t="s">
        <v>71</v>
      </c>
      <c r="AB3" s="8" t="s">
        <v>73</v>
      </c>
      <c r="AC3" s="8" t="s">
        <v>75</v>
      </c>
      <c r="AD3" s="8" t="s">
        <v>77</v>
      </c>
      <c r="AE3" s="8" t="s">
        <v>79</v>
      </c>
      <c r="AF3" s="8" t="s">
        <v>81</v>
      </c>
      <c r="AG3" s="8" t="s">
        <v>83</v>
      </c>
      <c r="AH3" s="8" t="s">
        <v>85</v>
      </c>
      <c r="AI3" s="8" t="s">
        <v>88</v>
      </c>
      <c r="AJ3" s="8" t="s">
        <v>90</v>
      </c>
      <c r="AK3" s="8" t="s">
        <v>92</v>
      </c>
      <c r="AL3" s="8" t="s">
        <v>94</v>
      </c>
      <c r="AM3" s="8" t="s">
        <v>96</v>
      </c>
      <c r="AN3" s="8" t="s">
        <v>98</v>
      </c>
      <c r="AO3" s="8" t="s">
        <v>100</v>
      </c>
      <c r="AP3" s="8" t="s">
        <v>102</v>
      </c>
      <c r="AQ3" s="8" t="s">
        <v>104</v>
      </c>
      <c r="AR3" s="8" t="s">
        <v>106</v>
      </c>
      <c r="AS3" s="8" t="s">
        <v>108</v>
      </c>
      <c r="AT3" s="8" t="s">
        <v>110</v>
      </c>
      <c r="AU3" s="8" t="s">
        <v>112</v>
      </c>
      <c r="AV3" s="8" t="s">
        <v>153</v>
      </c>
    </row>
    <row r="4">
      <c r="A4" s="8" t="s">
        <v>114</v>
      </c>
      <c r="B4" s="8">
        <v>2353.0</v>
      </c>
      <c r="C4" s="46">
        <v>2353.0</v>
      </c>
      <c r="D4" s="46">
        <v>2353.0</v>
      </c>
      <c r="E4" s="46">
        <v>2353.0</v>
      </c>
      <c r="F4" s="46">
        <v>2353.0</v>
      </c>
      <c r="G4" s="46">
        <v>2353.0</v>
      </c>
      <c r="H4" s="46">
        <v>2353.0</v>
      </c>
      <c r="I4" s="46">
        <v>2353.0</v>
      </c>
      <c r="J4" s="46">
        <v>2353.0</v>
      </c>
      <c r="K4" s="46">
        <v>2353.0</v>
      </c>
      <c r="L4" s="46">
        <v>2353.0</v>
      </c>
      <c r="M4" s="46">
        <v>2353.0</v>
      </c>
      <c r="N4" s="46">
        <v>2353.0</v>
      </c>
      <c r="O4" s="46">
        <v>2353.0</v>
      </c>
      <c r="P4" s="46">
        <v>2353.0</v>
      </c>
      <c r="Q4" s="46">
        <v>2353.0</v>
      </c>
      <c r="R4" s="46">
        <v>2353.0</v>
      </c>
      <c r="S4" s="46">
        <v>2353.0</v>
      </c>
      <c r="T4" s="46">
        <v>2353.0</v>
      </c>
      <c r="U4" s="46">
        <v>2353.0</v>
      </c>
      <c r="V4" s="46">
        <v>2353.0</v>
      </c>
      <c r="W4" s="46">
        <v>2353.0</v>
      </c>
      <c r="X4" s="46">
        <v>2353.0</v>
      </c>
      <c r="Y4" s="46">
        <v>2353.0</v>
      </c>
      <c r="Z4" s="46">
        <v>2353.0</v>
      </c>
      <c r="AA4" s="46">
        <v>2353.0</v>
      </c>
      <c r="AB4" s="46">
        <v>2353.0</v>
      </c>
      <c r="AC4" s="46">
        <v>2353.0</v>
      </c>
      <c r="AD4" s="46">
        <v>2353.0</v>
      </c>
      <c r="AE4" s="46">
        <v>2353.0</v>
      </c>
      <c r="AF4" s="46">
        <v>2353.0</v>
      </c>
      <c r="AG4" s="46">
        <v>2353.0</v>
      </c>
      <c r="AH4" s="46">
        <v>2353.0</v>
      </c>
      <c r="AI4" s="46">
        <v>2353.0</v>
      </c>
      <c r="AJ4" s="46">
        <v>2353.0</v>
      </c>
      <c r="AK4" s="46">
        <v>2353.0</v>
      </c>
      <c r="AL4" s="46">
        <v>2353.0</v>
      </c>
      <c r="AM4" s="46">
        <v>2352.0</v>
      </c>
      <c r="AN4" s="46">
        <v>1817.0</v>
      </c>
      <c r="AO4" s="46">
        <v>1817.0</v>
      </c>
      <c r="AP4" s="46">
        <v>2270.0</v>
      </c>
      <c r="AQ4" s="46">
        <v>2270.0</v>
      </c>
      <c r="AR4" s="46">
        <v>1817.0</v>
      </c>
      <c r="AS4" s="46">
        <v>2353.0</v>
      </c>
      <c r="AT4" s="46">
        <v>2353.0</v>
      </c>
      <c r="AU4" s="46">
        <v>2353.0</v>
      </c>
      <c r="AV4" s="46">
        <v>2353.0</v>
      </c>
    </row>
    <row r="5">
      <c r="A5" s="47" t="s">
        <v>154</v>
      </c>
      <c r="B5" s="47">
        <v>108779.970251</v>
      </c>
      <c r="C5" s="48">
        <v>0.044624</v>
      </c>
      <c r="D5" s="48">
        <v>0.0187</v>
      </c>
      <c r="E5" s="48">
        <v>31.852529</v>
      </c>
      <c r="F5" s="48">
        <v>15339.69963</v>
      </c>
      <c r="G5" s="48">
        <v>4604.728729</v>
      </c>
      <c r="H5" s="48">
        <v>198.639086</v>
      </c>
      <c r="I5" s="48">
        <v>1383.835</v>
      </c>
      <c r="J5" s="48">
        <v>8603.126</v>
      </c>
      <c r="K5" s="48">
        <v>4.25E-4</v>
      </c>
      <c r="L5" s="48">
        <v>4326.503612</v>
      </c>
      <c r="M5" s="48">
        <v>0.005482</v>
      </c>
      <c r="N5" s="48">
        <v>45.087123</v>
      </c>
      <c r="O5" s="48">
        <v>34941.58</v>
      </c>
      <c r="P5" s="48">
        <v>36326.89</v>
      </c>
      <c r="Q5" s="48">
        <v>34941.58</v>
      </c>
      <c r="R5" s="48">
        <v>36326.89</v>
      </c>
      <c r="S5" s="48">
        <v>-1385.309078</v>
      </c>
      <c r="T5" s="48">
        <v>-1385.309078</v>
      </c>
      <c r="U5" s="49">
        <v>0.253294</v>
      </c>
      <c r="V5" s="49">
        <v>0.051424</v>
      </c>
      <c r="W5" s="49">
        <v>0.01105</v>
      </c>
      <c r="X5" s="48">
        <v>0.0</v>
      </c>
      <c r="Y5" s="50">
        <v>0.453889</v>
      </c>
      <c r="Z5" s="50">
        <v>0.20017</v>
      </c>
      <c r="AA5" s="50">
        <v>0.0153</v>
      </c>
      <c r="AB5" s="50">
        <v>0.003825</v>
      </c>
      <c r="AC5" s="50">
        <v>8.5E-4</v>
      </c>
      <c r="AD5" s="50">
        <v>0.082448</v>
      </c>
      <c r="AE5" s="50">
        <v>0.0102</v>
      </c>
      <c r="AF5" s="50">
        <v>0.20867</v>
      </c>
      <c r="AG5" s="50">
        <v>0.024649</v>
      </c>
      <c r="AH5" s="50">
        <v>0.60221</v>
      </c>
      <c r="AI5" s="50">
        <v>0.369741</v>
      </c>
      <c r="AJ5" s="50">
        <v>0.028049</v>
      </c>
      <c r="AK5" s="50">
        <v>0.442839</v>
      </c>
      <c r="AL5" s="50">
        <v>0.81513</v>
      </c>
      <c r="AM5" s="48">
        <v>8.994239</v>
      </c>
      <c r="AN5" s="48">
        <v>0.609179</v>
      </c>
      <c r="AO5" s="48">
        <v>0.005226</v>
      </c>
      <c r="AP5" s="48">
        <v>1.0</v>
      </c>
      <c r="AQ5" s="48">
        <v>482.795371</v>
      </c>
      <c r="AR5" s="48">
        <v>-1.201451</v>
      </c>
      <c r="AS5" s="48">
        <v>1.0</v>
      </c>
      <c r="AT5" s="48">
        <v>4.25E-4</v>
      </c>
      <c r="AU5" s="48">
        <v>1.316192</v>
      </c>
      <c r="AV5" s="48">
        <v>0.08466</v>
      </c>
    </row>
    <row r="6">
      <c r="A6" s="8" t="s">
        <v>155</v>
      </c>
      <c r="B6" s="8">
        <v>63287.035967</v>
      </c>
      <c r="C6" s="46">
        <v>0.206521</v>
      </c>
      <c r="D6" s="46">
        <v>0.15862</v>
      </c>
      <c r="E6" s="46">
        <v>8.523922</v>
      </c>
      <c r="F6" s="46">
        <v>17226.898801</v>
      </c>
      <c r="G6" s="46">
        <v>22053.690037</v>
      </c>
      <c r="H6" s="46">
        <v>3678.695949</v>
      </c>
      <c r="I6" s="46">
        <v>21735.39</v>
      </c>
      <c r="J6" s="46">
        <v>42295.62</v>
      </c>
      <c r="K6" s="46">
        <v>0.020615</v>
      </c>
      <c r="L6" s="46">
        <v>20798.239522</v>
      </c>
      <c r="M6" s="46">
        <v>0.265937</v>
      </c>
      <c r="N6" s="46">
        <v>30.598572</v>
      </c>
      <c r="O6" s="46">
        <v>83919.95</v>
      </c>
      <c r="P6" s="46">
        <v>83926.05</v>
      </c>
      <c r="Q6" s="46">
        <v>83919.95</v>
      </c>
      <c r="R6" s="46">
        <v>83926.05</v>
      </c>
      <c r="S6" s="46">
        <v>13616.379654</v>
      </c>
      <c r="T6" s="46">
        <v>13616.379654</v>
      </c>
      <c r="U6" s="51">
        <v>0.43499</v>
      </c>
      <c r="V6" s="51">
        <v>0.220907</v>
      </c>
      <c r="W6" s="51">
        <v>0.104558</v>
      </c>
      <c r="X6" s="46">
        <v>0.0</v>
      </c>
      <c r="Y6" s="52">
        <v>0.497975</v>
      </c>
      <c r="Z6" s="52">
        <v>0.400212</v>
      </c>
      <c r="AA6" s="52">
        <v>0.122768</v>
      </c>
      <c r="AB6" s="52">
        <v>0.061741</v>
      </c>
      <c r="AC6" s="52">
        <v>0.029148</v>
      </c>
      <c r="AD6" s="52">
        <v>0.275104</v>
      </c>
      <c r="AE6" s="52">
        <v>0.100499</v>
      </c>
      <c r="AF6" s="52">
        <v>0.406444</v>
      </c>
      <c r="AG6" s="52">
        <v>0.155087</v>
      </c>
      <c r="AH6" s="52">
        <v>0.489546</v>
      </c>
      <c r="AI6" s="52">
        <v>0.482837</v>
      </c>
      <c r="AJ6" s="52">
        <v>0.165149</v>
      </c>
      <c r="AK6" s="52">
        <v>0.496827</v>
      </c>
      <c r="AL6" s="52">
        <v>0.388275</v>
      </c>
      <c r="AM6" s="46">
        <v>291.418547</v>
      </c>
      <c r="AN6" s="46">
        <v>12.378876</v>
      </c>
      <c r="AO6" s="46">
        <v>0.050218</v>
      </c>
      <c r="AP6" s="46">
        <v>2.3E-5</v>
      </c>
      <c r="AQ6" s="46">
        <v>4862.180384</v>
      </c>
      <c r="AR6" s="46">
        <v>25.774964</v>
      </c>
      <c r="AS6" s="46">
        <v>0.0</v>
      </c>
      <c r="AT6" s="46">
        <v>0.020615</v>
      </c>
      <c r="AU6" s="46">
        <v>0.511248</v>
      </c>
      <c r="AV6" s="46">
        <v>0.015284</v>
      </c>
    </row>
    <row r="7">
      <c r="A7" s="8" t="s">
        <v>156</v>
      </c>
      <c r="B7" s="8">
        <v>68.0</v>
      </c>
      <c r="C7" s="46">
        <v>0.0</v>
      </c>
      <c r="D7" s="46">
        <v>0.0</v>
      </c>
      <c r="E7" s="46">
        <v>23.0</v>
      </c>
      <c r="F7" s="46">
        <v>0.0</v>
      </c>
      <c r="G7" s="46">
        <v>0.0</v>
      </c>
      <c r="H7" s="46">
        <v>0.0</v>
      </c>
      <c r="I7" s="46">
        <v>0.0</v>
      </c>
      <c r="J7" s="46">
        <v>0.0</v>
      </c>
      <c r="K7" s="46">
        <v>0.0</v>
      </c>
      <c r="L7" s="46">
        <v>0.55</v>
      </c>
      <c r="M7" s="46">
        <v>0.0</v>
      </c>
      <c r="N7" s="46">
        <v>0.0</v>
      </c>
      <c r="O7" s="46">
        <v>0.0</v>
      </c>
      <c r="P7" s="46">
        <v>0.0</v>
      </c>
      <c r="Q7" s="46">
        <v>0.0</v>
      </c>
      <c r="R7" s="46">
        <v>0.0</v>
      </c>
      <c r="S7" s="46">
        <v>-424281.64</v>
      </c>
      <c r="T7" s="46">
        <v>-424281.64</v>
      </c>
      <c r="U7" s="51">
        <v>0.0</v>
      </c>
      <c r="V7" s="51">
        <v>0.0</v>
      </c>
      <c r="W7" s="51">
        <v>0.0</v>
      </c>
      <c r="X7" s="46">
        <v>0.0</v>
      </c>
      <c r="Y7" s="52">
        <v>0.0</v>
      </c>
      <c r="Z7" s="52">
        <v>0.0</v>
      </c>
      <c r="AA7" s="52">
        <v>0.0</v>
      </c>
      <c r="AB7" s="52">
        <v>0.0</v>
      </c>
      <c r="AC7" s="52">
        <v>0.0</v>
      </c>
      <c r="AD7" s="52">
        <v>0.0</v>
      </c>
      <c r="AE7" s="52">
        <v>0.0</v>
      </c>
      <c r="AF7" s="52">
        <v>0.0</v>
      </c>
      <c r="AG7" s="52">
        <v>0.0</v>
      </c>
      <c r="AH7" s="52">
        <v>0.0</v>
      </c>
      <c r="AI7" s="52">
        <v>0.0</v>
      </c>
      <c r="AJ7" s="52">
        <v>0.0</v>
      </c>
      <c r="AK7" s="52">
        <v>0.0</v>
      </c>
      <c r="AL7" s="52">
        <v>0.0</v>
      </c>
      <c r="AM7" s="46">
        <v>4.4E-5</v>
      </c>
      <c r="AN7" s="46">
        <v>2.44E-4</v>
      </c>
      <c r="AO7" s="46">
        <v>0.0</v>
      </c>
      <c r="AP7" s="46">
        <v>0.998903</v>
      </c>
      <c r="AQ7" s="46">
        <v>0.016136</v>
      </c>
      <c r="AR7" s="46">
        <v>-1043.453125</v>
      </c>
      <c r="AS7" s="46">
        <v>1.0</v>
      </c>
      <c r="AT7" s="46">
        <v>0.0</v>
      </c>
      <c r="AU7" s="46">
        <v>1.0</v>
      </c>
      <c r="AV7" s="46">
        <v>0.068581</v>
      </c>
    </row>
    <row r="8">
      <c r="A8" s="51">
        <v>0.25</v>
      </c>
      <c r="B8" s="8">
        <v>52435.0</v>
      </c>
      <c r="C8" s="46">
        <v>0.0</v>
      </c>
      <c r="D8" s="46">
        <v>0.0</v>
      </c>
      <c r="E8" s="46">
        <v>26.0</v>
      </c>
      <c r="F8" s="46">
        <v>4364.98</v>
      </c>
      <c r="G8" s="46">
        <v>0.0</v>
      </c>
      <c r="H8" s="46">
        <v>0.0</v>
      </c>
      <c r="I8" s="46">
        <v>196.0</v>
      </c>
      <c r="J8" s="46">
        <v>49.73</v>
      </c>
      <c r="K8" s="46">
        <v>0.0</v>
      </c>
      <c r="L8" s="46">
        <v>399.22</v>
      </c>
      <c r="M8" s="46">
        <v>0.0</v>
      </c>
      <c r="N8" s="46">
        <v>20.0</v>
      </c>
      <c r="O8" s="46">
        <v>1500.0</v>
      </c>
      <c r="P8" s="46">
        <v>2499.12</v>
      </c>
      <c r="Q8" s="46">
        <v>1500.0</v>
      </c>
      <c r="R8" s="46">
        <v>2499.12</v>
      </c>
      <c r="S8" s="46">
        <v>-913.31</v>
      </c>
      <c r="T8" s="46">
        <v>-913.31</v>
      </c>
      <c r="U8" s="51">
        <v>0.0</v>
      </c>
      <c r="V8" s="51">
        <v>0.0</v>
      </c>
      <c r="W8" s="51">
        <v>0.0</v>
      </c>
      <c r="X8" s="46">
        <v>0.0</v>
      </c>
      <c r="Y8" s="52">
        <v>0.0</v>
      </c>
      <c r="Z8" s="52">
        <v>0.0</v>
      </c>
      <c r="AA8" s="52">
        <v>0.0</v>
      </c>
      <c r="AB8" s="52">
        <v>0.0</v>
      </c>
      <c r="AC8" s="52">
        <v>0.0</v>
      </c>
      <c r="AD8" s="52">
        <v>0.0</v>
      </c>
      <c r="AE8" s="52">
        <v>0.0</v>
      </c>
      <c r="AF8" s="52">
        <v>0.0</v>
      </c>
      <c r="AG8" s="52">
        <v>0.0</v>
      </c>
      <c r="AH8" s="52">
        <v>0.0</v>
      </c>
      <c r="AI8" s="52">
        <v>0.0</v>
      </c>
      <c r="AJ8" s="52">
        <v>0.0</v>
      </c>
      <c r="AK8" s="52">
        <v>0.0</v>
      </c>
      <c r="AL8" s="52">
        <v>1.0</v>
      </c>
      <c r="AM8" s="46">
        <v>0.038777</v>
      </c>
      <c r="AN8" s="46">
        <v>0.013078</v>
      </c>
      <c r="AO8" s="46">
        <v>0.0</v>
      </c>
      <c r="AP8" s="46">
        <v>1.0</v>
      </c>
      <c r="AQ8" s="46">
        <v>0.297534</v>
      </c>
      <c r="AR8" s="46">
        <v>-0.086073</v>
      </c>
      <c r="AS8" s="46">
        <v>1.0</v>
      </c>
      <c r="AT8" s="46">
        <v>0.0</v>
      </c>
      <c r="AU8" s="46">
        <v>1.0</v>
      </c>
      <c r="AV8" s="46">
        <v>0.073518</v>
      </c>
    </row>
    <row r="9">
      <c r="A9" s="49">
        <v>0.5</v>
      </c>
      <c r="B9" s="47">
        <v>108265.0</v>
      </c>
      <c r="C9" s="48">
        <v>0.0</v>
      </c>
      <c r="D9" s="48">
        <v>0.0</v>
      </c>
      <c r="E9" s="48">
        <v>28.0</v>
      </c>
      <c r="F9" s="48">
        <v>11557.55</v>
      </c>
      <c r="G9" s="48">
        <v>0.0</v>
      </c>
      <c r="H9" s="48">
        <v>0.0</v>
      </c>
      <c r="I9" s="48">
        <v>381.0</v>
      </c>
      <c r="J9" s="48">
        <v>1011.72</v>
      </c>
      <c r="K9" s="48">
        <v>0.0</v>
      </c>
      <c r="L9" s="48">
        <v>1078.38</v>
      </c>
      <c r="M9" s="48">
        <v>0.0</v>
      </c>
      <c r="N9" s="48">
        <v>44.0</v>
      </c>
      <c r="O9" s="48">
        <v>14000.0</v>
      </c>
      <c r="P9" s="48">
        <v>16117.92</v>
      </c>
      <c r="Q9" s="48">
        <v>14000.0</v>
      </c>
      <c r="R9" s="48">
        <v>16117.92</v>
      </c>
      <c r="S9" s="48">
        <v>0.0</v>
      </c>
      <c r="T9" s="48">
        <v>0.0</v>
      </c>
      <c r="U9" s="49">
        <v>0.0</v>
      </c>
      <c r="V9" s="49">
        <v>0.0</v>
      </c>
      <c r="W9" s="49">
        <v>0.0</v>
      </c>
      <c r="X9" s="48">
        <v>0.0</v>
      </c>
      <c r="Y9" s="50">
        <v>0.0</v>
      </c>
      <c r="Z9" s="50">
        <v>0.0</v>
      </c>
      <c r="AA9" s="50">
        <v>0.0</v>
      </c>
      <c r="AB9" s="50">
        <v>0.0</v>
      </c>
      <c r="AC9" s="50">
        <v>0.0</v>
      </c>
      <c r="AD9" s="50">
        <v>0.0</v>
      </c>
      <c r="AE9" s="50">
        <v>0.0</v>
      </c>
      <c r="AF9" s="50">
        <v>0.0</v>
      </c>
      <c r="AG9" s="50">
        <v>0.0</v>
      </c>
      <c r="AH9" s="50">
        <v>1.0</v>
      </c>
      <c r="AI9" s="50">
        <v>0.0</v>
      </c>
      <c r="AJ9" s="50">
        <v>0.0</v>
      </c>
      <c r="AK9" s="50">
        <v>0.0</v>
      </c>
      <c r="AL9" s="50">
        <v>1.0</v>
      </c>
      <c r="AM9" s="48">
        <v>0.109891</v>
      </c>
      <c r="AN9" s="48">
        <v>0.040105</v>
      </c>
      <c r="AO9" s="48">
        <v>0.0</v>
      </c>
      <c r="AP9" s="48">
        <v>1.0</v>
      </c>
      <c r="AQ9" s="48">
        <v>0.990472</v>
      </c>
      <c r="AR9" s="48">
        <v>-0.001544</v>
      </c>
      <c r="AS9" s="48">
        <v>1.0</v>
      </c>
      <c r="AT9" s="48">
        <v>0.0</v>
      </c>
      <c r="AU9" s="48">
        <v>1.0</v>
      </c>
      <c r="AV9" s="48">
        <v>0.080323</v>
      </c>
    </row>
    <row r="10">
      <c r="A10" s="51">
        <v>0.75</v>
      </c>
      <c r="B10" s="8">
        <v>164759.0</v>
      </c>
      <c r="C10" s="46">
        <v>0.0</v>
      </c>
      <c r="D10" s="46">
        <v>0.0</v>
      </c>
      <c r="E10" s="46">
        <v>36.0</v>
      </c>
      <c r="F10" s="46">
        <v>19629.34</v>
      </c>
      <c r="G10" s="46">
        <v>2375.28</v>
      </c>
      <c r="H10" s="46">
        <v>0.0</v>
      </c>
      <c r="I10" s="46">
        <v>848.0</v>
      </c>
      <c r="J10" s="46">
        <v>6356.12</v>
      </c>
      <c r="K10" s="46">
        <v>0.0</v>
      </c>
      <c r="L10" s="46">
        <v>2673.65</v>
      </c>
      <c r="M10" s="46">
        <v>0.0</v>
      </c>
      <c r="N10" s="46">
        <v>65.0</v>
      </c>
      <c r="O10" s="46">
        <v>33000.0</v>
      </c>
      <c r="P10" s="46">
        <v>34826.89</v>
      </c>
      <c r="Q10" s="46">
        <v>33000.0</v>
      </c>
      <c r="R10" s="46">
        <v>34826.89</v>
      </c>
      <c r="S10" s="46">
        <v>7.41</v>
      </c>
      <c r="T10" s="46">
        <v>7.41</v>
      </c>
      <c r="U10" s="51">
        <v>1.0</v>
      </c>
      <c r="V10" s="51">
        <v>0.0</v>
      </c>
      <c r="W10" s="51">
        <v>0.0</v>
      </c>
      <c r="X10" s="46">
        <v>0.0</v>
      </c>
      <c r="Y10" s="52">
        <v>1.0</v>
      </c>
      <c r="Z10" s="52">
        <v>0.0</v>
      </c>
      <c r="AA10" s="52">
        <v>0.0</v>
      </c>
      <c r="AB10" s="52">
        <v>0.0</v>
      </c>
      <c r="AC10" s="52">
        <v>0.0</v>
      </c>
      <c r="AD10" s="52">
        <v>0.0</v>
      </c>
      <c r="AE10" s="52">
        <v>0.0</v>
      </c>
      <c r="AF10" s="52">
        <v>0.0</v>
      </c>
      <c r="AG10" s="52">
        <v>0.0</v>
      </c>
      <c r="AH10" s="52">
        <v>1.0</v>
      </c>
      <c r="AI10" s="52">
        <v>1.0</v>
      </c>
      <c r="AJ10" s="52">
        <v>0.0</v>
      </c>
      <c r="AK10" s="52">
        <v>1.0</v>
      </c>
      <c r="AL10" s="52">
        <v>1.0</v>
      </c>
      <c r="AM10" s="46">
        <v>0.417634</v>
      </c>
      <c r="AN10" s="46">
        <v>0.120262</v>
      </c>
      <c r="AO10" s="46">
        <v>0.0</v>
      </c>
      <c r="AP10" s="46">
        <v>1.0</v>
      </c>
      <c r="AQ10" s="46">
        <v>8.89256</v>
      </c>
      <c r="AR10" s="46">
        <v>0.005059</v>
      </c>
      <c r="AS10" s="46">
        <v>1.0</v>
      </c>
      <c r="AT10" s="46">
        <v>0.0</v>
      </c>
      <c r="AU10" s="46">
        <v>2.0</v>
      </c>
      <c r="AV10" s="46">
        <v>0.090852</v>
      </c>
    </row>
    <row r="11">
      <c r="A11" s="8" t="s">
        <v>157</v>
      </c>
      <c r="B11" s="8">
        <v>215972.0</v>
      </c>
      <c r="C11" s="46">
        <v>1.0</v>
      </c>
      <c r="D11" s="46">
        <v>3.0</v>
      </c>
      <c r="E11" s="46">
        <v>60.0</v>
      </c>
      <c r="F11" s="46">
        <v>179503.82</v>
      </c>
      <c r="G11" s="46">
        <v>437739.83</v>
      </c>
      <c r="H11" s="46">
        <v>167347.42</v>
      </c>
      <c r="I11" s="46">
        <v>1043790.0</v>
      </c>
      <c r="J11" s="46">
        <v>1369385.0</v>
      </c>
      <c r="K11" s="46">
        <v>1.0</v>
      </c>
      <c r="L11" s="46">
        <v>619954.37</v>
      </c>
      <c r="M11" s="46">
        <v>12.9</v>
      </c>
      <c r="N11" s="46">
        <v>180.0</v>
      </c>
      <c r="O11" s="46">
        <v>2008728.0</v>
      </c>
      <c r="P11" s="46">
        <v>2017394.0</v>
      </c>
      <c r="Q11" s="46">
        <v>2008728.0</v>
      </c>
      <c r="R11" s="46">
        <v>2017394.0</v>
      </c>
      <c r="S11" s="46">
        <v>181700.0</v>
      </c>
      <c r="T11" s="46">
        <v>181700.0</v>
      </c>
      <c r="U11" s="51">
        <v>1.0</v>
      </c>
      <c r="V11" s="51">
        <v>1.0</v>
      </c>
      <c r="W11" s="51">
        <v>1.0</v>
      </c>
      <c r="X11" s="46">
        <v>0.0</v>
      </c>
      <c r="Y11" s="52">
        <v>1.0</v>
      </c>
      <c r="Z11" s="52">
        <v>1.0</v>
      </c>
      <c r="AA11" s="52">
        <v>1.0</v>
      </c>
      <c r="AB11" s="52">
        <v>1.0</v>
      </c>
      <c r="AC11" s="52">
        <v>1.0</v>
      </c>
      <c r="AD11" s="52">
        <v>1.0</v>
      </c>
      <c r="AE11" s="52">
        <v>1.0</v>
      </c>
      <c r="AF11" s="52">
        <v>1.0</v>
      </c>
      <c r="AG11" s="52">
        <v>1.0</v>
      </c>
      <c r="AH11" s="52">
        <v>1.0</v>
      </c>
      <c r="AI11" s="52">
        <v>1.0</v>
      </c>
      <c r="AJ11" s="52">
        <v>1.0</v>
      </c>
      <c r="AK11" s="52">
        <v>1.0</v>
      </c>
      <c r="AL11" s="52">
        <v>1.0</v>
      </c>
      <c r="AM11" s="46">
        <v>13446.09</v>
      </c>
      <c r="AN11" s="46">
        <v>513.860156</v>
      </c>
      <c r="AO11" s="46">
        <v>1.255394</v>
      </c>
      <c r="AP11" s="46">
        <v>1.0</v>
      </c>
      <c r="AQ11" s="46">
        <v>143885.0</v>
      </c>
      <c r="AR11" s="46">
        <v>1.0</v>
      </c>
      <c r="AS11" s="46">
        <v>1.0</v>
      </c>
      <c r="AT11" s="46">
        <v>1.0</v>
      </c>
      <c r="AU11" s="46">
        <v>3.0</v>
      </c>
      <c r="AV11" s="46">
        <v>0.186503</v>
      </c>
    </row>
    <row r="13">
      <c r="A13" s="6" t="s">
        <v>158</v>
      </c>
    </row>
    <row r="14">
      <c r="B14" s="8" t="s">
        <v>151</v>
      </c>
      <c r="C14" s="8" t="s">
        <v>152</v>
      </c>
      <c r="D14" s="8" t="s">
        <v>20</v>
      </c>
      <c r="E14" s="45" t="s">
        <v>23</v>
      </c>
      <c r="F14" s="45" t="s">
        <v>26</v>
      </c>
      <c r="G14" s="8" t="s">
        <v>29</v>
      </c>
      <c r="H14" s="8" t="s">
        <v>31</v>
      </c>
      <c r="I14" s="8" t="s">
        <v>33</v>
      </c>
      <c r="J14" s="45" t="s">
        <v>35</v>
      </c>
      <c r="K14" s="8" t="s">
        <v>37</v>
      </c>
      <c r="L14" s="45" t="s">
        <v>39</v>
      </c>
      <c r="M14" s="8" t="s">
        <v>41</v>
      </c>
      <c r="N14" s="8" t="s">
        <v>43</v>
      </c>
      <c r="O14" s="45" t="s">
        <v>45</v>
      </c>
      <c r="P14" s="8" t="s">
        <v>47</v>
      </c>
      <c r="Q14" s="8" t="s">
        <v>49</v>
      </c>
      <c r="R14" s="8" t="s">
        <v>51</v>
      </c>
      <c r="S14" s="8" t="s">
        <v>53</v>
      </c>
      <c r="T14" s="8" t="s">
        <v>56</v>
      </c>
      <c r="U14" s="45" t="s">
        <v>18</v>
      </c>
      <c r="V14" s="45" t="s">
        <v>16</v>
      </c>
      <c r="W14" s="45" t="s">
        <v>14</v>
      </c>
      <c r="X14" s="8" t="s">
        <v>65</v>
      </c>
      <c r="Y14" s="8" t="s">
        <v>67</v>
      </c>
      <c r="Z14" s="8" t="s">
        <v>69</v>
      </c>
      <c r="AA14" s="8" t="s">
        <v>71</v>
      </c>
      <c r="AB14" s="8" t="s">
        <v>73</v>
      </c>
      <c r="AC14" s="8" t="s">
        <v>75</v>
      </c>
      <c r="AD14" s="8" t="s">
        <v>77</v>
      </c>
      <c r="AE14" s="8" t="s">
        <v>79</v>
      </c>
      <c r="AF14" s="8" t="s">
        <v>81</v>
      </c>
      <c r="AG14" s="8" t="s">
        <v>83</v>
      </c>
      <c r="AH14" s="8" t="s">
        <v>85</v>
      </c>
      <c r="AI14" s="8" t="s">
        <v>88</v>
      </c>
      <c r="AJ14" s="8" t="s">
        <v>90</v>
      </c>
      <c r="AK14" s="8" t="s">
        <v>92</v>
      </c>
      <c r="AL14" s="8" t="s">
        <v>94</v>
      </c>
      <c r="AM14" s="8" t="s">
        <v>96</v>
      </c>
      <c r="AN14" s="8" t="s">
        <v>98</v>
      </c>
      <c r="AO14" s="8" t="s">
        <v>100</v>
      </c>
      <c r="AP14" s="8" t="s">
        <v>102</v>
      </c>
      <c r="AQ14" s="8" t="s">
        <v>104</v>
      </c>
      <c r="AR14" s="8" t="s">
        <v>106</v>
      </c>
      <c r="AS14" s="8" t="s">
        <v>108</v>
      </c>
      <c r="AT14" s="8" t="s">
        <v>110</v>
      </c>
      <c r="AU14" s="8" t="s">
        <v>112</v>
      </c>
      <c r="AV14" s="8" t="s">
        <v>153</v>
      </c>
    </row>
    <row r="15">
      <c r="A15" s="8" t="s">
        <v>114</v>
      </c>
      <c r="B15" s="8">
        <v>2429.0</v>
      </c>
      <c r="C15" s="46">
        <v>2429.0</v>
      </c>
      <c r="D15" s="46">
        <v>2035.0</v>
      </c>
      <c r="E15" s="46">
        <v>2035.0</v>
      </c>
      <c r="F15" s="46">
        <v>2035.0</v>
      </c>
      <c r="G15" s="46">
        <v>2035.0</v>
      </c>
      <c r="H15" s="46">
        <v>2035.0</v>
      </c>
      <c r="I15" s="46">
        <v>2035.0</v>
      </c>
      <c r="J15" s="46">
        <v>2035.0</v>
      </c>
      <c r="K15" s="46">
        <v>2035.0</v>
      </c>
      <c r="L15" s="46">
        <v>2035.0</v>
      </c>
      <c r="M15" s="46">
        <v>2035.0</v>
      </c>
      <c r="N15" s="46">
        <v>2035.0</v>
      </c>
      <c r="O15" s="46">
        <v>2035.0</v>
      </c>
      <c r="P15" s="46">
        <v>2035.0</v>
      </c>
      <c r="Q15" s="46">
        <v>2035.0</v>
      </c>
      <c r="R15" s="46">
        <v>2035.0</v>
      </c>
      <c r="S15" s="46">
        <v>2035.0</v>
      </c>
      <c r="T15" s="46">
        <v>2035.0</v>
      </c>
      <c r="U15" s="46">
        <v>2429.0</v>
      </c>
      <c r="V15" s="46">
        <v>2429.0</v>
      </c>
      <c r="W15" s="46">
        <v>2429.0</v>
      </c>
      <c r="X15" s="46">
        <v>2429.0</v>
      </c>
      <c r="Y15" s="46">
        <v>2429.0</v>
      </c>
      <c r="Z15" s="46">
        <v>2429.0</v>
      </c>
      <c r="AA15" s="46">
        <v>2429.0</v>
      </c>
      <c r="AB15" s="46">
        <v>2429.0</v>
      </c>
      <c r="AC15" s="46">
        <v>2429.0</v>
      </c>
      <c r="AD15" s="46">
        <v>2429.0</v>
      </c>
      <c r="AE15" s="46">
        <v>2429.0</v>
      </c>
      <c r="AF15" s="46">
        <v>2429.0</v>
      </c>
      <c r="AG15" s="46">
        <v>2429.0</v>
      </c>
      <c r="AH15" s="46">
        <v>2429.0</v>
      </c>
      <c r="AI15" s="46">
        <v>2429.0</v>
      </c>
      <c r="AJ15" s="46">
        <v>2429.0</v>
      </c>
      <c r="AK15" s="46">
        <v>2429.0</v>
      </c>
      <c r="AL15" s="46">
        <v>2429.0</v>
      </c>
      <c r="AM15" s="46">
        <v>2024.0</v>
      </c>
      <c r="AN15" s="46">
        <v>0.0</v>
      </c>
      <c r="AO15" s="46">
        <v>0.0</v>
      </c>
      <c r="AP15" s="46">
        <v>1570.0</v>
      </c>
      <c r="AQ15" s="46">
        <v>1568.0</v>
      </c>
      <c r="AR15" s="46">
        <v>0.0</v>
      </c>
      <c r="AS15" s="46">
        <v>2429.0</v>
      </c>
      <c r="AT15" s="46">
        <v>2429.0</v>
      </c>
      <c r="AU15" s="46">
        <v>2429.0</v>
      </c>
      <c r="AV15" s="46">
        <v>2429.0</v>
      </c>
    </row>
    <row r="16">
      <c r="A16" s="47" t="s">
        <v>154</v>
      </c>
      <c r="B16" s="47">
        <v>106775.275422</v>
      </c>
      <c r="C16" s="48">
        <v>0.001235</v>
      </c>
      <c r="D16" s="48">
        <v>0.080098</v>
      </c>
      <c r="E16" s="48">
        <v>44.038821</v>
      </c>
      <c r="F16" s="48">
        <v>11083.002496</v>
      </c>
      <c r="G16" s="48">
        <v>300.215941</v>
      </c>
      <c r="H16" s="48">
        <v>4.451651</v>
      </c>
      <c r="I16" s="48">
        <v>36.207371</v>
      </c>
      <c r="J16" s="48">
        <v>143.809754</v>
      </c>
      <c r="K16" s="48">
        <v>0.001474</v>
      </c>
      <c r="L16" s="48">
        <v>91.484015</v>
      </c>
      <c r="M16" s="48">
        <v>0.614226</v>
      </c>
      <c r="N16" s="48">
        <v>36.660934</v>
      </c>
      <c r="O16" s="48">
        <v>0.0</v>
      </c>
      <c r="P16" s="48">
        <v>0.024157</v>
      </c>
      <c r="Q16" s="48">
        <v>0.0</v>
      </c>
      <c r="R16" s="48">
        <v>0.024157</v>
      </c>
      <c r="S16" s="48">
        <v>-0.024157</v>
      </c>
      <c r="T16" s="48">
        <v>-0.024157</v>
      </c>
      <c r="U16" s="49">
        <v>0.094689</v>
      </c>
      <c r="V16" s="49">
        <v>0.014409</v>
      </c>
      <c r="W16" s="49">
        <v>0.003294</v>
      </c>
      <c r="X16" s="49">
        <v>0.162207</v>
      </c>
      <c r="Y16" s="50">
        <v>0.380403</v>
      </c>
      <c r="Z16" s="50">
        <v>0.254426</v>
      </c>
      <c r="AA16" s="50">
        <v>0.033347</v>
      </c>
      <c r="AB16" s="50">
        <v>0.001647</v>
      </c>
      <c r="AC16" s="50">
        <v>8.23E-4</v>
      </c>
      <c r="AD16" s="50">
        <v>0.1021</v>
      </c>
      <c r="AE16" s="50">
        <v>0.020173</v>
      </c>
      <c r="AF16" s="50">
        <v>0.003705</v>
      </c>
      <c r="AG16" s="50">
        <v>0.040758</v>
      </c>
      <c r="AH16" s="50">
        <v>0.469329</v>
      </c>
      <c r="AI16" s="50">
        <v>0.348703</v>
      </c>
      <c r="AJ16" s="50">
        <v>0.019761</v>
      </c>
      <c r="AK16" s="50">
        <v>0.400988</v>
      </c>
      <c r="AL16" s="50">
        <v>0.503911</v>
      </c>
      <c r="AM16" s="48">
        <v>0.188075</v>
      </c>
      <c r="AN16" s="48" t="s">
        <v>159</v>
      </c>
      <c r="AO16" s="48" t="s">
        <v>159</v>
      </c>
      <c r="AP16" s="48">
        <v>0.99872</v>
      </c>
      <c r="AQ16" s="48">
        <v>67.344171</v>
      </c>
      <c r="AR16" s="48" t="s">
        <v>159</v>
      </c>
      <c r="AS16" s="48">
        <v>0.669</v>
      </c>
      <c r="AT16" s="48">
        <v>8.23E-4</v>
      </c>
      <c r="AU16" s="48">
        <v>0.782215</v>
      </c>
      <c r="AV16" s="48">
        <v>0.018009</v>
      </c>
    </row>
    <row r="17">
      <c r="A17" s="8" t="s">
        <v>155</v>
      </c>
      <c r="B17" s="8">
        <v>63025.195214</v>
      </c>
      <c r="C17" s="46">
        <v>0.035129</v>
      </c>
      <c r="D17" s="46">
        <v>0.330329</v>
      </c>
      <c r="E17" s="46">
        <v>7.059445</v>
      </c>
      <c r="F17" s="46">
        <v>12835.419873</v>
      </c>
      <c r="G17" s="46">
        <v>910.961447</v>
      </c>
      <c r="H17" s="46">
        <v>106.11091</v>
      </c>
      <c r="I17" s="46">
        <v>74.020262</v>
      </c>
      <c r="J17" s="46">
        <v>481.588739</v>
      </c>
      <c r="K17" s="46">
        <v>0.038376</v>
      </c>
      <c r="L17" s="46">
        <v>140.932636</v>
      </c>
      <c r="M17" s="46">
        <v>27.487445</v>
      </c>
      <c r="N17" s="46">
        <v>59.763883</v>
      </c>
      <c r="O17" s="46">
        <v>0.0</v>
      </c>
      <c r="P17" s="46">
        <v>1.089757</v>
      </c>
      <c r="Q17" s="46">
        <v>0.0</v>
      </c>
      <c r="R17" s="46">
        <v>1.089757</v>
      </c>
      <c r="S17" s="46">
        <v>1.089757</v>
      </c>
      <c r="T17" s="46">
        <v>1.089757</v>
      </c>
      <c r="U17" s="51">
        <v>0.292845</v>
      </c>
      <c r="V17" s="51">
        <v>0.119195</v>
      </c>
      <c r="W17" s="51">
        <v>0.057307</v>
      </c>
      <c r="X17" s="51">
        <v>0.368716</v>
      </c>
      <c r="Y17" s="52">
        <v>0.485586</v>
      </c>
      <c r="Z17" s="52">
        <v>0.435628</v>
      </c>
      <c r="AA17" s="52">
        <v>0.179578</v>
      </c>
      <c r="AB17" s="52">
        <v>0.040555</v>
      </c>
      <c r="AC17" s="52">
        <v>0.028689</v>
      </c>
      <c r="AD17" s="52">
        <v>0.302842</v>
      </c>
      <c r="AE17" s="52">
        <v>0.14062</v>
      </c>
      <c r="AF17" s="52">
        <v>0.06077</v>
      </c>
      <c r="AG17" s="52">
        <v>0.197769</v>
      </c>
      <c r="AH17" s="52">
        <v>0.499161</v>
      </c>
      <c r="AI17" s="52">
        <v>0.476658</v>
      </c>
      <c r="AJ17" s="52">
        <v>0.139207</v>
      </c>
      <c r="AK17" s="52">
        <v>0.4902</v>
      </c>
      <c r="AL17" s="52">
        <v>0.500088</v>
      </c>
      <c r="AM17" s="46">
        <v>2.494481</v>
      </c>
      <c r="AN17" s="46" t="s">
        <v>159</v>
      </c>
      <c r="AO17" s="46" t="s">
        <v>159</v>
      </c>
      <c r="AP17" s="46">
        <v>0.035681</v>
      </c>
      <c r="AQ17" s="46">
        <v>841.752248</v>
      </c>
      <c r="AR17" s="46" t="s">
        <v>159</v>
      </c>
      <c r="AS17" s="46">
        <v>0.47067</v>
      </c>
      <c r="AT17" s="46">
        <v>0.028689</v>
      </c>
      <c r="AU17" s="46">
        <v>0.614149</v>
      </c>
      <c r="AV17" s="46">
        <v>9.03E-4</v>
      </c>
    </row>
    <row r="18">
      <c r="A18" s="8" t="s">
        <v>156</v>
      </c>
      <c r="B18" s="8">
        <v>148.0</v>
      </c>
      <c r="C18" s="46">
        <v>0.0</v>
      </c>
      <c r="D18" s="46">
        <v>0.0</v>
      </c>
      <c r="E18" s="46">
        <v>24.0</v>
      </c>
      <c r="F18" s="46">
        <v>0.0</v>
      </c>
      <c r="G18" s="46">
        <v>0.0</v>
      </c>
      <c r="H18" s="46">
        <v>0.0</v>
      </c>
      <c r="I18" s="46">
        <v>0.0</v>
      </c>
      <c r="J18" s="46">
        <v>0.0</v>
      </c>
      <c r="K18" s="46">
        <v>0.0</v>
      </c>
      <c r="L18" s="46">
        <v>0.0</v>
      </c>
      <c r="M18" s="46">
        <v>0.0</v>
      </c>
      <c r="N18" s="46">
        <v>0.0</v>
      </c>
      <c r="O18" s="46">
        <v>0.0</v>
      </c>
      <c r="P18" s="46">
        <v>0.0</v>
      </c>
      <c r="Q18" s="46">
        <v>0.0</v>
      </c>
      <c r="R18" s="46">
        <v>0.0</v>
      </c>
      <c r="S18" s="46">
        <v>-49.16</v>
      </c>
      <c r="T18" s="46">
        <v>-49.16</v>
      </c>
      <c r="U18" s="51">
        <v>0.0</v>
      </c>
      <c r="V18" s="51">
        <v>0.0</v>
      </c>
      <c r="W18" s="51">
        <v>0.0</v>
      </c>
      <c r="X18" s="51">
        <v>0.0</v>
      </c>
      <c r="Y18" s="52">
        <v>0.0</v>
      </c>
      <c r="Z18" s="52">
        <v>0.0</v>
      </c>
      <c r="AA18" s="52">
        <v>0.0</v>
      </c>
      <c r="AB18" s="52">
        <v>0.0</v>
      </c>
      <c r="AC18" s="52">
        <v>0.0</v>
      </c>
      <c r="AD18" s="52">
        <v>0.0</v>
      </c>
      <c r="AE18" s="52">
        <v>0.0</v>
      </c>
      <c r="AF18" s="52">
        <v>0.0</v>
      </c>
      <c r="AG18" s="52">
        <v>0.0</v>
      </c>
      <c r="AH18" s="52">
        <v>0.0</v>
      </c>
      <c r="AI18" s="52">
        <v>0.0</v>
      </c>
      <c r="AJ18" s="52">
        <v>0.0</v>
      </c>
      <c r="AK18" s="52">
        <v>0.0</v>
      </c>
      <c r="AL18" s="52">
        <v>0.0</v>
      </c>
      <c r="AM18" s="46">
        <v>0.0</v>
      </c>
      <c r="AN18" s="46" t="s">
        <v>159</v>
      </c>
      <c r="AO18" s="46" t="s">
        <v>159</v>
      </c>
      <c r="AP18" s="46">
        <v>0.0</v>
      </c>
      <c r="AQ18" s="46">
        <v>0.033125</v>
      </c>
      <c r="AR18" s="46" t="s">
        <v>159</v>
      </c>
      <c r="AS18" s="46">
        <v>0.0</v>
      </c>
      <c r="AT18" s="46">
        <v>0.0</v>
      </c>
      <c r="AU18" s="46">
        <v>0.0</v>
      </c>
      <c r="AV18" s="46">
        <v>0.015071</v>
      </c>
    </row>
    <row r="19">
      <c r="A19" s="51">
        <v>0.25</v>
      </c>
      <c r="B19" s="8">
        <v>50968.0</v>
      </c>
      <c r="C19" s="46">
        <v>0.0</v>
      </c>
      <c r="D19" s="46">
        <v>0.0</v>
      </c>
      <c r="E19" s="46">
        <v>39.0</v>
      </c>
      <c r="F19" s="46">
        <v>2379.585</v>
      </c>
      <c r="G19" s="46">
        <v>0.0</v>
      </c>
      <c r="H19" s="46">
        <v>0.0</v>
      </c>
      <c r="I19" s="46">
        <v>0.0</v>
      </c>
      <c r="J19" s="46">
        <v>0.07</v>
      </c>
      <c r="K19" s="46">
        <v>0.0</v>
      </c>
      <c r="L19" s="46">
        <v>0.335</v>
      </c>
      <c r="M19" s="46">
        <v>0.0</v>
      </c>
      <c r="N19" s="46">
        <v>0.0</v>
      </c>
      <c r="O19" s="46">
        <v>0.0</v>
      </c>
      <c r="P19" s="46">
        <v>0.0</v>
      </c>
      <c r="Q19" s="46">
        <v>0.0</v>
      </c>
      <c r="R19" s="46">
        <v>0.0</v>
      </c>
      <c r="S19" s="46">
        <v>0.0</v>
      </c>
      <c r="T19" s="46">
        <v>0.0</v>
      </c>
      <c r="U19" s="51">
        <v>0.0</v>
      </c>
      <c r="V19" s="51">
        <v>0.0</v>
      </c>
      <c r="W19" s="51">
        <v>0.0</v>
      </c>
      <c r="X19" s="51">
        <v>0.0</v>
      </c>
      <c r="Y19" s="52">
        <v>0.0</v>
      </c>
      <c r="Z19" s="52">
        <v>0.0</v>
      </c>
      <c r="AA19" s="52">
        <v>0.0</v>
      </c>
      <c r="AB19" s="52">
        <v>0.0</v>
      </c>
      <c r="AC19" s="52">
        <v>0.0</v>
      </c>
      <c r="AD19" s="52">
        <v>0.0</v>
      </c>
      <c r="AE19" s="52">
        <v>0.0</v>
      </c>
      <c r="AF19" s="52">
        <v>0.0</v>
      </c>
      <c r="AG19" s="52">
        <v>0.0</v>
      </c>
      <c r="AH19" s="52">
        <v>0.0</v>
      </c>
      <c r="AI19" s="52">
        <v>0.0</v>
      </c>
      <c r="AJ19" s="52">
        <v>0.0</v>
      </c>
      <c r="AK19" s="52">
        <v>0.0</v>
      </c>
      <c r="AL19" s="52">
        <v>0.0</v>
      </c>
      <c r="AM19" s="46">
        <v>3.2E-5</v>
      </c>
      <c r="AN19" s="46" t="s">
        <v>159</v>
      </c>
      <c r="AO19" s="46" t="s">
        <v>159</v>
      </c>
      <c r="AP19" s="46">
        <v>1.0</v>
      </c>
      <c r="AQ19" s="46">
        <v>1.0</v>
      </c>
      <c r="AR19" s="46" t="s">
        <v>159</v>
      </c>
      <c r="AS19" s="46">
        <v>0.0</v>
      </c>
      <c r="AT19" s="46">
        <v>0.0</v>
      </c>
      <c r="AU19" s="46">
        <v>0.0</v>
      </c>
      <c r="AV19" s="46">
        <v>0.017695</v>
      </c>
    </row>
    <row r="20">
      <c r="A20" s="49">
        <v>0.5</v>
      </c>
      <c r="B20" s="47">
        <v>105490.0</v>
      </c>
      <c r="C20" s="48">
        <v>0.0</v>
      </c>
      <c r="D20" s="48">
        <v>0.0</v>
      </c>
      <c r="E20" s="48">
        <v>43.0</v>
      </c>
      <c r="F20" s="48">
        <v>6464.35</v>
      </c>
      <c r="G20" s="48">
        <v>0.0</v>
      </c>
      <c r="H20" s="48">
        <v>0.0</v>
      </c>
      <c r="I20" s="48">
        <v>0.0</v>
      </c>
      <c r="J20" s="48">
        <v>4.46</v>
      </c>
      <c r="K20" s="48">
        <v>0.0</v>
      </c>
      <c r="L20" s="48">
        <v>17.32</v>
      </c>
      <c r="M20" s="48">
        <v>0.0</v>
      </c>
      <c r="N20" s="48">
        <v>13.0</v>
      </c>
      <c r="O20" s="48">
        <v>0.0</v>
      </c>
      <c r="P20" s="48">
        <v>0.0</v>
      </c>
      <c r="Q20" s="48">
        <v>0.0</v>
      </c>
      <c r="R20" s="48">
        <v>0.0</v>
      </c>
      <c r="S20" s="48">
        <v>0.0</v>
      </c>
      <c r="T20" s="48">
        <v>0.0</v>
      </c>
      <c r="U20" s="49">
        <v>0.0</v>
      </c>
      <c r="V20" s="49">
        <v>0.0</v>
      </c>
      <c r="W20" s="49">
        <v>0.0</v>
      </c>
      <c r="X20" s="49">
        <v>0.0</v>
      </c>
      <c r="Y20" s="50">
        <v>0.0</v>
      </c>
      <c r="Z20" s="50">
        <v>0.0</v>
      </c>
      <c r="AA20" s="50">
        <v>0.0</v>
      </c>
      <c r="AB20" s="50">
        <v>0.0</v>
      </c>
      <c r="AC20" s="50">
        <v>0.0</v>
      </c>
      <c r="AD20" s="50">
        <v>0.0</v>
      </c>
      <c r="AE20" s="50">
        <v>0.0</v>
      </c>
      <c r="AF20" s="50">
        <v>0.0</v>
      </c>
      <c r="AG20" s="50">
        <v>0.0</v>
      </c>
      <c r="AH20" s="50">
        <v>0.0</v>
      </c>
      <c r="AI20" s="50">
        <v>0.0</v>
      </c>
      <c r="AJ20" s="50">
        <v>0.0</v>
      </c>
      <c r="AK20" s="50">
        <v>0.0</v>
      </c>
      <c r="AL20" s="50">
        <v>1.0</v>
      </c>
      <c r="AM20" s="48">
        <v>0.002824</v>
      </c>
      <c r="AN20" s="48" t="s">
        <v>159</v>
      </c>
      <c r="AO20" s="48" t="s">
        <v>159</v>
      </c>
      <c r="AP20" s="48">
        <v>1.0</v>
      </c>
      <c r="AQ20" s="48">
        <v>1.0</v>
      </c>
      <c r="AR20" s="48" t="s">
        <v>159</v>
      </c>
      <c r="AS20" s="48">
        <v>1.0</v>
      </c>
      <c r="AT20" s="48">
        <v>0.0</v>
      </c>
      <c r="AU20" s="48">
        <v>1.0</v>
      </c>
      <c r="AV20" s="48">
        <v>0.018065</v>
      </c>
    </row>
    <row r="21">
      <c r="A21" s="51">
        <v>0.75</v>
      </c>
      <c r="B21" s="8">
        <v>162332.0</v>
      </c>
      <c r="C21" s="46">
        <v>0.0</v>
      </c>
      <c r="D21" s="46">
        <v>0.0</v>
      </c>
      <c r="E21" s="46">
        <v>49.0</v>
      </c>
      <c r="F21" s="46">
        <v>15140.15</v>
      </c>
      <c r="G21" s="46">
        <v>20.54</v>
      </c>
      <c r="H21" s="46">
        <v>0.0</v>
      </c>
      <c r="I21" s="46">
        <v>41.5</v>
      </c>
      <c r="J21" s="46">
        <v>74.885</v>
      </c>
      <c r="K21" s="46">
        <v>0.0</v>
      </c>
      <c r="L21" s="46">
        <v>125.285</v>
      </c>
      <c r="M21" s="46">
        <v>0.0</v>
      </c>
      <c r="N21" s="46">
        <v>51.0</v>
      </c>
      <c r="O21" s="46">
        <v>0.0</v>
      </c>
      <c r="P21" s="46">
        <v>0.0</v>
      </c>
      <c r="Q21" s="46">
        <v>0.0</v>
      </c>
      <c r="R21" s="46">
        <v>0.0</v>
      </c>
      <c r="S21" s="46">
        <v>0.0</v>
      </c>
      <c r="T21" s="46">
        <v>0.0</v>
      </c>
      <c r="U21" s="51">
        <v>0.0</v>
      </c>
      <c r="V21" s="51">
        <v>0.0</v>
      </c>
      <c r="W21" s="51">
        <v>0.0</v>
      </c>
      <c r="X21" s="51">
        <v>0.0</v>
      </c>
      <c r="Y21" s="52">
        <v>1.0</v>
      </c>
      <c r="Z21" s="52">
        <v>1.0</v>
      </c>
      <c r="AA21" s="52">
        <v>0.0</v>
      </c>
      <c r="AB21" s="52">
        <v>0.0</v>
      </c>
      <c r="AC21" s="52">
        <v>0.0</v>
      </c>
      <c r="AD21" s="52">
        <v>0.0</v>
      </c>
      <c r="AE21" s="52">
        <v>0.0</v>
      </c>
      <c r="AF21" s="52">
        <v>0.0</v>
      </c>
      <c r="AG21" s="52">
        <v>0.0</v>
      </c>
      <c r="AH21" s="52">
        <v>1.0</v>
      </c>
      <c r="AI21" s="52">
        <v>1.0</v>
      </c>
      <c r="AJ21" s="52">
        <v>0.0</v>
      </c>
      <c r="AK21" s="52">
        <v>1.0</v>
      </c>
      <c r="AL21" s="52">
        <v>1.0</v>
      </c>
      <c r="AM21" s="46">
        <v>0.024335</v>
      </c>
      <c r="AN21" s="46" t="s">
        <v>159</v>
      </c>
      <c r="AO21" s="46" t="s">
        <v>159</v>
      </c>
      <c r="AP21" s="46">
        <v>1.0</v>
      </c>
      <c r="AQ21" s="46">
        <v>2.657458</v>
      </c>
      <c r="AR21" s="46" t="s">
        <v>159</v>
      </c>
      <c r="AS21" s="46">
        <v>1.0</v>
      </c>
      <c r="AT21" s="46">
        <v>0.0</v>
      </c>
      <c r="AU21" s="46">
        <v>1.0</v>
      </c>
      <c r="AV21" s="46">
        <v>0.018672</v>
      </c>
    </row>
    <row r="22">
      <c r="A22" s="8" t="s">
        <v>157</v>
      </c>
      <c r="B22" s="8">
        <v>215888.0</v>
      </c>
      <c r="C22" s="46">
        <v>1.0</v>
      </c>
      <c r="D22" s="46">
        <v>3.0</v>
      </c>
      <c r="E22" s="46">
        <v>61.0</v>
      </c>
      <c r="F22" s="46">
        <v>135000.0</v>
      </c>
      <c r="G22" s="46">
        <v>8900.42</v>
      </c>
      <c r="H22" s="46">
        <v>3666.91</v>
      </c>
      <c r="I22" s="46">
        <v>373.0</v>
      </c>
      <c r="J22" s="46">
        <v>8210.01</v>
      </c>
      <c r="K22" s="46">
        <v>1.0</v>
      </c>
      <c r="L22" s="46">
        <v>643.39</v>
      </c>
      <c r="M22" s="46">
        <v>1239.95</v>
      </c>
      <c r="N22" s="46">
        <v>887.0</v>
      </c>
      <c r="O22" s="46">
        <v>0.0</v>
      </c>
      <c r="P22" s="46">
        <v>49.16</v>
      </c>
      <c r="Q22" s="46">
        <v>0.0</v>
      </c>
      <c r="R22" s="46">
        <v>49.16</v>
      </c>
      <c r="S22" s="46">
        <v>0.0</v>
      </c>
      <c r="T22" s="46">
        <v>0.0</v>
      </c>
      <c r="U22" s="51">
        <v>1.0</v>
      </c>
      <c r="V22" s="51">
        <v>1.0</v>
      </c>
      <c r="W22" s="51">
        <v>1.0</v>
      </c>
      <c r="X22" s="51">
        <v>1.0</v>
      </c>
      <c r="Y22" s="52">
        <v>1.0</v>
      </c>
      <c r="Z22" s="52">
        <v>1.0</v>
      </c>
      <c r="AA22" s="52">
        <v>1.0</v>
      </c>
      <c r="AB22" s="52">
        <v>1.0</v>
      </c>
      <c r="AC22" s="52">
        <v>1.0</v>
      </c>
      <c r="AD22" s="52">
        <v>1.0</v>
      </c>
      <c r="AE22" s="52">
        <v>1.0</v>
      </c>
      <c r="AF22" s="52">
        <v>1.0</v>
      </c>
      <c r="AG22" s="52">
        <v>1.0</v>
      </c>
      <c r="AH22" s="52">
        <v>1.0</v>
      </c>
      <c r="AI22" s="52">
        <v>1.0</v>
      </c>
      <c r="AJ22" s="52">
        <v>1.0</v>
      </c>
      <c r="AK22" s="52">
        <v>1.0</v>
      </c>
      <c r="AL22" s="52">
        <v>1.0</v>
      </c>
      <c r="AM22" s="46">
        <v>83.62</v>
      </c>
      <c r="AN22" s="46" t="s">
        <v>159</v>
      </c>
      <c r="AO22" s="46" t="s">
        <v>159</v>
      </c>
      <c r="AP22" s="46">
        <v>1.0</v>
      </c>
      <c r="AQ22" s="46">
        <v>24994.0</v>
      </c>
      <c r="AR22" s="46" t="s">
        <v>159</v>
      </c>
      <c r="AS22" s="46">
        <v>1.0</v>
      </c>
      <c r="AT22" s="46">
        <v>1.0</v>
      </c>
      <c r="AU22" s="46">
        <v>3.0</v>
      </c>
      <c r="AV22" s="46">
        <v>0.019596</v>
      </c>
    </row>
    <row r="27">
      <c r="A27" s="53" t="s">
        <v>160</v>
      </c>
      <c r="B27" s="53" t="s">
        <v>161</v>
      </c>
      <c r="C27" s="53" t="s">
        <v>162</v>
      </c>
    </row>
    <row r="28">
      <c r="A28" s="53" t="s">
        <v>163</v>
      </c>
      <c r="B28" s="54" t="s">
        <v>164</v>
      </c>
      <c r="C28" s="54" t="s">
        <v>165</v>
      </c>
    </row>
    <row r="29">
      <c r="A29" s="53" t="s">
        <v>166</v>
      </c>
      <c r="B29" s="54" t="s">
        <v>167</v>
      </c>
      <c r="C29" s="54" t="s">
        <v>168</v>
      </c>
    </row>
    <row r="30">
      <c r="A30" s="53" t="s">
        <v>169</v>
      </c>
      <c r="B30" s="54" t="s">
        <v>170</v>
      </c>
      <c r="C30" s="54" t="s">
        <v>171</v>
      </c>
    </row>
    <row r="31">
      <c r="A31" s="53" t="s">
        <v>172</v>
      </c>
      <c r="B31" s="54" t="s">
        <v>173</v>
      </c>
      <c r="C31" s="54" t="s">
        <v>174</v>
      </c>
    </row>
    <row r="32">
      <c r="A32" s="53" t="s">
        <v>175</v>
      </c>
      <c r="B32" s="54" t="s">
        <v>176</v>
      </c>
      <c r="C32" s="54" t="s">
        <v>177</v>
      </c>
    </row>
    <row r="33">
      <c r="A33" s="53" t="s">
        <v>178</v>
      </c>
      <c r="B33" s="54" t="s">
        <v>179</v>
      </c>
      <c r="C33" s="54" t="s">
        <v>180</v>
      </c>
    </row>
    <row r="34">
      <c r="A34" s="53" t="s">
        <v>181</v>
      </c>
      <c r="B34" s="55">
        <v>0.82</v>
      </c>
      <c r="C34" s="55">
        <v>0.5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9.38"/>
    <col customWidth="1" min="2" max="2" width="13.0"/>
    <col customWidth="1" min="3" max="3" width="13.88"/>
    <col customWidth="1" min="4" max="4" width="13.75"/>
    <col customWidth="1" min="10" max="10" width="23.63"/>
    <col customWidth="1" min="11" max="11" width="15.0"/>
    <col customWidth="1" min="12" max="12" width="21.13"/>
    <col customWidth="1" min="13" max="13" width="18.75"/>
  </cols>
  <sheetData>
    <row r="1">
      <c r="A1" s="15" t="s">
        <v>182</v>
      </c>
      <c r="B1" s="16" t="s">
        <v>114</v>
      </c>
      <c r="C1" s="16" t="s">
        <v>154</v>
      </c>
      <c r="D1" s="16" t="s">
        <v>183</v>
      </c>
      <c r="E1" s="16" t="s">
        <v>156</v>
      </c>
      <c r="F1" s="56" t="s">
        <v>184</v>
      </c>
      <c r="G1" s="56" t="s">
        <v>185</v>
      </c>
      <c r="H1" s="56" t="s">
        <v>186</v>
      </c>
      <c r="I1" s="16" t="s">
        <v>157</v>
      </c>
      <c r="J1" s="16" t="s">
        <v>187</v>
      </c>
      <c r="K1" s="16" t="s">
        <v>188</v>
      </c>
      <c r="L1" s="16" t="s">
        <v>189</v>
      </c>
      <c r="M1" s="19" t="s">
        <v>190</v>
      </c>
    </row>
    <row r="2">
      <c r="A2" s="22" t="s">
        <v>151</v>
      </c>
      <c r="B2" s="57">
        <v>37539.0</v>
      </c>
      <c r="C2" s="57">
        <v>107588.729747729</v>
      </c>
      <c r="D2" s="57">
        <v>62377.7412408124</v>
      </c>
      <c r="E2" s="57">
        <v>1.0</v>
      </c>
      <c r="F2" s="57">
        <v>53589.0</v>
      </c>
      <c r="G2" s="57">
        <v>107246.0</v>
      </c>
      <c r="H2" s="57">
        <v>161656.0</v>
      </c>
      <c r="I2" s="57">
        <v>215993.0</v>
      </c>
      <c r="J2" s="57">
        <v>0.0</v>
      </c>
      <c r="K2" s="57">
        <v>0.0</v>
      </c>
      <c r="L2" s="57">
        <v>0.0</v>
      </c>
      <c r="M2" s="58" t="str">
        <f>IFERROR(VLOOKUP(A2,'Model-Feature'!$A:$C,2,0))</f>
        <v/>
      </c>
    </row>
    <row r="3">
      <c r="A3" s="27" t="s">
        <v>152</v>
      </c>
      <c r="B3" s="59">
        <v>37539.0</v>
      </c>
      <c r="C3" s="59">
        <v>0.0501878046831295</v>
      </c>
      <c r="D3" s="59">
        <v>0.21833519833146</v>
      </c>
      <c r="E3" s="59">
        <v>0.0</v>
      </c>
      <c r="F3" s="59">
        <v>0.0</v>
      </c>
      <c r="G3" s="59">
        <v>0.0</v>
      </c>
      <c r="H3" s="59">
        <v>0.0</v>
      </c>
      <c r="I3" s="59">
        <v>1.0</v>
      </c>
      <c r="J3" s="59">
        <v>0.0</v>
      </c>
      <c r="K3" s="59">
        <v>0.0</v>
      </c>
      <c r="L3" s="59">
        <v>0.0</v>
      </c>
      <c r="M3" s="60" t="str">
        <f>IFERROR(VLOOKUP(A3,'Model-Feature'!$A:$C,2,0))</f>
        <v/>
      </c>
    </row>
    <row r="4">
      <c r="A4" s="22" t="s">
        <v>20</v>
      </c>
      <c r="B4" s="57">
        <v>37539.0</v>
      </c>
      <c r="C4" s="57">
        <v>-63134.293428168</v>
      </c>
      <c r="D4" s="57">
        <v>792069.473076264</v>
      </c>
      <c r="E4" s="57">
        <v>-9999999.0</v>
      </c>
      <c r="F4" s="57">
        <v>0.0</v>
      </c>
      <c r="G4" s="57">
        <v>0.0</v>
      </c>
      <c r="H4" s="57">
        <v>0.0</v>
      </c>
      <c r="I4" s="57">
        <v>5.0</v>
      </c>
      <c r="J4" s="57">
        <v>1.0</v>
      </c>
      <c r="K4" s="57">
        <v>1.0</v>
      </c>
      <c r="L4" s="57">
        <v>3.0</v>
      </c>
      <c r="M4" s="58" t="str">
        <f>IFERROR(VLOOKUP(A4,'Model-Feature'!$A:$C,2,0))</f>
        <v>Demographics</v>
      </c>
    </row>
    <row r="5">
      <c r="A5" s="27" t="s">
        <v>23</v>
      </c>
      <c r="B5" s="59">
        <v>37539.0</v>
      </c>
      <c r="C5" s="59">
        <v>-63096.8611310903</v>
      </c>
      <c r="D5" s="59">
        <v>792072.456869916</v>
      </c>
      <c r="E5" s="59">
        <v>-9999999.0</v>
      </c>
      <c r="F5" s="59">
        <v>29.0</v>
      </c>
      <c r="G5" s="59">
        <v>36.0</v>
      </c>
      <c r="H5" s="59">
        <v>45.0</v>
      </c>
      <c r="I5" s="59">
        <v>61.0</v>
      </c>
      <c r="J5" s="59">
        <v>49.0</v>
      </c>
      <c r="K5" s="59">
        <v>1.0</v>
      </c>
      <c r="L5" s="59">
        <v>46.0</v>
      </c>
      <c r="M5" s="60" t="str">
        <f>IFERROR(VLOOKUP(A5,'Model-Feature'!$A:$C,2,0))</f>
        <v>Demographics</v>
      </c>
    </row>
    <row r="6">
      <c r="A6" s="22" t="s">
        <v>26</v>
      </c>
      <c r="B6" s="57">
        <v>37539.0</v>
      </c>
      <c r="C6" s="57">
        <v>-92202.7970065775</v>
      </c>
      <c r="D6" s="57">
        <v>1041360.0828098</v>
      </c>
      <c r="E6" s="57">
        <v>-9999999.0</v>
      </c>
      <c r="F6" s="57">
        <v>4364.98</v>
      </c>
      <c r="G6" s="57">
        <v>12324.44</v>
      </c>
      <c r="H6" s="57">
        <v>21345.0</v>
      </c>
      <c r="I6" s="57">
        <v>198000.0</v>
      </c>
      <c r="J6" s="57">
        <v>10.0</v>
      </c>
      <c r="K6" s="57">
        <v>1.0</v>
      </c>
      <c r="L6" s="57">
        <v>19.0</v>
      </c>
      <c r="M6" s="58" t="str">
        <f>IFERROR(VLOOKUP(A6,'Model-Feature'!$A:$C,2,0))</f>
        <v>Demographics</v>
      </c>
    </row>
    <row r="7">
      <c r="A7" s="27" t="s">
        <v>29</v>
      </c>
      <c r="B7" s="59">
        <v>37539.0</v>
      </c>
      <c r="C7" s="59">
        <v>-97975.6842574391</v>
      </c>
      <c r="D7" s="59">
        <v>1042180.3773554</v>
      </c>
      <c r="E7" s="59">
        <v>-9999999.0</v>
      </c>
      <c r="F7" s="59">
        <v>0.0</v>
      </c>
      <c r="G7" s="59">
        <v>0.0</v>
      </c>
      <c r="H7" s="59">
        <v>4056.29</v>
      </c>
      <c r="I7" s="59">
        <v>2084410.06</v>
      </c>
      <c r="J7" s="59">
        <v>18.0</v>
      </c>
      <c r="K7" s="59">
        <v>1.0</v>
      </c>
      <c r="L7" s="59">
        <v>30.0</v>
      </c>
      <c r="M7" s="60" t="str">
        <f>IFERROR(VLOOKUP(A7,'Model-Feature'!$A:$C,2,0))</f>
        <v>Balance &amp; Transaction</v>
      </c>
    </row>
    <row r="8">
      <c r="A8" s="22" t="s">
        <v>31</v>
      </c>
      <c r="B8" s="57">
        <v>37539.0</v>
      </c>
      <c r="C8" s="57">
        <v>-108994.382700658</v>
      </c>
      <c r="D8" s="57">
        <v>1039453.64033011</v>
      </c>
      <c r="E8" s="57">
        <v>-9999999.0</v>
      </c>
      <c r="F8" s="57">
        <v>0.0</v>
      </c>
      <c r="G8" s="57">
        <v>0.0</v>
      </c>
      <c r="H8" s="57">
        <v>0.0</v>
      </c>
      <c r="I8" s="57">
        <v>1541316.58</v>
      </c>
      <c r="J8" s="57">
        <v>11.0</v>
      </c>
      <c r="K8" s="57">
        <v>1.0</v>
      </c>
      <c r="L8" s="57">
        <v>8.0</v>
      </c>
      <c r="M8" s="58" t="str">
        <f>IFERROR(VLOOKUP(A8,'Model-Feature'!$A:$C,2,0))</f>
        <v>Balance &amp; Transaction</v>
      </c>
    </row>
    <row r="9">
      <c r="A9" s="27" t="s">
        <v>33</v>
      </c>
      <c r="B9" s="59">
        <v>37539.0</v>
      </c>
      <c r="C9" s="59">
        <v>-108074.224673006</v>
      </c>
      <c r="D9" s="59">
        <v>1039518.48740984</v>
      </c>
      <c r="E9" s="59">
        <v>-9999999.0</v>
      </c>
      <c r="F9" s="59">
        <v>77.0</v>
      </c>
      <c r="G9" s="59">
        <v>374.0</v>
      </c>
      <c r="H9" s="59">
        <v>925.0</v>
      </c>
      <c r="I9" s="59">
        <v>999982.0</v>
      </c>
      <c r="J9" s="59">
        <v>18.0</v>
      </c>
      <c r="K9" s="59">
        <v>1.0</v>
      </c>
      <c r="L9" s="59">
        <v>25.0</v>
      </c>
      <c r="M9" s="60" t="str">
        <f>IFERROR(VLOOKUP(A9,'Model-Feature'!$A:$C,2,0))</f>
        <v>Balance &amp; Transaction</v>
      </c>
    </row>
    <row r="10">
      <c r="A10" s="22" t="s">
        <v>35</v>
      </c>
      <c r="B10" s="57">
        <v>37539.0</v>
      </c>
      <c r="C10" s="57">
        <v>-89281.3869762117</v>
      </c>
      <c r="D10" s="57">
        <v>1045652.64197082</v>
      </c>
      <c r="E10" s="57">
        <v>-9999999.0</v>
      </c>
      <c r="F10" s="57">
        <v>5.63</v>
      </c>
      <c r="G10" s="57">
        <v>768.6</v>
      </c>
      <c r="H10" s="57">
        <v>7476.5</v>
      </c>
      <c r="I10" s="57">
        <v>4414296.66</v>
      </c>
      <c r="J10" s="57">
        <v>13.0</v>
      </c>
      <c r="K10" s="57">
        <v>0.0</v>
      </c>
      <c r="L10" s="57">
        <v>0.0</v>
      </c>
      <c r="M10" s="58" t="str">
        <f>IFERROR(VLOOKUP(A10,'Model-Feature'!$A:$C,2,0))</f>
        <v>Balance &amp; Transaction</v>
      </c>
    </row>
    <row r="11">
      <c r="A11" s="27" t="s">
        <v>37</v>
      </c>
      <c r="B11" s="59">
        <v>37539.0</v>
      </c>
      <c r="C11" s="59">
        <v>-109219.732598097</v>
      </c>
      <c r="D11" s="59">
        <v>1039373.39659603</v>
      </c>
      <c r="E11" s="59">
        <v>-9999999.0</v>
      </c>
      <c r="F11" s="59">
        <v>0.0</v>
      </c>
      <c r="G11" s="59">
        <v>0.0</v>
      </c>
      <c r="H11" s="59">
        <v>0.0</v>
      </c>
      <c r="I11" s="59">
        <v>1.0</v>
      </c>
      <c r="J11" s="59">
        <v>0.0</v>
      </c>
      <c r="K11" s="59">
        <v>0.0</v>
      </c>
      <c r="L11" s="59">
        <v>0.0</v>
      </c>
      <c r="M11" s="60" t="str">
        <f>IFERROR(VLOOKUP(A11,'Model-Feature'!$A:$C,2,0))</f>
        <v>Balance &amp; Transaction</v>
      </c>
    </row>
    <row r="12">
      <c r="A12" s="22" t="s">
        <v>39</v>
      </c>
      <c r="B12" s="57">
        <v>37539.0</v>
      </c>
      <c r="C12" s="57">
        <v>-94892.7097895523</v>
      </c>
      <c r="D12" s="57">
        <v>1042994.0727912</v>
      </c>
      <c r="E12" s="57">
        <v>-9999999.0</v>
      </c>
      <c r="F12" s="57">
        <v>114.95</v>
      </c>
      <c r="G12" s="57">
        <v>994.68</v>
      </c>
      <c r="H12" s="57">
        <v>4670.45</v>
      </c>
      <c r="I12" s="57">
        <v>1949352.49</v>
      </c>
      <c r="J12" s="57">
        <v>23.0</v>
      </c>
      <c r="K12" s="57">
        <v>1.0</v>
      </c>
      <c r="L12" s="57">
        <v>39.0</v>
      </c>
      <c r="M12" s="58" t="str">
        <f>IFERROR(VLOOKUP(A12,'Model-Feature'!$A:$C,2,0))</f>
        <v>Balance &amp; Transaction</v>
      </c>
    </row>
    <row r="13">
      <c r="A13" s="27" t="s">
        <v>41</v>
      </c>
      <c r="B13" s="59">
        <v>37539.0</v>
      </c>
      <c r="C13" s="59">
        <v>-109191.325705</v>
      </c>
      <c r="D13" s="59">
        <v>1039383.1438427</v>
      </c>
      <c r="E13" s="59">
        <v>-9999999.0</v>
      </c>
      <c r="F13" s="59">
        <v>0.0</v>
      </c>
      <c r="G13" s="59">
        <v>0.0</v>
      </c>
      <c r="H13" s="59">
        <v>0.0</v>
      </c>
      <c r="I13" s="59">
        <v>708446.18</v>
      </c>
      <c r="J13" s="59">
        <v>0.0</v>
      </c>
      <c r="K13" s="59">
        <v>1.0</v>
      </c>
      <c r="L13" s="59">
        <v>0.0</v>
      </c>
      <c r="M13" s="60" t="str">
        <f>IFERROR(VLOOKUP(A13,'Model-Feature'!$A:$C,2,0))</f>
        <v>Balance &amp; Transaction</v>
      </c>
    </row>
    <row r="14">
      <c r="A14" s="22" t="s">
        <v>43</v>
      </c>
      <c r="B14" s="57">
        <v>37539.0</v>
      </c>
      <c r="C14" s="57">
        <v>-109164.112096752</v>
      </c>
      <c r="D14" s="57">
        <v>1039379.24362306</v>
      </c>
      <c r="E14" s="57">
        <v>-9999999.0</v>
      </c>
      <c r="F14" s="57">
        <v>0.0</v>
      </c>
      <c r="G14" s="57">
        <v>41.0</v>
      </c>
      <c r="H14" s="57">
        <v>78.0</v>
      </c>
      <c r="I14" s="57">
        <v>887.0</v>
      </c>
      <c r="J14" s="57">
        <v>38.0</v>
      </c>
      <c r="K14" s="57">
        <v>1.0</v>
      </c>
      <c r="L14" s="57">
        <v>64.0</v>
      </c>
      <c r="M14" s="58" t="str">
        <f>IFERROR(VLOOKUP(A14,'Model-Feature'!$A:$C,2,0))</f>
        <v>Product Holding</v>
      </c>
    </row>
    <row r="15">
      <c r="A15" s="27" t="s">
        <v>45</v>
      </c>
      <c r="B15" s="59">
        <v>37539.0</v>
      </c>
      <c r="C15" s="59">
        <v>-80918.7724627722</v>
      </c>
      <c r="D15" s="59">
        <v>1050879.91488642</v>
      </c>
      <c r="E15" s="59">
        <v>-9999999.0</v>
      </c>
      <c r="F15" s="59">
        <v>0.0</v>
      </c>
      <c r="G15" s="59">
        <v>200.0</v>
      </c>
      <c r="H15" s="59">
        <v>20360.0</v>
      </c>
      <c r="I15" s="59">
        <v>1.337651569E7</v>
      </c>
      <c r="J15" s="59">
        <v>2.0</v>
      </c>
      <c r="K15" s="59">
        <v>0.0</v>
      </c>
      <c r="L15" s="59">
        <v>0.0</v>
      </c>
      <c r="M15" s="60" t="str">
        <f>IFERROR(VLOOKUP(A15,'Model-Feature'!$A:$C,2,0))</f>
        <v>Balance &amp; Transaction</v>
      </c>
    </row>
    <row r="16">
      <c r="A16" s="22" t="s">
        <v>47</v>
      </c>
      <c r="B16" s="57">
        <v>37539.0</v>
      </c>
      <c r="C16" s="57">
        <v>-80809.4739231201</v>
      </c>
      <c r="D16" s="57">
        <v>1050601.13679403</v>
      </c>
      <c r="E16" s="57">
        <v>-9999999.0</v>
      </c>
      <c r="F16" s="57">
        <v>0.0</v>
      </c>
      <c r="G16" s="57">
        <v>495.0</v>
      </c>
      <c r="H16" s="57">
        <v>21786.65</v>
      </c>
      <c r="I16" s="57">
        <v>1.3355427E7</v>
      </c>
      <c r="J16" s="57">
        <v>13.0</v>
      </c>
      <c r="K16" s="57">
        <v>1.0</v>
      </c>
      <c r="L16" s="57">
        <v>16.0</v>
      </c>
      <c r="M16" s="58" t="str">
        <f>IFERROR(VLOOKUP(A16,'Model-Feature'!$A:$C,2,0))</f>
        <v>Balance &amp; Transaction</v>
      </c>
    </row>
    <row r="17">
      <c r="A17" s="27" t="s">
        <v>49</v>
      </c>
      <c r="B17" s="59">
        <v>37539.0</v>
      </c>
      <c r="C17" s="59">
        <v>-80918.7724627722</v>
      </c>
      <c r="D17" s="59">
        <v>1050879.91488642</v>
      </c>
      <c r="E17" s="59">
        <v>-9999999.0</v>
      </c>
      <c r="F17" s="59">
        <v>0.0</v>
      </c>
      <c r="G17" s="59">
        <v>200.0</v>
      </c>
      <c r="H17" s="59">
        <v>20360.0</v>
      </c>
      <c r="I17" s="59">
        <v>1.337651569E7</v>
      </c>
      <c r="J17" s="59">
        <v>0.0</v>
      </c>
      <c r="K17" s="59">
        <v>0.0</v>
      </c>
      <c r="L17" s="59">
        <v>0.0</v>
      </c>
      <c r="M17" s="60" t="str">
        <f>IFERROR(VLOOKUP(A17,'Model-Feature'!$A:$C,2,0))</f>
        <v>Balance &amp; Transaction</v>
      </c>
    </row>
    <row r="18">
      <c r="A18" s="22" t="s">
        <v>51</v>
      </c>
      <c r="B18" s="57">
        <v>37539.0</v>
      </c>
      <c r="C18" s="57">
        <v>-80809.4739231201</v>
      </c>
      <c r="D18" s="57">
        <v>1050601.13679403</v>
      </c>
      <c r="E18" s="57">
        <v>-9999999.0</v>
      </c>
      <c r="F18" s="57">
        <v>0.0</v>
      </c>
      <c r="G18" s="57">
        <v>495.0</v>
      </c>
      <c r="H18" s="57">
        <v>21786.65</v>
      </c>
      <c r="I18" s="57">
        <v>1.3355427E7</v>
      </c>
      <c r="J18" s="57">
        <v>0.0</v>
      </c>
      <c r="K18" s="57">
        <v>0.0</v>
      </c>
      <c r="L18" s="57">
        <v>0.0</v>
      </c>
      <c r="M18" s="58" t="str">
        <f>IFERROR(VLOOKUP(A18,'Model-Feature'!$A:$C,2,0))</f>
        <v>Balance &amp; Transaction</v>
      </c>
    </row>
    <row r="19">
      <c r="A19" s="27" t="s">
        <v>53</v>
      </c>
      <c r="B19" s="59">
        <v>37539.0</v>
      </c>
      <c r="C19" s="59">
        <v>-109329.03241642</v>
      </c>
      <c r="D19" s="59">
        <v>1039576.02493629</v>
      </c>
      <c r="E19" s="59">
        <v>-9999999.0</v>
      </c>
      <c r="F19" s="59">
        <v>-44.58</v>
      </c>
      <c r="G19" s="59">
        <v>0.0</v>
      </c>
      <c r="H19" s="59">
        <v>0.0</v>
      </c>
      <c r="I19" s="59">
        <v>1171870.17</v>
      </c>
      <c r="J19" s="59">
        <v>5.0</v>
      </c>
      <c r="K19" s="59">
        <v>0.0</v>
      </c>
      <c r="L19" s="59">
        <v>0.0</v>
      </c>
      <c r="M19" s="60" t="str">
        <f>IFERROR(VLOOKUP(A19,'Model-Feature'!$A:$C,2,0))</f>
        <v>Balance &amp; Transaction</v>
      </c>
    </row>
    <row r="20">
      <c r="A20" s="22" t="s">
        <v>56</v>
      </c>
      <c r="B20" s="57">
        <v>37539.0</v>
      </c>
      <c r="C20" s="57">
        <v>-109329.03241642</v>
      </c>
      <c r="D20" s="57">
        <v>1039576.02493629</v>
      </c>
      <c r="E20" s="57">
        <v>-9999999.0</v>
      </c>
      <c r="F20" s="57">
        <v>-44.58</v>
      </c>
      <c r="G20" s="57">
        <v>0.0</v>
      </c>
      <c r="H20" s="57">
        <v>0.0</v>
      </c>
      <c r="I20" s="57">
        <v>1171870.17</v>
      </c>
      <c r="J20" s="57">
        <v>0.0</v>
      </c>
      <c r="K20" s="57">
        <v>0.0</v>
      </c>
      <c r="L20" s="57">
        <v>0.0</v>
      </c>
      <c r="M20" s="58" t="str">
        <f>IFERROR(VLOOKUP(A20,'Model-Feature'!$A:$C,2,0))</f>
        <v>Balance &amp; Transaction</v>
      </c>
    </row>
    <row r="21">
      <c r="A21" s="27" t="s">
        <v>18</v>
      </c>
      <c r="B21" s="59">
        <v>37539.0</v>
      </c>
      <c r="C21" s="59">
        <v>0.20248275127201</v>
      </c>
      <c r="D21" s="59">
        <v>0.401855432433623</v>
      </c>
      <c r="E21" s="59">
        <v>0.0</v>
      </c>
      <c r="F21" s="59">
        <v>0.0</v>
      </c>
      <c r="G21" s="59">
        <v>0.0</v>
      </c>
      <c r="H21" s="59">
        <v>0.0</v>
      </c>
      <c r="I21" s="59">
        <v>1.0</v>
      </c>
      <c r="J21" s="59">
        <v>0.0</v>
      </c>
      <c r="K21" s="59">
        <v>1.0</v>
      </c>
      <c r="L21" s="59">
        <v>1.0</v>
      </c>
      <c r="M21" s="60" t="str">
        <f>IFERROR(VLOOKUP(A21,'Model-Feature'!$A:$C,2,0))</f>
        <v>Product Holding</v>
      </c>
    </row>
    <row r="22">
      <c r="A22" s="22" t="s">
        <v>16</v>
      </c>
      <c r="B22" s="57">
        <v>37539.0</v>
      </c>
      <c r="C22" s="57">
        <v>0.10029569247982</v>
      </c>
      <c r="D22" s="57">
        <v>0.300397853553696</v>
      </c>
      <c r="E22" s="57">
        <v>0.0</v>
      </c>
      <c r="F22" s="57">
        <v>0.0</v>
      </c>
      <c r="G22" s="57">
        <v>0.0</v>
      </c>
      <c r="H22" s="57">
        <v>0.0</v>
      </c>
      <c r="I22" s="57">
        <v>1.0</v>
      </c>
      <c r="J22" s="57">
        <v>2.0</v>
      </c>
      <c r="K22" s="57">
        <v>1.0</v>
      </c>
      <c r="L22" s="57">
        <v>3.0</v>
      </c>
      <c r="M22" s="58" t="str">
        <f>IFERROR(VLOOKUP(A22,'Model-Feature'!$A:$C,2,0))</f>
        <v>Product Holding</v>
      </c>
    </row>
    <row r="23">
      <c r="A23" s="27" t="s">
        <v>14</v>
      </c>
      <c r="B23" s="59">
        <v>37539.0</v>
      </c>
      <c r="C23" s="59">
        <v>0.0155305149311382</v>
      </c>
      <c r="D23" s="59">
        <v>0.123651628940044</v>
      </c>
      <c r="E23" s="59">
        <v>0.0</v>
      </c>
      <c r="F23" s="59">
        <v>0.0</v>
      </c>
      <c r="G23" s="59">
        <v>0.0</v>
      </c>
      <c r="H23" s="59">
        <v>0.0</v>
      </c>
      <c r="I23" s="59">
        <v>1.0</v>
      </c>
      <c r="J23" s="59">
        <v>2.0</v>
      </c>
      <c r="K23" s="59">
        <v>1.0</v>
      </c>
      <c r="L23" s="59">
        <v>2.0</v>
      </c>
      <c r="M23" s="60" t="str">
        <f>IFERROR(VLOOKUP(A23,'Model-Feature'!$A:$C,2,0))</f>
        <v>Product Holding</v>
      </c>
    </row>
    <row r="24">
      <c r="A24" s="22" t="s">
        <v>65</v>
      </c>
      <c r="B24" s="57">
        <v>37539.0</v>
      </c>
      <c r="C24" s="57">
        <v>0.00631343402861024</v>
      </c>
      <c r="D24" s="57">
        <v>0.0792069549051371</v>
      </c>
      <c r="E24" s="57">
        <v>0.0</v>
      </c>
      <c r="F24" s="57">
        <v>0.0</v>
      </c>
      <c r="G24" s="57">
        <v>0.0</v>
      </c>
      <c r="H24" s="57">
        <v>0.0</v>
      </c>
      <c r="I24" s="57">
        <v>1.0</v>
      </c>
      <c r="J24" s="57">
        <v>0.0</v>
      </c>
      <c r="K24" s="57">
        <v>1.0</v>
      </c>
      <c r="L24" s="57">
        <v>0.0</v>
      </c>
      <c r="M24" s="58" t="str">
        <f>IFERROR(VLOOKUP(A24,'Model-Feature'!$A:$C,2,0))</f>
        <v>Product Holding</v>
      </c>
    </row>
    <row r="25">
      <c r="A25" s="27" t="s">
        <v>67</v>
      </c>
      <c r="B25" s="59">
        <v>37539.0</v>
      </c>
      <c r="C25" s="59">
        <v>0.475425557420282</v>
      </c>
      <c r="D25" s="59">
        <v>0.499402383456529</v>
      </c>
      <c r="E25" s="59">
        <v>0.0</v>
      </c>
      <c r="F25" s="59">
        <v>0.0</v>
      </c>
      <c r="G25" s="59">
        <v>0.0</v>
      </c>
      <c r="H25" s="59">
        <v>1.0</v>
      </c>
      <c r="I25" s="59">
        <v>1.0</v>
      </c>
      <c r="J25" s="59">
        <v>0.0</v>
      </c>
      <c r="K25" s="59">
        <v>1.0</v>
      </c>
      <c r="L25" s="59">
        <v>1.0</v>
      </c>
      <c r="M25" s="60" t="str">
        <f>IFERROR(VLOOKUP(A25,'Model-Feature'!$A:$C,2,0))</f>
        <v>Demographics</v>
      </c>
    </row>
    <row r="26">
      <c r="A26" s="22" t="s">
        <v>69</v>
      </c>
      <c r="B26" s="57">
        <v>37539.0</v>
      </c>
      <c r="C26" s="57">
        <v>0.261807719971229</v>
      </c>
      <c r="D26" s="57">
        <v>0.43962436947454</v>
      </c>
      <c r="E26" s="57">
        <v>0.0</v>
      </c>
      <c r="F26" s="57">
        <v>0.0</v>
      </c>
      <c r="G26" s="57">
        <v>0.0</v>
      </c>
      <c r="H26" s="57">
        <v>1.0</v>
      </c>
      <c r="I26" s="57">
        <v>1.0</v>
      </c>
      <c r="J26" s="57">
        <v>0.0</v>
      </c>
      <c r="K26" s="57">
        <v>1.0</v>
      </c>
      <c r="L26" s="57">
        <v>1.0</v>
      </c>
      <c r="M26" s="58" t="str">
        <f>IFERROR(VLOOKUP(A26,'Model-Feature'!$A:$C,2,0))</f>
        <v>Demographics</v>
      </c>
    </row>
    <row r="27">
      <c r="A27" s="27" t="s">
        <v>71</v>
      </c>
      <c r="B27" s="59">
        <v>37539.0</v>
      </c>
      <c r="C27" s="59">
        <v>0.0274114920482698</v>
      </c>
      <c r="D27" s="59">
        <v>0.163281390146975</v>
      </c>
      <c r="E27" s="59">
        <v>0.0</v>
      </c>
      <c r="F27" s="59">
        <v>0.0</v>
      </c>
      <c r="G27" s="59">
        <v>0.0</v>
      </c>
      <c r="H27" s="59">
        <v>0.0</v>
      </c>
      <c r="I27" s="59">
        <v>1.0</v>
      </c>
      <c r="J27" s="59">
        <v>8.0</v>
      </c>
      <c r="K27" s="59">
        <v>1.0</v>
      </c>
      <c r="L27" s="59">
        <v>9.0</v>
      </c>
      <c r="M27" s="60" t="str">
        <f>IFERROR(VLOOKUP(A27,'Model-Feature'!$A:$C,2,0))</f>
        <v>Demographics</v>
      </c>
    </row>
    <row r="28">
      <c r="A28" s="22" t="s">
        <v>73</v>
      </c>
      <c r="B28" s="57">
        <v>37539.0</v>
      </c>
      <c r="C28" s="57">
        <v>0.00634007299075628</v>
      </c>
      <c r="D28" s="57">
        <v>0.0793728183439997</v>
      </c>
      <c r="E28" s="57">
        <v>0.0</v>
      </c>
      <c r="F28" s="57">
        <v>0.0</v>
      </c>
      <c r="G28" s="57">
        <v>0.0</v>
      </c>
      <c r="H28" s="57">
        <v>0.0</v>
      </c>
      <c r="I28" s="57">
        <v>1.0</v>
      </c>
      <c r="J28" s="57">
        <v>0.0</v>
      </c>
      <c r="K28" s="57">
        <v>1.0</v>
      </c>
      <c r="L28" s="57">
        <v>0.0</v>
      </c>
      <c r="M28" s="58" t="str">
        <f>IFERROR(VLOOKUP(A28,'Model-Feature'!$A:$C,2,0))</f>
        <v>Demographics</v>
      </c>
    </row>
    <row r="29">
      <c r="A29" s="27" t="s">
        <v>75</v>
      </c>
      <c r="B29" s="59">
        <v>37539.0</v>
      </c>
      <c r="C29" s="59">
        <v>0.00109219744798742</v>
      </c>
      <c r="D29" s="59">
        <v>0.0330307980031554</v>
      </c>
      <c r="E29" s="59">
        <v>0.0</v>
      </c>
      <c r="F29" s="59">
        <v>0.0</v>
      </c>
      <c r="G29" s="59">
        <v>0.0</v>
      </c>
      <c r="H29" s="59">
        <v>0.0</v>
      </c>
      <c r="I29" s="59">
        <v>1.0</v>
      </c>
      <c r="J29" s="59">
        <v>0.0</v>
      </c>
      <c r="K29" s="59">
        <v>1.0</v>
      </c>
      <c r="L29" s="59">
        <v>0.0</v>
      </c>
      <c r="M29" s="60" t="str">
        <f>IFERROR(VLOOKUP(A29,'Model-Feature'!$A:$C,2,0))</f>
        <v>Demographics</v>
      </c>
    </row>
    <row r="30">
      <c r="A30" s="22" t="s">
        <v>77</v>
      </c>
      <c r="B30" s="57">
        <v>37539.0</v>
      </c>
      <c r="C30" s="57">
        <v>0.0894802738485308</v>
      </c>
      <c r="D30" s="57">
        <v>0.285439529268938</v>
      </c>
      <c r="E30" s="57">
        <v>0.0</v>
      </c>
      <c r="F30" s="57">
        <v>0.0</v>
      </c>
      <c r="G30" s="57">
        <v>0.0</v>
      </c>
      <c r="H30" s="57">
        <v>0.0</v>
      </c>
      <c r="I30" s="57">
        <v>1.0</v>
      </c>
      <c r="J30" s="57">
        <v>1.0</v>
      </c>
      <c r="K30" s="57">
        <v>1.0</v>
      </c>
      <c r="L30" s="57">
        <v>4.0</v>
      </c>
      <c r="M30" s="58" t="str">
        <f>IFERROR(VLOOKUP(A30,'Model-Feature'!$A:$C,2,0))</f>
        <v>Demographics</v>
      </c>
    </row>
    <row r="31">
      <c r="A31" s="27" t="s">
        <v>79</v>
      </c>
      <c r="B31" s="59">
        <v>37539.0</v>
      </c>
      <c r="C31" s="59">
        <v>0.0188603851993926</v>
      </c>
      <c r="D31" s="59">
        <v>0.13603368710686</v>
      </c>
      <c r="E31" s="59">
        <v>0.0</v>
      </c>
      <c r="F31" s="59">
        <v>0.0</v>
      </c>
      <c r="G31" s="59">
        <v>0.0</v>
      </c>
      <c r="H31" s="59">
        <v>0.0</v>
      </c>
      <c r="I31" s="59">
        <v>1.0</v>
      </c>
      <c r="J31" s="59">
        <v>0.0</v>
      </c>
      <c r="K31" s="59">
        <v>1.0</v>
      </c>
      <c r="L31" s="59">
        <v>1.0</v>
      </c>
      <c r="M31" s="60" t="str">
        <f>IFERROR(VLOOKUP(A31,'Model-Feature'!$A:$C,2,0))</f>
        <v>Demographics</v>
      </c>
    </row>
    <row r="32">
      <c r="A32" s="22" t="s">
        <v>81</v>
      </c>
      <c r="B32" s="57">
        <v>37539.0</v>
      </c>
      <c r="C32" s="57">
        <v>0.0816217800154506</v>
      </c>
      <c r="D32" s="57">
        <v>0.273791274410699</v>
      </c>
      <c r="E32" s="57">
        <v>0.0</v>
      </c>
      <c r="F32" s="57">
        <v>0.0</v>
      </c>
      <c r="G32" s="57">
        <v>0.0</v>
      </c>
      <c r="H32" s="57">
        <v>0.0</v>
      </c>
      <c r="I32" s="57">
        <v>1.0</v>
      </c>
      <c r="J32" s="57">
        <v>0.0</v>
      </c>
      <c r="K32" s="57">
        <v>1.0</v>
      </c>
      <c r="L32" s="57">
        <v>1.0</v>
      </c>
      <c r="M32" s="58" t="str">
        <f>IFERROR(VLOOKUP(A32,'Model-Feature'!$A:$C,2,0))</f>
        <v>Demographics</v>
      </c>
    </row>
    <row r="33">
      <c r="A33" s="27" t="s">
        <v>83</v>
      </c>
      <c r="B33" s="59">
        <v>37539.0</v>
      </c>
      <c r="C33" s="59">
        <v>0.0313274194837369</v>
      </c>
      <c r="D33" s="59">
        <v>0.174203388830511</v>
      </c>
      <c r="E33" s="59">
        <v>0.0</v>
      </c>
      <c r="F33" s="59">
        <v>0.0</v>
      </c>
      <c r="G33" s="59">
        <v>0.0</v>
      </c>
      <c r="H33" s="59">
        <v>0.0</v>
      </c>
      <c r="I33" s="59">
        <v>1.0</v>
      </c>
      <c r="J33" s="59">
        <v>0.0</v>
      </c>
      <c r="K33" s="59">
        <v>1.0</v>
      </c>
      <c r="L33" s="59">
        <v>0.0</v>
      </c>
      <c r="M33" s="60" t="str">
        <f>IFERROR(VLOOKUP(A33,'Model-Feature'!$A:$C,2,0))</f>
        <v>Demographics</v>
      </c>
    </row>
    <row r="34">
      <c r="A34" s="22" t="s">
        <v>85</v>
      </c>
      <c r="B34" s="57">
        <v>37539.0</v>
      </c>
      <c r="C34" s="57">
        <v>0.481792269373185</v>
      </c>
      <c r="D34" s="57">
        <v>0.499675024022362</v>
      </c>
      <c r="E34" s="57">
        <v>0.0</v>
      </c>
      <c r="F34" s="57">
        <v>0.0</v>
      </c>
      <c r="G34" s="57">
        <v>0.0</v>
      </c>
      <c r="H34" s="57">
        <v>1.0</v>
      </c>
      <c r="I34" s="57">
        <v>1.0</v>
      </c>
      <c r="J34" s="57">
        <v>0.0</v>
      </c>
      <c r="K34" s="57">
        <v>1.0</v>
      </c>
      <c r="L34" s="57">
        <v>0.0</v>
      </c>
      <c r="M34" s="58" t="str">
        <f>IFERROR(VLOOKUP(A34,'Model-Feature'!$A:$C,2,0))</f>
        <v>Segment</v>
      </c>
    </row>
    <row r="35">
      <c r="A35" s="27" t="s">
        <v>88</v>
      </c>
      <c r="B35" s="59">
        <v>37539.0</v>
      </c>
      <c r="C35" s="59">
        <v>0.456725005993766</v>
      </c>
      <c r="D35" s="59">
        <v>0.498130389479429</v>
      </c>
      <c r="E35" s="59">
        <v>0.0</v>
      </c>
      <c r="F35" s="59">
        <v>0.0</v>
      </c>
      <c r="G35" s="59">
        <v>0.0</v>
      </c>
      <c r="H35" s="59">
        <v>1.0</v>
      </c>
      <c r="I35" s="59">
        <v>1.0</v>
      </c>
      <c r="J35" s="59">
        <v>0.0</v>
      </c>
      <c r="K35" s="59">
        <v>0.0</v>
      </c>
      <c r="L35" s="59">
        <v>0.0</v>
      </c>
      <c r="M35" s="60" t="str">
        <f>IFERROR(VLOOKUP(A35,'Model-Feature'!$A:$C,2,0))</f>
        <v>Segment</v>
      </c>
    </row>
    <row r="36">
      <c r="A36" s="22" t="s">
        <v>90</v>
      </c>
      <c r="B36" s="57">
        <v>37539.0</v>
      </c>
      <c r="C36" s="57">
        <v>0.055169290604438</v>
      </c>
      <c r="D36" s="57">
        <v>0.2283134437316</v>
      </c>
      <c r="E36" s="57">
        <v>0.0</v>
      </c>
      <c r="F36" s="57">
        <v>0.0</v>
      </c>
      <c r="G36" s="57">
        <v>0.0</v>
      </c>
      <c r="H36" s="57">
        <v>0.0</v>
      </c>
      <c r="I36" s="57">
        <v>1.0</v>
      </c>
      <c r="J36" s="57">
        <v>0.0</v>
      </c>
      <c r="K36" s="57">
        <v>1.0</v>
      </c>
      <c r="L36" s="57">
        <v>0.0</v>
      </c>
      <c r="M36" s="58" t="str">
        <f>IFERROR(VLOOKUP(A36,'Model-Feature'!$A:$C,2,0))</f>
        <v>Segment</v>
      </c>
    </row>
    <row r="37">
      <c r="A37" s="27" t="s">
        <v>92</v>
      </c>
      <c r="B37" s="59">
        <v>37539.0</v>
      </c>
      <c r="C37" s="59">
        <v>0.559871067423213</v>
      </c>
      <c r="D37" s="59">
        <v>0.496409125331576</v>
      </c>
      <c r="E37" s="59">
        <v>0.0</v>
      </c>
      <c r="F37" s="59">
        <v>0.0</v>
      </c>
      <c r="G37" s="59">
        <v>1.0</v>
      </c>
      <c r="H37" s="59">
        <v>1.0</v>
      </c>
      <c r="I37" s="59">
        <v>1.0</v>
      </c>
      <c r="J37" s="59">
        <v>13.0</v>
      </c>
      <c r="K37" s="59">
        <v>1.0</v>
      </c>
      <c r="L37" s="59">
        <v>13.0</v>
      </c>
      <c r="M37" s="60" t="str">
        <f>IFERROR(VLOOKUP(A37,'Model-Feature'!$A:$C,2,0))</f>
        <v>Demographics</v>
      </c>
    </row>
    <row r="38">
      <c r="A38" s="22" t="s">
        <v>94</v>
      </c>
      <c r="B38" s="57">
        <v>37539.0</v>
      </c>
      <c r="C38" s="57">
        <v>0.70614560856709</v>
      </c>
      <c r="D38" s="57">
        <v>0.455532123901973</v>
      </c>
      <c r="E38" s="57">
        <v>0.0</v>
      </c>
      <c r="F38" s="57">
        <v>0.0</v>
      </c>
      <c r="G38" s="57">
        <v>1.0</v>
      </c>
      <c r="H38" s="57">
        <v>1.0</v>
      </c>
      <c r="I38" s="57">
        <v>1.0</v>
      </c>
      <c r="J38" s="57">
        <v>2.0</v>
      </c>
      <c r="K38" s="57">
        <v>1.0</v>
      </c>
      <c r="L38" s="57">
        <v>3.0</v>
      </c>
      <c r="M38" s="58" t="str">
        <f>IFERROR(VLOOKUP(A38,'Model-Feature'!$A:$C,2,0))</f>
        <v>Demographics</v>
      </c>
    </row>
    <row r="39">
      <c r="A39" s="27" t="s">
        <v>96</v>
      </c>
      <c r="B39" s="59">
        <v>37074.0</v>
      </c>
      <c r="C39" s="59">
        <v>21.5041681755316</v>
      </c>
      <c r="D39" s="59">
        <v>801.579177103364</v>
      </c>
      <c r="E39" s="59">
        <v>0.0</v>
      </c>
      <c r="F39" s="59">
        <v>0.0123038425256857</v>
      </c>
      <c r="G39" s="59">
        <v>0.0912324395403996</v>
      </c>
      <c r="H39" s="59">
        <v>0.531069366728839</v>
      </c>
      <c r="I39" s="59">
        <v>92371.0584707646</v>
      </c>
      <c r="J39" s="59">
        <v>6.0</v>
      </c>
      <c r="K39" s="59">
        <v>0.0</v>
      </c>
      <c r="L39" s="59">
        <v>0.0</v>
      </c>
      <c r="M39" s="60" t="str">
        <f>IFERROR(VLOOKUP(A39,'Model-Feature'!$A:$C,2,0))</f>
        <v>Balance &amp; Transaction</v>
      </c>
    </row>
    <row r="40">
      <c r="A40" s="22" t="s">
        <v>98</v>
      </c>
      <c r="B40" s="57">
        <v>19750.0</v>
      </c>
      <c r="C40" s="57">
        <v>373.22595749346</v>
      </c>
      <c r="D40" s="57">
        <v>16175.4664823325</v>
      </c>
      <c r="E40" s="57">
        <v>0.0</v>
      </c>
      <c r="F40" s="57">
        <v>0.013914306463326</v>
      </c>
      <c r="G40" s="57">
        <v>0.0603340087217486</v>
      </c>
      <c r="H40" s="57">
        <v>0.279625</v>
      </c>
      <c r="I40" s="57">
        <v>1655172.0</v>
      </c>
      <c r="J40" s="57">
        <v>23.0</v>
      </c>
      <c r="K40" s="57">
        <v>1.0</v>
      </c>
      <c r="L40" s="57">
        <v>25.0</v>
      </c>
      <c r="M40" s="58" t="str">
        <f>IFERROR(VLOOKUP(A40,'Model-Feature'!$A:$C,2,0))</f>
        <v>Balance &amp; Transaction</v>
      </c>
    </row>
    <row r="41">
      <c r="A41" s="27" t="s">
        <v>100</v>
      </c>
      <c r="B41" s="59">
        <v>19750.0</v>
      </c>
      <c r="C41" s="59">
        <v>28.4123109210204</v>
      </c>
      <c r="D41" s="59">
        <v>3897.62108868686</v>
      </c>
      <c r="E41" s="59">
        <v>-0.67782864621472</v>
      </c>
      <c r="F41" s="59">
        <v>0.0</v>
      </c>
      <c r="G41" s="59">
        <v>0.0</v>
      </c>
      <c r="H41" s="59">
        <v>0.0</v>
      </c>
      <c r="I41" s="59">
        <v>547677.0</v>
      </c>
      <c r="J41" s="59">
        <v>3.0</v>
      </c>
      <c r="K41" s="59">
        <v>0.0</v>
      </c>
      <c r="L41" s="59">
        <v>0.0</v>
      </c>
      <c r="M41" s="60" t="str">
        <f>IFERROR(VLOOKUP(A41,'Model-Feature'!$A:$C,2,0))</f>
        <v>Balance &amp; Transaction</v>
      </c>
    </row>
    <row r="42">
      <c r="A42" s="22" t="s">
        <v>102</v>
      </c>
      <c r="B42" s="57">
        <v>33122.0</v>
      </c>
      <c r="C42" s="57">
        <v>0.999614831653031</v>
      </c>
      <c r="D42" s="57">
        <v>0.0191923756642601</v>
      </c>
      <c r="E42" s="57">
        <v>0.0</v>
      </c>
      <c r="F42" s="57">
        <v>1.0</v>
      </c>
      <c r="G42" s="57">
        <v>1.0</v>
      </c>
      <c r="H42" s="57">
        <v>1.0</v>
      </c>
      <c r="I42" s="57">
        <v>1.0</v>
      </c>
      <c r="J42" s="57">
        <v>0.0</v>
      </c>
      <c r="K42" s="57">
        <v>0.0</v>
      </c>
      <c r="L42" s="57">
        <v>0.0</v>
      </c>
      <c r="M42" s="58" t="str">
        <f>IFERROR(VLOOKUP(A42,'Model-Feature'!$A:$C,2,0))</f>
        <v>Balance &amp; Transaction</v>
      </c>
    </row>
    <row r="43">
      <c r="A43" s="27" t="s">
        <v>104</v>
      </c>
      <c r="B43" s="59">
        <v>33110.0</v>
      </c>
      <c r="C43" s="59">
        <v>334.429418831318</v>
      </c>
      <c r="D43" s="59">
        <v>9147.1523506058</v>
      </c>
      <c r="E43" s="59">
        <v>0.0</v>
      </c>
      <c r="F43" s="59">
        <v>0.476617345285668</v>
      </c>
      <c r="G43" s="59">
        <v>1.0</v>
      </c>
      <c r="H43" s="59">
        <v>2.9415842875239</v>
      </c>
      <c r="I43" s="59">
        <v>1327491.0</v>
      </c>
      <c r="J43" s="59">
        <v>16.0</v>
      </c>
      <c r="K43" s="59">
        <v>1.0</v>
      </c>
      <c r="L43" s="59">
        <v>30.0</v>
      </c>
      <c r="M43" s="60" t="str">
        <f>IFERROR(VLOOKUP(A43,'Model-Feature'!$A:$C,2,0))</f>
        <v>Balance &amp; Transaction</v>
      </c>
    </row>
    <row r="44">
      <c r="A44" s="22" t="s">
        <v>106</v>
      </c>
      <c r="B44" s="57">
        <v>19750.0</v>
      </c>
      <c r="C44" s="57">
        <v>-5.54280357439998</v>
      </c>
      <c r="D44" s="57">
        <v>101.022991875643</v>
      </c>
      <c r="E44" s="57">
        <v>-5451.38095238095</v>
      </c>
      <c r="F44" s="57">
        <v>-0.0833333333333333</v>
      </c>
      <c r="G44" s="57">
        <v>0.0</v>
      </c>
      <c r="H44" s="57">
        <v>0.0440073321229881</v>
      </c>
      <c r="I44" s="57">
        <v>1.0</v>
      </c>
      <c r="J44" s="57">
        <v>18.0</v>
      </c>
      <c r="K44" s="57">
        <v>1.0</v>
      </c>
      <c r="L44" s="57">
        <v>22.0</v>
      </c>
      <c r="M44" s="58" t="str">
        <f>IFERROR(VLOOKUP(A44,'Model-Feature'!$A:$C,2,0))</f>
        <v>Balance &amp; Transaction</v>
      </c>
    </row>
    <row r="45">
      <c r="A45" s="27" t="s">
        <v>108</v>
      </c>
      <c r="B45" s="59">
        <v>37539.0</v>
      </c>
      <c r="C45" s="59">
        <v>0.913370095101094</v>
      </c>
      <c r="D45" s="59">
        <v>0.281295702676959</v>
      </c>
      <c r="E45" s="59">
        <v>0.0</v>
      </c>
      <c r="F45" s="59">
        <v>1.0</v>
      </c>
      <c r="G45" s="59">
        <v>1.0</v>
      </c>
      <c r="H45" s="59">
        <v>1.0</v>
      </c>
      <c r="I45" s="59">
        <v>1.0</v>
      </c>
      <c r="J45" s="59">
        <v>0.0</v>
      </c>
      <c r="K45" s="59">
        <v>1.0</v>
      </c>
      <c r="L45" s="59">
        <v>0.0</v>
      </c>
      <c r="M45" s="60" t="str">
        <f>IFERROR(VLOOKUP(A45,'Model-Feature'!$A:$C,2,0))</f>
        <v>Product Holding</v>
      </c>
    </row>
    <row r="46">
      <c r="A46" s="22" t="s">
        <v>110</v>
      </c>
      <c r="B46" s="57">
        <v>37539.0</v>
      </c>
      <c r="C46" s="57">
        <v>9.05724712965182E-4</v>
      </c>
      <c r="D46" s="57">
        <v>0.0300820292211993</v>
      </c>
      <c r="E46" s="57">
        <v>0.0</v>
      </c>
      <c r="F46" s="57">
        <v>0.0</v>
      </c>
      <c r="G46" s="57">
        <v>0.0</v>
      </c>
      <c r="H46" s="57">
        <v>0.0</v>
      </c>
      <c r="I46" s="57">
        <v>1.0</v>
      </c>
      <c r="J46" s="57">
        <v>0.0</v>
      </c>
      <c r="K46" s="57">
        <v>0.0</v>
      </c>
      <c r="L46" s="57">
        <v>0.0</v>
      </c>
      <c r="M46" s="58" t="str">
        <f>IFERROR(VLOOKUP(A46,'Model-Feature'!$A:$C,2,0))</f>
        <v>Product Holding</v>
      </c>
    </row>
    <row r="47">
      <c r="A47" s="32" t="s">
        <v>112</v>
      </c>
      <c r="B47" s="61">
        <v>37539.0</v>
      </c>
      <c r="C47" s="61">
        <v>1.23258477849702</v>
      </c>
      <c r="D47" s="61">
        <v>0.645816347604772</v>
      </c>
      <c r="E47" s="61">
        <v>0.0</v>
      </c>
      <c r="F47" s="61">
        <v>1.0</v>
      </c>
      <c r="G47" s="61">
        <v>1.0</v>
      </c>
      <c r="H47" s="61">
        <v>2.0</v>
      </c>
      <c r="I47" s="61">
        <v>4.0</v>
      </c>
      <c r="J47" s="61">
        <v>5.0</v>
      </c>
      <c r="K47" s="61">
        <v>1.0</v>
      </c>
      <c r="L47" s="61">
        <v>4.0</v>
      </c>
      <c r="M47" s="62" t="str">
        <f>IFERROR(VLOOKUP(A47,'Model-Feature'!$A:$C,2,0))</f>
        <v>Product Holding</v>
      </c>
    </row>
    <row r="52">
      <c r="A52" s="63" t="s">
        <v>191</v>
      </c>
      <c r="B52" s="64" t="s">
        <v>192</v>
      </c>
      <c r="C52" s="64" t="s">
        <v>193</v>
      </c>
      <c r="D52" s="64" t="s">
        <v>194</v>
      </c>
      <c r="E52" s="64" t="s">
        <v>195</v>
      </c>
      <c r="F52" s="64" t="s">
        <v>196</v>
      </c>
      <c r="H52" s="8" t="s">
        <v>192</v>
      </c>
      <c r="I52" s="8" t="s">
        <v>197</v>
      </c>
      <c r="J52" s="8" t="s">
        <v>198</v>
      </c>
    </row>
    <row r="53">
      <c r="A53" s="8" t="s">
        <v>62</v>
      </c>
      <c r="B53" s="65">
        <f>COUNTIFS(Table2[[#ALL],[feature_group]],$A53)</f>
        <v>14</v>
      </c>
      <c r="C53" s="66">
        <f>B53/B57</f>
        <v>0.3181818182</v>
      </c>
      <c r="D53" s="65">
        <f>COUNTIFS(Table2[[#ALL],[feature_group]],$A53,Table2[[#ALL],[selected]],1)</f>
        <v>14</v>
      </c>
      <c r="E53" s="66">
        <f>D53/D57</f>
        <v>0.4375</v>
      </c>
      <c r="F53" s="66">
        <f>SUMIFS(Table2[[#ALL],[final_importance]],Table2[[#ALL],[feature_group]],$A53,Table2[[#ALL],[selected]],1)/SUM(Table2[[#ALL],[final_importance]])</f>
        <v>0.272972973</v>
      </c>
      <c r="H53" s="67" t="str">
        <f t="shared" ref="H53:H57" si="1">TEXT(B53,"#,##0")&amp;" ("&amp;TEXT(C53,"0%")&amp;")"</f>
        <v>14 (32%)</v>
      </c>
      <c r="I53" s="67" t="str">
        <f t="shared" ref="I53:I57" si="2">TEXT(D53,"#,##0")&amp;" ("&amp;TEXT(E53,"0%")&amp;")"</f>
        <v>14 (44%)</v>
      </c>
      <c r="J53" s="68">
        <f t="shared" ref="J53:J57" si="3">F53</f>
        <v>0.272972973</v>
      </c>
    </row>
    <row r="54">
      <c r="A54" s="8" t="s">
        <v>64</v>
      </c>
      <c r="B54" s="65">
        <f>COUNTIFS(Table2[[#ALL],[feature_group]],$A54)</f>
        <v>8</v>
      </c>
      <c r="C54" s="66">
        <f>B54/B57</f>
        <v>0.1818181818</v>
      </c>
      <c r="D54" s="65">
        <f>COUNTIFS(Table2[[#ALL],[feature_group]],$A54,Table2[[#ALL],[selected]],1)</f>
        <v>7</v>
      </c>
      <c r="E54" s="66">
        <f>D54/D57</f>
        <v>0.21875</v>
      </c>
      <c r="F54" s="66">
        <f>SUMIFS(Table2[[#ALL],[final_importance]],Table2[[#ALL],[feature_group]],$A54,Table2[[#ALL],[selected]],1)/SUM(Table2[[#ALL],[final_importance]])</f>
        <v>0.2</v>
      </c>
      <c r="H54" s="67" t="str">
        <f t="shared" si="1"/>
        <v>8 (18%)</v>
      </c>
      <c r="I54" s="67" t="str">
        <f t="shared" si="2"/>
        <v>7 (22%)</v>
      </c>
      <c r="J54" s="68">
        <f t="shared" si="3"/>
        <v>0.2</v>
      </c>
    </row>
    <row r="55">
      <c r="A55" s="8" t="s">
        <v>86</v>
      </c>
      <c r="B55" s="65">
        <f>COUNTIFS(Table2[[#ALL],[feature_group]],$A55)</f>
        <v>3</v>
      </c>
      <c r="C55" s="66">
        <f>B55/B57</f>
        <v>0.06818181818</v>
      </c>
      <c r="D55" s="65">
        <f>COUNTIFS(Table2[[#ALL],[feature_group]],$A55,Table2[[#ALL],[selected]],1)</f>
        <v>2</v>
      </c>
      <c r="E55" s="66">
        <f>D55/D57</f>
        <v>0.0625</v>
      </c>
      <c r="F55" s="66">
        <f>SUMIFS(Table2[[#ALL],[final_importance]],Table2[[#ALL],[feature_group]],$A55,Table2[[#ALL],[selected]],1)/SUM(Table2[[#ALL],[final_importance]])</f>
        <v>0</v>
      </c>
      <c r="H55" s="67" t="str">
        <f t="shared" si="1"/>
        <v>3 (7%)</v>
      </c>
      <c r="I55" s="67" t="str">
        <f t="shared" si="2"/>
        <v>2 (6%)</v>
      </c>
      <c r="J55" s="68">
        <f t="shared" si="3"/>
        <v>0</v>
      </c>
    </row>
    <row r="56">
      <c r="A56" s="8" t="s">
        <v>63</v>
      </c>
      <c r="B56" s="65">
        <f>COUNTIFS(Table2[[#ALL],[feature_group]],$A56)</f>
        <v>19</v>
      </c>
      <c r="C56" s="66">
        <f>B56/B57</f>
        <v>0.4318181818</v>
      </c>
      <c r="D56" s="65">
        <f>COUNTIFS(Table2[[#ALL],[feature_group]],$A56,Table2[[#ALL],[selected]],1)</f>
        <v>9</v>
      </c>
      <c r="E56" s="66">
        <f>D56/D57</f>
        <v>0.28125</v>
      </c>
      <c r="F56" s="66">
        <f>SUMIFS(Table2[[#ALL],[final_importance]],Table2[[#ALL],[feature_group]],$A56,Table2[[#ALL],[selected]],1)/SUM(Table2[[#ALL],[final_importance]])</f>
        <v>0.527027027</v>
      </c>
      <c r="H56" s="67" t="str">
        <f t="shared" si="1"/>
        <v>19 (43%)</v>
      </c>
      <c r="I56" s="67" t="str">
        <f t="shared" si="2"/>
        <v>9 (28%)</v>
      </c>
      <c r="J56" s="68">
        <f t="shared" si="3"/>
        <v>0.527027027</v>
      </c>
    </row>
    <row r="57">
      <c r="A57" s="69" t="s">
        <v>149</v>
      </c>
      <c r="B57" s="70">
        <f>SUM(B53:B56)</f>
        <v>44</v>
      </c>
      <c r="C57" s="71">
        <f>B57/B57</f>
        <v>1</v>
      </c>
      <c r="D57" s="70">
        <f>SUM(D53:D56)</f>
        <v>32</v>
      </c>
      <c r="E57" s="71">
        <f>D57/D57</f>
        <v>1</v>
      </c>
      <c r="F57" s="71">
        <f>SUM(F53:F56)</f>
        <v>1</v>
      </c>
      <c r="H57" s="67" t="str">
        <f t="shared" si="1"/>
        <v>44 (100%)</v>
      </c>
      <c r="I57" s="67" t="str">
        <f t="shared" si="2"/>
        <v>32 (100%)</v>
      </c>
      <c r="J57" s="68">
        <f t="shared" si="3"/>
        <v>1</v>
      </c>
    </row>
  </sheetData>
  <dataValidations>
    <dataValidation type="custom" allowBlank="1" showDropDown="1" sqref="B2:L47">
      <formula1>AND(ISNUMBER(B2),(NOT(OR(NOT(ISERROR(DATEVALUE(B2))), AND(ISNUMBER(B2), LEFT(CELL("format", B2))="D")))))</formula1>
    </dataValidation>
  </dataValidations>
  <drawing r:id="rId1"/>
  <tableParts count="1">
    <tablePart r:id="rId3"/>
  </tableParts>
</worksheet>
</file>