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reports\report_sheets\"/>
    </mc:Choice>
  </mc:AlternateContent>
  <bookViews>
    <workbookView xWindow="7965" yWindow="-120" windowWidth="10815" windowHeight="7995" tabRatio="881" firstSheet="11" activeTab="15"/>
  </bookViews>
  <sheets>
    <sheet name="CONTROLS" sheetId="4" r:id="rId1"/>
    <sheet name="REPORT_DATA_BY_COMP" sheetId="24" r:id="rId2"/>
    <sheet name="REPORT_DATA_BY_ZONE" sheetId="25" r:id="rId3"/>
    <sheet name="REPORT_DATA_BY_STAKE" sheetId="182" r:id="rId4"/>
    <sheet name="REPORT_DATA_BY_STAKE_MONTH" sheetId="183" r:id="rId5"/>
    <sheet name="REPORT_DATA_BY_ZONE_MONTH" sheetId="43" r:id="rId6"/>
    <sheet name="BAPTISM_SOURCE_ZONE_MONTH" sheetId="48" r:id="rId7"/>
    <sheet name="BAPTISM_SOURCE_STAKE_MONTH" sheetId="184" r:id="rId8"/>
    <sheet name="MISSION_TOTALS" sheetId="80" r:id="rId9"/>
    <sheet name="OFFICE_ZONE" sheetId="81" r:id="rId10"/>
    <sheet name="OFFICE_ZONE_GRAPH" sheetId="159" r:id="rId11"/>
    <sheet name="OFFICE_ZONE_GRAPH_DATA" sheetId="160" r:id="rId12"/>
    <sheet name="TAOYUAN_ZONE" sheetId="84" r:id="rId13"/>
    <sheet name="TAOYUAN_ZONE_GRAPH" sheetId="118" r:id="rId14"/>
    <sheet name="TAOYUAN_ZONE_GRAPH_DATA" sheetId="119" r:id="rId15"/>
    <sheet name="TAOYUAN_3_DISTRICT" sheetId="185" r:id="rId16"/>
    <sheet name="TAOYUAN_3_DISTRICT_GRAPH" sheetId="186" r:id="rId17"/>
    <sheet name="TAOYUAN_3_DISTRICT_GRAPH_DATA" sheetId="187" r:id="rId18"/>
    <sheet name="EAST_ZONE" sheetId="87" r:id="rId19"/>
    <sheet name="EAST_ZONE_GRAPH" sheetId="161" r:id="rId20"/>
    <sheet name="EAST_ZONE_GRAPH_DATA" sheetId="162" r:id="rId21"/>
    <sheet name="HUALIAN_ZONE" sheetId="90" r:id="rId22"/>
    <sheet name="HUALIAN_ZONE_GRAPH" sheetId="163" r:id="rId23"/>
    <sheet name="HUALIAN_ZONE_GRAPH_DATA" sheetId="164" r:id="rId24"/>
    <sheet name="TAIDONG_ZONE" sheetId="93" r:id="rId25"/>
    <sheet name="TAIDONG_ZONE_GRAPH" sheetId="165" r:id="rId26"/>
    <sheet name="TAIDONG_ZONE_GRAPH_DATA" sheetId="166" r:id="rId27"/>
    <sheet name="ZHUNAN_ZONE" sheetId="96" r:id="rId28"/>
    <sheet name="ZHUNAN_ZONE_GRAPH" sheetId="167" r:id="rId29"/>
    <sheet name="ZHUNAN_ZONE_GRAPH_DATA" sheetId="168" r:id="rId30"/>
    <sheet name="XINZHU_ZONE" sheetId="99" r:id="rId31"/>
    <sheet name="XINZHU_ZONE_GRAPH" sheetId="169" r:id="rId32"/>
    <sheet name="XINZHU_ZONE_GRAPH_DATA" sheetId="170" r:id="rId33"/>
    <sheet name="CENTRAL_ZONE" sheetId="102" r:id="rId34"/>
    <sheet name="CENTRAL_ZONE_GRAPH" sheetId="171" r:id="rId35"/>
    <sheet name="CENTRAL_ZONE_GRAPH_DATA" sheetId="172" r:id="rId36"/>
    <sheet name="CENTRAL_STAKE" sheetId="179" r:id="rId37"/>
    <sheet name="CENTRAL_STAKE_GRAPH" sheetId="180" r:id="rId38"/>
    <sheet name="CENTRAL_STAKE_GRAPH_DATA" sheetId="181" r:id="rId39"/>
    <sheet name="NORTH_ZONE" sheetId="105" r:id="rId40"/>
    <sheet name="NORTH_ZONE_GRAPH" sheetId="173" r:id="rId41"/>
    <sheet name="NORTH_ZONE_GRAPH_DATA" sheetId="174" r:id="rId42"/>
    <sheet name="SOUTH_ZONE" sheetId="108" r:id="rId43"/>
    <sheet name="SOUTH_ZONE_GRAPH" sheetId="175" r:id="rId44"/>
    <sheet name="SOUTH_ZONE_GRAPH_DATA" sheetId="176" r:id="rId45"/>
    <sheet name="WEST_ZONE" sheetId="111" r:id="rId46"/>
    <sheet name="WEST_ZONE_GRAPH" sheetId="177" r:id="rId47"/>
    <sheet name="WEST_ZONE_GRAPH_DATA" sheetId="178" r:id="rId48"/>
  </sheets>
  <externalReferences>
    <externalReference r:id="rId49"/>
  </externalReferences>
  <definedNames>
    <definedName name="baptism_source_stake_month" localSheetId="7">BAPTISM_SOURCE_STAKE_MONTH!$A$1:$H$9</definedName>
    <definedName name="baptism_source_zone_month" localSheetId="6">BAPTISM_SOURCE_ZONE_MONTH!$A$1:$H$12</definedName>
    <definedName name="DATE">CONTROLS!$B$1</definedName>
    <definedName name="DAY">CONTROLS!$D$4</definedName>
    <definedName name="MONTH">CONTROLS!$D$2</definedName>
    <definedName name="report_data" localSheetId="1">REPORT_DATA_BY_COMP!$A$1:$R$488</definedName>
    <definedName name="report_data_by_zone" localSheetId="2">REPORT_DATA_BY_ZONE!$A$1:$R$56</definedName>
    <definedName name="report_data_stake" localSheetId="3">REPORT_DATA_BY_STAKE!$A$1:$R$41</definedName>
    <definedName name="report_data_stake_month" localSheetId="4">REPORT_DATA_BY_STAKE_MONTH!$A$1:$R$167</definedName>
    <definedName name="report_data_zone_month" localSheetId="5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G18" i="185" l="1"/>
  <c r="H18" i="185"/>
  <c r="I18" i="185"/>
  <c r="J18" i="185"/>
  <c r="K18" i="185"/>
  <c r="L18" i="185"/>
  <c r="M18" i="185"/>
  <c r="N18" i="185"/>
  <c r="O18" i="185"/>
  <c r="P18" i="185"/>
  <c r="Q18" i="185"/>
  <c r="R18" i="185"/>
  <c r="S18" i="185"/>
  <c r="T18" i="185"/>
  <c r="U18" i="185"/>
  <c r="V18" i="185"/>
  <c r="G19" i="185"/>
  <c r="H19" i="185"/>
  <c r="I19" i="185"/>
  <c r="J19" i="185"/>
  <c r="K19" i="185"/>
  <c r="L19" i="185"/>
  <c r="M19" i="185"/>
  <c r="N19" i="185"/>
  <c r="O19" i="185"/>
  <c r="P19" i="185"/>
  <c r="Q19" i="185"/>
  <c r="R19" i="185"/>
  <c r="S19" i="185"/>
  <c r="T19" i="185"/>
  <c r="U19" i="185"/>
  <c r="V19" i="185"/>
  <c r="G20" i="185"/>
  <c r="H20" i="185"/>
  <c r="I20" i="185"/>
  <c r="J20" i="185"/>
  <c r="K20" i="185"/>
  <c r="L20" i="185"/>
  <c r="M20" i="185"/>
  <c r="N20" i="185"/>
  <c r="O20" i="185"/>
  <c r="P20" i="185"/>
  <c r="Q20" i="185"/>
  <c r="R20" i="185"/>
  <c r="S20" i="185"/>
  <c r="T20" i="185"/>
  <c r="U20" i="185"/>
  <c r="V20" i="185"/>
  <c r="G21" i="185"/>
  <c r="H21" i="185"/>
  <c r="I21" i="185"/>
  <c r="J21" i="185"/>
  <c r="K21" i="185"/>
  <c r="L21" i="185"/>
  <c r="M21" i="185"/>
  <c r="N21" i="185"/>
  <c r="O21" i="185"/>
  <c r="P21" i="185"/>
  <c r="Q21" i="185"/>
  <c r="R21" i="185"/>
  <c r="S21" i="185"/>
  <c r="T21" i="185"/>
  <c r="U21" i="185"/>
  <c r="V21" i="185"/>
  <c r="H17" i="185"/>
  <c r="I17" i="185"/>
  <c r="J17" i="185"/>
  <c r="K17" i="185"/>
  <c r="L17" i="185"/>
  <c r="M17" i="185"/>
  <c r="N17" i="185"/>
  <c r="O17" i="185"/>
  <c r="P17" i="185"/>
  <c r="Q17" i="185"/>
  <c r="R17" i="185"/>
  <c r="S17" i="185"/>
  <c r="T17" i="185"/>
  <c r="U17" i="185"/>
  <c r="V17" i="185"/>
  <c r="G17" i="185"/>
  <c r="H38" i="187"/>
  <c r="H37" i="187"/>
  <c r="H36" i="187"/>
  <c r="H35" i="187"/>
  <c r="H34" i="187"/>
  <c r="H33" i="187"/>
  <c r="H32" i="187"/>
  <c r="H31" i="187"/>
  <c r="H30" i="187"/>
  <c r="H29" i="187"/>
  <c r="H28" i="187"/>
  <c r="H27" i="187"/>
  <c r="H26" i="187"/>
  <c r="H25" i="187"/>
  <c r="H24" i="187"/>
  <c r="H23" i="187"/>
  <c r="H22" i="187"/>
  <c r="H21" i="187"/>
  <c r="H20" i="187"/>
  <c r="H19" i="187"/>
  <c r="H18" i="187"/>
  <c r="H17" i="187"/>
  <c r="H16" i="187"/>
  <c r="H15" i="187"/>
  <c r="H14" i="187"/>
  <c r="H13" i="187"/>
  <c r="H12" i="187"/>
  <c r="H11" i="187"/>
  <c r="H10" i="187"/>
  <c r="H9" i="187"/>
  <c r="H8" i="187"/>
  <c r="H7" i="187"/>
  <c r="H6" i="187"/>
  <c r="H5" i="187"/>
  <c r="H4" i="187"/>
  <c r="H3" i="187"/>
  <c r="K4" i="185"/>
  <c r="B4" i="185"/>
  <c r="H38" i="181"/>
  <c r="H37" i="181"/>
  <c r="H36" i="181"/>
  <c r="H35" i="181"/>
  <c r="H34" i="181"/>
  <c r="H33" i="181"/>
  <c r="H32" i="181"/>
  <c r="H31" i="181"/>
  <c r="H30" i="181"/>
  <c r="H29" i="181"/>
  <c r="H28" i="181"/>
  <c r="H27" i="181"/>
  <c r="H26" i="181"/>
  <c r="H25" i="181"/>
  <c r="H24" i="181"/>
  <c r="H23" i="181"/>
  <c r="H22" i="181"/>
  <c r="H21" i="181"/>
  <c r="H20" i="181"/>
  <c r="H19" i="181"/>
  <c r="H18" i="181"/>
  <c r="H17" i="181"/>
  <c r="H16" i="181"/>
  <c r="H15" i="181"/>
  <c r="H14" i="181"/>
  <c r="H13" i="181"/>
  <c r="H12" i="181"/>
  <c r="H11" i="181"/>
  <c r="H10" i="181"/>
  <c r="H9" i="181"/>
  <c r="H8" i="181"/>
  <c r="H7" i="181"/>
  <c r="H6" i="181"/>
  <c r="H5" i="181"/>
  <c r="H4" i="181"/>
  <c r="H3" i="181"/>
  <c r="G5" i="179"/>
  <c r="K4" i="179"/>
  <c r="B4" i="179"/>
  <c r="H38" i="178"/>
  <c r="H37" i="178"/>
  <c r="H36" i="178"/>
  <c r="H35" i="178"/>
  <c r="H34" i="178"/>
  <c r="H33" i="178"/>
  <c r="H32" i="178"/>
  <c r="H31" i="178"/>
  <c r="H30" i="178"/>
  <c r="H29" i="178"/>
  <c r="H28" i="178"/>
  <c r="H27" i="178"/>
  <c r="H26" i="178"/>
  <c r="H25" i="178"/>
  <c r="H24" i="178"/>
  <c r="H23" i="178"/>
  <c r="H22" i="178"/>
  <c r="H21" i="178"/>
  <c r="H20" i="178"/>
  <c r="H19" i="178"/>
  <c r="H18" i="178"/>
  <c r="H17" i="178"/>
  <c r="H16" i="178"/>
  <c r="H15" i="178"/>
  <c r="H14" i="178"/>
  <c r="H13" i="178"/>
  <c r="H12" i="178"/>
  <c r="H11" i="178"/>
  <c r="H10" i="178"/>
  <c r="H9" i="178"/>
  <c r="H8" i="178"/>
  <c r="H7" i="178"/>
  <c r="H6" i="178"/>
  <c r="H5" i="178"/>
  <c r="H4" i="178"/>
  <c r="H3" i="178"/>
  <c r="H38" i="176"/>
  <c r="H37" i="176"/>
  <c r="H36" i="176"/>
  <c r="H35" i="176"/>
  <c r="H34" i="176"/>
  <c r="H33" i="176"/>
  <c r="H32" i="176"/>
  <c r="H31" i="176"/>
  <c r="H30" i="176"/>
  <c r="H29" i="176"/>
  <c r="H28" i="176"/>
  <c r="H27" i="176"/>
  <c r="H26" i="176"/>
  <c r="H25" i="176"/>
  <c r="H24" i="176"/>
  <c r="H23" i="176"/>
  <c r="H22" i="176"/>
  <c r="H21" i="176"/>
  <c r="H20" i="176"/>
  <c r="H19" i="176"/>
  <c r="H18" i="176"/>
  <c r="H17" i="176"/>
  <c r="H16" i="176"/>
  <c r="H15" i="176"/>
  <c r="H14" i="176"/>
  <c r="H13" i="176"/>
  <c r="H12" i="176"/>
  <c r="H11" i="176"/>
  <c r="H10" i="176"/>
  <c r="H9" i="176"/>
  <c r="H8" i="176"/>
  <c r="H7" i="176"/>
  <c r="H6" i="176"/>
  <c r="H5" i="176"/>
  <c r="H4" i="176"/>
  <c r="H3" i="176"/>
  <c r="H38" i="174"/>
  <c r="H37" i="174"/>
  <c r="H36" i="174"/>
  <c r="H35" i="174"/>
  <c r="H34" i="174"/>
  <c r="H33" i="174"/>
  <c r="H32" i="174"/>
  <c r="H31" i="174"/>
  <c r="H30" i="174"/>
  <c r="H29" i="174"/>
  <c r="H28" i="174"/>
  <c r="H27" i="174"/>
  <c r="H26" i="174"/>
  <c r="H25" i="174"/>
  <c r="H24" i="174"/>
  <c r="H23" i="174"/>
  <c r="H22" i="174"/>
  <c r="H21" i="174"/>
  <c r="H20" i="174"/>
  <c r="H19" i="174"/>
  <c r="H18" i="174"/>
  <c r="H17" i="174"/>
  <c r="H16" i="174"/>
  <c r="H15" i="174"/>
  <c r="H14" i="174"/>
  <c r="H13" i="174"/>
  <c r="H12" i="174"/>
  <c r="H11" i="174"/>
  <c r="H10" i="174"/>
  <c r="H9" i="174"/>
  <c r="H8" i="174"/>
  <c r="H7" i="174"/>
  <c r="H6" i="174"/>
  <c r="H5" i="174"/>
  <c r="H4" i="174"/>
  <c r="H3" i="174"/>
  <c r="H38" i="172"/>
  <c r="H37" i="172"/>
  <c r="H36" i="172"/>
  <c r="H35" i="172"/>
  <c r="H34" i="172"/>
  <c r="H33" i="172"/>
  <c r="H32" i="172"/>
  <c r="H31" i="172"/>
  <c r="H30" i="172"/>
  <c r="H29" i="172"/>
  <c r="H28" i="172"/>
  <c r="H27" i="172"/>
  <c r="H26" i="172"/>
  <c r="H25" i="172"/>
  <c r="H24" i="172"/>
  <c r="H23" i="172"/>
  <c r="H22" i="172"/>
  <c r="H21" i="172"/>
  <c r="H20" i="172"/>
  <c r="H19" i="172"/>
  <c r="H18" i="172"/>
  <c r="H17" i="172"/>
  <c r="H16" i="172"/>
  <c r="H15" i="172"/>
  <c r="H14" i="172"/>
  <c r="H13" i="172"/>
  <c r="H12" i="172"/>
  <c r="H11" i="172"/>
  <c r="H10" i="172"/>
  <c r="H9" i="172"/>
  <c r="H8" i="172"/>
  <c r="H7" i="172"/>
  <c r="H6" i="172"/>
  <c r="H5" i="172"/>
  <c r="H4" i="172"/>
  <c r="H3" i="172"/>
  <c r="H38" i="170"/>
  <c r="H37" i="170"/>
  <c r="H36" i="170"/>
  <c r="H35" i="170"/>
  <c r="H34" i="170"/>
  <c r="H33" i="170"/>
  <c r="H32" i="170"/>
  <c r="H31" i="170"/>
  <c r="H30" i="170"/>
  <c r="H29" i="170"/>
  <c r="H28" i="170"/>
  <c r="H27" i="170"/>
  <c r="H26" i="170"/>
  <c r="H25" i="170"/>
  <c r="H24" i="170"/>
  <c r="H23" i="170"/>
  <c r="H22" i="170"/>
  <c r="H21" i="170"/>
  <c r="H20" i="170"/>
  <c r="H19" i="170"/>
  <c r="H18" i="170"/>
  <c r="H17" i="170"/>
  <c r="H16" i="170"/>
  <c r="H15" i="170"/>
  <c r="H14" i="170"/>
  <c r="H13" i="170"/>
  <c r="H12" i="170"/>
  <c r="H11" i="170"/>
  <c r="H10" i="170"/>
  <c r="H9" i="170"/>
  <c r="H8" i="170"/>
  <c r="H7" i="170"/>
  <c r="H6" i="170"/>
  <c r="H5" i="170"/>
  <c r="H4" i="170"/>
  <c r="H3" i="170"/>
  <c r="H38" i="168"/>
  <c r="H37" i="168"/>
  <c r="H36" i="168"/>
  <c r="H35" i="168"/>
  <c r="H34" i="168"/>
  <c r="H33" i="168"/>
  <c r="H32" i="168"/>
  <c r="H31" i="168"/>
  <c r="H30" i="168"/>
  <c r="H29" i="168"/>
  <c r="H28" i="168"/>
  <c r="H27" i="168"/>
  <c r="H26" i="168"/>
  <c r="H25" i="168"/>
  <c r="H24" i="168"/>
  <c r="H23" i="168"/>
  <c r="H22" i="168"/>
  <c r="H21" i="168"/>
  <c r="H20" i="168"/>
  <c r="H19" i="168"/>
  <c r="H18" i="168"/>
  <c r="H17" i="168"/>
  <c r="H16" i="168"/>
  <c r="H15" i="168"/>
  <c r="H14" i="168"/>
  <c r="H13" i="168"/>
  <c r="H12" i="168"/>
  <c r="H11" i="168"/>
  <c r="H10" i="168"/>
  <c r="H9" i="168"/>
  <c r="H8" i="168"/>
  <c r="H7" i="168"/>
  <c r="H6" i="168"/>
  <c r="H5" i="168"/>
  <c r="H4" i="168"/>
  <c r="H3" i="168"/>
  <c r="H38" i="166"/>
  <c r="H37" i="166"/>
  <c r="H36" i="166"/>
  <c r="H35" i="166"/>
  <c r="H34" i="166"/>
  <c r="H33" i="166"/>
  <c r="H32" i="166"/>
  <c r="H31" i="166"/>
  <c r="H30" i="166"/>
  <c r="H29" i="166"/>
  <c r="H28" i="166"/>
  <c r="H27" i="166"/>
  <c r="H26" i="166"/>
  <c r="H25" i="166"/>
  <c r="H24" i="166"/>
  <c r="H23" i="166"/>
  <c r="H22" i="166"/>
  <c r="H21" i="166"/>
  <c r="H20" i="166"/>
  <c r="H19" i="166"/>
  <c r="H18" i="166"/>
  <c r="H17" i="166"/>
  <c r="H16" i="166"/>
  <c r="H15" i="166"/>
  <c r="H14" i="166"/>
  <c r="H13" i="166"/>
  <c r="H12" i="166"/>
  <c r="H11" i="166"/>
  <c r="H10" i="166"/>
  <c r="H9" i="166"/>
  <c r="H8" i="166"/>
  <c r="H7" i="166"/>
  <c r="H6" i="166"/>
  <c r="H5" i="166"/>
  <c r="H4" i="166"/>
  <c r="H3" i="166"/>
  <c r="H38" i="164"/>
  <c r="H37" i="164"/>
  <c r="H36" i="164"/>
  <c r="H35" i="164"/>
  <c r="H34" i="164"/>
  <c r="H33" i="164"/>
  <c r="H32" i="164"/>
  <c r="H31" i="164"/>
  <c r="H30" i="164"/>
  <c r="H29" i="164"/>
  <c r="H28" i="164"/>
  <c r="H27" i="164"/>
  <c r="H26" i="164"/>
  <c r="H25" i="164"/>
  <c r="H24" i="164"/>
  <c r="H23" i="164"/>
  <c r="H22" i="164"/>
  <c r="H21" i="164"/>
  <c r="H20" i="164"/>
  <c r="H19" i="164"/>
  <c r="H18" i="164"/>
  <c r="H17" i="164"/>
  <c r="H16" i="164"/>
  <c r="H15" i="164"/>
  <c r="H14" i="164"/>
  <c r="H13" i="164"/>
  <c r="H12" i="164"/>
  <c r="H11" i="164"/>
  <c r="H10" i="164"/>
  <c r="H9" i="164"/>
  <c r="H8" i="164"/>
  <c r="H7" i="164"/>
  <c r="H6" i="164"/>
  <c r="H5" i="164"/>
  <c r="H4" i="164"/>
  <c r="H3" i="164"/>
  <c r="H38" i="162"/>
  <c r="H37" i="162"/>
  <c r="H36" i="162"/>
  <c r="H35" i="162"/>
  <c r="H34" i="162"/>
  <c r="H33" i="162"/>
  <c r="H32" i="162"/>
  <c r="H31" i="162"/>
  <c r="H30" i="162"/>
  <c r="H29" i="162"/>
  <c r="H28" i="162"/>
  <c r="H27" i="162"/>
  <c r="H26" i="162"/>
  <c r="H25" i="162"/>
  <c r="H24" i="162"/>
  <c r="H23" i="162"/>
  <c r="H22" i="162"/>
  <c r="H21" i="162"/>
  <c r="H20" i="162"/>
  <c r="H19" i="162"/>
  <c r="H18" i="162"/>
  <c r="H17" i="162"/>
  <c r="H16" i="162"/>
  <c r="H15" i="162"/>
  <c r="H14" i="162"/>
  <c r="H13" i="162"/>
  <c r="H12" i="162"/>
  <c r="H11" i="162"/>
  <c r="H10" i="162"/>
  <c r="H9" i="162"/>
  <c r="H8" i="162"/>
  <c r="H7" i="162"/>
  <c r="H6" i="162"/>
  <c r="H5" i="162"/>
  <c r="H4" i="162"/>
  <c r="H3" i="162"/>
  <c r="H38" i="160"/>
  <c r="H37" i="160"/>
  <c r="H36" i="160"/>
  <c r="H35" i="160"/>
  <c r="H34" i="160"/>
  <c r="H33" i="160"/>
  <c r="H32" i="160"/>
  <c r="H31" i="160"/>
  <c r="H30" i="160"/>
  <c r="H29" i="160"/>
  <c r="H28" i="160"/>
  <c r="H27" i="160"/>
  <c r="H26" i="160"/>
  <c r="H25" i="160"/>
  <c r="H24" i="160"/>
  <c r="H23" i="160"/>
  <c r="H22" i="160"/>
  <c r="H21" i="160"/>
  <c r="H20" i="160"/>
  <c r="H19" i="160"/>
  <c r="H18" i="160"/>
  <c r="H17" i="160"/>
  <c r="H16" i="160"/>
  <c r="H15" i="160"/>
  <c r="H14" i="160"/>
  <c r="H13" i="160"/>
  <c r="H12" i="160"/>
  <c r="H11" i="160"/>
  <c r="H10" i="160"/>
  <c r="H9" i="160"/>
  <c r="H8" i="160"/>
  <c r="H7" i="160"/>
  <c r="H6" i="160"/>
  <c r="H5" i="160"/>
  <c r="H4" i="160"/>
  <c r="H3" i="160"/>
  <c r="B52" i="187"/>
  <c r="C49" i="187"/>
  <c r="B50" i="187"/>
  <c r="B53" i="187"/>
  <c r="B51" i="187"/>
  <c r="B45" i="187"/>
  <c r="B53" i="181"/>
  <c r="B45" i="181"/>
  <c r="B52" i="181"/>
  <c r="C49" i="181"/>
  <c r="B50" i="181"/>
  <c r="B51" i="181"/>
  <c r="B53" i="178"/>
  <c r="B45" i="178"/>
  <c r="B52" i="178"/>
  <c r="C49" i="178"/>
  <c r="B50" i="178"/>
  <c r="B51" i="178"/>
  <c r="B53" i="176"/>
  <c r="B45" i="176"/>
  <c r="B52" i="176"/>
  <c r="C49" i="176"/>
  <c r="B50" i="176"/>
  <c r="B51" i="176"/>
  <c r="B53" i="174"/>
  <c r="B45" i="174"/>
  <c r="B52" i="174"/>
  <c r="C49" i="174"/>
  <c r="B50" i="174"/>
  <c r="B51" i="174"/>
  <c r="B53" i="172"/>
  <c r="B45" i="172"/>
  <c r="B52" i="172"/>
  <c r="C49" i="172"/>
  <c r="B50" i="172"/>
  <c r="B51" i="172"/>
  <c r="B53" i="170"/>
  <c r="B45" i="170"/>
  <c r="B52" i="170"/>
  <c r="C49" i="170"/>
  <c r="B50" i="170"/>
  <c r="B51" i="170"/>
  <c r="B53" i="168"/>
  <c r="B45" i="168"/>
  <c r="B52" i="168"/>
  <c r="C49" i="168"/>
  <c r="B51" i="168"/>
  <c r="B50" i="168"/>
  <c r="B53" i="166"/>
  <c r="B45" i="166"/>
  <c r="B52" i="166"/>
  <c r="C49" i="166"/>
  <c r="B50" i="166"/>
  <c r="B51" i="166"/>
  <c r="B53" i="164"/>
  <c r="B45" i="164"/>
  <c r="B50" i="164"/>
  <c r="C49" i="164"/>
  <c r="B51" i="164"/>
  <c r="B52" i="164"/>
  <c r="B53" i="162"/>
  <c r="B45" i="162"/>
  <c r="B50" i="162"/>
  <c r="C49" i="162"/>
  <c r="B52" i="162"/>
  <c r="B51" i="162"/>
  <c r="B53" i="160"/>
  <c r="B45" i="160"/>
  <c r="B52" i="160"/>
  <c r="C49" i="160"/>
  <c r="B50" i="160"/>
  <c r="B51" i="160"/>
  <c r="C49" i="119"/>
  <c r="AC38" i="187" l="1"/>
  <c r="AB37" i="187"/>
  <c r="AA36" i="187"/>
  <c r="AD35" i="187"/>
  <c r="Z35" i="187"/>
  <c r="AC34" i="187"/>
  <c r="AB33" i="187"/>
  <c r="AA32" i="187"/>
  <c r="AD31" i="187"/>
  <c r="Z31" i="187"/>
  <c r="AC30" i="187"/>
  <c r="AB29" i="187"/>
  <c r="AA28" i="187"/>
  <c r="AD27" i="187"/>
  <c r="Z27" i="187"/>
  <c r="AA38" i="187"/>
  <c r="AD37" i="187"/>
  <c r="Z37" i="187"/>
  <c r="AC36" i="187"/>
  <c r="AB35" i="187"/>
  <c r="AA34" i="187"/>
  <c r="AD33" i="187"/>
  <c r="Z33" i="187"/>
  <c r="AC32" i="187"/>
  <c r="AB31" i="187"/>
  <c r="AA30" i="187"/>
  <c r="AD29" i="187"/>
  <c r="Z29" i="187"/>
  <c r="AC28" i="187"/>
  <c r="AB27" i="187"/>
  <c r="AB38" i="187"/>
  <c r="AB36" i="187"/>
  <c r="AB34" i="187"/>
  <c r="AB32" i="187"/>
  <c r="AB30" i="187"/>
  <c r="AB28" i="187"/>
  <c r="Z38" i="187"/>
  <c r="AC35" i="187"/>
  <c r="Z34" i="187"/>
  <c r="AC31" i="187"/>
  <c r="Z30" i="187"/>
  <c r="AC27" i="187"/>
  <c r="AD36" i="187"/>
  <c r="AA35" i="187"/>
  <c r="AD32" i="187"/>
  <c r="AA31" i="187"/>
  <c r="AD28" i="187"/>
  <c r="AA27" i="187"/>
  <c r="AC37" i="187"/>
  <c r="AC33" i="187"/>
  <c r="AC29" i="187"/>
  <c r="AA37" i="187"/>
  <c r="AA33" i="187"/>
  <c r="AA29" i="187"/>
  <c r="AD38" i="187"/>
  <c r="Z32" i="187"/>
  <c r="AD30" i="187"/>
  <c r="Z36" i="187"/>
  <c r="AD34" i="187"/>
  <c r="Z28" i="187"/>
  <c r="AD38" i="181"/>
  <c r="Z38" i="181"/>
  <c r="AC37" i="181"/>
  <c r="AB36" i="181"/>
  <c r="AA35" i="181"/>
  <c r="AD34" i="181"/>
  <c r="Z34" i="181"/>
  <c r="AC33" i="181"/>
  <c r="AB32" i="181"/>
  <c r="AA31" i="181"/>
  <c r="AD30" i="181"/>
  <c r="Z30" i="181"/>
  <c r="AC29" i="181"/>
  <c r="AB28" i="181"/>
  <c r="AA27" i="181"/>
  <c r="AC38" i="181"/>
  <c r="AB37" i="181"/>
  <c r="AA36" i="181"/>
  <c r="AD35" i="181"/>
  <c r="Z35" i="181"/>
  <c r="AC34" i="181"/>
  <c r="AB33" i="181"/>
  <c r="AA32" i="181"/>
  <c r="AD31" i="181"/>
  <c r="Z31" i="181"/>
  <c r="AC30" i="181"/>
  <c r="AB29" i="181"/>
  <c r="AA28" i="181"/>
  <c r="AD27" i="181"/>
  <c r="AA38" i="181"/>
  <c r="AD37" i="181"/>
  <c r="Z37" i="181"/>
  <c r="AC36" i="181"/>
  <c r="AB35" i="181"/>
  <c r="AA34" i="181"/>
  <c r="AD33" i="181"/>
  <c r="Z33" i="181"/>
  <c r="AC32" i="181"/>
  <c r="AB31" i="181"/>
  <c r="AA30" i="181"/>
  <c r="AD29" i="181"/>
  <c r="Z29" i="181"/>
  <c r="AC28" i="181"/>
  <c r="AB27" i="181"/>
  <c r="AB34" i="181"/>
  <c r="AA33" i="181"/>
  <c r="Z32" i="181"/>
  <c r="AD36" i="181"/>
  <c r="AC35" i="181"/>
  <c r="AD28" i="181"/>
  <c r="AC27" i="181"/>
  <c r="AD32" i="181"/>
  <c r="AC31" i="181"/>
  <c r="AA37" i="181"/>
  <c r="Z27" i="181"/>
  <c r="AB38" i="181"/>
  <c r="Z28" i="181"/>
  <c r="Z36" i="181"/>
  <c r="AB30" i="181"/>
  <c r="AA29" i="181"/>
  <c r="AD38" i="178"/>
  <c r="Z38" i="178"/>
  <c r="AC37" i="178"/>
  <c r="AB36" i="178"/>
  <c r="AA35" i="178"/>
  <c r="AD34" i="178"/>
  <c r="Z34" i="178"/>
  <c r="AC33" i="178"/>
  <c r="AB32" i="178"/>
  <c r="AA31" i="178"/>
  <c r="AD30" i="178"/>
  <c r="Z30" i="178"/>
  <c r="AC29" i="178"/>
  <c r="AB28" i="178"/>
  <c r="AA27" i="178"/>
  <c r="AC38" i="178"/>
  <c r="AB37" i="178"/>
  <c r="AA36" i="178"/>
  <c r="AD35" i="178"/>
  <c r="Z35" i="178"/>
  <c r="AC34" i="178"/>
  <c r="AB33" i="178"/>
  <c r="AA32" i="178"/>
  <c r="AD31" i="178"/>
  <c r="Z31" i="178"/>
  <c r="AC30" i="178"/>
  <c r="AB29" i="178"/>
  <c r="AA28" i="178"/>
  <c r="AD27" i="178"/>
  <c r="Z27" i="178"/>
  <c r="AA38" i="178"/>
  <c r="AD37" i="178"/>
  <c r="Z37" i="178"/>
  <c r="AC36" i="178"/>
  <c r="AB35" i="178"/>
  <c r="AA34" i="178"/>
  <c r="AD33" i="178"/>
  <c r="Z33" i="178"/>
  <c r="AC32" i="178"/>
  <c r="AB31" i="178"/>
  <c r="AA30" i="178"/>
  <c r="AD29" i="178"/>
  <c r="Z29" i="178"/>
  <c r="AB34" i="178"/>
  <c r="AA33" i="178"/>
  <c r="Z32" i="178"/>
  <c r="Z28" i="178"/>
  <c r="AC27" i="178"/>
  <c r="AD36" i="178"/>
  <c r="AC35" i="178"/>
  <c r="AB27" i="178"/>
  <c r="AB38" i="178"/>
  <c r="AA37" i="178"/>
  <c r="Z36" i="178"/>
  <c r="AB30" i="178"/>
  <c r="AA29" i="178"/>
  <c r="AD28" i="178"/>
  <c r="AC31" i="178"/>
  <c r="AC28" i="178"/>
  <c r="AD32" i="178"/>
  <c r="AD38" i="176"/>
  <c r="Z38" i="176"/>
  <c r="AC37" i="176"/>
  <c r="AB36" i="176"/>
  <c r="AA35" i="176"/>
  <c r="AD34" i="176"/>
  <c r="Z34" i="176"/>
  <c r="AC33" i="176"/>
  <c r="AB32" i="176"/>
  <c r="AA31" i="176"/>
  <c r="AD30" i="176"/>
  <c r="Z30" i="176"/>
  <c r="AC29" i="176"/>
  <c r="AB28" i="176"/>
  <c r="AA27" i="176"/>
  <c r="AC38" i="176"/>
  <c r="AB37" i="176"/>
  <c r="AA36" i="176"/>
  <c r="AD35" i="176"/>
  <c r="Z35" i="176"/>
  <c r="AC34" i="176"/>
  <c r="AB33" i="176"/>
  <c r="AA32" i="176"/>
  <c r="AD31" i="176"/>
  <c r="Z31" i="176"/>
  <c r="AC30" i="176"/>
  <c r="AB29" i="176"/>
  <c r="AA28" i="176"/>
  <c r="AD27" i="176"/>
  <c r="Z27" i="176"/>
  <c r="AA38" i="176"/>
  <c r="AD37" i="176"/>
  <c r="Z37" i="176"/>
  <c r="AC36" i="176"/>
  <c r="AB35" i="176"/>
  <c r="AA34" i="176"/>
  <c r="AD33" i="176"/>
  <c r="Z33" i="176"/>
  <c r="AC32" i="176"/>
  <c r="AB31" i="176"/>
  <c r="AA30" i="176"/>
  <c r="AD29" i="176"/>
  <c r="Z29" i="176"/>
  <c r="AC28" i="176"/>
  <c r="AB27" i="176"/>
  <c r="AB34" i="176"/>
  <c r="AA33" i="176"/>
  <c r="Z32" i="176"/>
  <c r="AD36" i="176"/>
  <c r="AC35" i="176"/>
  <c r="AD28" i="176"/>
  <c r="AC27" i="176"/>
  <c r="AD32" i="176"/>
  <c r="AC31" i="176"/>
  <c r="AA37" i="176"/>
  <c r="AB38" i="176"/>
  <c r="Z28" i="176"/>
  <c r="AA29" i="176"/>
  <c r="Z36" i="176"/>
  <c r="AB30" i="176"/>
  <c r="AD38" i="174"/>
  <c r="Z38" i="174"/>
  <c r="AC37" i="174"/>
  <c r="AB36" i="174"/>
  <c r="AA35" i="174"/>
  <c r="AD34" i="174"/>
  <c r="Z34" i="174"/>
  <c r="AC33" i="174"/>
  <c r="AB32" i="174"/>
  <c r="AA31" i="174"/>
  <c r="AD30" i="174"/>
  <c r="Z30" i="174"/>
  <c r="AC29" i="174"/>
  <c r="AB28" i="174"/>
  <c r="AA27" i="174"/>
  <c r="AC38" i="174"/>
  <c r="AB37" i="174"/>
  <c r="AA36" i="174"/>
  <c r="AD35" i="174"/>
  <c r="Z35" i="174"/>
  <c r="AC34" i="174"/>
  <c r="AB33" i="174"/>
  <c r="AA32" i="174"/>
  <c r="AD31" i="174"/>
  <c r="Z31" i="174"/>
  <c r="AC30" i="174"/>
  <c r="AB29" i="174"/>
  <c r="AA28" i="174"/>
  <c r="AD27" i="174"/>
  <c r="Z27" i="174"/>
  <c r="AA38" i="174"/>
  <c r="AD37" i="174"/>
  <c r="Z37" i="174"/>
  <c r="AC36" i="174"/>
  <c r="AB35" i="174"/>
  <c r="AA34" i="174"/>
  <c r="AD33" i="174"/>
  <c r="Z33" i="174"/>
  <c r="AC32" i="174"/>
  <c r="AB31" i="174"/>
  <c r="AA30" i="174"/>
  <c r="AD29" i="174"/>
  <c r="Z29" i="174"/>
  <c r="AC28" i="174"/>
  <c r="AB27" i="174"/>
  <c r="AB34" i="174"/>
  <c r="AA33" i="174"/>
  <c r="Z32" i="174"/>
  <c r="AD36" i="174"/>
  <c r="AC35" i="174"/>
  <c r="AD28" i="174"/>
  <c r="AC27" i="174"/>
  <c r="AD32" i="174"/>
  <c r="AC31" i="174"/>
  <c r="AA37" i="174"/>
  <c r="AB38" i="174"/>
  <c r="Z28" i="174"/>
  <c r="AA29" i="174"/>
  <c r="Z36" i="174"/>
  <c r="AB30" i="174"/>
  <c r="AD38" i="172"/>
  <c r="Z38" i="172"/>
  <c r="AC37" i="172"/>
  <c r="AB36" i="172"/>
  <c r="AA35" i="172"/>
  <c r="AD34" i="172"/>
  <c r="Z34" i="172"/>
  <c r="AC33" i="172"/>
  <c r="AB32" i="172"/>
  <c r="AA31" i="172"/>
  <c r="AD30" i="172"/>
  <c r="Z30" i="172"/>
  <c r="AC29" i="172"/>
  <c r="AB28" i="172"/>
  <c r="AA27" i="172"/>
  <c r="AC38" i="172"/>
  <c r="AB37" i="172"/>
  <c r="AA36" i="172"/>
  <c r="AD35" i="172"/>
  <c r="Z35" i="172"/>
  <c r="AC34" i="172"/>
  <c r="AB33" i="172"/>
  <c r="AA32" i="172"/>
  <c r="AD31" i="172"/>
  <c r="Z31" i="172"/>
  <c r="AC30" i="172"/>
  <c r="AB29" i="172"/>
  <c r="AA28" i="172"/>
  <c r="AD27" i="172"/>
  <c r="Z27" i="172"/>
  <c r="AA38" i="172"/>
  <c r="AD37" i="172"/>
  <c r="Z37" i="172"/>
  <c r="AC36" i="172"/>
  <c r="AB35" i="172"/>
  <c r="AA34" i="172"/>
  <c r="AD33" i="172"/>
  <c r="Z33" i="172"/>
  <c r="AC32" i="172"/>
  <c r="AB31" i="172"/>
  <c r="AA30" i="172"/>
  <c r="AD29" i="172"/>
  <c r="Z29" i="172"/>
  <c r="AC28" i="172"/>
  <c r="AB27" i="172"/>
  <c r="AB34" i="172"/>
  <c r="AA33" i="172"/>
  <c r="Z32" i="172"/>
  <c r="AD36" i="172"/>
  <c r="AC35" i="172"/>
  <c r="AD28" i="172"/>
  <c r="AC27" i="172"/>
  <c r="AD32" i="172"/>
  <c r="AC31" i="172"/>
  <c r="AA37" i="172"/>
  <c r="AB38" i="172"/>
  <c r="Z28" i="172"/>
  <c r="AA29" i="172"/>
  <c r="Z36" i="172"/>
  <c r="AB30" i="172"/>
  <c r="AD38" i="170"/>
  <c r="Z38" i="170"/>
  <c r="AC37" i="170"/>
  <c r="AB36" i="170"/>
  <c r="AA35" i="170"/>
  <c r="AD34" i="170"/>
  <c r="Z34" i="170"/>
  <c r="AC33" i="170"/>
  <c r="AB32" i="170"/>
  <c r="AA31" i="170"/>
  <c r="AD30" i="170"/>
  <c r="Z30" i="170"/>
  <c r="AC29" i="170"/>
  <c r="AB28" i="170"/>
  <c r="AA27" i="170"/>
  <c r="AC38" i="170"/>
  <c r="AB37" i="170"/>
  <c r="AA36" i="170"/>
  <c r="AD35" i="170"/>
  <c r="Z35" i="170"/>
  <c r="AC34" i="170"/>
  <c r="AB33" i="170"/>
  <c r="AA32" i="170"/>
  <c r="AD31" i="170"/>
  <c r="Z31" i="170"/>
  <c r="AC30" i="170"/>
  <c r="AB29" i="170"/>
  <c r="AA28" i="170"/>
  <c r="AD27" i="170"/>
  <c r="Z27" i="170"/>
  <c r="AB38" i="170"/>
  <c r="Z37" i="170"/>
  <c r="AD36" i="170"/>
  <c r="AB34" i="170"/>
  <c r="Z33" i="170"/>
  <c r="AD32" i="170"/>
  <c r="AB30" i="170"/>
  <c r="Z29" i="170"/>
  <c r="AA38" i="170"/>
  <c r="AC36" i="170"/>
  <c r="AA34" i="170"/>
  <c r="AC32" i="170"/>
  <c r="AA30" i="170"/>
  <c r="AC28" i="170"/>
  <c r="AA37" i="170"/>
  <c r="AB35" i="170"/>
  <c r="AA33" i="170"/>
  <c r="AB31" i="170"/>
  <c r="AA29" i="170"/>
  <c r="AB27" i="170"/>
  <c r="Z32" i="170"/>
  <c r="AC31" i="170"/>
  <c r="AD29" i="170"/>
  <c r="AD28" i="170"/>
  <c r="AC27" i="170"/>
  <c r="AD37" i="170"/>
  <c r="Z28" i="170"/>
  <c r="Z36" i="170"/>
  <c r="AC35" i="170"/>
  <c r="AD33" i="170"/>
  <c r="AD38" i="168"/>
  <c r="Z38" i="168"/>
  <c r="AC37" i="168"/>
  <c r="AB36" i="168"/>
  <c r="AA35" i="168"/>
  <c r="AD34" i="168"/>
  <c r="Z34" i="168"/>
  <c r="AC33" i="168"/>
  <c r="AB32" i="168"/>
  <c r="AA31" i="168"/>
  <c r="AD30" i="168"/>
  <c r="Z30" i="168"/>
  <c r="AC29" i="168"/>
  <c r="AB28" i="168"/>
  <c r="AA27" i="168"/>
  <c r="AC38" i="168"/>
  <c r="AB37" i="168"/>
  <c r="AA36" i="168"/>
  <c r="AD35" i="168"/>
  <c r="Z35" i="168"/>
  <c r="AC34" i="168"/>
  <c r="AB33" i="168"/>
  <c r="AA32" i="168"/>
  <c r="AD31" i="168"/>
  <c r="Z31" i="168"/>
  <c r="AC30" i="168"/>
  <c r="AB38" i="168"/>
  <c r="AA37" i="168"/>
  <c r="AD36" i="168"/>
  <c r="Z36" i="168"/>
  <c r="AC35" i="168"/>
  <c r="AB34" i="168"/>
  <c r="AA33" i="168"/>
  <c r="AD32" i="168"/>
  <c r="Z32" i="168"/>
  <c r="AC31" i="168"/>
  <c r="AB30" i="168"/>
  <c r="AA29" i="168"/>
  <c r="AD28" i="168"/>
  <c r="Z28" i="168"/>
  <c r="AC27" i="168"/>
  <c r="AA38" i="168"/>
  <c r="AD37" i="168"/>
  <c r="Z37" i="168"/>
  <c r="AC36" i="168"/>
  <c r="AB35" i="168"/>
  <c r="AA34" i="168"/>
  <c r="AD33" i="168"/>
  <c r="Z33" i="168"/>
  <c r="AC32" i="168"/>
  <c r="AB31" i="168"/>
  <c r="AA30" i="168"/>
  <c r="AD29" i="168"/>
  <c r="Z29" i="168"/>
  <c r="AC28" i="168"/>
  <c r="AB27" i="168"/>
  <c r="AB29" i="168"/>
  <c r="AA28" i="168"/>
  <c r="Z27" i="168"/>
  <c r="AD27" i="168"/>
  <c r="AD38" i="166"/>
  <c r="Z38" i="166"/>
  <c r="AC37" i="166"/>
  <c r="AB36" i="166"/>
  <c r="AA35" i="166"/>
  <c r="AD34" i="166"/>
  <c r="Z34" i="166"/>
  <c r="AC33" i="166"/>
  <c r="AB32" i="166"/>
  <c r="AA31" i="166"/>
  <c r="AD30" i="166"/>
  <c r="Z30" i="166"/>
  <c r="AC29" i="166"/>
  <c r="AB28" i="166"/>
  <c r="AA27" i="166"/>
  <c r="AC38" i="166"/>
  <c r="AB37" i="166"/>
  <c r="AA36" i="166"/>
  <c r="AD35" i="166"/>
  <c r="Z35" i="166"/>
  <c r="AC34" i="166"/>
  <c r="AB33" i="166"/>
  <c r="AA32" i="166"/>
  <c r="AD31" i="166"/>
  <c r="Z31" i="166"/>
  <c r="AC30" i="166"/>
  <c r="AB29" i="166"/>
  <c r="AA28" i="166"/>
  <c r="AA38" i="166"/>
  <c r="AD37" i="166"/>
  <c r="Z37" i="166"/>
  <c r="AC36" i="166"/>
  <c r="AB35" i="166"/>
  <c r="AA34" i="166"/>
  <c r="AD33" i="166"/>
  <c r="Z33" i="166"/>
  <c r="AC32" i="166"/>
  <c r="AB31" i="166"/>
  <c r="AA30" i="166"/>
  <c r="AD29" i="166"/>
  <c r="Z29" i="166"/>
  <c r="AC28" i="166"/>
  <c r="AB27" i="166"/>
  <c r="AB34" i="166"/>
  <c r="AA33" i="166"/>
  <c r="AD36" i="166"/>
  <c r="AC35" i="166"/>
  <c r="AD28" i="166"/>
  <c r="AC27" i="166"/>
  <c r="AD32" i="166"/>
  <c r="AC31" i="166"/>
  <c r="AA37" i="166"/>
  <c r="AB38" i="166"/>
  <c r="Z28" i="166"/>
  <c r="Z36" i="166"/>
  <c r="Z32" i="166"/>
  <c r="AB30" i="166"/>
  <c r="AD27" i="166"/>
  <c r="AA29" i="166"/>
  <c r="Z27" i="166"/>
  <c r="AD38" i="164"/>
  <c r="Z38" i="164"/>
  <c r="AC37" i="164"/>
  <c r="AB36" i="164"/>
  <c r="AA35" i="164"/>
  <c r="AD34" i="164"/>
  <c r="Z34" i="164"/>
  <c r="AC33" i="164"/>
  <c r="AB32" i="164"/>
  <c r="AA31" i="164"/>
  <c r="AD30" i="164"/>
  <c r="Z30" i="164"/>
  <c r="AC29" i="164"/>
  <c r="AB28" i="164"/>
  <c r="AA27" i="164"/>
  <c r="Z37" i="164"/>
  <c r="AA36" i="164"/>
  <c r="AB35" i="164"/>
  <c r="AB34" i="164"/>
  <c r="AB33" i="164"/>
  <c r="AD32" i="164"/>
  <c r="AD31" i="164"/>
  <c r="Z29" i="164"/>
  <c r="AA28" i="164"/>
  <c r="AB27" i="164"/>
  <c r="AC38" i="164"/>
  <c r="AD37" i="164"/>
  <c r="Z36" i="164"/>
  <c r="Z35" i="164"/>
  <c r="AA34" i="164"/>
  <c r="AA33" i="164"/>
  <c r="AC32" i="164"/>
  <c r="AC31" i="164"/>
  <c r="AC30" i="164"/>
  <c r="AD29" i="164"/>
  <c r="Z28" i="164"/>
  <c r="Z27" i="164"/>
  <c r="AA38" i="164"/>
  <c r="AC35" i="164"/>
  <c r="AD33" i="164"/>
  <c r="Z32" i="164"/>
  <c r="AB29" i="164"/>
  <c r="AC28" i="164"/>
  <c r="AD36" i="164"/>
  <c r="Z33" i="164"/>
  <c r="AB30" i="164"/>
  <c r="AA29" i="164"/>
  <c r="AD27" i="164"/>
  <c r="AB37" i="164"/>
  <c r="AC36" i="164"/>
  <c r="AC34" i="164"/>
  <c r="AB31" i="164"/>
  <c r="AA30" i="164"/>
  <c r="AC27" i="164"/>
  <c r="AD35" i="164"/>
  <c r="AD28" i="164"/>
  <c r="AA37" i="164"/>
  <c r="Z31" i="164"/>
  <c r="AB38" i="164"/>
  <c r="AA32" i="164"/>
  <c r="AD38" i="162"/>
  <c r="Z38" i="162"/>
  <c r="AC37" i="162"/>
  <c r="AB36" i="162"/>
  <c r="AA35" i="162"/>
  <c r="AD34" i="162"/>
  <c r="Z34" i="162"/>
  <c r="AC33" i="162"/>
  <c r="AB32" i="162"/>
  <c r="AA31" i="162"/>
  <c r="AD30" i="162"/>
  <c r="Z30" i="162"/>
  <c r="AC29" i="162"/>
  <c r="AB28" i="162"/>
  <c r="AA27" i="162"/>
  <c r="AA38" i="162"/>
  <c r="AD37" i="162"/>
  <c r="Z37" i="162"/>
  <c r="AC36" i="162"/>
  <c r="AB35" i="162"/>
  <c r="AA34" i="162"/>
  <c r="AD33" i="162"/>
  <c r="Z33" i="162"/>
  <c r="AC32" i="162"/>
  <c r="AB31" i="162"/>
  <c r="AA30" i="162"/>
  <c r="AD29" i="162"/>
  <c r="Z29" i="162"/>
  <c r="AC28" i="162"/>
  <c r="AB27" i="162"/>
  <c r="AC38" i="162"/>
  <c r="AD36" i="162"/>
  <c r="Z35" i="162"/>
  <c r="AC34" i="162"/>
  <c r="AD32" i="162"/>
  <c r="Z31" i="162"/>
  <c r="AC30" i="162"/>
  <c r="AD28" i="162"/>
  <c r="Z27" i="162"/>
  <c r="AB37" i="162"/>
  <c r="Z36" i="162"/>
  <c r="AD35" i="162"/>
  <c r="AB33" i="162"/>
  <c r="Z32" i="162"/>
  <c r="AD31" i="162"/>
  <c r="AB29" i="162"/>
  <c r="Z28" i="162"/>
  <c r="AD27" i="162"/>
  <c r="AB34" i="162"/>
  <c r="AA33" i="162"/>
  <c r="AA32" i="162"/>
  <c r="AC35" i="162"/>
  <c r="AC27" i="162"/>
  <c r="AB38" i="162"/>
  <c r="AA37" i="162"/>
  <c r="AA36" i="162"/>
  <c r="AB30" i="162"/>
  <c r="AA29" i="162"/>
  <c r="AA28" i="162"/>
  <c r="AC31" i="162"/>
  <c r="AD38" i="160"/>
  <c r="Z38" i="160"/>
  <c r="AC37" i="160"/>
  <c r="AB36" i="160"/>
  <c r="AA35" i="160"/>
  <c r="AD34" i="160"/>
  <c r="Z34" i="160"/>
  <c r="AC33" i="160"/>
  <c r="AB32" i="160"/>
  <c r="AA31" i="160"/>
  <c r="AD30" i="160"/>
  <c r="Z30" i="160"/>
  <c r="AC29" i="160"/>
  <c r="AB28" i="160"/>
  <c r="AA27" i="160"/>
  <c r="AC38" i="160"/>
  <c r="AB37" i="160"/>
  <c r="AA36" i="160"/>
  <c r="AD35" i="160"/>
  <c r="Z35" i="160"/>
  <c r="AC34" i="160"/>
  <c r="AB33" i="160"/>
  <c r="AA32" i="160"/>
  <c r="AD31" i="160"/>
  <c r="Z31" i="160"/>
  <c r="AC30" i="160"/>
  <c r="AB29" i="160"/>
  <c r="AA28" i="160"/>
  <c r="AD27" i="160"/>
  <c r="Z27" i="160"/>
  <c r="AA38" i="160"/>
  <c r="AD37" i="160"/>
  <c r="Z37" i="160"/>
  <c r="AC36" i="160"/>
  <c r="AB35" i="160"/>
  <c r="AA34" i="160"/>
  <c r="AD33" i="160"/>
  <c r="Z33" i="160"/>
  <c r="AC32" i="160"/>
  <c r="AB31" i="160"/>
  <c r="AA30" i="160"/>
  <c r="AD29" i="160"/>
  <c r="Z29" i="160"/>
  <c r="AC28" i="160"/>
  <c r="AB27" i="160"/>
  <c r="AB34" i="160"/>
  <c r="AA33" i="160"/>
  <c r="Z32" i="160"/>
  <c r="AD36" i="160"/>
  <c r="AC35" i="160"/>
  <c r="AD28" i="160"/>
  <c r="AC27" i="160"/>
  <c r="AD32" i="160"/>
  <c r="AC31" i="160"/>
  <c r="AB38" i="160"/>
  <c r="Z28" i="160"/>
  <c r="Z36" i="160"/>
  <c r="AB30" i="160"/>
  <c r="AA37" i="160"/>
  <c r="AA29" i="160"/>
  <c r="H38" i="119" l="1"/>
  <c r="H37" i="119"/>
  <c r="H36" i="119"/>
  <c r="H35" i="119"/>
  <c r="H34" i="119"/>
  <c r="H33" i="119"/>
  <c r="H32" i="119"/>
  <c r="H31" i="119"/>
  <c r="H30" i="119"/>
  <c r="H29" i="119"/>
  <c r="H28" i="119"/>
  <c r="H27" i="119"/>
  <c r="H26" i="119" l="1"/>
  <c r="H25" i="119"/>
  <c r="H24" i="119"/>
  <c r="H23" i="119"/>
  <c r="H22" i="119"/>
  <c r="H21" i="119"/>
  <c r="H20" i="119"/>
  <c r="H19" i="119"/>
  <c r="H18" i="119"/>
  <c r="H17" i="119"/>
  <c r="H16" i="119"/>
  <c r="H15" i="119"/>
  <c r="H14" i="119"/>
  <c r="H13" i="119"/>
  <c r="H12" i="119"/>
  <c r="H11" i="119"/>
  <c r="H10" i="119"/>
  <c r="H9" i="119"/>
  <c r="H8" i="119"/>
  <c r="H7" i="119"/>
  <c r="H6" i="119"/>
  <c r="H5" i="119"/>
  <c r="H4" i="119"/>
  <c r="H3" i="119"/>
  <c r="B52" i="119"/>
  <c r="B53" i="119"/>
  <c r="B51" i="119"/>
  <c r="B50" i="119"/>
  <c r="B45" i="119"/>
  <c r="Z27" i="119" l="1"/>
  <c r="AD27" i="119"/>
  <c r="AB27" i="119"/>
  <c r="AA27" i="119"/>
  <c r="AC27" i="119"/>
  <c r="Z35" i="119"/>
  <c r="Z29" i="119"/>
  <c r="Z33" i="119"/>
  <c r="Z37" i="119"/>
  <c r="Z30" i="119"/>
  <c r="Z34" i="119"/>
  <c r="Z38" i="119"/>
  <c r="Z31" i="119"/>
  <c r="Z28" i="119"/>
  <c r="Z32" i="119"/>
  <c r="Z36" i="119"/>
  <c r="AD30" i="119"/>
  <c r="AD34" i="119"/>
  <c r="AD38" i="119"/>
  <c r="AD31" i="119"/>
  <c r="AD35" i="119"/>
  <c r="AD28" i="119"/>
  <c r="AD32" i="119"/>
  <c r="AD36" i="119"/>
  <c r="AD29" i="119"/>
  <c r="AD33" i="119"/>
  <c r="AD37" i="119"/>
  <c r="AC29" i="119"/>
  <c r="AC33" i="119"/>
  <c r="AC37" i="119"/>
  <c r="AC30" i="119"/>
  <c r="AC34" i="119"/>
  <c r="AC38" i="119"/>
  <c r="AC31" i="119"/>
  <c r="AC35" i="119"/>
  <c r="AC28" i="119"/>
  <c r="AC32" i="119"/>
  <c r="AC36" i="119"/>
  <c r="AB29" i="119"/>
  <c r="AB33" i="119"/>
  <c r="AB37" i="119"/>
  <c r="AB31" i="119"/>
  <c r="AB28" i="119"/>
  <c r="AB30" i="119"/>
  <c r="AB34" i="119"/>
  <c r="AB38" i="119"/>
  <c r="AB35" i="119"/>
  <c r="AB32" i="119"/>
  <c r="AB36" i="119"/>
  <c r="AA29" i="119"/>
  <c r="AA33" i="119"/>
  <c r="AA37" i="119"/>
  <c r="AA30" i="119"/>
  <c r="AA34" i="119"/>
  <c r="AA38" i="119"/>
  <c r="AA31" i="119"/>
  <c r="AA35" i="119"/>
  <c r="AA28" i="119"/>
  <c r="AA32" i="119"/>
  <c r="AA36" i="119"/>
  <c r="K4" i="111" l="1"/>
  <c r="B4" i="111"/>
  <c r="K4" i="108"/>
  <c r="B4" i="108"/>
  <c r="K4" i="105"/>
  <c r="B4" i="105"/>
  <c r="K4" i="102"/>
  <c r="B4" i="102"/>
  <c r="K4" i="99"/>
  <c r="B4" i="99"/>
  <c r="K4" i="96"/>
  <c r="B4" i="96"/>
  <c r="K4" i="93"/>
  <c r="B4" i="93"/>
  <c r="K4" i="90"/>
  <c r="B4" i="90"/>
  <c r="K4" i="87"/>
  <c r="B4" i="87"/>
  <c r="K4" i="84"/>
  <c r="B4" i="84"/>
  <c r="H4" i="80"/>
  <c r="K4" i="81"/>
  <c r="B4" i="81"/>
  <c r="B54" i="187"/>
  <c r="B54" i="181"/>
  <c r="B54" i="178"/>
  <c r="B54" i="176"/>
  <c r="B54" i="174"/>
  <c r="B54" i="172"/>
  <c r="B54" i="170"/>
  <c r="B54" i="168"/>
  <c r="B54" i="166"/>
  <c r="B54" i="164"/>
  <c r="B54" i="162"/>
  <c r="B54" i="160"/>
  <c r="B54" i="119"/>
  <c r="A4" i="80" l="1"/>
  <c r="D3" i="4" l="1"/>
  <c r="D2" i="4" l="1"/>
  <c r="D4" i="4"/>
  <c r="D1" i="4"/>
  <c r="Q38" i="187" l="1"/>
  <c r="B37" i="187"/>
  <c r="Q34" i="187"/>
  <c r="B33" i="187"/>
  <c r="Q30" i="187"/>
  <c r="B29" i="187"/>
  <c r="Q36" i="187"/>
  <c r="B35" i="187"/>
  <c r="Q32" i="187"/>
  <c r="B31" i="187"/>
  <c r="Q28" i="187"/>
  <c r="B27" i="187"/>
  <c r="Q37" i="187"/>
  <c r="Q35" i="187"/>
  <c r="Q33" i="187"/>
  <c r="Q31" i="187"/>
  <c r="Q29" i="187"/>
  <c r="Q27" i="187"/>
  <c r="B25" i="187"/>
  <c r="B21" i="187"/>
  <c r="B17" i="187"/>
  <c r="B13" i="187"/>
  <c r="B9" i="187"/>
  <c r="B5" i="187"/>
  <c r="E21" i="185"/>
  <c r="F21" i="185" s="1"/>
  <c r="E19" i="185"/>
  <c r="F19" i="185" s="1"/>
  <c r="E17" i="185"/>
  <c r="F17" i="185" s="1"/>
  <c r="B38" i="187"/>
  <c r="B34" i="187"/>
  <c r="B30" i="187"/>
  <c r="B26" i="187"/>
  <c r="B24" i="187"/>
  <c r="B22" i="187"/>
  <c r="B20" i="187"/>
  <c r="B18" i="187"/>
  <c r="B16" i="187"/>
  <c r="B14" i="187"/>
  <c r="B12" i="187"/>
  <c r="B10" i="187"/>
  <c r="B8" i="187"/>
  <c r="B6" i="187"/>
  <c r="B4" i="187"/>
  <c r="B36" i="187"/>
  <c r="B32" i="187"/>
  <c r="B28" i="187"/>
  <c r="E18" i="185"/>
  <c r="F18" i="185" s="1"/>
  <c r="E20" i="185"/>
  <c r="F20" i="185" s="1"/>
  <c r="E12" i="185"/>
  <c r="F12" i="185" s="1"/>
  <c r="E10" i="185"/>
  <c r="F10" i="185" s="1"/>
  <c r="B23" i="187"/>
  <c r="B19" i="187"/>
  <c r="B15" i="187"/>
  <c r="B11" i="187"/>
  <c r="B7" i="187"/>
  <c r="B3" i="187"/>
  <c r="E13" i="185"/>
  <c r="F13" i="185" s="1"/>
  <c r="E11" i="185"/>
  <c r="F11" i="185" s="1"/>
  <c r="G4" i="179"/>
  <c r="G4" i="185"/>
  <c r="Q37" i="181"/>
  <c r="B36" i="181"/>
  <c r="Q33" i="181"/>
  <c r="B32" i="181"/>
  <c r="Q29" i="181"/>
  <c r="B28" i="181"/>
  <c r="B26" i="181"/>
  <c r="Q38" i="181"/>
  <c r="B37" i="181"/>
  <c r="Q34" i="181"/>
  <c r="B33" i="181"/>
  <c r="Q30" i="181"/>
  <c r="B29" i="181"/>
  <c r="Q36" i="181"/>
  <c r="B35" i="181"/>
  <c r="Q32" i="181"/>
  <c r="B31" i="181"/>
  <c r="Q28" i="181"/>
  <c r="B27" i="181"/>
  <c r="Q35" i="181"/>
  <c r="B22" i="181"/>
  <c r="B18" i="181"/>
  <c r="B14" i="181"/>
  <c r="B10" i="181"/>
  <c r="B6" i="181"/>
  <c r="B38" i="181"/>
  <c r="B30" i="181"/>
  <c r="B25" i="181"/>
  <c r="B21" i="181"/>
  <c r="B17" i="181"/>
  <c r="B13" i="181"/>
  <c r="B9" i="181"/>
  <c r="B34" i="181"/>
  <c r="Q27" i="181"/>
  <c r="B23" i="181"/>
  <c r="B19" i="181"/>
  <c r="B15" i="181"/>
  <c r="B11" i="181"/>
  <c r="B7" i="181"/>
  <c r="B3" i="181"/>
  <c r="E28" i="179"/>
  <c r="F28" i="179" s="1"/>
  <c r="E26" i="179"/>
  <c r="F26" i="179" s="1"/>
  <c r="E21" i="179"/>
  <c r="F21" i="179" s="1"/>
  <c r="E19" i="179"/>
  <c r="F19" i="179" s="1"/>
  <c r="B5" i="181"/>
  <c r="E27" i="179"/>
  <c r="F27" i="179" s="1"/>
  <c r="E14" i="179"/>
  <c r="F14" i="179" s="1"/>
  <c r="E12" i="179"/>
  <c r="F12" i="179" s="1"/>
  <c r="E10" i="179"/>
  <c r="F10" i="179" s="1"/>
  <c r="E11" i="179"/>
  <c r="F11" i="179" s="1"/>
  <c r="Q31" i="181"/>
  <c r="E18" i="179"/>
  <c r="F18" i="179" s="1"/>
  <c r="B20" i="181"/>
  <c r="B12" i="181"/>
  <c r="E29" i="179"/>
  <c r="F29" i="179" s="1"/>
  <c r="E20" i="179"/>
  <c r="F20" i="179" s="1"/>
  <c r="E15" i="179"/>
  <c r="F15" i="179" s="1"/>
  <c r="E13" i="179"/>
  <c r="F13" i="179" s="1"/>
  <c r="B4" i="181"/>
  <c r="E25" i="179"/>
  <c r="F25" i="179" s="1"/>
  <c r="B24" i="181"/>
  <c r="B16" i="181"/>
  <c r="B8" i="181"/>
  <c r="Q37" i="178"/>
  <c r="B36" i="178"/>
  <c r="Q33" i="178"/>
  <c r="B32" i="178"/>
  <c r="Q29" i="178"/>
  <c r="B28" i="178"/>
  <c r="Q38" i="178"/>
  <c r="B37" i="178"/>
  <c r="Q34" i="178"/>
  <c r="B33" i="178"/>
  <c r="Q30" i="178"/>
  <c r="B29" i="178"/>
  <c r="Q36" i="178"/>
  <c r="B35" i="178"/>
  <c r="Q32" i="178"/>
  <c r="B31" i="178"/>
  <c r="Q35" i="178"/>
  <c r="B24" i="178"/>
  <c r="B20" i="178"/>
  <c r="B16" i="178"/>
  <c r="B12" i="178"/>
  <c r="B8" i="178"/>
  <c r="B38" i="178"/>
  <c r="B30" i="178"/>
  <c r="Q28" i="178"/>
  <c r="B27" i="178"/>
  <c r="B23" i="178"/>
  <c r="B19" i="178"/>
  <c r="B15" i="178"/>
  <c r="B11" i="178"/>
  <c r="B7" i="178"/>
  <c r="Q31" i="178"/>
  <c r="Q27" i="178"/>
  <c r="B26" i="178"/>
  <c r="B22" i="178"/>
  <c r="B18" i="178"/>
  <c r="B14" i="178"/>
  <c r="B10" i="178"/>
  <c r="B34" i="178"/>
  <c r="B4" i="178"/>
  <c r="B3" i="178"/>
  <c r="B25" i="178"/>
  <c r="B21" i="178"/>
  <c r="B17" i="178"/>
  <c r="B13" i="178"/>
  <c r="B9" i="178"/>
  <c r="B6" i="178"/>
  <c r="B5" i="178"/>
  <c r="Q37" i="176"/>
  <c r="B36" i="176"/>
  <c r="Q33" i="176"/>
  <c r="B32" i="176"/>
  <c r="Q29" i="176"/>
  <c r="B28" i="176"/>
  <c r="Q38" i="176"/>
  <c r="B37" i="176"/>
  <c r="Q34" i="176"/>
  <c r="B33" i="176"/>
  <c r="Q30" i="176"/>
  <c r="B29" i="176"/>
  <c r="Q36" i="176"/>
  <c r="B35" i="176"/>
  <c r="Q32" i="176"/>
  <c r="B31" i="176"/>
  <c r="Q28" i="176"/>
  <c r="B27" i="176"/>
  <c r="Q35" i="176"/>
  <c r="B23" i="176"/>
  <c r="B19" i="176"/>
  <c r="B15" i="176"/>
  <c r="B11" i="176"/>
  <c r="B7" i="176"/>
  <c r="B38" i="176"/>
  <c r="B30" i="176"/>
  <c r="B26" i="176"/>
  <c r="B22" i="176"/>
  <c r="B18" i="176"/>
  <c r="B14" i="176"/>
  <c r="B10" i="176"/>
  <c r="B6" i="176"/>
  <c r="B34" i="176"/>
  <c r="B24" i="176"/>
  <c r="B20" i="176"/>
  <c r="B16" i="176"/>
  <c r="B12" i="176"/>
  <c r="B8" i="176"/>
  <c r="Q31" i="176"/>
  <c r="Q27" i="176"/>
  <c r="B5" i="176"/>
  <c r="B4" i="176"/>
  <c r="B25" i="176"/>
  <c r="B17" i="176"/>
  <c r="B13" i="176"/>
  <c r="B3" i="176"/>
  <c r="B21" i="176"/>
  <c r="B9" i="176"/>
  <c r="Q37" i="174"/>
  <c r="B36" i="174"/>
  <c r="Q33" i="174"/>
  <c r="B32" i="174"/>
  <c r="Q29" i="174"/>
  <c r="B28" i="174"/>
  <c r="Q38" i="174"/>
  <c r="B37" i="174"/>
  <c r="Q34" i="174"/>
  <c r="B33" i="174"/>
  <c r="Q30" i="174"/>
  <c r="B29" i="174"/>
  <c r="Q36" i="174"/>
  <c r="B35" i="174"/>
  <c r="Q32" i="174"/>
  <c r="B31" i="174"/>
  <c r="Q28" i="174"/>
  <c r="B27" i="174"/>
  <c r="Q35" i="174"/>
  <c r="Q27" i="174"/>
  <c r="B24" i="174"/>
  <c r="B20" i="174"/>
  <c r="B16" i="174"/>
  <c r="B12" i="174"/>
  <c r="B8" i="174"/>
  <c r="B38" i="174"/>
  <c r="B30" i="174"/>
  <c r="B23" i="174"/>
  <c r="B19" i="174"/>
  <c r="B15" i="174"/>
  <c r="B11" i="174"/>
  <c r="B7" i="174"/>
  <c r="B34" i="174"/>
  <c r="B25" i="174"/>
  <c r="B21" i="174"/>
  <c r="B17" i="174"/>
  <c r="B13" i="174"/>
  <c r="B9" i="174"/>
  <c r="B4" i="174"/>
  <c r="B6" i="174"/>
  <c r="Q31" i="174"/>
  <c r="B3" i="174"/>
  <c r="B26" i="174"/>
  <c r="B22" i="174"/>
  <c r="B18" i="174"/>
  <c r="B14" i="174"/>
  <c r="B10" i="174"/>
  <c r="B5" i="174"/>
  <c r="Q37" i="172"/>
  <c r="B36" i="172"/>
  <c r="Q33" i="172"/>
  <c r="B32" i="172"/>
  <c r="Q29" i="172"/>
  <c r="B28" i="172"/>
  <c r="Q38" i="172"/>
  <c r="B37" i="172"/>
  <c r="Q34" i="172"/>
  <c r="B33" i="172"/>
  <c r="Q30" i="172"/>
  <c r="B29" i="172"/>
  <c r="Q36" i="172"/>
  <c r="B35" i="172"/>
  <c r="Q32" i="172"/>
  <c r="B31" i="172"/>
  <c r="Q28" i="172"/>
  <c r="B27" i="172"/>
  <c r="Q35" i="172"/>
  <c r="Q27" i="172"/>
  <c r="B25" i="172"/>
  <c r="B21" i="172"/>
  <c r="B17" i="172"/>
  <c r="B13" i="172"/>
  <c r="B9" i="172"/>
  <c r="B5" i="172"/>
  <c r="B38" i="172"/>
  <c r="B30" i="172"/>
  <c r="B24" i="172"/>
  <c r="B34" i="172"/>
  <c r="B26" i="172"/>
  <c r="B22" i="172"/>
  <c r="B18" i="172"/>
  <c r="B14" i="172"/>
  <c r="B10" i="172"/>
  <c r="B6" i="172"/>
  <c r="B23" i="172"/>
  <c r="B19" i="172"/>
  <c r="B11" i="172"/>
  <c r="B7" i="172"/>
  <c r="B3" i="172"/>
  <c r="Q31" i="172"/>
  <c r="B20" i="172"/>
  <c r="B16" i="172"/>
  <c r="B12" i="172"/>
  <c r="B8" i="172"/>
  <c r="B4" i="172"/>
  <c r="B15" i="172"/>
  <c r="Q37" i="170"/>
  <c r="B36" i="170"/>
  <c r="Q33" i="170"/>
  <c r="B32" i="170"/>
  <c r="Q29" i="170"/>
  <c r="B28" i="170"/>
  <c r="Q38" i="170"/>
  <c r="B37" i="170"/>
  <c r="Q34" i="170"/>
  <c r="B33" i="170"/>
  <c r="Q30" i="170"/>
  <c r="B29" i="170"/>
  <c r="Q35" i="170"/>
  <c r="Q31" i="170"/>
  <c r="B38" i="170"/>
  <c r="B34" i="170"/>
  <c r="B30" i="170"/>
  <c r="B25" i="170"/>
  <c r="B21" i="170"/>
  <c r="B17" i="170"/>
  <c r="B13" i="170"/>
  <c r="Q36" i="170"/>
  <c r="B35" i="170"/>
  <c r="Q32" i="170"/>
  <c r="B31" i="170"/>
  <c r="Q28" i="170"/>
  <c r="B27" i="170"/>
  <c r="B23" i="170"/>
  <c r="B19" i="170"/>
  <c r="Q27" i="170"/>
  <c r="B15" i="170"/>
  <c r="B11" i="170"/>
  <c r="B3" i="170"/>
  <c r="B26" i="170"/>
  <c r="B22" i="170"/>
  <c r="B10" i="170"/>
  <c r="B6" i="170"/>
  <c r="B18" i="170"/>
  <c r="B16" i="170"/>
  <c r="B9" i="170"/>
  <c r="B24" i="170"/>
  <c r="B20" i="170"/>
  <c r="B12" i="170"/>
  <c r="B8" i="170"/>
  <c r="B4" i="170"/>
  <c r="B7" i="170"/>
  <c r="B14" i="170"/>
  <c r="B5" i="170"/>
  <c r="Q37" i="168"/>
  <c r="B36" i="168"/>
  <c r="Q33" i="168"/>
  <c r="B32" i="168"/>
  <c r="Q29" i="168"/>
  <c r="B28" i="168"/>
  <c r="Q38" i="168"/>
  <c r="B37" i="168"/>
  <c r="Q34" i="168"/>
  <c r="B33" i="168"/>
  <c r="B38" i="168"/>
  <c r="Q35" i="168"/>
  <c r="B34" i="168"/>
  <c r="Q31" i="168"/>
  <c r="B30" i="168"/>
  <c r="Q27" i="168"/>
  <c r="Q36" i="168"/>
  <c r="B35" i="168"/>
  <c r="Q32" i="168"/>
  <c r="B31" i="168"/>
  <c r="Q28" i="168"/>
  <c r="B27" i="168"/>
  <c r="Q30" i="168"/>
  <c r="B24" i="168"/>
  <c r="B20" i="168"/>
  <c r="B16" i="168"/>
  <c r="B12" i="168"/>
  <c r="B8" i="168"/>
  <c r="B4" i="168"/>
  <c r="B23" i="168"/>
  <c r="B19" i="168"/>
  <c r="B15" i="168"/>
  <c r="B11" i="168"/>
  <c r="B7" i="168"/>
  <c r="B3" i="168"/>
  <c r="B26" i="168"/>
  <c r="B22" i="168"/>
  <c r="B18" i="168"/>
  <c r="B14" i="168"/>
  <c r="B10" i="168"/>
  <c r="B6" i="168"/>
  <c r="B29" i="168"/>
  <c r="B25" i="168"/>
  <c r="B21" i="168"/>
  <c r="B17" i="168"/>
  <c r="B13" i="168"/>
  <c r="B9" i="168"/>
  <c r="B5" i="168"/>
  <c r="Q37" i="166"/>
  <c r="B36" i="166"/>
  <c r="Q33" i="166"/>
  <c r="B32" i="166"/>
  <c r="Q29" i="166"/>
  <c r="B28" i="166"/>
  <c r="Q38" i="166"/>
  <c r="B37" i="166"/>
  <c r="Q34" i="166"/>
  <c r="B33" i="166"/>
  <c r="Q30" i="166"/>
  <c r="B29" i="166"/>
  <c r="Q36" i="166"/>
  <c r="B35" i="166"/>
  <c r="Q32" i="166"/>
  <c r="B31" i="166"/>
  <c r="Q28" i="166"/>
  <c r="B27" i="166"/>
  <c r="Q35" i="166"/>
  <c r="B38" i="166"/>
  <c r="B30" i="166"/>
  <c r="B24" i="166"/>
  <c r="B20" i="166"/>
  <c r="B16" i="166"/>
  <c r="B12" i="166"/>
  <c r="B8" i="166"/>
  <c r="B34" i="166"/>
  <c r="Q27" i="166"/>
  <c r="B26" i="166"/>
  <c r="B22" i="166"/>
  <c r="B18" i="166"/>
  <c r="B14" i="166"/>
  <c r="B10" i="166"/>
  <c r="B6" i="166"/>
  <c r="Q31" i="166"/>
  <c r="B23" i="166"/>
  <c r="B19" i="166"/>
  <c r="B15" i="166"/>
  <c r="B11" i="166"/>
  <c r="B25" i="166"/>
  <c r="B21" i="166"/>
  <c r="B17" i="166"/>
  <c r="B13" i="166"/>
  <c r="B9" i="166"/>
  <c r="B4" i="166"/>
  <c r="B3" i="166"/>
  <c r="B7" i="166"/>
  <c r="B5" i="166"/>
  <c r="Q37" i="164"/>
  <c r="B36" i="164"/>
  <c r="Q33" i="164"/>
  <c r="B32" i="164"/>
  <c r="Q29" i="164"/>
  <c r="B28" i="164"/>
  <c r="B38" i="164"/>
  <c r="Q36" i="164"/>
  <c r="Q35" i="164"/>
  <c r="Q34" i="164"/>
  <c r="B31" i="164"/>
  <c r="B30" i="164"/>
  <c r="Q28" i="164"/>
  <c r="Q27" i="164"/>
  <c r="B23" i="164"/>
  <c r="B37" i="164"/>
  <c r="B29" i="164"/>
  <c r="B26" i="164"/>
  <c r="B22" i="164"/>
  <c r="B24" i="164"/>
  <c r="B20" i="164"/>
  <c r="B19" i="164"/>
  <c r="B15" i="164"/>
  <c r="B11" i="164"/>
  <c r="B7" i="164"/>
  <c r="B35" i="164"/>
  <c r="Q30" i="164"/>
  <c r="B25" i="164"/>
  <c r="B21" i="164"/>
  <c r="B18" i="164"/>
  <c r="B14" i="164"/>
  <c r="B10" i="164"/>
  <c r="B6" i="164"/>
  <c r="B33" i="164"/>
  <c r="Q31" i="164"/>
  <c r="B17" i="164"/>
  <c r="B13" i="164"/>
  <c r="B9" i="164"/>
  <c r="B5" i="164"/>
  <c r="B4" i="164"/>
  <c r="B34" i="164"/>
  <c r="B27" i="164"/>
  <c r="B3" i="164"/>
  <c r="Q38" i="164"/>
  <c r="Q32" i="164"/>
  <c r="B16" i="164"/>
  <c r="B12" i="164"/>
  <c r="B8" i="164"/>
  <c r="Q37" i="162"/>
  <c r="B36" i="162"/>
  <c r="Q33" i="162"/>
  <c r="B32" i="162"/>
  <c r="Q29" i="162"/>
  <c r="B28" i="162"/>
  <c r="Q36" i="162"/>
  <c r="B35" i="162"/>
  <c r="Q32" i="162"/>
  <c r="B31" i="162"/>
  <c r="Q28" i="162"/>
  <c r="B27" i="162"/>
  <c r="B23" i="162"/>
  <c r="B19" i="162"/>
  <c r="B15" i="162"/>
  <c r="Q38" i="162"/>
  <c r="Q34" i="162"/>
  <c r="Q30" i="162"/>
  <c r="B25" i="162"/>
  <c r="B21" i="162"/>
  <c r="B17" i="162"/>
  <c r="B13" i="162"/>
  <c r="Q35" i="162"/>
  <c r="Q27" i="162"/>
  <c r="B9" i="162"/>
  <c r="B5" i="162"/>
  <c r="B38" i="162"/>
  <c r="B37" i="162"/>
  <c r="B30" i="162"/>
  <c r="B29" i="162"/>
  <c r="B26" i="162"/>
  <c r="B22" i="162"/>
  <c r="B18" i="162"/>
  <c r="B14" i="162"/>
  <c r="B12" i="162"/>
  <c r="B8" i="162"/>
  <c r="B4" i="162"/>
  <c r="Q31" i="162"/>
  <c r="B11" i="162"/>
  <c r="B7" i="162"/>
  <c r="B3" i="162"/>
  <c r="B34" i="162"/>
  <c r="B33" i="162"/>
  <c r="B24" i="162"/>
  <c r="B20" i="162"/>
  <c r="B16" i="162"/>
  <c r="B10" i="162"/>
  <c r="B6" i="162"/>
  <c r="Q37" i="160"/>
  <c r="B36" i="160"/>
  <c r="Q33" i="160"/>
  <c r="B32" i="160"/>
  <c r="Q29" i="160"/>
  <c r="B28" i="160"/>
  <c r="Q38" i="160"/>
  <c r="B37" i="160"/>
  <c r="Q34" i="160"/>
  <c r="B33" i="160"/>
  <c r="Q30" i="160"/>
  <c r="B29" i="160"/>
  <c r="Q36" i="160"/>
  <c r="B35" i="160"/>
  <c r="Q32" i="160"/>
  <c r="B31" i="160"/>
  <c r="Q28" i="160"/>
  <c r="B27" i="160"/>
  <c r="Q35" i="160"/>
  <c r="Q27" i="160"/>
  <c r="B25" i="160"/>
  <c r="B21" i="160"/>
  <c r="B17" i="160"/>
  <c r="B13" i="160"/>
  <c r="B9" i="160"/>
  <c r="B5" i="160"/>
  <c r="B38" i="160"/>
  <c r="B30" i="160"/>
  <c r="B24" i="160"/>
  <c r="B34" i="160"/>
  <c r="B26" i="160"/>
  <c r="B22" i="160"/>
  <c r="B18" i="160"/>
  <c r="B14" i="160"/>
  <c r="B10" i="160"/>
  <c r="B6" i="160"/>
  <c r="B4" i="160"/>
  <c r="Q31" i="160"/>
  <c r="B3" i="160"/>
  <c r="B19" i="160"/>
  <c r="B15" i="160"/>
  <c r="B11" i="160"/>
  <c r="B7" i="160"/>
  <c r="B23" i="160"/>
  <c r="B20" i="160"/>
  <c r="B16" i="160"/>
  <c r="B12" i="160"/>
  <c r="B8" i="160"/>
  <c r="Q28" i="119"/>
  <c r="Q32" i="119"/>
  <c r="Q36" i="119"/>
  <c r="Q34" i="119"/>
  <c r="Q29" i="119"/>
  <c r="Q33" i="119"/>
  <c r="Q37" i="119"/>
  <c r="Q30" i="119"/>
  <c r="Q38" i="119"/>
  <c r="Q27" i="119"/>
  <c r="Q31" i="119"/>
  <c r="Q35" i="119"/>
  <c r="B4" i="119"/>
  <c r="D4" i="119" s="1"/>
  <c r="B8" i="119"/>
  <c r="D8" i="119" s="1"/>
  <c r="B12" i="119"/>
  <c r="B16" i="119"/>
  <c r="B20" i="119"/>
  <c r="B24" i="119"/>
  <c r="B28" i="119"/>
  <c r="B32" i="119"/>
  <c r="B36" i="119"/>
  <c r="B10" i="119"/>
  <c r="D10" i="119" s="1"/>
  <c r="B14" i="119"/>
  <c r="D14" i="119" s="1"/>
  <c r="B18" i="119"/>
  <c r="B22" i="119"/>
  <c r="B30" i="119"/>
  <c r="B38" i="119"/>
  <c r="B7" i="119"/>
  <c r="D7" i="119" s="1"/>
  <c r="B11" i="119"/>
  <c r="D11" i="119" s="1"/>
  <c r="B19" i="119"/>
  <c r="B23" i="119"/>
  <c r="B31" i="119"/>
  <c r="B3" i="119"/>
  <c r="B5" i="119"/>
  <c r="D5" i="119" s="1"/>
  <c r="B9" i="119"/>
  <c r="D9" i="119" s="1"/>
  <c r="B13" i="119"/>
  <c r="D13" i="119" s="1"/>
  <c r="B17" i="119"/>
  <c r="B21" i="119"/>
  <c r="B25" i="119"/>
  <c r="D25" i="119" s="1"/>
  <c r="B29" i="119"/>
  <c r="B33" i="119"/>
  <c r="B37" i="119"/>
  <c r="B6" i="119"/>
  <c r="D6" i="119" s="1"/>
  <c r="B26" i="119"/>
  <c r="D26" i="119" s="1"/>
  <c r="B34" i="119"/>
  <c r="B15" i="119"/>
  <c r="B27" i="119"/>
  <c r="B35" i="119"/>
  <c r="E14" i="111"/>
  <c r="F14" i="111" s="1"/>
  <c r="G4" i="111"/>
  <c r="E32" i="111"/>
  <c r="F32" i="111" s="1"/>
  <c r="E30" i="111"/>
  <c r="F30" i="111" s="1"/>
  <c r="E28" i="111"/>
  <c r="F28" i="111" s="1"/>
  <c r="E23" i="111"/>
  <c r="F23" i="111" s="1"/>
  <c r="E31" i="111"/>
  <c r="F31" i="111" s="1"/>
  <c r="E29" i="111"/>
  <c r="F29" i="111" s="1"/>
  <c r="E24" i="111"/>
  <c r="F24" i="111" s="1"/>
  <c r="E22" i="111"/>
  <c r="F22" i="111" s="1"/>
  <c r="E17" i="111"/>
  <c r="F17" i="111" s="1"/>
  <c r="E12" i="111"/>
  <c r="F12" i="111" s="1"/>
  <c r="E10" i="111"/>
  <c r="F10" i="111" s="1"/>
  <c r="E16" i="108"/>
  <c r="F16" i="108" s="1"/>
  <c r="E21" i="111"/>
  <c r="F21" i="111" s="1"/>
  <c r="E18" i="108"/>
  <c r="F18" i="108" s="1"/>
  <c r="E17" i="108"/>
  <c r="F17" i="108" s="1"/>
  <c r="E18" i="111"/>
  <c r="F18" i="111" s="1"/>
  <c r="E11" i="111"/>
  <c r="F11" i="111" s="1"/>
  <c r="E13" i="108"/>
  <c r="F13" i="108" s="1"/>
  <c r="E13" i="111"/>
  <c r="F13" i="111" s="1"/>
  <c r="E32" i="108"/>
  <c r="F32" i="108" s="1"/>
  <c r="E30" i="108"/>
  <c r="F30" i="108" s="1"/>
  <c r="E28" i="108"/>
  <c r="F28" i="108" s="1"/>
  <c r="E23" i="108"/>
  <c r="F23" i="108" s="1"/>
  <c r="E31" i="108"/>
  <c r="F31" i="108" s="1"/>
  <c r="E29" i="108"/>
  <c r="F29" i="108" s="1"/>
  <c r="E24" i="108"/>
  <c r="F24" i="108" s="1"/>
  <c r="E22" i="108"/>
  <c r="F22" i="108" s="1"/>
  <c r="E12" i="108"/>
  <c r="F12" i="108" s="1"/>
  <c r="E10" i="108"/>
  <c r="F10" i="108" s="1"/>
  <c r="E21" i="108"/>
  <c r="F21" i="108" s="1"/>
  <c r="E11" i="108"/>
  <c r="F11" i="108" s="1"/>
  <c r="G4" i="108"/>
  <c r="E26" i="105"/>
  <c r="F26" i="105" s="1"/>
  <c r="E24" i="105"/>
  <c r="F24" i="105" s="1"/>
  <c r="E22" i="105"/>
  <c r="F22" i="105" s="1"/>
  <c r="E17" i="105"/>
  <c r="F17" i="105" s="1"/>
  <c r="E15" i="105"/>
  <c r="F15" i="105" s="1"/>
  <c r="E12" i="105"/>
  <c r="F12" i="105" s="1"/>
  <c r="E25" i="105"/>
  <c r="F25" i="105" s="1"/>
  <c r="E23" i="105"/>
  <c r="F23" i="105" s="1"/>
  <c r="E18" i="105"/>
  <c r="F18" i="105" s="1"/>
  <c r="E14" i="102"/>
  <c r="F14" i="102" s="1"/>
  <c r="E10" i="105"/>
  <c r="F10" i="105" s="1"/>
  <c r="E15" i="102"/>
  <c r="F15" i="102" s="1"/>
  <c r="E11" i="105"/>
  <c r="F11" i="105" s="1"/>
  <c r="E16" i="105"/>
  <c r="F16" i="105" s="1"/>
  <c r="G4" i="105"/>
  <c r="E29" i="102"/>
  <c r="F29" i="102" s="1"/>
  <c r="E27" i="102"/>
  <c r="F27" i="102" s="1"/>
  <c r="E25" i="102"/>
  <c r="F25" i="102" s="1"/>
  <c r="E20" i="102"/>
  <c r="F20" i="102" s="1"/>
  <c r="E18" i="102"/>
  <c r="F18" i="102" s="1"/>
  <c r="E12" i="102"/>
  <c r="F12" i="102" s="1"/>
  <c r="E28" i="102"/>
  <c r="F28" i="102" s="1"/>
  <c r="E26" i="102"/>
  <c r="F26" i="102" s="1"/>
  <c r="E21" i="102"/>
  <c r="F21" i="102" s="1"/>
  <c r="E19" i="102"/>
  <c r="F19" i="102" s="1"/>
  <c r="E13" i="102"/>
  <c r="F13" i="102" s="1"/>
  <c r="E11" i="102"/>
  <c r="F11" i="102" s="1"/>
  <c r="E10" i="102"/>
  <c r="F10" i="102" s="1"/>
  <c r="E13" i="99"/>
  <c r="F13" i="99" s="1"/>
  <c r="E12" i="99"/>
  <c r="F12" i="99" s="1"/>
  <c r="E23" i="99"/>
  <c r="F23" i="99" s="1"/>
  <c r="E22" i="99"/>
  <c r="F22" i="99" s="1"/>
  <c r="G4" i="102"/>
  <c r="E30" i="99"/>
  <c r="F30" i="99" s="1"/>
  <c r="E31" i="99"/>
  <c r="F31" i="99" s="1"/>
  <c r="E27" i="99"/>
  <c r="F27" i="99" s="1"/>
  <c r="E12" i="96"/>
  <c r="F12" i="96" s="1"/>
  <c r="E29" i="99"/>
  <c r="F29" i="99" s="1"/>
  <c r="E21" i="99"/>
  <c r="F21" i="99" s="1"/>
  <c r="E16" i="99"/>
  <c r="F16" i="99" s="1"/>
  <c r="E10" i="99"/>
  <c r="F10" i="99" s="1"/>
  <c r="E11" i="99"/>
  <c r="F11" i="99" s="1"/>
  <c r="E28" i="99"/>
  <c r="F28" i="99" s="1"/>
  <c r="E20" i="99"/>
  <c r="F20" i="99" s="1"/>
  <c r="E17" i="99"/>
  <c r="F17" i="99" s="1"/>
  <c r="E13" i="96"/>
  <c r="F13" i="96" s="1"/>
  <c r="G4" i="99"/>
  <c r="E26" i="96"/>
  <c r="F26" i="96" s="1"/>
  <c r="E24" i="96"/>
  <c r="F24" i="96" s="1"/>
  <c r="E22" i="96"/>
  <c r="F22" i="96" s="1"/>
  <c r="E17" i="96"/>
  <c r="F17" i="96" s="1"/>
  <c r="E11" i="96"/>
  <c r="F11" i="96" s="1"/>
  <c r="E20" i="93"/>
  <c r="F20" i="93" s="1"/>
  <c r="E19" i="93"/>
  <c r="F19" i="93" s="1"/>
  <c r="E25" i="96"/>
  <c r="F25" i="96" s="1"/>
  <c r="E23" i="96"/>
  <c r="F23" i="96" s="1"/>
  <c r="E10" i="96"/>
  <c r="F10" i="96" s="1"/>
  <c r="E11" i="93"/>
  <c r="F11" i="93" s="1"/>
  <c r="E18" i="96"/>
  <c r="F18" i="96" s="1"/>
  <c r="E16" i="96"/>
  <c r="F16" i="96" s="1"/>
  <c r="G4" i="96"/>
  <c r="E27" i="93"/>
  <c r="F27" i="93" s="1"/>
  <c r="E26" i="93"/>
  <c r="F26" i="93" s="1"/>
  <c r="E16" i="93"/>
  <c r="F16" i="93" s="1"/>
  <c r="E25" i="93"/>
  <c r="F25" i="93" s="1"/>
  <c r="E14" i="93"/>
  <c r="F14" i="93" s="1"/>
  <c r="E10" i="93"/>
  <c r="F10" i="93" s="1"/>
  <c r="E28" i="93"/>
  <c r="F28" i="93" s="1"/>
  <c r="E15" i="93"/>
  <c r="F15" i="93" s="1"/>
  <c r="E24" i="93"/>
  <c r="F24" i="93" s="1"/>
  <c r="G4" i="93"/>
  <c r="E24" i="90"/>
  <c r="F24" i="90" s="1"/>
  <c r="E22" i="90"/>
  <c r="F22" i="90" s="1"/>
  <c r="E25" i="90"/>
  <c r="F25" i="90" s="1"/>
  <c r="E15" i="90"/>
  <c r="F15" i="90" s="1"/>
  <c r="E23" i="90"/>
  <c r="F23" i="90" s="1"/>
  <c r="E21" i="90"/>
  <c r="F21" i="90" s="1"/>
  <c r="E17" i="90"/>
  <c r="F17" i="90" s="1"/>
  <c r="E16" i="90"/>
  <c r="F16" i="90" s="1"/>
  <c r="E12" i="90"/>
  <c r="F12" i="90" s="1"/>
  <c r="E10" i="90"/>
  <c r="F10" i="90" s="1"/>
  <c r="E11" i="90"/>
  <c r="F11" i="90" s="1"/>
  <c r="E28" i="87"/>
  <c r="F28" i="87" s="1"/>
  <c r="G4" i="90"/>
  <c r="E36" i="87"/>
  <c r="F36" i="87" s="1"/>
  <c r="E34" i="87"/>
  <c r="F34" i="87" s="1"/>
  <c r="E32" i="87"/>
  <c r="F32" i="87" s="1"/>
  <c r="E26" i="87"/>
  <c r="F26" i="87" s="1"/>
  <c r="E35" i="87"/>
  <c r="F35" i="87" s="1"/>
  <c r="E27" i="87"/>
  <c r="F27" i="87" s="1"/>
  <c r="E21" i="87"/>
  <c r="F21" i="87" s="1"/>
  <c r="E16" i="87"/>
  <c r="F16" i="87" s="1"/>
  <c r="E12" i="87"/>
  <c r="F12" i="87" s="1"/>
  <c r="E10" i="87"/>
  <c r="F10" i="87" s="1"/>
  <c r="E30" i="84"/>
  <c r="F30" i="84" s="1"/>
  <c r="E24" i="84"/>
  <c r="F24" i="84" s="1"/>
  <c r="E17" i="84"/>
  <c r="F17" i="84" s="1"/>
  <c r="E29" i="84"/>
  <c r="F29" i="84" s="1"/>
  <c r="E23" i="84"/>
  <c r="F23" i="84" s="1"/>
  <c r="E16" i="84"/>
  <c r="F16" i="84" s="1"/>
  <c r="E33" i="87"/>
  <c r="F33" i="87" s="1"/>
  <c r="E20" i="87"/>
  <c r="F20" i="87" s="1"/>
  <c r="E25" i="87"/>
  <c r="F25" i="87" s="1"/>
  <c r="E17" i="87"/>
  <c r="F17" i="87" s="1"/>
  <c r="E13" i="87"/>
  <c r="F13" i="87" s="1"/>
  <c r="E11" i="87"/>
  <c r="F11" i="87" s="1"/>
  <c r="E20" i="84"/>
  <c r="F20" i="84" s="1"/>
  <c r="E26" i="84"/>
  <c r="F26" i="84" s="1"/>
  <c r="E19" i="84"/>
  <c r="F19" i="84" s="1"/>
  <c r="E13" i="84"/>
  <c r="F13" i="84" s="1"/>
  <c r="E22" i="87"/>
  <c r="F22" i="87" s="1"/>
  <c r="E12" i="84"/>
  <c r="F12" i="84" s="1"/>
  <c r="E18" i="84"/>
  <c r="F18" i="84" s="1"/>
  <c r="E31" i="84"/>
  <c r="F31" i="84" s="1"/>
  <c r="E25" i="84"/>
  <c r="F25" i="84" s="1"/>
  <c r="G4" i="87"/>
  <c r="E38" i="84"/>
  <c r="F38" i="84" s="1"/>
  <c r="E36" i="84"/>
  <c r="F36" i="84" s="1"/>
  <c r="E11" i="84"/>
  <c r="F11" i="84" s="1"/>
  <c r="E39" i="84"/>
  <c r="F39" i="84" s="1"/>
  <c r="E37" i="84"/>
  <c r="F37" i="84" s="1"/>
  <c r="E35" i="84"/>
  <c r="F35" i="84" s="1"/>
  <c r="E10" i="84"/>
  <c r="F10" i="84" s="1"/>
  <c r="G4" i="84"/>
  <c r="E17" i="81"/>
  <c r="F17" i="81" s="1"/>
  <c r="E11" i="81"/>
  <c r="F11" i="81" s="1"/>
  <c r="E19" i="81"/>
  <c r="F19" i="81" s="1"/>
  <c r="E15" i="81"/>
  <c r="F15" i="81" s="1"/>
  <c r="E16" i="81"/>
  <c r="F16" i="81" s="1"/>
  <c r="E10" i="81"/>
  <c r="F10" i="81" s="1"/>
  <c r="E18" i="81"/>
  <c r="F18" i="81" s="1"/>
  <c r="G4" i="81"/>
  <c r="D4" i="80"/>
  <c r="V70" i="80"/>
  <c r="W70" i="80" s="1"/>
  <c r="V67" i="80"/>
  <c r="W67" i="80" s="1"/>
  <c r="V63" i="80"/>
  <c r="W63" i="80" s="1"/>
  <c r="V59" i="80"/>
  <c r="W59" i="80" s="1"/>
  <c r="V57" i="80"/>
  <c r="W57" i="80" s="1"/>
  <c r="V50" i="80"/>
  <c r="W50" i="80" s="1"/>
  <c r="V47" i="80"/>
  <c r="W47" i="80" s="1"/>
  <c r="V43" i="80"/>
  <c r="W43" i="80" s="1"/>
  <c r="V41" i="80"/>
  <c r="W41" i="80" s="1"/>
  <c r="V38" i="80"/>
  <c r="W38" i="80" s="1"/>
  <c r="V37" i="80"/>
  <c r="W37" i="80" s="1"/>
  <c r="V35" i="80"/>
  <c r="W35" i="80" s="1"/>
  <c r="V34" i="80"/>
  <c r="W34" i="80" s="1"/>
  <c r="V30" i="80"/>
  <c r="W30" i="80" s="1"/>
  <c r="V26" i="80"/>
  <c r="W26" i="80" s="1"/>
  <c r="V22" i="80"/>
  <c r="W22" i="80" s="1"/>
  <c r="V20" i="80"/>
  <c r="W20" i="80" s="1"/>
  <c r="V69" i="80"/>
  <c r="W69" i="80" s="1"/>
  <c r="V62" i="80"/>
  <c r="W62" i="80" s="1"/>
  <c r="V56" i="80"/>
  <c r="W56" i="80" s="1"/>
  <c r="V53" i="80"/>
  <c r="W53" i="80" s="1"/>
  <c r="V46" i="80"/>
  <c r="W46" i="80" s="1"/>
  <c r="V40" i="80"/>
  <c r="W40" i="80" s="1"/>
  <c r="V33" i="80"/>
  <c r="W33" i="80" s="1"/>
  <c r="V25" i="80"/>
  <c r="W25" i="80" s="1"/>
  <c r="V19" i="80"/>
  <c r="W19" i="80" s="1"/>
  <c r="V65" i="80"/>
  <c r="W65" i="80" s="1"/>
  <c r="V58" i="80"/>
  <c r="W58" i="80" s="1"/>
  <c r="V52" i="80"/>
  <c r="W52" i="80" s="1"/>
  <c r="V45" i="80"/>
  <c r="W45" i="80" s="1"/>
  <c r="V42" i="80"/>
  <c r="W42" i="80" s="1"/>
  <c r="V28" i="80"/>
  <c r="W28" i="80" s="1"/>
  <c r="V71" i="80"/>
  <c r="W71" i="80" s="1"/>
  <c r="V68" i="80"/>
  <c r="W68" i="80" s="1"/>
  <c r="V64" i="80"/>
  <c r="W64" i="80" s="1"/>
  <c r="V60" i="80"/>
  <c r="W60" i="80" s="1"/>
  <c r="V54" i="80"/>
  <c r="W54" i="80" s="1"/>
  <c r="V51" i="80"/>
  <c r="W51" i="80" s="1"/>
  <c r="V48" i="80"/>
  <c r="W48" i="80" s="1"/>
  <c r="V44" i="80"/>
  <c r="W44" i="80" s="1"/>
  <c r="V36" i="80"/>
  <c r="W36" i="80" s="1"/>
  <c r="V31" i="80"/>
  <c r="W31" i="80" s="1"/>
  <c r="V27" i="80"/>
  <c r="W27" i="80" s="1"/>
  <c r="V23" i="80"/>
  <c r="W23" i="80" s="1"/>
  <c r="V17" i="80"/>
  <c r="W17" i="80" s="1"/>
  <c r="V66" i="80"/>
  <c r="W66" i="80" s="1"/>
  <c r="V49" i="80"/>
  <c r="W49" i="80" s="1"/>
  <c r="V29" i="80"/>
  <c r="W29" i="80" s="1"/>
  <c r="V21" i="80"/>
  <c r="W21" i="80" s="1"/>
  <c r="V61" i="80"/>
  <c r="W61" i="80" s="1"/>
  <c r="V55" i="80"/>
  <c r="W55" i="80" s="1"/>
  <c r="V39" i="80"/>
  <c r="W39" i="80" s="1"/>
  <c r="V32" i="80"/>
  <c r="W32" i="80" s="1"/>
  <c r="V24" i="80"/>
  <c r="W24" i="80" s="1"/>
  <c r="V18" i="80"/>
  <c r="W18" i="80" s="1"/>
  <c r="E32" i="119"/>
  <c r="E31" i="119"/>
  <c r="E29" i="119"/>
  <c r="E35" i="119"/>
  <c r="E30" i="119"/>
  <c r="E36" i="119"/>
  <c r="E3" i="119"/>
  <c r="E33" i="119"/>
  <c r="E34" i="119"/>
  <c r="E37" i="119"/>
  <c r="E28" i="119"/>
  <c r="E38" i="119"/>
  <c r="E27" i="119"/>
  <c r="D15" i="187" l="1"/>
  <c r="V12" i="185"/>
  <c r="R12" i="185"/>
  <c r="N12" i="185"/>
  <c r="J12" i="185"/>
  <c r="U12" i="185"/>
  <c r="Q12" i="185"/>
  <c r="M12" i="185"/>
  <c r="I12" i="185"/>
  <c r="T12" i="185"/>
  <c r="L12" i="185"/>
  <c r="S12" i="185"/>
  <c r="K12" i="185"/>
  <c r="H12" i="185"/>
  <c r="O12" i="185"/>
  <c r="G12" i="185"/>
  <c r="P12" i="185"/>
  <c r="D28" i="187"/>
  <c r="D6" i="187"/>
  <c r="D14" i="187"/>
  <c r="D22" i="187"/>
  <c r="D34" i="187"/>
  <c r="D9" i="187"/>
  <c r="D25" i="187"/>
  <c r="R33" i="187"/>
  <c r="R28" i="187"/>
  <c r="R36" i="187"/>
  <c r="D33" i="187"/>
  <c r="D13" i="187"/>
  <c r="R27" i="187"/>
  <c r="R35" i="187"/>
  <c r="D31" i="187"/>
  <c r="R34" i="187"/>
  <c r="S11" i="185"/>
  <c r="O11" i="185"/>
  <c r="K11" i="185"/>
  <c r="G11" i="185"/>
  <c r="R11" i="185"/>
  <c r="M11" i="185"/>
  <c r="H11" i="185"/>
  <c r="V11" i="185"/>
  <c r="Q11" i="185"/>
  <c r="L11" i="185"/>
  <c r="U11" i="185"/>
  <c r="J11" i="185"/>
  <c r="T11" i="185"/>
  <c r="N11" i="185"/>
  <c r="I11" i="185"/>
  <c r="P11" i="185"/>
  <c r="D7" i="187"/>
  <c r="D23" i="187"/>
  <c r="D36" i="187"/>
  <c r="D10" i="187"/>
  <c r="D18" i="187"/>
  <c r="D26" i="187"/>
  <c r="D17" i="187"/>
  <c r="R29" i="187"/>
  <c r="R37" i="187"/>
  <c r="R32" i="187"/>
  <c r="D29" i="187"/>
  <c r="D37" i="187"/>
  <c r="D3" i="187"/>
  <c r="D19" i="187"/>
  <c r="D32" i="187"/>
  <c r="D8" i="187"/>
  <c r="D16" i="187"/>
  <c r="D24" i="187"/>
  <c r="D38" i="187"/>
  <c r="T13" i="185"/>
  <c r="P13" i="185"/>
  <c r="L13" i="185"/>
  <c r="H13" i="185"/>
  <c r="S13" i="185"/>
  <c r="O13" i="185"/>
  <c r="K13" i="185"/>
  <c r="G13" i="185"/>
  <c r="R13" i="185"/>
  <c r="J13" i="185"/>
  <c r="Q13" i="185"/>
  <c r="I13" i="185"/>
  <c r="N13" i="185"/>
  <c r="U13" i="185"/>
  <c r="M13" i="185"/>
  <c r="V13" i="185"/>
  <c r="D11" i="187"/>
  <c r="U10" i="185"/>
  <c r="U14" i="185" s="1"/>
  <c r="Q10" i="185"/>
  <c r="M10" i="185"/>
  <c r="I10" i="185"/>
  <c r="I14" i="185" s="1"/>
  <c r="T10" i="185"/>
  <c r="O10" i="185"/>
  <c r="O14" i="185" s="1"/>
  <c r="J10" i="185"/>
  <c r="J14" i="185" s="1"/>
  <c r="S10" i="185"/>
  <c r="S14" i="185" s="1"/>
  <c r="N10" i="185"/>
  <c r="H10" i="185"/>
  <c r="H14" i="185" s="1"/>
  <c r="R10" i="185"/>
  <c r="G10" i="185"/>
  <c r="G14" i="185" s="1"/>
  <c r="V10" i="185"/>
  <c r="V14" i="185" s="1"/>
  <c r="P10" i="185"/>
  <c r="P14" i="185" s="1"/>
  <c r="K10" i="185"/>
  <c r="K14" i="185" s="1"/>
  <c r="L10" i="185"/>
  <c r="D4" i="187"/>
  <c r="D12" i="187"/>
  <c r="D20" i="187"/>
  <c r="D30" i="187"/>
  <c r="D5" i="187"/>
  <c r="D21" i="187"/>
  <c r="R31" i="187"/>
  <c r="D27" i="187"/>
  <c r="D35" i="187"/>
  <c r="R30" i="187"/>
  <c r="R38" i="187"/>
  <c r="D8" i="181"/>
  <c r="D4" i="181"/>
  <c r="V29" i="179"/>
  <c r="R29" i="179"/>
  <c r="N29" i="179"/>
  <c r="J29" i="179"/>
  <c r="S29" i="179"/>
  <c r="O29" i="179"/>
  <c r="K29" i="179"/>
  <c r="G29" i="179"/>
  <c r="Q29" i="179"/>
  <c r="I29" i="179"/>
  <c r="M29" i="179"/>
  <c r="P29" i="179"/>
  <c r="H29" i="179"/>
  <c r="T29" i="179"/>
  <c r="L29" i="179"/>
  <c r="U29" i="179"/>
  <c r="R31" i="181"/>
  <c r="U14" i="179"/>
  <c r="Q14" i="179"/>
  <c r="M14" i="179"/>
  <c r="I14" i="179"/>
  <c r="S14" i="179"/>
  <c r="T14" i="179"/>
  <c r="P14" i="179"/>
  <c r="L14" i="179"/>
  <c r="H14" i="179"/>
  <c r="K14" i="179"/>
  <c r="V14" i="179"/>
  <c r="R14" i="179"/>
  <c r="N14" i="179"/>
  <c r="J14" i="179"/>
  <c r="O14" i="179"/>
  <c r="G14" i="179"/>
  <c r="U21" i="179"/>
  <c r="Q21" i="179"/>
  <c r="M21" i="179"/>
  <c r="I21" i="179"/>
  <c r="V21" i="179"/>
  <c r="P21" i="179"/>
  <c r="K21" i="179"/>
  <c r="H21" i="179"/>
  <c r="T21" i="179"/>
  <c r="O21" i="179"/>
  <c r="J21" i="179"/>
  <c r="S21" i="179"/>
  <c r="R21" i="179"/>
  <c r="L21" i="179"/>
  <c r="G21" i="179"/>
  <c r="N21" i="179"/>
  <c r="D7" i="181"/>
  <c r="D23" i="181"/>
  <c r="D13" i="181"/>
  <c r="D30" i="181"/>
  <c r="D14" i="181"/>
  <c r="D27" i="181"/>
  <c r="D35" i="181"/>
  <c r="R30" i="181"/>
  <c r="R38" i="181"/>
  <c r="D32" i="181"/>
  <c r="S13" i="179"/>
  <c r="O13" i="179"/>
  <c r="K13" i="179"/>
  <c r="G13" i="179"/>
  <c r="U13" i="179"/>
  <c r="I13" i="179"/>
  <c r="V13" i="179"/>
  <c r="R13" i="179"/>
  <c r="N13" i="179"/>
  <c r="J13" i="179"/>
  <c r="Q13" i="179"/>
  <c r="T13" i="179"/>
  <c r="P13" i="179"/>
  <c r="L13" i="179"/>
  <c r="H13" i="179"/>
  <c r="M13" i="179"/>
  <c r="D12" i="181"/>
  <c r="S11" i="179"/>
  <c r="O11" i="179"/>
  <c r="K11" i="179"/>
  <c r="G11" i="179"/>
  <c r="M11" i="179"/>
  <c r="V11" i="179"/>
  <c r="R11" i="179"/>
  <c r="N11" i="179"/>
  <c r="J11" i="179"/>
  <c r="Q11" i="179"/>
  <c r="T11" i="179"/>
  <c r="P11" i="179"/>
  <c r="L11" i="179"/>
  <c r="H11" i="179"/>
  <c r="U11" i="179"/>
  <c r="I11" i="179"/>
  <c r="V27" i="179"/>
  <c r="R27" i="179"/>
  <c r="N27" i="179"/>
  <c r="J27" i="179"/>
  <c r="S27" i="179"/>
  <c r="O27" i="179"/>
  <c r="K27" i="179"/>
  <c r="G27" i="179"/>
  <c r="U27" i="179"/>
  <c r="M27" i="179"/>
  <c r="Q27" i="179"/>
  <c r="T27" i="179"/>
  <c r="L27" i="179"/>
  <c r="P27" i="179"/>
  <c r="H27" i="179"/>
  <c r="I27" i="179"/>
  <c r="U26" i="179"/>
  <c r="Q26" i="179"/>
  <c r="M26" i="179"/>
  <c r="I26" i="179"/>
  <c r="R26" i="179"/>
  <c r="L26" i="179"/>
  <c r="G26" i="179"/>
  <c r="O26" i="179"/>
  <c r="V26" i="179"/>
  <c r="P26" i="179"/>
  <c r="K26" i="179"/>
  <c r="T26" i="179"/>
  <c r="S26" i="179"/>
  <c r="N26" i="179"/>
  <c r="H26" i="179"/>
  <c r="J26" i="179"/>
  <c r="D11" i="181"/>
  <c r="R27" i="181"/>
  <c r="D17" i="181"/>
  <c r="D38" i="181"/>
  <c r="D18" i="181"/>
  <c r="R28" i="181"/>
  <c r="R36" i="181"/>
  <c r="D33" i="181"/>
  <c r="D26" i="181"/>
  <c r="R33" i="181"/>
  <c r="D24" i="181"/>
  <c r="S15" i="179"/>
  <c r="O15" i="179"/>
  <c r="K15" i="179"/>
  <c r="G15" i="179"/>
  <c r="U15" i="179"/>
  <c r="I15" i="179"/>
  <c r="V15" i="179"/>
  <c r="R15" i="179"/>
  <c r="N15" i="179"/>
  <c r="J15" i="179"/>
  <c r="Q15" i="179"/>
  <c r="T15" i="179"/>
  <c r="P15" i="179"/>
  <c r="L15" i="179"/>
  <c r="H15" i="179"/>
  <c r="M15" i="179"/>
  <c r="D20" i="181"/>
  <c r="U10" i="179"/>
  <c r="Q10" i="179"/>
  <c r="M10" i="179"/>
  <c r="I10" i="179"/>
  <c r="O10" i="179"/>
  <c r="T10" i="179"/>
  <c r="P10" i="179"/>
  <c r="L10" i="179"/>
  <c r="H10" i="179"/>
  <c r="S10" i="179"/>
  <c r="G10" i="179"/>
  <c r="V10" i="179"/>
  <c r="R10" i="179"/>
  <c r="N10" i="179"/>
  <c r="J10" i="179"/>
  <c r="K10" i="179"/>
  <c r="D5" i="181"/>
  <c r="T28" i="179"/>
  <c r="P28" i="179"/>
  <c r="L28" i="179"/>
  <c r="H28" i="179"/>
  <c r="U28" i="179"/>
  <c r="Q28" i="179"/>
  <c r="M28" i="179"/>
  <c r="I28" i="179"/>
  <c r="S28" i="179"/>
  <c r="K28" i="179"/>
  <c r="G28" i="179"/>
  <c r="R28" i="179"/>
  <c r="J28" i="179"/>
  <c r="V28" i="179"/>
  <c r="N28" i="179"/>
  <c r="O28" i="179"/>
  <c r="D15" i="181"/>
  <c r="D34" i="181"/>
  <c r="D21" i="181"/>
  <c r="D6" i="181"/>
  <c r="D22" i="181"/>
  <c r="D31" i="181"/>
  <c r="R34" i="181"/>
  <c r="D28" i="181"/>
  <c r="D36" i="181"/>
  <c r="D16" i="181"/>
  <c r="S25" i="179"/>
  <c r="S30" i="179" s="1"/>
  <c r="O25" i="179"/>
  <c r="K25" i="179"/>
  <c r="G25" i="179"/>
  <c r="T25" i="179"/>
  <c r="N25" i="179"/>
  <c r="I25" i="179"/>
  <c r="Q25" i="179"/>
  <c r="Q30" i="179" s="1"/>
  <c r="R25" i="179"/>
  <c r="M25" i="179"/>
  <c r="H25" i="179"/>
  <c r="V25" i="179"/>
  <c r="V30" i="179" s="1"/>
  <c r="U25" i="179"/>
  <c r="U30" i="179" s="1"/>
  <c r="P25" i="179"/>
  <c r="J25" i="179"/>
  <c r="L25" i="179"/>
  <c r="S20" i="179"/>
  <c r="O20" i="179"/>
  <c r="K20" i="179"/>
  <c r="G20" i="179"/>
  <c r="R20" i="179"/>
  <c r="M20" i="179"/>
  <c r="H20" i="179"/>
  <c r="J20" i="179"/>
  <c r="V20" i="179"/>
  <c r="Q20" i="179"/>
  <c r="L20" i="179"/>
  <c r="U20" i="179"/>
  <c r="T20" i="179"/>
  <c r="N20" i="179"/>
  <c r="I20" i="179"/>
  <c r="P20" i="179"/>
  <c r="S18" i="179"/>
  <c r="O18" i="179"/>
  <c r="K18" i="179"/>
  <c r="G18" i="179"/>
  <c r="V18" i="179"/>
  <c r="Q18" i="179"/>
  <c r="L18" i="179"/>
  <c r="T18" i="179"/>
  <c r="U18" i="179"/>
  <c r="P18" i="179"/>
  <c r="J18" i="179"/>
  <c r="N18" i="179"/>
  <c r="N22" i="179" s="1"/>
  <c r="R18" i="179"/>
  <c r="M18" i="179"/>
  <c r="H18" i="179"/>
  <c r="I18" i="179"/>
  <c r="U12" i="179"/>
  <c r="Q12" i="179"/>
  <c r="M12" i="179"/>
  <c r="I12" i="179"/>
  <c r="O12" i="179"/>
  <c r="G12" i="179"/>
  <c r="T12" i="179"/>
  <c r="P12" i="179"/>
  <c r="L12" i="179"/>
  <c r="H12" i="179"/>
  <c r="S12" i="179"/>
  <c r="V12" i="179"/>
  <c r="R12" i="179"/>
  <c r="N12" i="179"/>
  <c r="J12" i="179"/>
  <c r="K12" i="179"/>
  <c r="U19" i="179"/>
  <c r="Q19" i="179"/>
  <c r="M19" i="179"/>
  <c r="I19" i="179"/>
  <c r="T19" i="179"/>
  <c r="O19" i="179"/>
  <c r="J19" i="179"/>
  <c r="R19" i="179"/>
  <c r="S19" i="179"/>
  <c r="N19" i="179"/>
  <c r="H19" i="179"/>
  <c r="L19" i="179"/>
  <c r="V19" i="179"/>
  <c r="P19" i="179"/>
  <c r="K19" i="179"/>
  <c r="G19" i="179"/>
  <c r="D3" i="181"/>
  <c r="D19" i="181"/>
  <c r="D9" i="181"/>
  <c r="D25" i="181"/>
  <c r="D10" i="181"/>
  <c r="R35" i="181"/>
  <c r="R32" i="181"/>
  <c r="D29" i="181"/>
  <c r="D37" i="181"/>
  <c r="R29" i="181"/>
  <c r="R37" i="181"/>
  <c r="D6" i="178"/>
  <c r="D21" i="178"/>
  <c r="D34" i="178"/>
  <c r="D22" i="178"/>
  <c r="D7" i="178"/>
  <c r="D23" i="178"/>
  <c r="D38" i="178"/>
  <c r="D20" i="178"/>
  <c r="R32" i="178"/>
  <c r="D29" i="178"/>
  <c r="D37" i="178"/>
  <c r="D32" i="178"/>
  <c r="D9" i="178"/>
  <c r="D25" i="178"/>
  <c r="D10" i="178"/>
  <c r="D26" i="178"/>
  <c r="D11" i="178"/>
  <c r="D27" i="178"/>
  <c r="D8" i="178"/>
  <c r="D24" i="178"/>
  <c r="D35" i="178"/>
  <c r="R30" i="178"/>
  <c r="R38" i="178"/>
  <c r="R33" i="178"/>
  <c r="D13" i="178"/>
  <c r="D3" i="178"/>
  <c r="D14" i="178"/>
  <c r="R27" i="178"/>
  <c r="D15" i="178"/>
  <c r="R28" i="178"/>
  <c r="D12" i="178"/>
  <c r="R35" i="178"/>
  <c r="R36" i="178"/>
  <c r="D33" i="178"/>
  <c r="D28" i="178"/>
  <c r="D36" i="178"/>
  <c r="D5" i="178"/>
  <c r="D17" i="178"/>
  <c r="D4" i="178"/>
  <c r="D18" i="178"/>
  <c r="R31" i="178"/>
  <c r="D19" i="178"/>
  <c r="D30" i="178"/>
  <c r="D16" i="178"/>
  <c r="D31" i="178"/>
  <c r="R34" i="178"/>
  <c r="R29" i="178"/>
  <c r="R37" i="178"/>
  <c r="D21" i="176"/>
  <c r="D25" i="176"/>
  <c r="R31" i="176"/>
  <c r="D20" i="176"/>
  <c r="D10" i="176"/>
  <c r="D26" i="176"/>
  <c r="D11" i="176"/>
  <c r="R35" i="176"/>
  <c r="R32" i="176"/>
  <c r="D29" i="176"/>
  <c r="D37" i="176"/>
  <c r="D32" i="176"/>
  <c r="D3" i="176"/>
  <c r="D4" i="176"/>
  <c r="D8" i="176"/>
  <c r="D24" i="176"/>
  <c r="D14" i="176"/>
  <c r="D30" i="176"/>
  <c r="D15" i="176"/>
  <c r="D27" i="176"/>
  <c r="D35" i="176"/>
  <c r="R30" i="176"/>
  <c r="R38" i="176"/>
  <c r="R33" i="176"/>
  <c r="D13" i="176"/>
  <c r="D5" i="176"/>
  <c r="D12" i="176"/>
  <c r="D34" i="176"/>
  <c r="D18" i="176"/>
  <c r="D38" i="176"/>
  <c r="D19" i="176"/>
  <c r="R28" i="176"/>
  <c r="R36" i="176"/>
  <c r="D33" i="176"/>
  <c r="D28" i="176"/>
  <c r="D36" i="176"/>
  <c r="D9" i="176"/>
  <c r="D17" i="176"/>
  <c r="R27" i="176"/>
  <c r="D16" i="176"/>
  <c r="D6" i="176"/>
  <c r="D22" i="176"/>
  <c r="D7" i="176"/>
  <c r="D23" i="176"/>
  <c r="D31" i="176"/>
  <c r="R34" i="176"/>
  <c r="R29" i="176"/>
  <c r="R37" i="176"/>
  <c r="D10" i="174"/>
  <c r="D26" i="174"/>
  <c r="D4" i="174"/>
  <c r="D21" i="174"/>
  <c r="D11" i="174"/>
  <c r="D30" i="174"/>
  <c r="D16" i="174"/>
  <c r="R35" i="174"/>
  <c r="R32" i="174"/>
  <c r="D29" i="174"/>
  <c r="D37" i="174"/>
  <c r="D32" i="174"/>
  <c r="D14" i="174"/>
  <c r="D3" i="174"/>
  <c r="D9" i="174"/>
  <c r="D25" i="174"/>
  <c r="D15" i="174"/>
  <c r="D38" i="174"/>
  <c r="D20" i="174"/>
  <c r="D27" i="174"/>
  <c r="D35" i="174"/>
  <c r="R30" i="174"/>
  <c r="R38" i="174"/>
  <c r="R33" i="174"/>
  <c r="D18" i="174"/>
  <c r="R31" i="174"/>
  <c r="D13" i="174"/>
  <c r="D34" i="174"/>
  <c r="D19" i="174"/>
  <c r="D8" i="174"/>
  <c r="D24" i="174"/>
  <c r="R28" i="174"/>
  <c r="R36" i="174"/>
  <c r="D33" i="174"/>
  <c r="D28" i="174"/>
  <c r="D36" i="174"/>
  <c r="D5" i="174"/>
  <c r="D22" i="174"/>
  <c r="D6" i="174"/>
  <c r="D17" i="174"/>
  <c r="D7" i="174"/>
  <c r="D23" i="174"/>
  <c r="D12" i="174"/>
  <c r="R27" i="174"/>
  <c r="D31" i="174"/>
  <c r="R34" i="174"/>
  <c r="R29" i="174"/>
  <c r="R37" i="174"/>
  <c r="D4" i="172"/>
  <c r="D20" i="172"/>
  <c r="D11" i="172"/>
  <c r="D10" i="172"/>
  <c r="D26" i="172"/>
  <c r="D38" i="172"/>
  <c r="D17" i="172"/>
  <c r="R35" i="172"/>
  <c r="R32" i="172"/>
  <c r="D29" i="172"/>
  <c r="D37" i="172"/>
  <c r="D32" i="172"/>
  <c r="D8" i="172"/>
  <c r="R31" i="172"/>
  <c r="D19" i="172"/>
  <c r="D14" i="172"/>
  <c r="D34" i="172"/>
  <c r="D5" i="172"/>
  <c r="D21" i="172"/>
  <c r="D27" i="172"/>
  <c r="D35" i="172"/>
  <c r="R30" i="172"/>
  <c r="R38" i="172"/>
  <c r="R33" i="172"/>
  <c r="D12" i="172"/>
  <c r="D3" i="172"/>
  <c r="D23" i="172"/>
  <c r="D18" i="172"/>
  <c r="D24" i="172"/>
  <c r="D9" i="172"/>
  <c r="D25" i="172"/>
  <c r="R28" i="172"/>
  <c r="R36" i="172"/>
  <c r="D33" i="172"/>
  <c r="D28" i="172"/>
  <c r="D36" i="172"/>
  <c r="D15" i="172"/>
  <c r="D16" i="172"/>
  <c r="D7" i="172"/>
  <c r="D6" i="172"/>
  <c r="D22" i="172"/>
  <c r="D30" i="172"/>
  <c r="D13" i="172"/>
  <c r="R27" i="172"/>
  <c r="D31" i="172"/>
  <c r="R34" i="172"/>
  <c r="R29" i="172"/>
  <c r="R37" i="172"/>
  <c r="D14" i="170"/>
  <c r="D12" i="170"/>
  <c r="D16" i="170"/>
  <c r="D22" i="170"/>
  <c r="D15" i="170"/>
  <c r="D27" i="170"/>
  <c r="D35" i="170"/>
  <c r="D17" i="170"/>
  <c r="D34" i="170"/>
  <c r="D29" i="170"/>
  <c r="D37" i="170"/>
  <c r="D32" i="170"/>
  <c r="D7" i="170"/>
  <c r="D20" i="170"/>
  <c r="D18" i="170"/>
  <c r="D26" i="170"/>
  <c r="R27" i="170"/>
  <c r="R28" i="170"/>
  <c r="R36" i="170"/>
  <c r="D21" i="170"/>
  <c r="D38" i="170"/>
  <c r="R30" i="170"/>
  <c r="R38" i="170"/>
  <c r="R33" i="170"/>
  <c r="D4" i="170"/>
  <c r="D24" i="170"/>
  <c r="D6" i="170"/>
  <c r="D3" i="170"/>
  <c r="D19" i="170"/>
  <c r="D31" i="170"/>
  <c r="D25" i="170"/>
  <c r="R31" i="170"/>
  <c r="D33" i="170"/>
  <c r="D28" i="170"/>
  <c r="D36" i="170"/>
  <c r="D5" i="170"/>
  <c r="D8" i="170"/>
  <c r="D9" i="170"/>
  <c r="D10" i="170"/>
  <c r="D11" i="170"/>
  <c r="D23" i="170"/>
  <c r="R32" i="170"/>
  <c r="D13" i="170"/>
  <c r="D30" i="170"/>
  <c r="R35" i="170"/>
  <c r="R34" i="170"/>
  <c r="R29" i="170"/>
  <c r="R37" i="170"/>
  <c r="D9" i="168"/>
  <c r="D25" i="168"/>
  <c r="D14" i="168"/>
  <c r="D3" i="168"/>
  <c r="D19" i="168"/>
  <c r="D12" i="168"/>
  <c r="R30" i="168"/>
  <c r="R32" i="168"/>
  <c r="R27" i="168"/>
  <c r="R35" i="168"/>
  <c r="D37" i="168"/>
  <c r="D32" i="168"/>
  <c r="D13" i="168"/>
  <c r="D29" i="168"/>
  <c r="D18" i="168"/>
  <c r="D7" i="168"/>
  <c r="D23" i="168"/>
  <c r="D16" i="168"/>
  <c r="D27" i="168"/>
  <c r="D35" i="168"/>
  <c r="D30" i="168"/>
  <c r="D38" i="168"/>
  <c r="R38" i="168"/>
  <c r="R33" i="168"/>
  <c r="D17" i="168"/>
  <c r="D6" i="168"/>
  <c r="D22" i="168"/>
  <c r="D11" i="168"/>
  <c r="D4" i="168"/>
  <c r="D20" i="168"/>
  <c r="R28" i="168"/>
  <c r="R36" i="168"/>
  <c r="R31" i="168"/>
  <c r="D33" i="168"/>
  <c r="D28" i="168"/>
  <c r="D36" i="168"/>
  <c r="D5" i="168"/>
  <c r="D21" i="168"/>
  <c r="D10" i="168"/>
  <c r="D26" i="168"/>
  <c r="D15" i="168"/>
  <c r="D8" i="168"/>
  <c r="D24" i="168"/>
  <c r="D31" i="168"/>
  <c r="D34" i="168"/>
  <c r="R34" i="168"/>
  <c r="R29" i="168"/>
  <c r="R37" i="168"/>
  <c r="D7" i="166"/>
  <c r="D13" i="166"/>
  <c r="D11" i="166"/>
  <c r="R31" i="166"/>
  <c r="D18" i="166"/>
  <c r="D34" i="166"/>
  <c r="D20" i="166"/>
  <c r="R35" i="166"/>
  <c r="R32" i="166"/>
  <c r="D29" i="166"/>
  <c r="D37" i="166"/>
  <c r="D32" i="166"/>
  <c r="D3" i="166"/>
  <c r="D17" i="166"/>
  <c r="D15" i="166"/>
  <c r="D6" i="166"/>
  <c r="D22" i="166"/>
  <c r="D8" i="166"/>
  <c r="D24" i="166"/>
  <c r="D27" i="166"/>
  <c r="D35" i="166"/>
  <c r="R30" i="166"/>
  <c r="R38" i="166"/>
  <c r="R33" i="166"/>
  <c r="D4" i="166"/>
  <c r="D21" i="166"/>
  <c r="D19" i="166"/>
  <c r="D10" i="166"/>
  <c r="D26" i="166"/>
  <c r="D12" i="166"/>
  <c r="D30" i="166"/>
  <c r="R28" i="166"/>
  <c r="R36" i="166"/>
  <c r="D33" i="166"/>
  <c r="D28" i="166"/>
  <c r="D36" i="166"/>
  <c r="D5" i="166"/>
  <c r="D9" i="166"/>
  <c r="D25" i="166"/>
  <c r="D23" i="166"/>
  <c r="D14" i="166"/>
  <c r="R27" i="166"/>
  <c r="D16" i="166"/>
  <c r="D38" i="166"/>
  <c r="D31" i="166"/>
  <c r="R34" i="166"/>
  <c r="R29" i="166"/>
  <c r="R37" i="166"/>
  <c r="D12" i="164"/>
  <c r="D3" i="164"/>
  <c r="D5" i="164"/>
  <c r="R31" i="164"/>
  <c r="D14" i="164"/>
  <c r="R30" i="164"/>
  <c r="D15" i="164"/>
  <c r="D22" i="164"/>
  <c r="D23" i="164"/>
  <c r="D31" i="164"/>
  <c r="D38" i="164"/>
  <c r="D32" i="164"/>
  <c r="D16" i="164"/>
  <c r="D27" i="164"/>
  <c r="D9" i="164"/>
  <c r="D33" i="164"/>
  <c r="D18" i="164"/>
  <c r="D35" i="164"/>
  <c r="D19" i="164"/>
  <c r="D26" i="164"/>
  <c r="R27" i="164"/>
  <c r="R34" i="164"/>
  <c r="R33" i="164"/>
  <c r="R32" i="164"/>
  <c r="D34" i="164"/>
  <c r="D13" i="164"/>
  <c r="D6" i="164"/>
  <c r="D21" i="164"/>
  <c r="D7" i="164"/>
  <c r="D20" i="164"/>
  <c r="D29" i="164"/>
  <c r="R28" i="164"/>
  <c r="R35" i="164"/>
  <c r="D28" i="164"/>
  <c r="D36" i="164"/>
  <c r="D8" i="164"/>
  <c r="R38" i="164"/>
  <c r="D4" i="164"/>
  <c r="D17" i="164"/>
  <c r="D10" i="164"/>
  <c r="D25" i="164"/>
  <c r="D11" i="164"/>
  <c r="D24" i="164"/>
  <c r="D37" i="164"/>
  <c r="D30" i="164"/>
  <c r="R36" i="164"/>
  <c r="R29" i="164"/>
  <c r="R37" i="164"/>
  <c r="D6" i="162"/>
  <c r="D24" i="162"/>
  <c r="D7" i="162"/>
  <c r="D8" i="162"/>
  <c r="D22" i="162"/>
  <c r="D37" i="162"/>
  <c r="R27" i="162"/>
  <c r="D21" i="162"/>
  <c r="R38" i="162"/>
  <c r="D27" i="162"/>
  <c r="D35" i="162"/>
  <c r="R29" i="162"/>
  <c r="R37" i="162"/>
  <c r="D10" i="162"/>
  <c r="D33" i="162"/>
  <c r="D11" i="162"/>
  <c r="D12" i="162"/>
  <c r="D26" i="162"/>
  <c r="D38" i="162"/>
  <c r="R35" i="162"/>
  <c r="D25" i="162"/>
  <c r="D15" i="162"/>
  <c r="R28" i="162"/>
  <c r="R36" i="162"/>
  <c r="D32" i="162"/>
  <c r="D16" i="162"/>
  <c r="D34" i="162"/>
  <c r="R31" i="162"/>
  <c r="D14" i="162"/>
  <c r="D29" i="162"/>
  <c r="D5" i="162"/>
  <c r="D13" i="162"/>
  <c r="R30" i="162"/>
  <c r="D19" i="162"/>
  <c r="D31" i="162"/>
  <c r="R33" i="162"/>
  <c r="D20" i="162"/>
  <c r="D3" i="162"/>
  <c r="D4" i="162"/>
  <c r="D18" i="162"/>
  <c r="D30" i="162"/>
  <c r="D9" i="162"/>
  <c r="D17" i="162"/>
  <c r="R34" i="162"/>
  <c r="D23" i="162"/>
  <c r="R32" i="162"/>
  <c r="D28" i="162"/>
  <c r="D36" i="162"/>
  <c r="D12" i="160"/>
  <c r="D7" i="160"/>
  <c r="D3" i="160"/>
  <c r="D10" i="160"/>
  <c r="D26" i="160"/>
  <c r="D38" i="160"/>
  <c r="D17" i="160"/>
  <c r="R35" i="160"/>
  <c r="R32" i="160"/>
  <c r="D29" i="160"/>
  <c r="D37" i="160"/>
  <c r="D32" i="160"/>
  <c r="D16" i="160"/>
  <c r="D11" i="160"/>
  <c r="R31" i="160"/>
  <c r="D14" i="160"/>
  <c r="D34" i="160"/>
  <c r="D5" i="160"/>
  <c r="D21" i="160"/>
  <c r="D27" i="160"/>
  <c r="D35" i="160"/>
  <c r="R30" i="160"/>
  <c r="R38" i="160"/>
  <c r="R33" i="160"/>
  <c r="D20" i="160"/>
  <c r="D15" i="160"/>
  <c r="D4" i="160"/>
  <c r="D18" i="160"/>
  <c r="D24" i="160"/>
  <c r="D9" i="160"/>
  <c r="D25" i="160"/>
  <c r="R28" i="160"/>
  <c r="R36" i="160"/>
  <c r="D33" i="160"/>
  <c r="D28" i="160"/>
  <c r="D36" i="160"/>
  <c r="D8" i="160"/>
  <c r="D23" i="160"/>
  <c r="D19" i="160"/>
  <c r="D6" i="160"/>
  <c r="D22" i="160"/>
  <c r="D30" i="160"/>
  <c r="D13" i="160"/>
  <c r="R27" i="160"/>
  <c r="D31" i="160"/>
  <c r="R34" i="160"/>
  <c r="R29" i="160"/>
  <c r="R37" i="160"/>
  <c r="D27" i="119"/>
  <c r="D38" i="119"/>
  <c r="D28" i="119"/>
  <c r="R31" i="119"/>
  <c r="R38" i="119"/>
  <c r="R33" i="119"/>
  <c r="R32" i="119"/>
  <c r="D37" i="119"/>
  <c r="R27" i="119"/>
  <c r="D34" i="119"/>
  <c r="D33" i="119"/>
  <c r="D3" i="119"/>
  <c r="D36" i="119"/>
  <c r="D30" i="119"/>
  <c r="R30" i="119"/>
  <c r="R29" i="119"/>
  <c r="R28" i="119"/>
  <c r="D35" i="119"/>
  <c r="D29" i="119"/>
  <c r="D31" i="119"/>
  <c r="D32" i="119"/>
  <c r="R35" i="119"/>
  <c r="R37" i="119"/>
  <c r="R34" i="119"/>
  <c r="R36" i="119"/>
  <c r="R14" i="111"/>
  <c r="U14" i="111"/>
  <c r="P14" i="111"/>
  <c r="K14" i="111"/>
  <c r="V14" i="111"/>
  <c r="O14" i="111"/>
  <c r="N14" i="111"/>
  <c r="Q14" i="111"/>
  <c r="H14" i="111"/>
  <c r="G14" i="111"/>
  <c r="L14" i="111"/>
  <c r="J14" i="111"/>
  <c r="M14" i="111"/>
  <c r="S14" i="111"/>
  <c r="T14" i="111"/>
  <c r="I14" i="111"/>
  <c r="S11" i="111"/>
  <c r="O11" i="111"/>
  <c r="K11" i="111"/>
  <c r="G11" i="111"/>
  <c r="R11" i="111"/>
  <c r="M11" i="111"/>
  <c r="H11" i="111"/>
  <c r="V11" i="111"/>
  <c r="Q11" i="111"/>
  <c r="L11" i="111"/>
  <c r="U11" i="111"/>
  <c r="P11" i="111"/>
  <c r="J11" i="111"/>
  <c r="T11" i="111"/>
  <c r="N11" i="111"/>
  <c r="I11" i="111"/>
  <c r="V21" i="111"/>
  <c r="R21" i="111"/>
  <c r="N21" i="111"/>
  <c r="J21" i="111"/>
  <c r="U21" i="111"/>
  <c r="Q21" i="111"/>
  <c r="M21" i="111"/>
  <c r="T21" i="111"/>
  <c r="P21" i="111"/>
  <c r="L21" i="111"/>
  <c r="H21" i="111"/>
  <c r="S21" i="111"/>
  <c r="O21" i="111"/>
  <c r="K21" i="111"/>
  <c r="G21" i="111"/>
  <c r="I21" i="111"/>
  <c r="T17" i="111"/>
  <c r="P17" i="111"/>
  <c r="L17" i="111"/>
  <c r="H17" i="111"/>
  <c r="V17" i="111"/>
  <c r="R17" i="111"/>
  <c r="N17" i="111"/>
  <c r="J17" i="111"/>
  <c r="U17" i="111"/>
  <c r="Q17" i="111"/>
  <c r="M17" i="111"/>
  <c r="I17" i="111"/>
  <c r="K17" i="111"/>
  <c r="G17" i="111"/>
  <c r="S17" i="111"/>
  <c r="O17" i="111"/>
  <c r="T29" i="111"/>
  <c r="P29" i="111"/>
  <c r="L29" i="111"/>
  <c r="H29" i="111"/>
  <c r="S29" i="111"/>
  <c r="O29" i="111"/>
  <c r="K29" i="111"/>
  <c r="G29" i="111"/>
  <c r="V29" i="111"/>
  <c r="R29" i="111"/>
  <c r="N29" i="111"/>
  <c r="J29" i="111"/>
  <c r="U29" i="111"/>
  <c r="Q29" i="111"/>
  <c r="M29" i="111"/>
  <c r="I29" i="111"/>
  <c r="V23" i="111"/>
  <c r="R23" i="111"/>
  <c r="N23" i="111"/>
  <c r="J23" i="111"/>
  <c r="U23" i="111"/>
  <c r="Q23" i="111"/>
  <c r="M23" i="111"/>
  <c r="I23" i="111"/>
  <c r="T23" i="111"/>
  <c r="P23" i="111"/>
  <c r="L23" i="111"/>
  <c r="H23" i="111"/>
  <c r="S23" i="111"/>
  <c r="O23" i="111"/>
  <c r="K23" i="111"/>
  <c r="G23" i="111"/>
  <c r="V18" i="111"/>
  <c r="R18" i="111"/>
  <c r="N18" i="111"/>
  <c r="J18" i="111"/>
  <c r="T18" i="111"/>
  <c r="P18" i="111"/>
  <c r="L18" i="111"/>
  <c r="H18" i="111"/>
  <c r="S18" i="111"/>
  <c r="O18" i="111"/>
  <c r="K18" i="111"/>
  <c r="G18" i="111"/>
  <c r="I18" i="111"/>
  <c r="U18" i="111"/>
  <c r="Q18" i="111"/>
  <c r="M18" i="111"/>
  <c r="H16" i="108"/>
  <c r="J16" i="108"/>
  <c r="I16" i="108"/>
  <c r="G16" i="108"/>
  <c r="T16" i="108"/>
  <c r="V16" i="108"/>
  <c r="U16" i="108"/>
  <c r="S16" i="108"/>
  <c r="P16" i="108"/>
  <c r="R16" i="108"/>
  <c r="Q16" i="108"/>
  <c r="O16" i="108"/>
  <c r="L16" i="108"/>
  <c r="N16" i="108"/>
  <c r="M16" i="108"/>
  <c r="K16" i="108"/>
  <c r="T31" i="111"/>
  <c r="P31" i="111"/>
  <c r="L31" i="111"/>
  <c r="H31" i="111"/>
  <c r="S31" i="111"/>
  <c r="O31" i="111"/>
  <c r="K31" i="111"/>
  <c r="G31" i="111"/>
  <c r="V31" i="111"/>
  <c r="R31" i="111"/>
  <c r="N31" i="111"/>
  <c r="J31" i="111"/>
  <c r="U31" i="111"/>
  <c r="Q31" i="111"/>
  <c r="M31" i="111"/>
  <c r="I31" i="111"/>
  <c r="V28" i="111"/>
  <c r="R28" i="111"/>
  <c r="N28" i="111"/>
  <c r="J28" i="111"/>
  <c r="U28" i="111"/>
  <c r="Q28" i="111"/>
  <c r="M28" i="111"/>
  <c r="I28" i="111"/>
  <c r="T28" i="111"/>
  <c r="P28" i="111"/>
  <c r="L28" i="111"/>
  <c r="H28" i="111"/>
  <c r="S28" i="111"/>
  <c r="O28" i="111"/>
  <c r="K28" i="111"/>
  <c r="G28" i="111"/>
  <c r="V13" i="111"/>
  <c r="R13" i="111"/>
  <c r="N13" i="111"/>
  <c r="J13" i="111"/>
  <c r="S13" i="111"/>
  <c r="O13" i="111"/>
  <c r="K13" i="111"/>
  <c r="G13" i="111"/>
  <c r="T13" i="111"/>
  <c r="L13" i="111"/>
  <c r="Q13" i="111"/>
  <c r="I13" i="111"/>
  <c r="P13" i="111"/>
  <c r="H13" i="111"/>
  <c r="U13" i="111"/>
  <c r="M13" i="111"/>
  <c r="J17" i="108"/>
  <c r="H17" i="108"/>
  <c r="I17" i="108"/>
  <c r="G17" i="108"/>
  <c r="V17" i="108"/>
  <c r="T17" i="108"/>
  <c r="U17" i="108"/>
  <c r="S17" i="108"/>
  <c r="R17" i="108"/>
  <c r="P17" i="108"/>
  <c r="Q17" i="108"/>
  <c r="O17" i="108"/>
  <c r="N17" i="108"/>
  <c r="L17" i="108"/>
  <c r="M17" i="108"/>
  <c r="K17" i="108"/>
  <c r="U10" i="111"/>
  <c r="Q10" i="111"/>
  <c r="M10" i="111"/>
  <c r="I10" i="111"/>
  <c r="T10" i="111"/>
  <c r="O10" i="111"/>
  <c r="J10" i="111"/>
  <c r="S10" i="111"/>
  <c r="H10" i="111"/>
  <c r="R10" i="111"/>
  <c r="L10" i="111"/>
  <c r="G10" i="111"/>
  <c r="V10" i="111"/>
  <c r="P10" i="111"/>
  <c r="K10" i="111"/>
  <c r="N10" i="111"/>
  <c r="T22" i="111"/>
  <c r="P22" i="111"/>
  <c r="L22" i="111"/>
  <c r="H22" i="111"/>
  <c r="S22" i="111"/>
  <c r="O22" i="111"/>
  <c r="K22" i="111"/>
  <c r="G22" i="111"/>
  <c r="V22" i="111"/>
  <c r="R22" i="111"/>
  <c r="N22" i="111"/>
  <c r="J22" i="111"/>
  <c r="U22" i="111"/>
  <c r="Q22" i="111"/>
  <c r="M22" i="111"/>
  <c r="I22" i="111"/>
  <c r="V30" i="111"/>
  <c r="R30" i="111"/>
  <c r="N30" i="111"/>
  <c r="J30" i="111"/>
  <c r="U30" i="111"/>
  <c r="Q30" i="111"/>
  <c r="M30" i="111"/>
  <c r="I30" i="111"/>
  <c r="T30" i="111"/>
  <c r="P30" i="111"/>
  <c r="L30" i="111"/>
  <c r="H30" i="111"/>
  <c r="S30" i="111"/>
  <c r="O30" i="111"/>
  <c r="K30" i="111"/>
  <c r="G30" i="111"/>
  <c r="J13" i="108"/>
  <c r="Q13" i="108"/>
  <c r="S13" i="108"/>
  <c r="P13" i="108"/>
  <c r="V13" i="108"/>
  <c r="T13" i="108"/>
  <c r="M13" i="108"/>
  <c r="O13" i="108"/>
  <c r="R13" i="108"/>
  <c r="H13" i="108"/>
  <c r="I13" i="108"/>
  <c r="K13" i="108"/>
  <c r="N13" i="108"/>
  <c r="U13" i="108"/>
  <c r="L13" i="108"/>
  <c r="G13" i="108"/>
  <c r="H18" i="108"/>
  <c r="J18" i="108"/>
  <c r="G18" i="108"/>
  <c r="I18" i="108"/>
  <c r="T18" i="108"/>
  <c r="V18" i="108"/>
  <c r="S18" i="108"/>
  <c r="U18" i="108"/>
  <c r="P18" i="108"/>
  <c r="R18" i="108"/>
  <c r="O18" i="108"/>
  <c r="Q18" i="108"/>
  <c r="L18" i="108"/>
  <c r="N18" i="108"/>
  <c r="K18" i="108"/>
  <c r="M18" i="108"/>
  <c r="U12" i="111"/>
  <c r="Q12" i="111"/>
  <c r="M12" i="111"/>
  <c r="I12" i="111"/>
  <c r="V12" i="111"/>
  <c r="P12" i="111"/>
  <c r="K12" i="111"/>
  <c r="O12" i="111"/>
  <c r="T12" i="111"/>
  <c r="J12" i="111"/>
  <c r="S12" i="111"/>
  <c r="N12" i="111"/>
  <c r="H12" i="111"/>
  <c r="R12" i="111"/>
  <c r="L12" i="111"/>
  <c r="G12" i="111"/>
  <c r="T24" i="111"/>
  <c r="P24" i="111"/>
  <c r="L24" i="111"/>
  <c r="H24" i="111"/>
  <c r="S24" i="111"/>
  <c r="O24" i="111"/>
  <c r="K24" i="111"/>
  <c r="G24" i="111"/>
  <c r="V24" i="111"/>
  <c r="R24" i="111"/>
  <c r="N24" i="111"/>
  <c r="J24" i="111"/>
  <c r="U24" i="111"/>
  <c r="Q24" i="111"/>
  <c r="M24" i="111"/>
  <c r="I24" i="111"/>
  <c r="V32" i="111"/>
  <c r="R32" i="111"/>
  <c r="N32" i="111"/>
  <c r="J32" i="111"/>
  <c r="U32" i="111"/>
  <c r="Q32" i="111"/>
  <c r="M32" i="111"/>
  <c r="I32" i="111"/>
  <c r="T32" i="111"/>
  <c r="P32" i="111"/>
  <c r="L32" i="111"/>
  <c r="H32" i="111"/>
  <c r="S32" i="111"/>
  <c r="O32" i="111"/>
  <c r="K32" i="111"/>
  <c r="G32" i="111"/>
  <c r="V11" i="108"/>
  <c r="R11" i="108"/>
  <c r="N11" i="108"/>
  <c r="J11" i="108"/>
  <c r="S11" i="108"/>
  <c r="O11" i="108"/>
  <c r="K11" i="108"/>
  <c r="G11" i="108"/>
  <c r="Q11" i="108"/>
  <c r="I11" i="108"/>
  <c r="M11" i="108"/>
  <c r="P11" i="108"/>
  <c r="H11" i="108"/>
  <c r="T11" i="108"/>
  <c r="L11" i="108"/>
  <c r="U11" i="108"/>
  <c r="T24" i="108"/>
  <c r="P24" i="108"/>
  <c r="L24" i="108"/>
  <c r="H24" i="108"/>
  <c r="S24" i="108"/>
  <c r="O24" i="108"/>
  <c r="K24" i="108"/>
  <c r="G24" i="108"/>
  <c r="U24" i="108"/>
  <c r="Q24" i="108"/>
  <c r="M24" i="108"/>
  <c r="I24" i="108"/>
  <c r="V24" i="108"/>
  <c r="N24" i="108"/>
  <c r="R24" i="108"/>
  <c r="J24" i="108"/>
  <c r="V28" i="108"/>
  <c r="R28" i="108"/>
  <c r="N28" i="108"/>
  <c r="J28" i="108"/>
  <c r="U28" i="108"/>
  <c r="Q28" i="108"/>
  <c r="M28" i="108"/>
  <c r="I28" i="108"/>
  <c r="S28" i="108"/>
  <c r="O28" i="108"/>
  <c r="K28" i="108"/>
  <c r="G28" i="108"/>
  <c r="T28" i="108"/>
  <c r="P28" i="108"/>
  <c r="H28" i="108"/>
  <c r="L28" i="108"/>
  <c r="T10" i="108"/>
  <c r="P10" i="108"/>
  <c r="L10" i="108"/>
  <c r="H10" i="108"/>
  <c r="U10" i="108"/>
  <c r="Q10" i="108"/>
  <c r="M10" i="108"/>
  <c r="I10" i="108"/>
  <c r="S10" i="108"/>
  <c r="K10" i="108"/>
  <c r="R10" i="108"/>
  <c r="J10" i="108"/>
  <c r="V10" i="108"/>
  <c r="N10" i="108"/>
  <c r="O10" i="108"/>
  <c r="G10" i="108"/>
  <c r="T29" i="108"/>
  <c r="P29" i="108"/>
  <c r="L29" i="108"/>
  <c r="H29" i="108"/>
  <c r="S29" i="108"/>
  <c r="O29" i="108"/>
  <c r="K29" i="108"/>
  <c r="G29" i="108"/>
  <c r="U29" i="108"/>
  <c r="Q29" i="108"/>
  <c r="M29" i="108"/>
  <c r="I29" i="108"/>
  <c r="R29" i="108"/>
  <c r="J29" i="108"/>
  <c r="N29" i="108"/>
  <c r="V29" i="108"/>
  <c r="V30" i="108"/>
  <c r="R30" i="108"/>
  <c r="N30" i="108"/>
  <c r="J30" i="108"/>
  <c r="U30" i="108"/>
  <c r="Q30" i="108"/>
  <c r="M30" i="108"/>
  <c r="I30" i="108"/>
  <c r="S30" i="108"/>
  <c r="O30" i="108"/>
  <c r="K30" i="108"/>
  <c r="G30" i="108"/>
  <c r="P30" i="108"/>
  <c r="L30" i="108"/>
  <c r="H30" i="108"/>
  <c r="T30" i="108"/>
  <c r="T12" i="108"/>
  <c r="P12" i="108"/>
  <c r="L12" i="108"/>
  <c r="H12" i="108"/>
  <c r="U12" i="108"/>
  <c r="Q12" i="108"/>
  <c r="M12" i="108"/>
  <c r="I12" i="108"/>
  <c r="O12" i="108"/>
  <c r="G12" i="108"/>
  <c r="V12" i="108"/>
  <c r="N12" i="108"/>
  <c r="K12" i="108"/>
  <c r="R12" i="108"/>
  <c r="J12" i="108"/>
  <c r="S12" i="108"/>
  <c r="T31" i="108"/>
  <c r="P31" i="108"/>
  <c r="L31" i="108"/>
  <c r="H31" i="108"/>
  <c r="S31" i="108"/>
  <c r="O31" i="108"/>
  <c r="K31" i="108"/>
  <c r="G31" i="108"/>
  <c r="U31" i="108"/>
  <c r="Q31" i="108"/>
  <c r="M31" i="108"/>
  <c r="I31" i="108"/>
  <c r="N31" i="108"/>
  <c r="J31" i="108"/>
  <c r="V31" i="108"/>
  <c r="R31" i="108"/>
  <c r="V32" i="108"/>
  <c r="R32" i="108"/>
  <c r="N32" i="108"/>
  <c r="J32" i="108"/>
  <c r="U32" i="108"/>
  <c r="Q32" i="108"/>
  <c r="M32" i="108"/>
  <c r="I32" i="108"/>
  <c r="S32" i="108"/>
  <c r="O32" i="108"/>
  <c r="K32" i="108"/>
  <c r="G32" i="108"/>
  <c r="L32" i="108"/>
  <c r="T32" i="108"/>
  <c r="H32" i="108"/>
  <c r="P32" i="108"/>
  <c r="V21" i="108"/>
  <c r="R21" i="108"/>
  <c r="N21" i="108"/>
  <c r="J21" i="108"/>
  <c r="S21" i="108"/>
  <c r="O21" i="108"/>
  <c r="K21" i="108"/>
  <c r="G21" i="108"/>
  <c r="U21" i="108"/>
  <c r="M21" i="108"/>
  <c r="Q21" i="108"/>
  <c r="T21" i="108"/>
  <c r="L21" i="108"/>
  <c r="I21" i="108"/>
  <c r="P21" i="108"/>
  <c r="H21" i="108"/>
  <c r="T22" i="108"/>
  <c r="P22" i="108"/>
  <c r="L22" i="108"/>
  <c r="H22" i="108"/>
  <c r="S22" i="108"/>
  <c r="O22" i="108"/>
  <c r="U22" i="108"/>
  <c r="Q22" i="108"/>
  <c r="M22" i="108"/>
  <c r="I22" i="108"/>
  <c r="K22" i="108"/>
  <c r="V22" i="108"/>
  <c r="J22" i="108"/>
  <c r="G22" i="108"/>
  <c r="N22" i="108"/>
  <c r="R22" i="108"/>
  <c r="V23" i="108"/>
  <c r="R23" i="108"/>
  <c r="N23" i="108"/>
  <c r="J23" i="108"/>
  <c r="U23" i="108"/>
  <c r="Q23" i="108"/>
  <c r="M23" i="108"/>
  <c r="I23" i="108"/>
  <c r="S23" i="108"/>
  <c r="O23" i="108"/>
  <c r="K23" i="108"/>
  <c r="G23" i="108"/>
  <c r="H23" i="108"/>
  <c r="P23" i="108"/>
  <c r="T23" i="108"/>
  <c r="L23" i="108"/>
  <c r="S16" i="105"/>
  <c r="O16" i="105"/>
  <c r="K16" i="105"/>
  <c r="G16" i="105"/>
  <c r="T16" i="105"/>
  <c r="P16" i="105"/>
  <c r="L16" i="105"/>
  <c r="H16" i="105"/>
  <c r="R16" i="105"/>
  <c r="J16" i="105"/>
  <c r="Q16" i="105"/>
  <c r="I16" i="105"/>
  <c r="V16" i="105"/>
  <c r="N16" i="105"/>
  <c r="U16" i="105"/>
  <c r="M16" i="105"/>
  <c r="U10" i="105"/>
  <c r="Q10" i="105"/>
  <c r="V10" i="105"/>
  <c r="R10" i="105"/>
  <c r="N10" i="105"/>
  <c r="J10" i="105"/>
  <c r="P10" i="105"/>
  <c r="K10" i="105"/>
  <c r="O10" i="105"/>
  <c r="I10" i="105"/>
  <c r="M10" i="105"/>
  <c r="T10" i="105"/>
  <c r="H10" i="105"/>
  <c r="S10" i="105"/>
  <c r="L10" i="105"/>
  <c r="G10" i="105"/>
  <c r="S25" i="105"/>
  <c r="O25" i="105"/>
  <c r="K25" i="105"/>
  <c r="G25" i="105"/>
  <c r="V25" i="105"/>
  <c r="R25" i="105"/>
  <c r="N25" i="105"/>
  <c r="J25" i="105"/>
  <c r="U25" i="105"/>
  <c r="Q25" i="105"/>
  <c r="M25" i="105"/>
  <c r="I25" i="105"/>
  <c r="T25" i="105"/>
  <c r="P25" i="105"/>
  <c r="L25" i="105"/>
  <c r="H25" i="105"/>
  <c r="U24" i="105"/>
  <c r="Q24" i="105"/>
  <c r="M24" i="105"/>
  <c r="I24" i="105"/>
  <c r="T24" i="105"/>
  <c r="P24" i="105"/>
  <c r="L24" i="105"/>
  <c r="H24" i="105"/>
  <c r="S24" i="105"/>
  <c r="O24" i="105"/>
  <c r="K24" i="105"/>
  <c r="G24" i="105"/>
  <c r="V24" i="105"/>
  <c r="R24" i="105"/>
  <c r="N24" i="105"/>
  <c r="J24" i="105"/>
  <c r="T14" i="102"/>
  <c r="S14" i="102"/>
  <c r="V14" i="102"/>
  <c r="U14" i="102"/>
  <c r="P14" i="102"/>
  <c r="O14" i="102"/>
  <c r="R14" i="102"/>
  <c r="Q14" i="102"/>
  <c r="L14" i="102"/>
  <c r="K14" i="102"/>
  <c r="N14" i="102"/>
  <c r="M14" i="102"/>
  <c r="H14" i="102"/>
  <c r="G14" i="102"/>
  <c r="J14" i="102"/>
  <c r="I14" i="102"/>
  <c r="U15" i="105"/>
  <c r="Q15" i="105"/>
  <c r="M15" i="105"/>
  <c r="I15" i="105"/>
  <c r="V15" i="105"/>
  <c r="R15" i="105"/>
  <c r="N15" i="105"/>
  <c r="J15" i="105"/>
  <c r="T15" i="105"/>
  <c r="L15" i="105"/>
  <c r="S15" i="105"/>
  <c r="K15" i="105"/>
  <c r="P15" i="105"/>
  <c r="H15" i="105"/>
  <c r="O15" i="105"/>
  <c r="G15" i="105"/>
  <c r="U26" i="105"/>
  <c r="Q26" i="105"/>
  <c r="M26" i="105"/>
  <c r="I26" i="105"/>
  <c r="T26" i="105"/>
  <c r="P26" i="105"/>
  <c r="L26" i="105"/>
  <c r="H26" i="105"/>
  <c r="S26" i="105"/>
  <c r="O26" i="105"/>
  <c r="K26" i="105"/>
  <c r="G26" i="105"/>
  <c r="V26" i="105"/>
  <c r="R26" i="105"/>
  <c r="N26" i="105"/>
  <c r="J26" i="105"/>
  <c r="S11" i="105"/>
  <c r="O11" i="105"/>
  <c r="K11" i="105"/>
  <c r="G11" i="105"/>
  <c r="T11" i="105"/>
  <c r="P11" i="105"/>
  <c r="L11" i="105"/>
  <c r="H11" i="105"/>
  <c r="V11" i="105"/>
  <c r="N11" i="105"/>
  <c r="U11" i="105"/>
  <c r="M11" i="105"/>
  <c r="R11" i="105"/>
  <c r="J11" i="105"/>
  <c r="Q11" i="105"/>
  <c r="I11" i="105"/>
  <c r="S18" i="105"/>
  <c r="O18" i="105"/>
  <c r="K18" i="105"/>
  <c r="G18" i="105"/>
  <c r="V18" i="105"/>
  <c r="R18" i="105"/>
  <c r="N18" i="105"/>
  <c r="J18" i="105"/>
  <c r="U18" i="105"/>
  <c r="Q18" i="105"/>
  <c r="M18" i="105"/>
  <c r="I18" i="105"/>
  <c r="T18" i="105"/>
  <c r="P18" i="105"/>
  <c r="L18" i="105"/>
  <c r="H18" i="105"/>
  <c r="U17" i="105"/>
  <c r="Q17" i="105"/>
  <c r="M17" i="105"/>
  <c r="I17" i="105"/>
  <c r="T17" i="105"/>
  <c r="S17" i="105"/>
  <c r="O17" i="105"/>
  <c r="V17" i="105"/>
  <c r="R17" i="105"/>
  <c r="N17" i="105"/>
  <c r="J17" i="105"/>
  <c r="H17" i="105"/>
  <c r="P17" i="105"/>
  <c r="G17" i="105"/>
  <c r="L17" i="105"/>
  <c r="K17" i="105"/>
  <c r="V15" i="102"/>
  <c r="U15" i="102"/>
  <c r="T15" i="102"/>
  <c r="S15" i="102"/>
  <c r="R15" i="102"/>
  <c r="Q15" i="102"/>
  <c r="P15" i="102"/>
  <c r="O15" i="102"/>
  <c r="N15" i="102"/>
  <c r="M15" i="102"/>
  <c r="L15" i="102"/>
  <c r="K15" i="102"/>
  <c r="J15" i="102"/>
  <c r="I15" i="102"/>
  <c r="H15" i="102"/>
  <c r="G15" i="102"/>
  <c r="S23" i="105"/>
  <c r="O23" i="105"/>
  <c r="K23" i="105"/>
  <c r="G23" i="105"/>
  <c r="V23" i="105"/>
  <c r="R23" i="105"/>
  <c r="N23" i="105"/>
  <c r="J23" i="105"/>
  <c r="U23" i="105"/>
  <c r="Q23" i="105"/>
  <c r="M23" i="105"/>
  <c r="I23" i="105"/>
  <c r="T23" i="105"/>
  <c r="P23" i="105"/>
  <c r="L23" i="105"/>
  <c r="H23" i="105"/>
  <c r="U12" i="105"/>
  <c r="Q12" i="105"/>
  <c r="M12" i="105"/>
  <c r="I12" i="105"/>
  <c r="V12" i="105"/>
  <c r="R12" i="105"/>
  <c r="N12" i="105"/>
  <c r="J12" i="105"/>
  <c r="T12" i="105"/>
  <c r="L12" i="105"/>
  <c r="S12" i="105"/>
  <c r="K12" i="105"/>
  <c r="H12" i="105"/>
  <c r="O12" i="105"/>
  <c r="G12" i="105"/>
  <c r="P12" i="105"/>
  <c r="U22" i="105"/>
  <c r="U27" i="105" s="1"/>
  <c r="Q22" i="105"/>
  <c r="Q27" i="105" s="1"/>
  <c r="M22" i="105"/>
  <c r="M27" i="105" s="1"/>
  <c r="I22" i="105"/>
  <c r="I27" i="105" s="1"/>
  <c r="T22" i="105"/>
  <c r="T27" i="105" s="1"/>
  <c r="P22" i="105"/>
  <c r="P27" i="105" s="1"/>
  <c r="L22" i="105"/>
  <c r="L27" i="105" s="1"/>
  <c r="K5" i="105" s="1"/>
  <c r="H22" i="105"/>
  <c r="H27" i="105" s="1"/>
  <c r="S22" i="105"/>
  <c r="S27" i="105" s="1"/>
  <c r="O22" i="105"/>
  <c r="O27" i="105" s="1"/>
  <c r="K22" i="105"/>
  <c r="K27" i="105" s="1"/>
  <c r="G22" i="105"/>
  <c r="G27" i="105" s="1"/>
  <c r="V22" i="105"/>
  <c r="V27" i="105" s="1"/>
  <c r="R22" i="105"/>
  <c r="R27" i="105" s="1"/>
  <c r="N22" i="105"/>
  <c r="N27" i="105" s="1"/>
  <c r="J22" i="105"/>
  <c r="J27" i="105" s="1"/>
  <c r="R13" i="99"/>
  <c r="U13" i="99"/>
  <c r="T13" i="99"/>
  <c r="K13" i="99"/>
  <c r="J13" i="99"/>
  <c r="P13" i="99"/>
  <c r="N13" i="99"/>
  <c r="Q13" i="99"/>
  <c r="H13" i="99"/>
  <c r="G13" i="99"/>
  <c r="M13" i="99"/>
  <c r="V13" i="99"/>
  <c r="L13" i="99"/>
  <c r="I13" i="99"/>
  <c r="O13" i="99"/>
  <c r="S13" i="99"/>
  <c r="T28" i="102"/>
  <c r="P28" i="102"/>
  <c r="L28" i="102"/>
  <c r="H28" i="102"/>
  <c r="S28" i="102"/>
  <c r="O28" i="102"/>
  <c r="K28" i="102"/>
  <c r="G28" i="102"/>
  <c r="V28" i="102"/>
  <c r="R28" i="102"/>
  <c r="N28" i="102"/>
  <c r="J28" i="102"/>
  <c r="U28" i="102"/>
  <c r="Q28" i="102"/>
  <c r="M28" i="102"/>
  <c r="I28" i="102"/>
  <c r="V18" i="102"/>
  <c r="R18" i="102"/>
  <c r="N18" i="102"/>
  <c r="J18" i="102"/>
  <c r="U18" i="102"/>
  <c r="Q18" i="102"/>
  <c r="M18" i="102"/>
  <c r="I18" i="102"/>
  <c r="S18" i="102"/>
  <c r="O18" i="102"/>
  <c r="K18" i="102"/>
  <c r="G18" i="102"/>
  <c r="H18" i="102"/>
  <c r="P18" i="102"/>
  <c r="L18" i="102"/>
  <c r="T18" i="102"/>
  <c r="V29" i="102"/>
  <c r="R29" i="102"/>
  <c r="N29" i="102"/>
  <c r="J29" i="102"/>
  <c r="U29" i="102"/>
  <c r="Q29" i="102"/>
  <c r="M29" i="102"/>
  <c r="I29" i="102"/>
  <c r="T29" i="102"/>
  <c r="P29" i="102"/>
  <c r="L29" i="102"/>
  <c r="H29" i="102"/>
  <c r="S29" i="102"/>
  <c r="O29" i="102"/>
  <c r="K29" i="102"/>
  <c r="G29" i="102"/>
  <c r="T22" i="99"/>
  <c r="N22" i="99"/>
  <c r="M22" i="99"/>
  <c r="K22" i="99"/>
  <c r="L22" i="99"/>
  <c r="R22" i="99"/>
  <c r="Q22" i="99"/>
  <c r="O22" i="99"/>
  <c r="P22" i="99"/>
  <c r="U22" i="99"/>
  <c r="J22" i="99"/>
  <c r="I22" i="99"/>
  <c r="G22" i="99"/>
  <c r="H22" i="99"/>
  <c r="V22" i="99"/>
  <c r="S22" i="99"/>
  <c r="U10" i="102"/>
  <c r="Q10" i="102"/>
  <c r="M10" i="102"/>
  <c r="I10" i="102"/>
  <c r="S10" i="102"/>
  <c r="O10" i="102"/>
  <c r="K10" i="102"/>
  <c r="G10" i="102"/>
  <c r="T10" i="102"/>
  <c r="L10" i="102"/>
  <c r="R10" i="102"/>
  <c r="P10" i="102"/>
  <c r="H10" i="102"/>
  <c r="V10" i="102"/>
  <c r="N10" i="102"/>
  <c r="J10" i="102"/>
  <c r="T19" i="102"/>
  <c r="P19" i="102"/>
  <c r="L19" i="102"/>
  <c r="H19" i="102"/>
  <c r="S19" i="102"/>
  <c r="O19" i="102"/>
  <c r="K19" i="102"/>
  <c r="G19" i="102"/>
  <c r="U19" i="102"/>
  <c r="Q19" i="102"/>
  <c r="M19" i="102"/>
  <c r="I19" i="102"/>
  <c r="V19" i="102"/>
  <c r="N19" i="102"/>
  <c r="J19" i="102"/>
  <c r="R19" i="102"/>
  <c r="V20" i="102"/>
  <c r="R20" i="102"/>
  <c r="N20" i="102"/>
  <c r="J20" i="102"/>
  <c r="U20" i="102"/>
  <c r="Q20" i="102"/>
  <c r="M20" i="102"/>
  <c r="I20" i="102"/>
  <c r="S20" i="102"/>
  <c r="O20" i="102"/>
  <c r="K20" i="102"/>
  <c r="G20" i="102"/>
  <c r="T20" i="102"/>
  <c r="L20" i="102"/>
  <c r="H20" i="102"/>
  <c r="P20" i="102"/>
  <c r="R23" i="99"/>
  <c r="Q23" i="99"/>
  <c r="O23" i="99"/>
  <c r="P23" i="99"/>
  <c r="I23" i="99"/>
  <c r="H23" i="99"/>
  <c r="N23" i="99"/>
  <c r="M23" i="99"/>
  <c r="K23" i="99"/>
  <c r="L23" i="99"/>
  <c r="G23" i="99"/>
  <c r="V23" i="99"/>
  <c r="U23" i="99"/>
  <c r="S23" i="99"/>
  <c r="T23" i="99"/>
  <c r="J23" i="99"/>
  <c r="S11" i="102"/>
  <c r="O11" i="102"/>
  <c r="K11" i="102"/>
  <c r="G11" i="102"/>
  <c r="U11" i="102"/>
  <c r="Q11" i="102"/>
  <c r="M11" i="102"/>
  <c r="I11" i="102"/>
  <c r="R11" i="102"/>
  <c r="J11" i="102"/>
  <c r="V11" i="102"/>
  <c r="N11" i="102"/>
  <c r="T11" i="102"/>
  <c r="L11" i="102"/>
  <c r="P11" i="102"/>
  <c r="H11" i="102"/>
  <c r="T21" i="102"/>
  <c r="P21" i="102"/>
  <c r="L21" i="102"/>
  <c r="H21" i="102"/>
  <c r="S21" i="102"/>
  <c r="O21" i="102"/>
  <c r="K21" i="102"/>
  <c r="G21" i="102"/>
  <c r="V21" i="102"/>
  <c r="R21" i="102"/>
  <c r="N21" i="102"/>
  <c r="J21" i="102"/>
  <c r="U21" i="102"/>
  <c r="Q21" i="102"/>
  <c r="M21" i="102"/>
  <c r="I21" i="102"/>
  <c r="U12" i="102"/>
  <c r="Q12" i="102"/>
  <c r="M12" i="102"/>
  <c r="I12" i="102"/>
  <c r="S12" i="102"/>
  <c r="O12" i="102"/>
  <c r="K12" i="102"/>
  <c r="G12" i="102"/>
  <c r="P12" i="102"/>
  <c r="H12" i="102"/>
  <c r="V12" i="102"/>
  <c r="T12" i="102"/>
  <c r="L12" i="102"/>
  <c r="R12" i="102"/>
  <c r="J12" i="102"/>
  <c r="N12" i="102"/>
  <c r="V25" i="102"/>
  <c r="R25" i="102"/>
  <c r="N25" i="102"/>
  <c r="J25" i="102"/>
  <c r="U25" i="102"/>
  <c r="Q25" i="102"/>
  <c r="M25" i="102"/>
  <c r="I25" i="102"/>
  <c r="T25" i="102"/>
  <c r="P25" i="102"/>
  <c r="L25" i="102"/>
  <c r="H25" i="102"/>
  <c r="S25" i="102"/>
  <c r="O25" i="102"/>
  <c r="K25" i="102"/>
  <c r="G25" i="102"/>
  <c r="T12" i="99"/>
  <c r="V12" i="99"/>
  <c r="Q12" i="99"/>
  <c r="K12" i="99"/>
  <c r="H12" i="99"/>
  <c r="U12" i="99"/>
  <c r="O12" i="99"/>
  <c r="L12" i="99"/>
  <c r="N12" i="99"/>
  <c r="P12" i="99"/>
  <c r="J12" i="99"/>
  <c r="M12" i="99"/>
  <c r="G12" i="99"/>
  <c r="R12" i="99"/>
  <c r="I12" i="99"/>
  <c r="S12" i="99"/>
  <c r="S13" i="102"/>
  <c r="O13" i="102"/>
  <c r="K13" i="102"/>
  <c r="G13" i="102"/>
  <c r="U13" i="102"/>
  <c r="Q13" i="102"/>
  <c r="M13" i="102"/>
  <c r="I13" i="102"/>
  <c r="V13" i="102"/>
  <c r="N13" i="102"/>
  <c r="R13" i="102"/>
  <c r="J13" i="102"/>
  <c r="P13" i="102"/>
  <c r="H13" i="102"/>
  <c r="T13" i="102"/>
  <c r="L13" i="102"/>
  <c r="T26" i="102"/>
  <c r="P26" i="102"/>
  <c r="L26" i="102"/>
  <c r="H26" i="102"/>
  <c r="S26" i="102"/>
  <c r="O26" i="102"/>
  <c r="K26" i="102"/>
  <c r="G26" i="102"/>
  <c r="V26" i="102"/>
  <c r="R26" i="102"/>
  <c r="N26" i="102"/>
  <c r="J26" i="102"/>
  <c r="U26" i="102"/>
  <c r="Q26" i="102"/>
  <c r="M26" i="102"/>
  <c r="I26" i="102"/>
  <c r="V27" i="102"/>
  <c r="R27" i="102"/>
  <c r="N27" i="102"/>
  <c r="J27" i="102"/>
  <c r="U27" i="102"/>
  <c r="Q27" i="102"/>
  <c r="M27" i="102"/>
  <c r="I27" i="102"/>
  <c r="T27" i="102"/>
  <c r="P27" i="102"/>
  <c r="L27" i="102"/>
  <c r="H27" i="102"/>
  <c r="S27" i="102"/>
  <c r="O27" i="102"/>
  <c r="K27" i="102"/>
  <c r="G27" i="102"/>
  <c r="S29" i="99"/>
  <c r="O29" i="99"/>
  <c r="K29" i="99"/>
  <c r="R29" i="99"/>
  <c r="M29" i="99"/>
  <c r="H29" i="99"/>
  <c r="T29" i="99"/>
  <c r="L29" i="99"/>
  <c r="Q29" i="99"/>
  <c r="J29" i="99"/>
  <c r="V29" i="99"/>
  <c r="P29" i="99"/>
  <c r="I29" i="99"/>
  <c r="U29" i="99"/>
  <c r="N29" i="99"/>
  <c r="G29" i="99"/>
  <c r="T20" i="99"/>
  <c r="P20" i="99"/>
  <c r="L20" i="99"/>
  <c r="H20" i="99"/>
  <c r="S20" i="99"/>
  <c r="N20" i="99"/>
  <c r="I20" i="99"/>
  <c r="R20" i="99"/>
  <c r="M20" i="99"/>
  <c r="G20" i="99"/>
  <c r="V20" i="99"/>
  <c r="Q20" i="99"/>
  <c r="K20" i="99"/>
  <c r="U20" i="99"/>
  <c r="O20" i="99"/>
  <c r="J20" i="99"/>
  <c r="T11" i="99"/>
  <c r="P11" i="99"/>
  <c r="L11" i="99"/>
  <c r="H11" i="99"/>
  <c r="S11" i="99"/>
  <c r="O11" i="99"/>
  <c r="K11" i="99"/>
  <c r="G11" i="99"/>
  <c r="U11" i="99"/>
  <c r="M11" i="99"/>
  <c r="V11" i="99"/>
  <c r="R11" i="99"/>
  <c r="N11" i="99"/>
  <c r="J11" i="99"/>
  <c r="Q11" i="99"/>
  <c r="I11" i="99"/>
  <c r="V21" i="99"/>
  <c r="R21" i="99"/>
  <c r="N21" i="99"/>
  <c r="J21" i="99"/>
  <c r="Q21" i="99"/>
  <c r="L21" i="99"/>
  <c r="G21" i="99"/>
  <c r="U21" i="99"/>
  <c r="P21" i="99"/>
  <c r="K21" i="99"/>
  <c r="T21" i="99"/>
  <c r="O21" i="99"/>
  <c r="I21" i="99"/>
  <c r="S21" i="99"/>
  <c r="M21" i="99"/>
  <c r="H21" i="99"/>
  <c r="V10" i="99"/>
  <c r="R10" i="99"/>
  <c r="N10" i="99"/>
  <c r="J10" i="99"/>
  <c r="U10" i="99"/>
  <c r="Q10" i="99"/>
  <c r="M10" i="99"/>
  <c r="I10" i="99"/>
  <c r="T10" i="99"/>
  <c r="P10" i="99"/>
  <c r="L10" i="99"/>
  <c r="H10" i="99"/>
  <c r="S10" i="99"/>
  <c r="G10" i="99"/>
  <c r="O10" i="99"/>
  <c r="K10" i="99"/>
  <c r="J13" i="96"/>
  <c r="I13" i="96"/>
  <c r="H13" i="96"/>
  <c r="G13" i="96"/>
  <c r="V13" i="96"/>
  <c r="U13" i="96"/>
  <c r="T13" i="96"/>
  <c r="S13" i="96"/>
  <c r="Q13" i="96"/>
  <c r="O13" i="96"/>
  <c r="N13" i="96"/>
  <c r="M13" i="96"/>
  <c r="L13" i="96"/>
  <c r="K13" i="96"/>
  <c r="R13" i="96"/>
  <c r="P13" i="96"/>
  <c r="V28" i="99"/>
  <c r="R28" i="99"/>
  <c r="N28" i="99"/>
  <c r="J28" i="99"/>
  <c r="S28" i="99"/>
  <c r="M28" i="99"/>
  <c r="H28" i="99"/>
  <c r="Q28" i="99"/>
  <c r="L28" i="99"/>
  <c r="G28" i="99"/>
  <c r="U28" i="99"/>
  <c r="P28" i="99"/>
  <c r="K28" i="99"/>
  <c r="T28" i="99"/>
  <c r="O28" i="99"/>
  <c r="I28" i="99"/>
  <c r="V16" i="99"/>
  <c r="R16" i="99"/>
  <c r="N16" i="99"/>
  <c r="J16" i="99"/>
  <c r="U16" i="99"/>
  <c r="Q16" i="99"/>
  <c r="M16" i="99"/>
  <c r="I16" i="99"/>
  <c r="K16" i="99"/>
  <c r="T16" i="99"/>
  <c r="P16" i="99"/>
  <c r="L16" i="99"/>
  <c r="H16" i="99"/>
  <c r="S16" i="99"/>
  <c r="O16" i="99"/>
  <c r="G16" i="99"/>
  <c r="T27" i="99"/>
  <c r="P27" i="99"/>
  <c r="L27" i="99"/>
  <c r="H27" i="99"/>
  <c r="U27" i="99"/>
  <c r="O27" i="99"/>
  <c r="J27" i="99"/>
  <c r="S27" i="99"/>
  <c r="N27" i="99"/>
  <c r="I27" i="99"/>
  <c r="R27" i="99"/>
  <c r="M27" i="99"/>
  <c r="G27" i="99"/>
  <c r="V27" i="99"/>
  <c r="Q27" i="99"/>
  <c r="K27" i="99"/>
  <c r="U30" i="99"/>
  <c r="Q30" i="99"/>
  <c r="M30" i="99"/>
  <c r="I30" i="99"/>
  <c r="V30" i="99"/>
  <c r="P30" i="99"/>
  <c r="K30" i="99"/>
  <c r="O30" i="99"/>
  <c r="H30" i="99"/>
  <c r="T30" i="99"/>
  <c r="N30" i="99"/>
  <c r="G30" i="99"/>
  <c r="S30" i="99"/>
  <c r="L30" i="99"/>
  <c r="R30" i="99"/>
  <c r="J30" i="99"/>
  <c r="H12" i="96"/>
  <c r="G12" i="96"/>
  <c r="J12" i="96"/>
  <c r="I12" i="96"/>
  <c r="P12" i="96"/>
  <c r="T12" i="96"/>
  <c r="S12" i="96"/>
  <c r="V12" i="96"/>
  <c r="U12" i="96"/>
  <c r="R12" i="96"/>
  <c r="L12" i="96"/>
  <c r="K12" i="96"/>
  <c r="N12" i="96"/>
  <c r="M12" i="96"/>
  <c r="O12" i="96"/>
  <c r="Q12" i="96"/>
  <c r="T17" i="99"/>
  <c r="P17" i="99"/>
  <c r="L17" i="99"/>
  <c r="H17" i="99"/>
  <c r="S17" i="99"/>
  <c r="O17" i="99"/>
  <c r="K17" i="99"/>
  <c r="G17" i="99"/>
  <c r="V17" i="99"/>
  <c r="R17" i="99"/>
  <c r="N17" i="99"/>
  <c r="J17" i="99"/>
  <c r="U17" i="99"/>
  <c r="Q17" i="99"/>
  <c r="M17" i="99"/>
  <c r="I17" i="99"/>
  <c r="S31" i="99"/>
  <c r="O31" i="99"/>
  <c r="K31" i="99"/>
  <c r="G31" i="99"/>
  <c r="T31" i="99"/>
  <c r="N31" i="99"/>
  <c r="I31" i="99"/>
  <c r="R31" i="99"/>
  <c r="L31" i="99"/>
  <c r="Q31" i="99"/>
  <c r="J31" i="99"/>
  <c r="V31" i="99"/>
  <c r="P31" i="99"/>
  <c r="H31" i="99"/>
  <c r="U31" i="99"/>
  <c r="M31" i="99"/>
  <c r="Q11" i="93"/>
  <c r="N11" i="93"/>
  <c r="H11" i="93"/>
  <c r="G11" i="93"/>
  <c r="U11" i="93"/>
  <c r="R11" i="93"/>
  <c r="L11" i="93"/>
  <c r="S11" i="93"/>
  <c r="I11" i="93"/>
  <c r="O11" i="93"/>
  <c r="V11" i="93"/>
  <c r="P11" i="93"/>
  <c r="M11" i="93"/>
  <c r="J11" i="93"/>
  <c r="K11" i="93"/>
  <c r="T11" i="93"/>
  <c r="U11" i="96"/>
  <c r="Q11" i="96"/>
  <c r="M11" i="96"/>
  <c r="I11" i="96"/>
  <c r="T11" i="96"/>
  <c r="P11" i="96"/>
  <c r="L11" i="96"/>
  <c r="H11" i="96"/>
  <c r="V11" i="96"/>
  <c r="R11" i="96"/>
  <c r="N11" i="96"/>
  <c r="J11" i="96"/>
  <c r="S11" i="96"/>
  <c r="O11" i="96"/>
  <c r="K11" i="96"/>
  <c r="G11" i="96"/>
  <c r="U24" i="96"/>
  <c r="Q24" i="96"/>
  <c r="M24" i="96"/>
  <c r="I24" i="96"/>
  <c r="T24" i="96"/>
  <c r="P24" i="96"/>
  <c r="L24" i="96"/>
  <c r="H24" i="96"/>
  <c r="S24" i="96"/>
  <c r="K24" i="96"/>
  <c r="V24" i="96"/>
  <c r="R24" i="96"/>
  <c r="N24" i="96"/>
  <c r="J24" i="96"/>
  <c r="O24" i="96"/>
  <c r="G24" i="96"/>
  <c r="S16" i="96"/>
  <c r="O16" i="96"/>
  <c r="K16" i="96"/>
  <c r="G16" i="96"/>
  <c r="V16" i="96"/>
  <c r="R16" i="96"/>
  <c r="N16" i="96"/>
  <c r="J16" i="96"/>
  <c r="T16" i="96"/>
  <c r="P16" i="96"/>
  <c r="L16" i="96"/>
  <c r="H16" i="96"/>
  <c r="U16" i="96"/>
  <c r="Q16" i="96"/>
  <c r="M16" i="96"/>
  <c r="I16" i="96"/>
  <c r="S10" i="96"/>
  <c r="O10" i="96"/>
  <c r="K10" i="96"/>
  <c r="G10" i="96"/>
  <c r="V10" i="96"/>
  <c r="R10" i="96"/>
  <c r="N10" i="96"/>
  <c r="J10" i="96"/>
  <c r="T10" i="96"/>
  <c r="P10" i="96"/>
  <c r="L10" i="96"/>
  <c r="H10" i="96"/>
  <c r="U10" i="96"/>
  <c r="Q10" i="96"/>
  <c r="M10" i="96"/>
  <c r="I10" i="96"/>
  <c r="U17" i="96"/>
  <c r="Q17" i="96"/>
  <c r="M17" i="96"/>
  <c r="I17" i="96"/>
  <c r="T17" i="96"/>
  <c r="P17" i="96"/>
  <c r="L17" i="96"/>
  <c r="H17" i="96"/>
  <c r="V17" i="96"/>
  <c r="R17" i="96"/>
  <c r="N17" i="96"/>
  <c r="J17" i="96"/>
  <c r="O17" i="96"/>
  <c r="K17" i="96"/>
  <c r="G17" i="96"/>
  <c r="S17" i="96"/>
  <c r="U26" i="96"/>
  <c r="V26" i="96"/>
  <c r="Q26" i="96"/>
  <c r="M26" i="96"/>
  <c r="I26" i="96"/>
  <c r="T26" i="96"/>
  <c r="P26" i="96"/>
  <c r="L26" i="96"/>
  <c r="H26" i="96"/>
  <c r="S26" i="96"/>
  <c r="K26" i="96"/>
  <c r="R26" i="96"/>
  <c r="N26" i="96"/>
  <c r="J26" i="96"/>
  <c r="O26" i="96"/>
  <c r="G26" i="96"/>
  <c r="S18" i="96"/>
  <c r="O18" i="96"/>
  <c r="K18" i="96"/>
  <c r="G18" i="96"/>
  <c r="V18" i="96"/>
  <c r="R18" i="96"/>
  <c r="N18" i="96"/>
  <c r="J18" i="96"/>
  <c r="T18" i="96"/>
  <c r="P18" i="96"/>
  <c r="L18" i="96"/>
  <c r="H18" i="96"/>
  <c r="Q18" i="96"/>
  <c r="M18" i="96"/>
  <c r="I18" i="96"/>
  <c r="U18" i="96"/>
  <c r="S23" i="96"/>
  <c r="O23" i="96"/>
  <c r="K23" i="96"/>
  <c r="G23" i="96"/>
  <c r="V23" i="96"/>
  <c r="R23" i="96"/>
  <c r="N23" i="96"/>
  <c r="J23" i="96"/>
  <c r="U23" i="96"/>
  <c r="T23" i="96"/>
  <c r="P23" i="96"/>
  <c r="L23" i="96"/>
  <c r="H23" i="96"/>
  <c r="Q23" i="96"/>
  <c r="M23" i="96"/>
  <c r="I23" i="96"/>
  <c r="T19" i="93"/>
  <c r="Q19" i="93"/>
  <c r="R19" i="93"/>
  <c r="K19" i="93"/>
  <c r="L19" i="93"/>
  <c r="U19" i="93"/>
  <c r="V19" i="93"/>
  <c r="O19" i="93"/>
  <c r="P19" i="93"/>
  <c r="I19" i="93"/>
  <c r="J19" i="93"/>
  <c r="S19" i="93"/>
  <c r="M19" i="93"/>
  <c r="N19" i="93"/>
  <c r="G19" i="93"/>
  <c r="H19" i="93"/>
  <c r="S25" i="96"/>
  <c r="O25" i="96"/>
  <c r="K25" i="96"/>
  <c r="G25" i="96"/>
  <c r="V25" i="96"/>
  <c r="R25" i="96"/>
  <c r="N25" i="96"/>
  <c r="J25" i="96"/>
  <c r="Q25" i="96"/>
  <c r="I25" i="96"/>
  <c r="T25" i="96"/>
  <c r="P25" i="96"/>
  <c r="L25" i="96"/>
  <c r="H25" i="96"/>
  <c r="U25" i="96"/>
  <c r="M25" i="96"/>
  <c r="R20" i="93"/>
  <c r="Q20" i="93"/>
  <c r="P20" i="93"/>
  <c r="O20" i="93"/>
  <c r="N20" i="93"/>
  <c r="M20" i="93"/>
  <c r="L20" i="93"/>
  <c r="K20" i="93"/>
  <c r="J20" i="93"/>
  <c r="I20" i="93"/>
  <c r="H20" i="93"/>
  <c r="G20" i="93"/>
  <c r="V20" i="93"/>
  <c r="U20" i="93"/>
  <c r="T20" i="93"/>
  <c r="S20" i="93"/>
  <c r="U22" i="96"/>
  <c r="Q22" i="96"/>
  <c r="M22" i="96"/>
  <c r="I22" i="96"/>
  <c r="T22" i="96"/>
  <c r="P22" i="96"/>
  <c r="L22" i="96"/>
  <c r="H22" i="96"/>
  <c r="V22" i="96"/>
  <c r="R22" i="96"/>
  <c r="N22" i="96"/>
  <c r="J22" i="96"/>
  <c r="K22" i="96"/>
  <c r="G22" i="96"/>
  <c r="S22" i="96"/>
  <c r="O22" i="96"/>
  <c r="S28" i="93"/>
  <c r="O28" i="93"/>
  <c r="K28" i="93"/>
  <c r="G28" i="93"/>
  <c r="V28" i="93"/>
  <c r="Q28" i="93"/>
  <c r="L28" i="93"/>
  <c r="T28" i="93"/>
  <c r="N28" i="93"/>
  <c r="I28" i="93"/>
  <c r="R28" i="93"/>
  <c r="H28" i="93"/>
  <c r="M28" i="93"/>
  <c r="P28" i="93"/>
  <c r="U28" i="93"/>
  <c r="J28" i="93"/>
  <c r="V10" i="93"/>
  <c r="R10" i="93"/>
  <c r="N10" i="93"/>
  <c r="J10" i="93"/>
  <c r="T10" i="93"/>
  <c r="P10" i="93"/>
  <c r="L10" i="93"/>
  <c r="O10" i="93"/>
  <c r="H10" i="93"/>
  <c r="K10" i="93"/>
  <c r="U10" i="93"/>
  <c r="M10" i="93"/>
  <c r="G10" i="93"/>
  <c r="S10" i="93"/>
  <c r="Q10" i="93"/>
  <c r="I10" i="93"/>
  <c r="V24" i="93"/>
  <c r="R24" i="93"/>
  <c r="N24" i="93"/>
  <c r="J24" i="93"/>
  <c r="T24" i="93"/>
  <c r="P24" i="93"/>
  <c r="L24" i="93"/>
  <c r="H24" i="93"/>
  <c r="S24" i="93"/>
  <c r="K24" i="93"/>
  <c r="Q24" i="93"/>
  <c r="I24" i="93"/>
  <c r="O24" i="93"/>
  <c r="G24" i="93"/>
  <c r="U24" i="93"/>
  <c r="M24" i="93"/>
  <c r="T14" i="93"/>
  <c r="P14" i="93"/>
  <c r="L14" i="93"/>
  <c r="H14" i="93"/>
  <c r="V14" i="93"/>
  <c r="R14" i="93"/>
  <c r="N14" i="93"/>
  <c r="J14" i="93"/>
  <c r="Q14" i="93"/>
  <c r="I14" i="93"/>
  <c r="O14" i="93"/>
  <c r="G14" i="93"/>
  <c r="U14" i="93"/>
  <c r="M14" i="93"/>
  <c r="S14" i="93"/>
  <c r="K14" i="93"/>
  <c r="S26" i="93"/>
  <c r="O26" i="93"/>
  <c r="K26" i="93"/>
  <c r="G26" i="93"/>
  <c r="U26" i="93"/>
  <c r="P26" i="93"/>
  <c r="J26" i="93"/>
  <c r="R26" i="93"/>
  <c r="M26" i="93"/>
  <c r="H26" i="93"/>
  <c r="V26" i="93"/>
  <c r="L26" i="93"/>
  <c r="Q26" i="93"/>
  <c r="T26" i="93"/>
  <c r="I26" i="93"/>
  <c r="N26" i="93"/>
  <c r="T16" i="93"/>
  <c r="P16" i="93"/>
  <c r="L16" i="93"/>
  <c r="H16" i="93"/>
  <c r="V16" i="93"/>
  <c r="R16" i="93"/>
  <c r="N16" i="93"/>
  <c r="J16" i="93"/>
  <c r="U16" i="93"/>
  <c r="M16" i="93"/>
  <c r="I16" i="93"/>
  <c r="S16" i="93"/>
  <c r="K16" i="93"/>
  <c r="Q16" i="93"/>
  <c r="O16" i="93"/>
  <c r="G16" i="93"/>
  <c r="V15" i="93"/>
  <c r="R15" i="93"/>
  <c r="N15" i="93"/>
  <c r="J15" i="93"/>
  <c r="T15" i="93"/>
  <c r="P15" i="93"/>
  <c r="L15" i="93"/>
  <c r="H15" i="93"/>
  <c r="O15" i="93"/>
  <c r="G15" i="93"/>
  <c r="K15" i="93"/>
  <c r="U15" i="93"/>
  <c r="M15" i="93"/>
  <c r="S15" i="93"/>
  <c r="Q15" i="93"/>
  <c r="I15" i="93"/>
  <c r="U25" i="93"/>
  <c r="Q25" i="93"/>
  <c r="M25" i="93"/>
  <c r="R25" i="93"/>
  <c r="L25" i="93"/>
  <c r="H25" i="93"/>
  <c r="T25" i="93"/>
  <c r="O25" i="93"/>
  <c r="J25" i="93"/>
  <c r="S25" i="93"/>
  <c r="I25" i="93"/>
  <c r="P25" i="93"/>
  <c r="G25" i="93"/>
  <c r="N25" i="93"/>
  <c r="V25" i="93"/>
  <c r="K25" i="93"/>
  <c r="U27" i="93"/>
  <c r="Q27" i="93"/>
  <c r="M27" i="93"/>
  <c r="I27" i="93"/>
  <c r="S27" i="93"/>
  <c r="N27" i="93"/>
  <c r="H27" i="93"/>
  <c r="V27" i="93"/>
  <c r="P27" i="93"/>
  <c r="K27" i="93"/>
  <c r="O27" i="93"/>
  <c r="L27" i="93"/>
  <c r="T27" i="93"/>
  <c r="J27" i="93"/>
  <c r="R27" i="93"/>
  <c r="G27" i="93"/>
  <c r="U10" i="90"/>
  <c r="I10" i="90"/>
  <c r="T10" i="90"/>
  <c r="P10" i="90"/>
  <c r="L10" i="90"/>
  <c r="H10" i="90"/>
  <c r="O10" i="90"/>
  <c r="G10" i="90"/>
  <c r="V10" i="90"/>
  <c r="R10" i="90"/>
  <c r="N10" i="90"/>
  <c r="J10" i="90"/>
  <c r="Q10" i="90"/>
  <c r="M10" i="90"/>
  <c r="S10" i="90"/>
  <c r="K10" i="90"/>
  <c r="S25" i="90"/>
  <c r="O25" i="90"/>
  <c r="K25" i="90"/>
  <c r="G25" i="90"/>
  <c r="V25" i="90"/>
  <c r="R25" i="90"/>
  <c r="N25" i="90"/>
  <c r="J25" i="90"/>
  <c r="T25" i="90"/>
  <c r="P25" i="90"/>
  <c r="L25" i="90"/>
  <c r="H25" i="90"/>
  <c r="U25" i="90"/>
  <c r="Q25" i="90"/>
  <c r="M25" i="90"/>
  <c r="I25" i="90"/>
  <c r="R28" i="87"/>
  <c r="U28" i="87"/>
  <c r="S28" i="87"/>
  <c r="T28" i="87"/>
  <c r="K28" i="87"/>
  <c r="N28" i="87"/>
  <c r="Q28" i="87"/>
  <c r="O28" i="87"/>
  <c r="L28" i="87"/>
  <c r="J28" i="87"/>
  <c r="V28" i="87"/>
  <c r="P28" i="87"/>
  <c r="I28" i="87"/>
  <c r="G28" i="87"/>
  <c r="M28" i="87"/>
  <c r="H28" i="87"/>
  <c r="U12" i="90"/>
  <c r="I12" i="90"/>
  <c r="T12" i="90"/>
  <c r="P12" i="90"/>
  <c r="L12" i="90"/>
  <c r="H12" i="90"/>
  <c r="O12" i="90"/>
  <c r="G12" i="90"/>
  <c r="V12" i="90"/>
  <c r="R12" i="90"/>
  <c r="N12" i="90"/>
  <c r="J12" i="90"/>
  <c r="Q12" i="90"/>
  <c r="M12" i="90"/>
  <c r="S12" i="90"/>
  <c r="K12" i="90"/>
  <c r="T17" i="90"/>
  <c r="P17" i="90"/>
  <c r="L17" i="90"/>
  <c r="H17" i="90"/>
  <c r="V17" i="90"/>
  <c r="R17" i="90"/>
  <c r="N17" i="90"/>
  <c r="J17" i="90"/>
  <c r="Q17" i="90"/>
  <c r="I17" i="90"/>
  <c r="O17" i="90"/>
  <c r="G17" i="90"/>
  <c r="U17" i="90"/>
  <c r="M17" i="90"/>
  <c r="S17" i="90"/>
  <c r="K17" i="90"/>
  <c r="S23" i="90"/>
  <c r="O23" i="90"/>
  <c r="K23" i="90"/>
  <c r="G23" i="90"/>
  <c r="V23" i="90"/>
  <c r="R23" i="90"/>
  <c r="N23" i="90"/>
  <c r="J23" i="90"/>
  <c r="T23" i="90"/>
  <c r="P23" i="90"/>
  <c r="L23" i="90"/>
  <c r="H23" i="90"/>
  <c r="I23" i="90"/>
  <c r="U23" i="90"/>
  <c r="Q23" i="90"/>
  <c r="M23" i="90"/>
  <c r="S11" i="90"/>
  <c r="O11" i="90"/>
  <c r="M11" i="90"/>
  <c r="V11" i="90"/>
  <c r="R11" i="90"/>
  <c r="N11" i="90"/>
  <c r="J11" i="90"/>
  <c r="I11" i="90"/>
  <c r="T11" i="90"/>
  <c r="P11" i="90"/>
  <c r="L11" i="90"/>
  <c r="H11" i="90"/>
  <c r="K11" i="90"/>
  <c r="G11" i="90"/>
  <c r="U11" i="90"/>
  <c r="Q11" i="90"/>
  <c r="V16" i="90"/>
  <c r="R16" i="90"/>
  <c r="N16" i="90"/>
  <c r="J16" i="90"/>
  <c r="T16" i="90"/>
  <c r="P16" i="90"/>
  <c r="L16" i="90"/>
  <c r="H16" i="90"/>
  <c r="S16" i="90"/>
  <c r="Q16" i="90"/>
  <c r="I16" i="90"/>
  <c r="O16" i="90"/>
  <c r="U16" i="90"/>
  <c r="M16" i="90"/>
  <c r="K16" i="90"/>
  <c r="G16" i="90"/>
  <c r="S21" i="90"/>
  <c r="O21" i="90"/>
  <c r="K21" i="90"/>
  <c r="G21" i="90"/>
  <c r="V21" i="90"/>
  <c r="R21" i="90"/>
  <c r="N21" i="90"/>
  <c r="J21" i="90"/>
  <c r="T21" i="90"/>
  <c r="P21" i="90"/>
  <c r="L21" i="90"/>
  <c r="H21" i="90"/>
  <c r="M21" i="90"/>
  <c r="I21" i="90"/>
  <c r="U21" i="90"/>
  <c r="Q21" i="90"/>
  <c r="T15" i="90"/>
  <c r="T18" i="90" s="1"/>
  <c r="P15" i="90"/>
  <c r="P18" i="90" s="1"/>
  <c r="L15" i="90"/>
  <c r="L18" i="90" s="1"/>
  <c r="H15" i="90"/>
  <c r="H18" i="90" s="1"/>
  <c r="V15" i="90"/>
  <c r="V18" i="90" s="1"/>
  <c r="R15" i="90"/>
  <c r="R18" i="90" s="1"/>
  <c r="N15" i="90"/>
  <c r="N18" i="90" s="1"/>
  <c r="J15" i="90"/>
  <c r="J18" i="90" s="1"/>
  <c r="U15" i="90"/>
  <c r="M15" i="90"/>
  <c r="M18" i="90" s="1"/>
  <c r="S15" i="90"/>
  <c r="K15" i="90"/>
  <c r="Q15" i="90"/>
  <c r="I15" i="90"/>
  <c r="O15" i="90"/>
  <c r="G15" i="90"/>
  <c r="G18" i="90" s="1"/>
  <c r="U22" i="90"/>
  <c r="Q22" i="90"/>
  <c r="M22" i="90"/>
  <c r="I22" i="90"/>
  <c r="T22" i="90"/>
  <c r="P22" i="90"/>
  <c r="L22" i="90"/>
  <c r="H22" i="90"/>
  <c r="V22" i="90"/>
  <c r="R22" i="90"/>
  <c r="N22" i="90"/>
  <c r="J22" i="90"/>
  <c r="K22" i="90"/>
  <c r="G22" i="90"/>
  <c r="S22" i="90"/>
  <c r="O22" i="90"/>
  <c r="U24" i="90"/>
  <c r="Q24" i="90"/>
  <c r="M24" i="90"/>
  <c r="I24" i="90"/>
  <c r="T24" i="90"/>
  <c r="P24" i="90"/>
  <c r="L24" i="90"/>
  <c r="H24" i="90"/>
  <c r="V24" i="90"/>
  <c r="R24" i="90"/>
  <c r="N24" i="90"/>
  <c r="J24" i="90"/>
  <c r="G24" i="90"/>
  <c r="S24" i="90"/>
  <c r="O24" i="90"/>
  <c r="K24" i="90"/>
  <c r="V20" i="84"/>
  <c r="U20" i="84"/>
  <c r="S20" i="84"/>
  <c r="T20" i="84"/>
  <c r="R20" i="84"/>
  <c r="O20" i="84"/>
  <c r="N20" i="84"/>
  <c r="K20" i="84"/>
  <c r="J20" i="84"/>
  <c r="I20" i="84"/>
  <c r="G20" i="84"/>
  <c r="H20" i="84"/>
  <c r="Q20" i="84"/>
  <c r="P20" i="84"/>
  <c r="M20" i="84"/>
  <c r="L20" i="84"/>
  <c r="T23" i="84"/>
  <c r="M23" i="84"/>
  <c r="N23" i="84"/>
  <c r="K23" i="84"/>
  <c r="L23" i="84"/>
  <c r="U23" i="84"/>
  <c r="V23" i="84"/>
  <c r="S23" i="84"/>
  <c r="I23" i="84"/>
  <c r="J23" i="84"/>
  <c r="G23" i="84"/>
  <c r="H23" i="84"/>
  <c r="Q23" i="84"/>
  <c r="R23" i="84"/>
  <c r="O23" i="84"/>
  <c r="P23" i="84"/>
  <c r="S12" i="84"/>
  <c r="M12" i="84"/>
  <c r="N12" i="84"/>
  <c r="L12" i="84"/>
  <c r="K12" i="84"/>
  <c r="O12" i="84"/>
  <c r="I12" i="84"/>
  <c r="J12" i="84"/>
  <c r="H12" i="84"/>
  <c r="G12" i="84"/>
  <c r="Q12" i="84"/>
  <c r="R12" i="84"/>
  <c r="P12" i="84"/>
  <c r="U12" i="84"/>
  <c r="V12" i="84"/>
  <c r="T12" i="84"/>
  <c r="R26" i="84"/>
  <c r="Q26" i="84"/>
  <c r="P26" i="84"/>
  <c r="O26" i="84"/>
  <c r="M26" i="84"/>
  <c r="K26" i="84"/>
  <c r="J26" i="84"/>
  <c r="H26" i="84"/>
  <c r="V26" i="84"/>
  <c r="U26" i="84"/>
  <c r="T26" i="84"/>
  <c r="S26" i="84"/>
  <c r="N26" i="84"/>
  <c r="L26" i="84"/>
  <c r="I26" i="84"/>
  <c r="G26" i="84"/>
  <c r="T17" i="87"/>
  <c r="S17" i="87"/>
  <c r="O17" i="87"/>
  <c r="K17" i="87"/>
  <c r="G17" i="87"/>
  <c r="L17" i="87"/>
  <c r="R17" i="87"/>
  <c r="N17" i="87"/>
  <c r="J17" i="87"/>
  <c r="P17" i="87"/>
  <c r="V17" i="87"/>
  <c r="Q17" i="87"/>
  <c r="M17" i="87"/>
  <c r="I17" i="87"/>
  <c r="U17" i="87"/>
  <c r="H17" i="87"/>
  <c r="T16" i="84"/>
  <c r="U16" i="84"/>
  <c r="O16" i="84"/>
  <c r="V16" i="84"/>
  <c r="S16" i="84"/>
  <c r="I16" i="84"/>
  <c r="J16" i="84"/>
  <c r="H16" i="84"/>
  <c r="Q16" i="84"/>
  <c r="K16" i="84"/>
  <c r="R16" i="84"/>
  <c r="G16" i="84"/>
  <c r="P16" i="84"/>
  <c r="M16" i="84"/>
  <c r="N16" i="84"/>
  <c r="L16" i="84"/>
  <c r="R24" i="84"/>
  <c r="Q24" i="84"/>
  <c r="P24" i="84"/>
  <c r="O24" i="84"/>
  <c r="M24" i="84"/>
  <c r="K24" i="84"/>
  <c r="J24" i="84"/>
  <c r="H24" i="84"/>
  <c r="V24" i="84"/>
  <c r="U24" i="84"/>
  <c r="T24" i="84"/>
  <c r="S24" i="84"/>
  <c r="N24" i="84"/>
  <c r="L24" i="84"/>
  <c r="I24" i="84"/>
  <c r="G24" i="84"/>
  <c r="U16" i="87"/>
  <c r="Q16" i="87"/>
  <c r="M16" i="87"/>
  <c r="I16" i="87"/>
  <c r="R16" i="87"/>
  <c r="T16" i="87"/>
  <c r="P16" i="87"/>
  <c r="L16" i="87"/>
  <c r="H16" i="87"/>
  <c r="V16" i="87"/>
  <c r="S16" i="87"/>
  <c r="O16" i="87"/>
  <c r="K16" i="87"/>
  <c r="G16" i="87"/>
  <c r="N16" i="87"/>
  <c r="J16" i="87"/>
  <c r="T34" i="87"/>
  <c r="P34" i="87"/>
  <c r="U34" i="87"/>
  <c r="Q34" i="87"/>
  <c r="M34" i="87"/>
  <c r="I34" i="87"/>
  <c r="S34" i="87"/>
  <c r="L34" i="87"/>
  <c r="G34" i="87"/>
  <c r="O34" i="87"/>
  <c r="J34" i="87"/>
  <c r="K34" i="87"/>
  <c r="V34" i="87"/>
  <c r="H34" i="87"/>
  <c r="N34" i="87"/>
  <c r="R34" i="87"/>
  <c r="T22" i="87"/>
  <c r="P22" i="87"/>
  <c r="L22" i="87"/>
  <c r="H22" i="87"/>
  <c r="V22" i="87"/>
  <c r="R22" i="87"/>
  <c r="N22" i="87"/>
  <c r="J22" i="87"/>
  <c r="S22" i="87"/>
  <c r="K22" i="87"/>
  <c r="M22" i="87"/>
  <c r="Q22" i="87"/>
  <c r="I22" i="87"/>
  <c r="O22" i="87"/>
  <c r="G22" i="87"/>
  <c r="U22" i="87"/>
  <c r="V30" i="84"/>
  <c r="U30" i="84"/>
  <c r="T30" i="84"/>
  <c r="S30" i="84"/>
  <c r="R30" i="84"/>
  <c r="Q30" i="84"/>
  <c r="O30" i="84"/>
  <c r="N30" i="84"/>
  <c r="L30" i="84"/>
  <c r="J30" i="84"/>
  <c r="I30" i="84"/>
  <c r="H30" i="84"/>
  <c r="G30" i="84"/>
  <c r="P30" i="84"/>
  <c r="M30" i="84"/>
  <c r="K30" i="84"/>
  <c r="V21" i="87"/>
  <c r="R21" i="87"/>
  <c r="N21" i="87"/>
  <c r="J21" i="87"/>
  <c r="T21" i="87"/>
  <c r="P21" i="87"/>
  <c r="L21" i="87"/>
  <c r="H21" i="87"/>
  <c r="U21" i="87"/>
  <c r="M21" i="87"/>
  <c r="G21" i="87"/>
  <c r="S21" i="87"/>
  <c r="K21" i="87"/>
  <c r="O21" i="87"/>
  <c r="Q21" i="87"/>
  <c r="I21" i="87"/>
  <c r="T36" i="87"/>
  <c r="P36" i="87"/>
  <c r="L36" i="87"/>
  <c r="H36" i="87"/>
  <c r="U36" i="87"/>
  <c r="Q36" i="87"/>
  <c r="M36" i="87"/>
  <c r="I36" i="87"/>
  <c r="O36" i="87"/>
  <c r="G36" i="87"/>
  <c r="S36" i="87"/>
  <c r="K36" i="87"/>
  <c r="V36" i="87"/>
  <c r="J36" i="87"/>
  <c r="R36" i="87"/>
  <c r="N36" i="87"/>
  <c r="T31" i="84"/>
  <c r="U31" i="84"/>
  <c r="V31" i="84"/>
  <c r="S31" i="84"/>
  <c r="H31" i="84"/>
  <c r="I31" i="84"/>
  <c r="J31" i="84"/>
  <c r="G31" i="84"/>
  <c r="L31" i="84"/>
  <c r="Q31" i="84"/>
  <c r="R31" i="84"/>
  <c r="O31" i="84"/>
  <c r="M31" i="84"/>
  <c r="N31" i="84"/>
  <c r="K31" i="84"/>
  <c r="P31" i="84"/>
  <c r="U13" i="84"/>
  <c r="N13" i="84"/>
  <c r="K13" i="84"/>
  <c r="L13" i="84"/>
  <c r="Q13" i="84"/>
  <c r="R13" i="84"/>
  <c r="O13" i="84"/>
  <c r="P13" i="84"/>
  <c r="V13" i="84"/>
  <c r="S13" i="84"/>
  <c r="T13" i="84"/>
  <c r="I13" i="84"/>
  <c r="J13" i="84"/>
  <c r="G13" i="84"/>
  <c r="H13" i="84"/>
  <c r="M13" i="84"/>
  <c r="S11" i="87"/>
  <c r="O11" i="87"/>
  <c r="K11" i="87"/>
  <c r="G11" i="87"/>
  <c r="V11" i="87"/>
  <c r="R11" i="87"/>
  <c r="N11" i="87"/>
  <c r="J11" i="87"/>
  <c r="U11" i="87"/>
  <c r="Q11" i="87"/>
  <c r="M11" i="87"/>
  <c r="I11" i="87"/>
  <c r="L11" i="87"/>
  <c r="H11" i="87"/>
  <c r="T11" i="87"/>
  <c r="P11" i="87"/>
  <c r="S33" i="87"/>
  <c r="O33" i="87"/>
  <c r="K33" i="87"/>
  <c r="G33" i="87"/>
  <c r="T33" i="87"/>
  <c r="N33" i="87"/>
  <c r="I33" i="87"/>
  <c r="V33" i="87"/>
  <c r="Q33" i="87"/>
  <c r="L33" i="87"/>
  <c r="R33" i="87"/>
  <c r="H33" i="87"/>
  <c r="U33" i="87"/>
  <c r="P33" i="87"/>
  <c r="M33" i="87"/>
  <c r="J33" i="87"/>
  <c r="T29" i="84"/>
  <c r="U29" i="84"/>
  <c r="V29" i="84"/>
  <c r="S29" i="84"/>
  <c r="M29" i="84"/>
  <c r="N29" i="84"/>
  <c r="K29" i="84"/>
  <c r="L29" i="84"/>
  <c r="Q29" i="84"/>
  <c r="R29" i="84"/>
  <c r="O29" i="84"/>
  <c r="P29" i="84"/>
  <c r="I29" i="84"/>
  <c r="J29" i="84"/>
  <c r="G29" i="84"/>
  <c r="H29" i="84"/>
  <c r="U10" i="87"/>
  <c r="U14" i="87" s="1"/>
  <c r="Q10" i="87"/>
  <c r="M10" i="87"/>
  <c r="M14" i="87" s="1"/>
  <c r="I10" i="87"/>
  <c r="I14" i="87" s="1"/>
  <c r="T10" i="87"/>
  <c r="P10" i="87"/>
  <c r="L10" i="87"/>
  <c r="H10" i="87"/>
  <c r="S10" i="87"/>
  <c r="S14" i="87" s="1"/>
  <c r="O10" i="87"/>
  <c r="O14" i="87" s="1"/>
  <c r="K10" i="87"/>
  <c r="K14" i="87" s="1"/>
  <c r="G10" i="87"/>
  <c r="G14" i="87" s="1"/>
  <c r="N10" i="87"/>
  <c r="R10" i="87"/>
  <c r="R14" i="87" s="1"/>
  <c r="J10" i="87"/>
  <c r="V10" i="87"/>
  <c r="S27" i="87"/>
  <c r="O27" i="87"/>
  <c r="K27" i="87"/>
  <c r="G27" i="87"/>
  <c r="R27" i="87"/>
  <c r="M27" i="87"/>
  <c r="H27" i="87"/>
  <c r="U27" i="87"/>
  <c r="P27" i="87"/>
  <c r="J27" i="87"/>
  <c r="Q27" i="87"/>
  <c r="N27" i="87"/>
  <c r="T27" i="87"/>
  <c r="V27" i="87"/>
  <c r="L27" i="87"/>
  <c r="I27" i="87"/>
  <c r="U26" i="87"/>
  <c r="Q26" i="87"/>
  <c r="M26" i="87"/>
  <c r="I26" i="87"/>
  <c r="T26" i="87"/>
  <c r="O26" i="87"/>
  <c r="J26" i="87"/>
  <c r="R26" i="87"/>
  <c r="L26" i="87"/>
  <c r="G26" i="87"/>
  <c r="N26" i="87"/>
  <c r="P26" i="87"/>
  <c r="V26" i="87"/>
  <c r="K26" i="87"/>
  <c r="S26" i="87"/>
  <c r="H26" i="87"/>
  <c r="T25" i="84"/>
  <c r="M25" i="84"/>
  <c r="N25" i="84"/>
  <c r="K25" i="84"/>
  <c r="P25" i="84"/>
  <c r="Q25" i="84"/>
  <c r="R25" i="84"/>
  <c r="O25" i="84"/>
  <c r="H25" i="84"/>
  <c r="I25" i="84"/>
  <c r="J25" i="84"/>
  <c r="G25" i="84"/>
  <c r="L25" i="84"/>
  <c r="U25" i="84"/>
  <c r="V25" i="84"/>
  <c r="S25" i="84"/>
  <c r="T20" i="87"/>
  <c r="P20" i="87"/>
  <c r="L20" i="87"/>
  <c r="H20" i="87"/>
  <c r="V20" i="87"/>
  <c r="R20" i="87"/>
  <c r="N20" i="87"/>
  <c r="J20" i="87"/>
  <c r="O20" i="87"/>
  <c r="G20" i="87"/>
  <c r="I20" i="87"/>
  <c r="U20" i="87"/>
  <c r="M20" i="87"/>
  <c r="S20" i="87"/>
  <c r="K20" i="87"/>
  <c r="Q20" i="87"/>
  <c r="T18" i="84"/>
  <c r="U18" i="84"/>
  <c r="S18" i="84"/>
  <c r="H18" i="84"/>
  <c r="N18" i="84"/>
  <c r="M18" i="84"/>
  <c r="K18" i="84"/>
  <c r="R18" i="84"/>
  <c r="P18" i="84"/>
  <c r="Q18" i="84"/>
  <c r="O18" i="84"/>
  <c r="I18" i="84"/>
  <c r="G18" i="84"/>
  <c r="J18" i="84"/>
  <c r="L18" i="84"/>
  <c r="V18" i="84"/>
  <c r="J19" i="84"/>
  <c r="M19" i="84"/>
  <c r="H19" i="84"/>
  <c r="G19" i="84"/>
  <c r="V19" i="84"/>
  <c r="I19" i="84"/>
  <c r="U19" i="84"/>
  <c r="O19" i="84"/>
  <c r="N19" i="84"/>
  <c r="Q19" i="84"/>
  <c r="L19" i="84"/>
  <c r="K19" i="84"/>
  <c r="P19" i="84"/>
  <c r="S19" i="84"/>
  <c r="R19" i="84"/>
  <c r="T19" i="84"/>
  <c r="S13" i="87"/>
  <c r="O13" i="87"/>
  <c r="K13" i="87"/>
  <c r="G13" i="87"/>
  <c r="V13" i="87"/>
  <c r="R13" i="87"/>
  <c r="N13" i="87"/>
  <c r="J13" i="87"/>
  <c r="U13" i="87"/>
  <c r="Q13" i="87"/>
  <c r="M13" i="87"/>
  <c r="I13" i="87"/>
  <c r="H13" i="87"/>
  <c r="T13" i="87"/>
  <c r="P13" i="87"/>
  <c r="L13" i="87"/>
  <c r="S25" i="87"/>
  <c r="O25" i="87"/>
  <c r="K25" i="87"/>
  <c r="G25" i="87"/>
  <c r="V25" i="87"/>
  <c r="Q25" i="87"/>
  <c r="L25" i="87"/>
  <c r="T25" i="87"/>
  <c r="N25" i="87"/>
  <c r="I25" i="87"/>
  <c r="U25" i="87"/>
  <c r="J25" i="87"/>
  <c r="R25" i="87"/>
  <c r="H25" i="87"/>
  <c r="M25" i="87"/>
  <c r="P25" i="87"/>
  <c r="J17" i="84"/>
  <c r="H17" i="84"/>
  <c r="I17" i="84"/>
  <c r="G17" i="84"/>
  <c r="V17" i="84"/>
  <c r="U17" i="84"/>
  <c r="P17" i="84"/>
  <c r="O17" i="84"/>
  <c r="N17" i="84"/>
  <c r="L17" i="84"/>
  <c r="M17" i="84"/>
  <c r="K17" i="84"/>
  <c r="T17" i="84"/>
  <c r="S17" i="84"/>
  <c r="R17" i="84"/>
  <c r="Q17" i="84"/>
  <c r="U12" i="87"/>
  <c r="Q12" i="87"/>
  <c r="M12" i="87"/>
  <c r="I12" i="87"/>
  <c r="T12" i="87"/>
  <c r="P12" i="87"/>
  <c r="L12" i="87"/>
  <c r="H12" i="87"/>
  <c r="S12" i="87"/>
  <c r="O12" i="87"/>
  <c r="K12" i="87"/>
  <c r="G12" i="87"/>
  <c r="J12" i="87"/>
  <c r="R12" i="87"/>
  <c r="N12" i="87"/>
  <c r="V12" i="87"/>
  <c r="V35" i="87"/>
  <c r="R35" i="87"/>
  <c r="N35" i="87"/>
  <c r="J35" i="87"/>
  <c r="S35" i="87"/>
  <c r="O35" i="87"/>
  <c r="K35" i="87"/>
  <c r="G35" i="87"/>
  <c r="Q35" i="87"/>
  <c r="I35" i="87"/>
  <c r="U35" i="87"/>
  <c r="M35" i="87"/>
  <c r="H35" i="87"/>
  <c r="T35" i="87"/>
  <c r="P35" i="87"/>
  <c r="L35" i="87"/>
  <c r="U32" i="87"/>
  <c r="Q32" i="87"/>
  <c r="M32" i="87"/>
  <c r="I32" i="87"/>
  <c r="V32" i="87"/>
  <c r="P32" i="87"/>
  <c r="K32" i="87"/>
  <c r="S32" i="87"/>
  <c r="N32" i="87"/>
  <c r="H32" i="87"/>
  <c r="O32" i="87"/>
  <c r="L32" i="87"/>
  <c r="R32" i="87"/>
  <c r="T32" i="87"/>
  <c r="J32" i="87"/>
  <c r="G32" i="87"/>
  <c r="T10" i="84"/>
  <c r="P10" i="84"/>
  <c r="L10" i="84"/>
  <c r="H10" i="84"/>
  <c r="V10" i="84"/>
  <c r="R10" i="84"/>
  <c r="N10" i="84"/>
  <c r="J10" i="84"/>
  <c r="U10" i="84"/>
  <c r="M10" i="84"/>
  <c r="S10" i="84"/>
  <c r="K10" i="84"/>
  <c r="Q10" i="84"/>
  <c r="O10" i="84"/>
  <c r="G10" i="84"/>
  <c r="I10" i="84"/>
  <c r="T35" i="84"/>
  <c r="P35" i="84"/>
  <c r="L35" i="84"/>
  <c r="H35" i="84"/>
  <c r="S35" i="84"/>
  <c r="O35" i="84"/>
  <c r="K35" i="84"/>
  <c r="G35" i="84"/>
  <c r="V35" i="84"/>
  <c r="R35" i="84"/>
  <c r="N35" i="84"/>
  <c r="J35" i="84"/>
  <c r="Q35" i="84"/>
  <c r="M35" i="84"/>
  <c r="U35" i="84"/>
  <c r="I35" i="84"/>
  <c r="V38" i="84"/>
  <c r="R38" i="84"/>
  <c r="N38" i="84"/>
  <c r="J38" i="84"/>
  <c r="U38" i="84"/>
  <c r="Q38" i="84"/>
  <c r="M38" i="84"/>
  <c r="I38" i="84"/>
  <c r="T38" i="84"/>
  <c r="P38" i="84"/>
  <c r="L38" i="84"/>
  <c r="H38" i="84"/>
  <c r="G38" i="84"/>
  <c r="S38" i="84"/>
  <c r="O38" i="84"/>
  <c r="K38" i="84"/>
  <c r="V36" i="84"/>
  <c r="R36" i="84"/>
  <c r="N36" i="84"/>
  <c r="J36" i="84"/>
  <c r="U36" i="84"/>
  <c r="Q36" i="84"/>
  <c r="M36" i="84"/>
  <c r="I36" i="84"/>
  <c r="T36" i="84"/>
  <c r="P36" i="84"/>
  <c r="L36" i="84"/>
  <c r="H36" i="84"/>
  <c r="K36" i="84"/>
  <c r="G36" i="84"/>
  <c r="S36" i="84"/>
  <c r="O36" i="84"/>
  <c r="T37" i="84"/>
  <c r="P37" i="84"/>
  <c r="L37" i="84"/>
  <c r="H37" i="84"/>
  <c r="S37" i="84"/>
  <c r="O37" i="84"/>
  <c r="K37" i="84"/>
  <c r="G37" i="84"/>
  <c r="V37" i="84"/>
  <c r="R37" i="84"/>
  <c r="N37" i="84"/>
  <c r="J37" i="84"/>
  <c r="I37" i="84"/>
  <c r="U37" i="84"/>
  <c r="Q37" i="84"/>
  <c r="M37" i="84"/>
  <c r="U39" i="84"/>
  <c r="Q39" i="84"/>
  <c r="M39" i="84"/>
  <c r="I39" i="84"/>
  <c r="S39" i="84"/>
  <c r="N39" i="84"/>
  <c r="H39" i="84"/>
  <c r="R39" i="84"/>
  <c r="L39" i="84"/>
  <c r="G39" i="84"/>
  <c r="V39" i="84"/>
  <c r="P39" i="84"/>
  <c r="K39" i="84"/>
  <c r="J39" i="84"/>
  <c r="T39" i="84"/>
  <c r="O39" i="84"/>
  <c r="V11" i="84"/>
  <c r="R11" i="84"/>
  <c r="N11" i="84"/>
  <c r="J11" i="84"/>
  <c r="U11" i="84"/>
  <c r="Q11" i="84"/>
  <c r="M11" i="84"/>
  <c r="I11" i="84"/>
  <c r="T11" i="84"/>
  <c r="P11" i="84"/>
  <c r="L11" i="84"/>
  <c r="H11" i="84"/>
  <c r="O11" i="84"/>
  <c r="K11" i="84"/>
  <c r="G11" i="84"/>
  <c r="S11" i="84"/>
  <c r="J10" i="81"/>
  <c r="N10" i="81"/>
  <c r="R10" i="81"/>
  <c r="V10" i="81"/>
  <c r="H10" i="81"/>
  <c r="L10" i="81"/>
  <c r="P10" i="81"/>
  <c r="T10" i="81"/>
  <c r="M10" i="81"/>
  <c r="O10" i="81"/>
  <c r="G10" i="81"/>
  <c r="I10" i="81"/>
  <c r="Q10" i="81"/>
  <c r="K10" i="81"/>
  <c r="S10" i="81"/>
  <c r="U10" i="81"/>
  <c r="G17" i="81"/>
  <c r="I17" i="81"/>
  <c r="Q17" i="81"/>
  <c r="M17" i="81"/>
  <c r="U17" i="81"/>
  <c r="N17" i="81"/>
  <c r="T17" i="81"/>
  <c r="P17" i="81"/>
  <c r="S17" i="81"/>
  <c r="V17" i="81"/>
  <c r="L17" i="81"/>
  <c r="R17" i="81"/>
  <c r="H17" i="81"/>
  <c r="K17" i="81"/>
  <c r="J17" i="81"/>
  <c r="O17" i="81"/>
  <c r="H15" i="81"/>
  <c r="V15" i="81"/>
  <c r="O15" i="81"/>
  <c r="U15" i="81"/>
  <c r="T15" i="81"/>
  <c r="K15" i="81"/>
  <c r="P15" i="81"/>
  <c r="L15" i="81"/>
  <c r="S15" i="81"/>
  <c r="N15" i="81"/>
  <c r="I15" i="81"/>
  <c r="J15" i="81"/>
  <c r="Q15" i="81"/>
  <c r="G15" i="81"/>
  <c r="R15" i="81"/>
  <c r="M15" i="81"/>
  <c r="G18" i="81"/>
  <c r="I18" i="81"/>
  <c r="Q18" i="81"/>
  <c r="M18" i="81"/>
  <c r="U18" i="81"/>
  <c r="N18" i="81"/>
  <c r="T18" i="81"/>
  <c r="K18" i="81"/>
  <c r="R18" i="81"/>
  <c r="H18" i="81"/>
  <c r="O18" i="81"/>
  <c r="J18" i="81"/>
  <c r="P18" i="81"/>
  <c r="V18" i="81"/>
  <c r="L18" i="81"/>
  <c r="S18" i="81"/>
  <c r="G19" i="81"/>
  <c r="N19" i="81"/>
  <c r="U19" i="81"/>
  <c r="T19" i="81"/>
  <c r="O19" i="81"/>
  <c r="Q19" i="81"/>
  <c r="P19" i="81"/>
  <c r="V19" i="81"/>
  <c r="M19" i="81"/>
  <c r="L19" i="81"/>
  <c r="R19" i="81"/>
  <c r="I19" i="81"/>
  <c r="H19" i="81"/>
  <c r="S19" i="81"/>
  <c r="J19" i="81"/>
  <c r="K19" i="81"/>
  <c r="G16" i="81"/>
  <c r="I16" i="81"/>
  <c r="Q16" i="81"/>
  <c r="U16" i="81"/>
  <c r="M16" i="81"/>
  <c r="N16" i="81"/>
  <c r="T16" i="81"/>
  <c r="S16" i="81"/>
  <c r="V16" i="81"/>
  <c r="K16" i="81"/>
  <c r="R16" i="81"/>
  <c r="H16" i="81"/>
  <c r="J16" i="81"/>
  <c r="P16" i="81"/>
  <c r="O16" i="81"/>
  <c r="L16" i="81"/>
  <c r="T11" i="81"/>
  <c r="P11" i="81"/>
  <c r="L11" i="81"/>
  <c r="H11" i="81"/>
  <c r="V11" i="81"/>
  <c r="R11" i="81"/>
  <c r="N11" i="81"/>
  <c r="J11" i="81"/>
  <c r="Q11" i="81"/>
  <c r="O11" i="81"/>
  <c r="U11" i="81"/>
  <c r="M11" i="81"/>
  <c r="S11" i="81"/>
  <c r="K11" i="81"/>
  <c r="I11" i="81"/>
  <c r="G11" i="81"/>
  <c r="AD21" i="80"/>
  <c r="AK21" i="80"/>
  <c r="AL21" i="80"/>
  <c r="AE21" i="80"/>
  <c r="AM21" i="80"/>
  <c r="AI21" i="80"/>
  <c r="Y21" i="80"/>
  <c r="AJ21" i="80"/>
  <c r="AB21" i="80"/>
  <c r="X21" i="80"/>
  <c r="AG21" i="80"/>
  <c r="Z21" i="80"/>
  <c r="AH21" i="80"/>
  <c r="AA21" i="80"/>
  <c r="AC21" i="80"/>
  <c r="AF21" i="80"/>
  <c r="AJ36" i="80"/>
  <c r="AG36" i="80"/>
  <c r="Y36" i="80"/>
  <c r="Z36" i="80"/>
  <c r="AA36" i="80"/>
  <c r="AD36" i="80"/>
  <c r="AE36" i="80"/>
  <c r="X36" i="80"/>
  <c r="AF36" i="80"/>
  <c r="AC36" i="80"/>
  <c r="AB36" i="80"/>
  <c r="AI36" i="80"/>
  <c r="AL36" i="80"/>
  <c r="AK36" i="80"/>
  <c r="AH36" i="80"/>
  <c r="AM36" i="80"/>
  <c r="AF71" i="80"/>
  <c r="AE71" i="80"/>
  <c r="AC71" i="80"/>
  <c r="Z71" i="80"/>
  <c r="X71" i="80"/>
  <c r="AI71" i="80"/>
  <c r="AH71" i="80"/>
  <c r="AG71" i="80"/>
  <c r="AD71" i="80"/>
  <c r="AB71" i="80"/>
  <c r="AA71" i="80"/>
  <c r="Y71" i="80"/>
  <c r="AJ71" i="80"/>
  <c r="AM71" i="80"/>
  <c r="AL71" i="80"/>
  <c r="AK71" i="80"/>
  <c r="AL25" i="80"/>
  <c r="AF25" i="80"/>
  <c r="AG25" i="80"/>
  <c r="AD25" i="80"/>
  <c r="AB25" i="80"/>
  <c r="AK25" i="80"/>
  <c r="AI25" i="80"/>
  <c r="AH25" i="80"/>
  <c r="Z25" i="80"/>
  <c r="AJ25" i="80"/>
  <c r="AM25" i="80"/>
  <c r="AE25" i="80"/>
  <c r="Y25" i="80"/>
  <c r="X25" i="80"/>
  <c r="AA25" i="80"/>
  <c r="AC25" i="80"/>
  <c r="AF20" i="80"/>
  <c r="AJ20" i="80"/>
  <c r="X20" i="80"/>
  <c r="AE20" i="80"/>
  <c r="Z20" i="80"/>
  <c r="AB20" i="80"/>
  <c r="AI20" i="80"/>
  <c r="AH20" i="80"/>
  <c r="AM20" i="80"/>
  <c r="AC20" i="80"/>
  <c r="AK20" i="80"/>
  <c r="AA20" i="80"/>
  <c r="AG20" i="80"/>
  <c r="AL20" i="80"/>
  <c r="Y20" i="80"/>
  <c r="AD20" i="80"/>
  <c r="AA41" i="80"/>
  <c r="AI41" i="80"/>
  <c r="AB41" i="80"/>
  <c r="AC41" i="80"/>
  <c r="AL41" i="80"/>
  <c r="AF41" i="80"/>
  <c r="AG41" i="80"/>
  <c r="AE41" i="80"/>
  <c r="Z41" i="80"/>
  <c r="Y41" i="80"/>
  <c r="AM41" i="80"/>
  <c r="AD41" i="80"/>
  <c r="AK41" i="80"/>
  <c r="AH41" i="80"/>
  <c r="AJ41" i="80"/>
  <c r="X41" i="80"/>
  <c r="AH70" i="80"/>
  <c r="AJ70" i="80"/>
  <c r="AE70" i="80"/>
  <c r="Y70" i="80"/>
  <c r="AF70" i="80"/>
  <c r="AG70" i="80"/>
  <c r="AI70" i="80"/>
  <c r="AL70" i="80"/>
  <c r="AC70" i="80"/>
  <c r="X70" i="80"/>
  <c r="AB70" i="80"/>
  <c r="AA70" i="80"/>
  <c r="AK70" i="80"/>
  <c r="AM70" i="80"/>
  <c r="Z70" i="80"/>
  <c r="AD70" i="80"/>
  <c r="AI29" i="80"/>
  <c r="AK29" i="80"/>
  <c r="AL29" i="80"/>
  <c r="AE29" i="80"/>
  <c r="AH29" i="80"/>
  <c r="X29" i="80"/>
  <c r="Y29" i="80"/>
  <c r="AJ29" i="80"/>
  <c r="AB29" i="80"/>
  <c r="AA29" i="80"/>
  <c r="Z29" i="80"/>
  <c r="AC29" i="80"/>
  <c r="AF29" i="80"/>
  <c r="AM29" i="80"/>
  <c r="AD29" i="80"/>
  <c r="AG29" i="80"/>
  <c r="AJ44" i="80"/>
  <c r="Y44" i="80"/>
  <c r="AH44" i="80"/>
  <c r="AE44" i="80"/>
  <c r="AM44" i="80"/>
  <c r="AI44" i="80"/>
  <c r="AL44" i="80"/>
  <c r="AA44" i="80"/>
  <c r="AG44" i="80"/>
  <c r="AB44" i="80"/>
  <c r="AK44" i="80"/>
  <c r="AD44" i="80"/>
  <c r="Z44" i="80"/>
  <c r="AF44" i="80"/>
  <c r="AC44" i="80"/>
  <c r="X44" i="80"/>
  <c r="AG58" i="80"/>
  <c r="AB58" i="80"/>
  <c r="AJ58" i="80"/>
  <c r="Y58" i="80"/>
  <c r="AI58" i="80"/>
  <c r="AC58" i="80"/>
  <c r="AL58" i="80"/>
  <c r="Z58" i="80"/>
  <c r="AF58" i="80"/>
  <c r="AM58" i="80"/>
  <c r="AH58" i="80"/>
  <c r="AK58" i="80"/>
  <c r="X58" i="80"/>
  <c r="AA58" i="80"/>
  <c r="AD58" i="80"/>
  <c r="AE58" i="80"/>
  <c r="AK56" i="80"/>
  <c r="AD56" i="80"/>
  <c r="Y56" i="80"/>
  <c r="X56" i="80"/>
  <c r="AM56" i="80"/>
  <c r="AC56" i="80"/>
  <c r="AJ56" i="80"/>
  <c r="AE56" i="80"/>
  <c r="AL56" i="80"/>
  <c r="AA56" i="80"/>
  <c r="AF56" i="80"/>
  <c r="AB56" i="80"/>
  <c r="Z56" i="80"/>
  <c r="AH56" i="80"/>
  <c r="AI56" i="80"/>
  <c r="AG56" i="80"/>
  <c r="AF35" i="80"/>
  <c r="AG35" i="80"/>
  <c r="Z35" i="80"/>
  <c r="AD35" i="80"/>
  <c r="AJ35" i="80"/>
  <c r="AK35" i="80"/>
  <c r="AH35" i="80"/>
  <c r="AL35" i="80"/>
  <c r="AC35" i="80"/>
  <c r="AE35" i="80"/>
  <c r="Y35" i="80"/>
  <c r="AI35" i="80"/>
  <c r="X35" i="80"/>
  <c r="AA35" i="80"/>
  <c r="AM35" i="80"/>
  <c r="AB35" i="80"/>
  <c r="AB59" i="80"/>
  <c r="X59" i="80"/>
  <c r="AM59" i="80"/>
  <c r="AJ59" i="80"/>
  <c r="AG59" i="80"/>
  <c r="AI59" i="80"/>
  <c r="AE59" i="80"/>
  <c r="Y59" i="80"/>
  <c r="AD59" i="80"/>
  <c r="AK59" i="80"/>
  <c r="AL59" i="80"/>
  <c r="AF59" i="80"/>
  <c r="AH59" i="80"/>
  <c r="Z59" i="80"/>
  <c r="AC59" i="80"/>
  <c r="AA59" i="80"/>
  <c r="AJ18" i="80"/>
  <c r="AB18" i="80"/>
  <c r="AD18" i="80"/>
  <c r="AA18" i="80"/>
  <c r="AK18" i="80"/>
  <c r="AC18" i="80"/>
  <c r="X18" i="80"/>
  <c r="AE18" i="80"/>
  <c r="Z18" i="80"/>
  <c r="AM18" i="80"/>
  <c r="Y18" i="80"/>
  <c r="AI18" i="80"/>
  <c r="AG18" i="80"/>
  <c r="AL18" i="80"/>
  <c r="AH18" i="80"/>
  <c r="AF18" i="80"/>
  <c r="AK55" i="80"/>
  <c r="AI55" i="80"/>
  <c r="AA55" i="80"/>
  <c r="AJ55" i="80"/>
  <c r="Y55" i="80"/>
  <c r="AH55" i="80"/>
  <c r="Z55" i="80"/>
  <c r="AE55" i="80"/>
  <c r="X55" i="80"/>
  <c r="AG55" i="80"/>
  <c r="AC55" i="80"/>
  <c r="AF55" i="80"/>
  <c r="AD55" i="80"/>
  <c r="AB55" i="80"/>
  <c r="AL55" i="80"/>
  <c r="AM55" i="80"/>
  <c r="AJ49" i="80"/>
  <c r="Z49" i="80"/>
  <c r="AD49" i="80"/>
  <c r="AE49" i="80"/>
  <c r="AF49" i="80"/>
  <c r="Y49" i="80"/>
  <c r="AI49" i="80"/>
  <c r="AG49" i="80"/>
  <c r="AK49" i="80"/>
  <c r="AA49" i="80"/>
  <c r="AB49" i="80"/>
  <c r="AH49" i="80"/>
  <c r="AL49" i="80"/>
  <c r="AM49" i="80"/>
  <c r="X49" i="80"/>
  <c r="AC49" i="80"/>
  <c r="AG27" i="80"/>
  <c r="AE27" i="80"/>
  <c r="X27" i="80"/>
  <c r="AH27" i="80"/>
  <c r="AK27" i="80"/>
  <c r="AJ27" i="80"/>
  <c r="AD27" i="80"/>
  <c r="AA27" i="80"/>
  <c r="Z27" i="80"/>
  <c r="AM27" i="80"/>
  <c r="AI27" i="80"/>
  <c r="AF27" i="80"/>
  <c r="Y27" i="80"/>
  <c r="AL27" i="80"/>
  <c r="AB27" i="80"/>
  <c r="AC27" i="80"/>
  <c r="AH48" i="80"/>
  <c r="AM48" i="80"/>
  <c r="AG48" i="80"/>
  <c r="AE48" i="80"/>
  <c r="X48" i="80"/>
  <c r="AK48" i="80"/>
  <c r="AJ48" i="80"/>
  <c r="AD48" i="80"/>
  <c r="AA48" i="80"/>
  <c r="AL48" i="80"/>
  <c r="Y48" i="80"/>
  <c r="Z48" i="80"/>
  <c r="AI48" i="80"/>
  <c r="AB48" i="80"/>
  <c r="AC48" i="80"/>
  <c r="AF48" i="80"/>
  <c r="AF64" i="80"/>
  <c r="AB64" i="80"/>
  <c r="AH64" i="80"/>
  <c r="AJ64" i="80"/>
  <c r="AI64" i="80"/>
  <c r="X64" i="80"/>
  <c r="Z64" i="80"/>
  <c r="AK64" i="80"/>
  <c r="AM64" i="80"/>
  <c r="AD64" i="80"/>
  <c r="AG64" i="80"/>
  <c r="AL64" i="80"/>
  <c r="AC64" i="80"/>
  <c r="AE64" i="80"/>
  <c r="Y64" i="80"/>
  <c r="AA64" i="80"/>
  <c r="AF42" i="80"/>
  <c r="AB42" i="80"/>
  <c r="X42" i="80"/>
  <c r="AH42" i="80"/>
  <c r="AI42" i="80"/>
  <c r="AK42" i="80"/>
  <c r="AG42" i="80"/>
  <c r="AL42" i="80"/>
  <c r="AM42" i="80"/>
  <c r="AC42" i="80"/>
  <c r="Y42" i="80"/>
  <c r="AJ42" i="80"/>
  <c r="AD42" i="80"/>
  <c r="Z42" i="80"/>
  <c r="AE42" i="80"/>
  <c r="AA42" i="80"/>
  <c r="AD65" i="80"/>
  <c r="AE65" i="80"/>
  <c r="AC65" i="80"/>
  <c r="AF65" i="80"/>
  <c r="AI65" i="80"/>
  <c r="AG65" i="80"/>
  <c r="Z65" i="80"/>
  <c r="AB65" i="80"/>
  <c r="AA65" i="80"/>
  <c r="AK65" i="80"/>
  <c r="AL65" i="80"/>
  <c r="AM65" i="80"/>
  <c r="AH65" i="80"/>
  <c r="X65" i="80"/>
  <c r="AJ65" i="80"/>
  <c r="Y65" i="80"/>
  <c r="AC40" i="80"/>
  <c r="AD40" i="80"/>
  <c r="AE40" i="80"/>
  <c r="AJ40" i="80"/>
  <c r="AF40" i="80"/>
  <c r="X40" i="80"/>
  <c r="AH40" i="80"/>
  <c r="AI40" i="80"/>
  <c r="Y40" i="80"/>
  <c r="AB40" i="80"/>
  <c r="AM40" i="80"/>
  <c r="AL40" i="80"/>
  <c r="AG40" i="80"/>
  <c r="Z40" i="80"/>
  <c r="AK40" i="80"/>
  <c r="AA40" i="80"/>
  <c r="AH62" i="80"/>
  <c r="Z62" i="80"/>
  <c r="AM62" i="80"/>
  <c r="AG62" i="80"/>
  <c r="AL62" i="80"/>
  <c r="AF62" i="80"/>
  <c r="AJ62" i="80"/>
  <c r="AB62" i="80"/>
  <c r="Y62" i="80"/>
  <c r="AA62" i="80"/>
  <c r="AK62" i="80"/>
  <c r="AD62" i="80"/>
  <c r="X62" i="80"/>
  <c r="AI62" i="80"/>
  <c r="AE62" i="80"/>
  <c r="AC62" i="80"/>
  <c r="AJ26" i="80"/>
  <c r="AC26" i="80"/>
  <c r="AE26" i="80"/>
  <c r="AL26" i="80"/>
  <c r="AF26" i="80"/>
  <c r="AK26" i="80"/>
  <c r="AH26" i="80"/>
  <c r="AI26" i="80"/>
  <c r="AG26" i="80"/>
  <c r="AB26" i="80"/>
  <c r="Y26" i="80"/>
  <c r="X26" i="80"/>
  <c r="AD26" i="80"/>
  <c r="Z26" i="80"/>
  <c r="AM26" i="80"/>
  <c r="AA26" i="80"/>
  <c r="AH37" i="80"/>
  <c r="AE37" i="80"/>
  <c r="X37" i="80"/>
  <c r="Y37" i="80"/>
  <c r="AA37" i="80"/>
  <c r="AB37" i="80"/>
  <c r="AC37" i="80"/>
  <c r="AI37" i="80"/>
  <c r="AJ37" i="80"/>
  <c r="AL37" i="80"/>
  <c r="AF37" i="80"/>
  <c r="AD37" i="80"/>
  <c r="AK37" i="80"/>
  <c r="AG37" i="80"/>
  <c r="Z37" i="80"/>
  <c r="AM37" i="80"/>
  <c r="AH47" i="80"/>
  <c r="AD47" i="80"/>
  <c r="AJ47" i="80"/>
  <c r="AF47" i="80"/>
  <c r="AK47" i="80"/>
  <c r="AA47" i="80"/>
  <c r="AB47" i="80"/>
  <c r="Y47" i="80"/>
  <c r="Z47" i="80"/>
  <c r="AC47" i="80"/>
  <c r="AI47" i="80"/>
  <c r="AG47" i="80"/>
  <c r="AE47" i="80"/>
  <c r="AL47" i="80"/>
  <c r="X47" i="80"/>
  <c r="AM47" i="80"/>
  <c r="AJ63" i="80"/>
  <c r="Z63" i="80"/>
  <c r="AH63" i="80"/>
  <c r="AC63" i="80"/>
  <c r="X63" i="80"/>
  <c r="Y63" i="80"/>
  <c r="AI63" i="80"/>
  <c r="AG63" i="80"/>
  <c r="AL63" i="80"/>
  <c r="AE63" i="80"/>
  <c r="AA63" i="80"/>
  <c r="AF63" i="80"/>
  <c r="AK63" i="80"/>
  <c r="AB63" i="80"/>
  <c r="AD63" i="80"/>
  <c r="AM63" i="80"/>
  <c r="AH32" i="80"/>
  <c r="AE32" i="80"/>
  <c r="AK32" i="80"/>
  <c r="AG32" i="80"/>
  <c r="AC32" i="80"/>
  <c r="AI32" i="80"/>
  <c r="Y32" i="80"/>
  <c r="AD32" i="80"/>
  <c r="AB32" i="80"/>
  <c r="X32" i="80"/>
  <c r="AA32" i="80"/>
  <c r="AJ32" i="80"/>
  <c r="AF32" i="80"/>
  <c r="AM32" i="80"/>
  <c r="Z32" i="80"/>
  <c r="AL32" i="80"/>
  <c r="AG17" i="80"/>
  <c r="AF17" i="80"/>
  <c r="AI17" i="80"/>
  <c r="AA17" i="80"/>
  <c r="AK17" i="80"/>
  <c r="AJ17" i="80"/>
  <c r="AD17" i="80"/>
  <c r="AL17" i="80"/>
  <c r="AB17" i="80"/>
  <c r="AH17" i="80"/>
  <c r="X17" i="80"/>
  <c r="AM17" i="80"/>
  <c r="Y17" i="80"/>
  <c r="AE17" i="80"/>
  <c r="Z17" i="80"/>
  <c r="AC17" i="80"/>
  <c r="AG54" i="80"/>
  <c r="AB54" i="80"/>
  <c r="AH54" i="80"/>
  <c r="AC54" i="80"/>
  <c r="Y54" i="80"/>
  <c r="AM54" i="80"/>
  <c r="AJ54" i="80"/>
  <c r="AF54" i="80"/>
  <c r="AD54" i="80"/>
  <c r="AE54" i="80"/>
  <c r="Z54" i="80"/>
  <c r="AL54" i="80"/>
  <c r="AA54" i="80"/>
  <c r="AK54" i="80"/>
  <c r="X54" i="80"/>
  <c r="AI54" i="80"/>
  <c r="AE52" i="80"/>
  <c r="AJ52" i="80"/>
  <c r="AC52" i="80"/>
  <c r="AB52" i="80"/>
  <c r="AI52" i="80"/>
  <c r="AG52" i="80"/>
  <c r="AH52" i="80"/>
  <c r="AA52" i="80"/>
  <c r="AM52" i="80"/>
  <c r="Z52" i="80"/>
  <c r="AK52" i="80"/>
  <c r="AF52" i="80"/>
  <c r="Y52" i="80"/>
  <c r="AD52" i="80"/>
  <c r="X52" i="80"/>
  <c r="AL52" i="80"/>
  <c r="AF53" i="80"/>
  <c r="AA53" i="80"/>
  <c r="AL53" i="80"/>
  <c r="X53" i="80"/>
  <c r="Y53" i="80"/>
  <c r="AD53" i="80"/>
  <c r="Z53" i="80"/>
  <c r="AE53" i="80"/>
  <c r="AC53" i="80"/>
  <c r="AB53" i="80"/>
  <c r="AI53" i="80"/>
  <c r="AM53" i="80"/>
  <c r="AH53" i="80"/>
  <c r="AK53" i="80"/>
  <c r="AJ53" i="80"/>
  <c r="AG53" i="80"/>
  <c r="AF34" i="80"/>
  <c r="AB34" i="80"/>
  <c r="X34" i="80"/>
  <c r="AG34" i="80"/>
  <c r="Y34" i="80"/>
  <c r="AH34" i="80"/>
  <c r="AI34" i="80"/>
  <c r="AK34" i="80"/>
  <c r="AL34" i="80"/>
  <c r="AM34" i="80"/>
  <c r="AC34" i="80"/>
  <c r="AA34" i="80"/>
  <c r="AD34" i="80"/>
  <c r="Z34" i="80"/>
  <c r="AJ34" i="80"/>
  <c r="AE34" i="80"/>
  <c r="AI57" i="80"/>
  <c r="AB57" i="80"/>
  <c r="AG57" i="80"/>
  <c r="AE57" i="80"/>
  <c r="X57" i="80"/>
  <c r="AA57" i="80"/>
  <c r="AK57" i="80"/>
  <c r="AJ57" i="80"/>
  <c r="AF57" i="80"/>
  <c r="AH57" i="80"/>
  <c r="Z57" i="80"/>
  <c r="AM57" i="80"/>
  <c r="AC57" i="80"/>
  <c r="Y57" i="80"/>
  <c r="AD57" i="80"/>
  <c r="AL57" i="80"/>
  <c r="Z39" i="80"/>
  <c r="AH39" i="80"/>
  <c r="X39" i="80"/>
  <c r="Y39" i="80"/>
  <c r="AD39" i="80"/>
  <c r="AB39" i="80"/>
  <c r="AC39" i="80"/>
  <c r="AE39" i="80"/>
  <c r="AK39" i="80"/>
  <c r="AG39" i="80"/>
  <c r="AL39" i="80"/>
  <c r="AA39" i="80"/>
  <c r="AF39" i="80"/>
  <c r="AM39" i="80"/>
  <c r="AI39" i="80"/>
  <c r="AJ39" i="80"/>
  <c r="AI23" i="80"/>
  <c r="Z23" i="80"/>
  <c r="Y23" i="80"/>
  <c r="AB23" i="80"/>
  <c r="AJ23" i="80"/>
  <c r="AD23" i="80"/>
  <c r="AC23" i="80"/>
  <c r="AH23" i="80"/>
  <c r="AE23" i="80"/>
  <c r="AL23" i="80"/>
  <c r="AF23" i="80"/>
  <c r="AG23" i="80"/>
  <c r="AA23" i="80"/>
  <c r="X23" i="80"/>
  <c r="AM23" i="80"/>
  <c r="AK23" i="80"/>
  <c r="AF60" i="80"/>
  <c r="AI60" i="80"/>
  <c r="AC60" i="80"/>
  <c r="AK60" i="80"/>
  <c r="AL60" i="80"/>
  <c r="AM60" i="80"/>
  <c r="AH60" i="80"/>
  <c r="Y60" i="80"/>
  <c r="X60" i="80"/>
  <c r="AA60" i="80"/>
  <c r="AB60" i="80"/>
  <c r="AD60" i="80"/>
  <c r="AE60" i="80"/>
  <c r="Z60" i="80"/>
  <c r="AG60" i="80"/>
  <c r="AJ60" i="80"/>
  <c r="AH28" i="80"/>
  <c r="AD28" i="80"/>
  <c r="AJ28" i="80"/>
  <c r="Z28" i="80"/>
  <c r="AF28" i="80"/>
  <c r="AL28" i="80"/>
  <c r="AA28" i="80"/>
  <c r="AG28" i="80"/>
  <c r="AE28" i="80"/>
  <c r="AK28" i="80"/>
  <c r="X28" i="80"/>
  <c r="Y28" i="80"/>
  <c r="AB28" i="80"/>
  <c r="AC28" i="80"/>
  <c r="AM28" i="80"/>
  <c r="AI28" i="80"/>
  <c r="AD33" i="80"/>
  <c r="AJ33" i="80"/>
  <c r="AK33" i="80"/>
  <c r="AM33" i="80"/>
  <c r="AL33" i="80"/>
  <c r="X33" i="80"/>
  <c r="Y33" i="80"/>
  <c r="Z33" i="80"/>
  <c r="AG33" i="80"/>
  <c r="AA33" i="80"/>
  <c r="AF33" i="80"/>
  <c r="AB33" i="80"/>
  <c r="AH33" i="80"/>
  <c r="AI33" i="80"/>
  <c r="AC33" i="80"/>
  <c r="AE33" i="80"/>
  <c r="AF22" i="80"/>
  <c r="AA22" i="80"/>
  <c r="AH22" i="80"/>
  <c r="AK22" i="80"/>
  <c r="AE22" i="80"/>
  <c r="Y22" i="80"/>
  <c r="AG22" i="80"/>
  <c r="AM22" i="80"/>
  <c r="AB22" i="80"/>
  <c r="Z22" i="80"/>
  <c r="X22" i="80"/>
  <c r="AJ22" i="80"/>
  <c r="AD22" i="80"/>
  <c r="AC22" i="80"/>
  <c r="AI22" i="80"/>
  <c r="AL22" i="80"/>
  <c r="AL43" i="80"/>
  <c r="AJ43" i="80"/>
  <c r="AK43" i="80"/>
  <c r="AH43" i="80"/>
  <c r="AI43" i="80"/>
  <c r="X43" i="80"/>
  <c r="Y43" i="80"/>
  <c r="AE43" i="80"/>
  <c r="AD43" i="80"/>
  <c r="AA43" i="80"/>
  <c r="Z43" i="80"/>
  <c r="AB43" i="80"/>
  <c r="AM43" i="80"/>
  <c r="AG43" i="80"/>
  <c r="AC43" i="80"/>
  <c r="AF43" i="80"/>
  <c r="AC24" i="80"/>
  <c r="AL24" i="80"/>
  <c r="AB24" i="80"/>
  <c r="AI24" i="80"/>
  <c r="AF24" i="80"/>
  <c r="Y24" i="80"/>
  <c r="X24" i="80"/>
  <c r="AM24" i="80"/>
  <c r="AK24" i="80"/>
  <c r="AD24" i="80"/>
  <c r="AG24" i="80"/>
  <c r="AE24" i="80"/>
  <c r="AJ24" i="80"/>
  <c r="AH24" i="80"/>
  <c r="AA24" i="80"/>
  <c r="Z24" i="80"/>
  <c r="AM61" i="80"/>
  <c r="AG61" i="80"/>
  <c r="AA61" i="80"/>
  <c r="AL61" i="80"/>
  <c r="AK61" i="80"/>
  <c r="AH61" i="80"/>
  <c r="Z61" i="80"/>
  <c r="AF61" i="80"/>
  <c r="AC61" i="80"/>
  <c r="AD61" i="80"/>
  <c r="AI61" i="80"/>
  <c r="AJ61" i="80"/>
  <c r="AE61" i="80"/>
  <c r="AB61" i="80"/>
  <c r="X61" i="80"/>
  <c r="Y61" i="80"/>
  <c r="AH66" i="80"/>
  <c r="AB66" i="80"/>
  <c r="AJ66" i="80"/>
  <c r="AI66" i="80"/>
  <c r="Z66" i="80"/>
  <c r="AE66" i="80"/>
  <c r="AK66" i="80"/>
  <c r="AM66" i="80"/>
  <c r="AD66" i="80"/>
  <c r="AG66" i="80"/>
  <c r="AL66" i="80"/>
  <c r="X66" i="80"/>
  <c r="AC66" i="80"/>
  <c r="AF66" i="80"/>
  <c r="Y66" i="80"/>
  <c r="AA66" i="80"/>
  <c r="AK31" i="80"/>
  <c r="AF31" i="80"/>
  <c r="AL31" i="80"/>
  <c r="Z31" i="80"/>
  <c r="Y31" i="80"/>
  <c r="AB31" i="80"/>
  <c r="AM31" i="80"/>
  <c r="AH31" i="80"/>
  <c r="AA31" i="80"/>
  <c r="X31" i="80"/>
  <c r="AI31" i="80"/>
  <c r="AC31" i="80"/>
  <c r="AE31" i="80"/>
  <c r="AJ31" i="80"/>
  <c r="AG31" i="80"/>
  <c r="AD31" i="80"/>
  <c r="AG51" i="80"/>
  <c r="AA51" i="80"/>
  <c r="AH51" i="80"/>
  <c r="AF51" i="80"/>
  <c r="AE51" i="80"/>
  <c r="Y51" i="80"/>
  <c r="AK51" i="80"/>
  <c r="AC51" i="80"/>
  <c r="AL51" i="80"/>
  <c r="Z51" i="80"/>
  <c r="AD51" i="80"/>
  <c r="AM51" i="80"/>
  <c r="AI51" i="80"/>
  <c r="X51" i="80"/>
  <c r="AB51" i="80"/>
  <c r="AJ51" i="80"/>
  <c r="AF68" i="80"/>
  <c r="Z68" i="80"/>
  <c r="AB68" i="80"/>
  <c r="AJ68" i="80"/>
  <c r="AH68" i="80"/>
  <c r="AM68" i="80"/>
  <c r="AI68" i="80"/>
  <c r="X68" i="80"/>
  <c r="Y68" i="80"/>
  <c r="AA68" i="80"/>
  <c r="AK68" i="80"/>
  <c r="AD68" i="80"/>
  <c r="AG68" i="80"/>
  <c r="AL68" i="80"/>
  <c r="AC68" i="80"/>
  <c r="AE68" i="80"/>
  <c r="AF45" i="80"/>
  <c r="Z45" i="80"/>
  <c r="AD45" i="80"/>
  <c r="AE45" i="80"/>
  <c r="AL45" i="80"/>
  <c r="X45" i="80"/>
  <c r="AI45" i="80"/>
  <c r="AG45" i="80"/>
  <c r="AH45" i="80"/>
  <c r="AC45" i="80"/>
  <c r="AA45" i="80"/>
  <c r="AJ45" i="80"/>
  <c r="AB45" i="80"/>
  <c r="AM45" i="80"/>
  <c r="AK45" i="80"/>
  <c r="Y45" i="80"/>
  <c r="AG19" i="80"/>
  <c r="AF19" i="80"/>
  <c r="AE19" i="80"/>
  <c r="AH19" i="80"/>
  <c r="AK19" i="80"/>
  <c r="AJ19" i="80"/>
  <c r="AM19" i="80"/>
  <c r="AI19" i="80"/>
  <c r="AB19" i="80"/>
  <c r="Z19" i="80"/>
  <c r="X19" i="80"/>
  <c r="AL19" i="80"/>
  <c r="Y19" i="80"/>
  <c r="AD19" i="80"/>
  <c r="AA19" i="80"/>
  <c r="AC19" i="80"/>
  <c r="AB46" i="80"/>
  <c r="AK46" i="80"/>
  <c r="AI46" i="80"/>
  <c r="AE46" i="80"/>
  <c r="AA46" i="80"/>
  <c r="Y46" i="80"/>
  <c r="AJ46" i="80"/>
  <c r="AL46" i="80"/>
  <c r="Z46" i="80"/>
  <c r="AM46" i="80"/>
  <c r="AF46" i="80"/>
  <c r="AH46" i="80"/>
  <c r="X46" i="80"/>
  <c r="AG46" i="80"/>
  <c r="AC46" i="80"/>
  <c r="AD46" i="80"/>
  <c r="AD69" i="80"/>
  <c r="AM69" i="80"/>
  <c r="AK69" i="80"/>
  <c r="AH69" i="80"/>
  <c r="AJ69" i="80"/>
  <c r="AA69" i="80"/>
  <c r="Y69" i="80"/>
  <c r="X69" i="80"/>
  <c r="AL69" i="80"/>
  <c r="AB69" i="80"/>
  <c r="AC69" i="80"/>
  <c r="AI69" i="80"/>
  <c r="AE69" i="80"/>
  <c r="AF69" i="80"/>
  <c r="AG69" i="80"/>
  <c r="Z69" i="80"/>
  <c r="AL30" i="80"/>
  <c r="AB30" i="80"/>
  <c r="AI30" i="80"/>
  <c r="AD30" i="80"/>
  <c r="X30" i="80"/>
  <c r="AM30" i="80"/>
  <c r="AJ30" i="80"/>
  <c r="AC30" i="80"/>
  <c r="AK30" i="80"/>
  <c r="AF30" i="80"/>
  <c r="AG30" i="80"/>
  <c r="AA30" i="80"/>
  <c r="Z30" i="80"/>
  <c r="Y30" i="80"/>
  <c r="AH30" i="80"/>
  <c r="AE30" i="80"/>
  <c r="AJ38" i="80"/>
  <c r="AC38" i="80"/>
  <c r="AH38" i="80"/>
  <c r="AI38" i="80"/>
  <c r="Y38" i="80"/>
  <c r="AB38" i="80"/>
  <c r="AL38" i="80"/>
  <c r="AM38" i="80"/>
  <c r="AG38" i="80"/>
  <c r="AK38" i="80"/>
  <c r="AE38" i="80"/>
  <c r="AA38" i="80"/>
  <c r="Z38" i="80"/>
  <c r="X38" i="80"/>
  <c r="AD38" i="80"/>
  <c r="AF38" i="80"/>
  <c r="AD50" i="80"/>
  <c r="X50" i="80"/>
  <c r="AK50" i="80"/>
  <c r="AL50" i="80"/>
  <c r="AE50" i="80"/>
  <c r="AB50" i="80"/>
  <c r="Y50" i="80"/>
  <c r="AJ50" i="80"/>
  <c r="AH50" i="80"/>
  <c r="AA50" i="80"/>
  <c r="AI50" i="80"/>
  <c r="Z50" i="80"/>
  <c r="AC50" i="80"/>
  <c r="AM50" i="80"/>
  <c r="AF50" i="80"/>
  <c r="AG50" i="80"/>
  <c r="AJ67" i="80"/>
  <c r="Z67" i="80"/>
  <c r="AH67" i="80"/>
  <c r="AE67" i="80"/>
  <c r="AA67" i="80"/>
  <c r="AF67" i="80"/>
  <c r="AI67" i="80"/>
  <c r="AG67" i="80"/>
  <c r="AL67" i="80"/>
  <c r="AC67" i="80"/>
  <c r="AB67" i="80"/>
  <c r="Y67" i="80"/>
  <c r="AD67" i="80"/>
  <c r="AM67" i="80"/>
  <c r="X67" i="80"/>
  <c r="AK67" i="80"/>
  <c r="E15" i="187"/>
  <c r="E9" i="187"/>
  <c r="E13" i="187"/>
  <c r="E23" i="187"/>
  <c r="E37" i="187"/>
  <c r="E19" i="187"/>
  <c r="E4" i="187"/>
  <c r="E20" i="187"/>
  <c r="S31" i="187"/>
  <c r="E25" i="187"/>
  <c r="E33" i="187"/>
  <c r="E31" i="187"/>
  <c r="E3" i="187"/>
  <c r="E12" i="187"/>
  <c r="E6" i="187"/>
  <c r="E22" i="187"/>
  <c r="S33" i="187"/>
  <c r="S35" i="187"/>
  <c r="E10" i="187"/>
  <c r="E26" i="187"/>
  <c r="S29" i="187"/>
  <c r="E8" i="187"/>
  <c r="E24" i="187"/>
  <c r="E11" i="187"/>
  <c r="E21" i="187"/>
  <c r="E27" i="187"/>
  <c r="E7" i="187"/>
  <c r="E17" i="187"/>
  <c r="E29" i="187"/>
  <c r="E28" i="187"/>
  <c r="E14" i="187"/>
  <c r="E34" i="187"/>
  <c r="E36" i="187"/>
  <c r="E18" i="187"/>
  <c r="E32" i="187"/>
  <c r="E16" i="187"/>
  <c r="E38" i="187"/>
  <c r="E5" i="187"/>
  <c r="E35" i="187"/>
  <c r="S28" i="187"/>
  <c r="E30" i="187"/>
  <c r="S34" i="187"/>
  <c r="S27" i="187"/>
  <c r="S37" i="187"/>
  <c r="S32" i="187"/>
  <c r="S38" i="187"/>
  <c r="S36" i="187"/>
  <c r="S30" i="187"/>
  <c r="E13" i="181"/>
  <c r="E14" i="181"/>
  <c r="S38" i="181"/>
  <c r="E33" i="181"/>
  <c r="S33" i="181"/>
  <c r="E21" i="181"/>
  <c r="E22" i="181"/>
  <c r="S34" i="181"/>
  <c r="E36" i="181"/>
  <c r="E9" i="181"/>
  <c r="E10" i="181"/>
  <c r="E37" i="181"/>
  <c r="S37" i="181"/>
  <c r="S30" i="181"/>
  <c r="E18" i="181"/>
  <c r="E5" i="181"/>
  <c r="E29" i="181"/>
  <c r="E8" i="181"/>
  <c r="E23" i="181"/>
  <c r="E30" i="181"/>
  <c r="E27" i="181"/>
  <c r="E11" i="181"/>
  <c r="E24" i="181"/>
  <c r="E34" i="181"/>
  <c r="E31" i="181"/>
  <c r="E16" i="181"/>
  <c r="E19" i="181"/>
  <c r="E4" i="181"/>
  <c r="E7" i="181"/>
  <c r="E35" i="181"/>
  <c r="E12" i="181"/>
  <c r="E38" i="181"/>
  <c r="E20" i="181"/>
  <c r="E15" i="181"/>
  <c r="E3" i="181"/>
  <c r="E32" i="181"/>
  <c r="E17" i="181"/>
  <c r="E26" i="181"/>
  <c r="E6" i="181"/>
  <c r="E28" i="181"/>
  <c r="E25" i="181"/>
  <c r="S29" i="181"/>
  <c r="S36" i="181"/>
  <c r="S35" i="181"/>
  <c r="S31" i="181"/>
  <c r="S27" i="181"/>
  <c r="S28" i="181"/>
  <c r="S32" i="181"/>
  <c r="E6" i="178"/>
  <c r="E34" i="178"/>
  <c r="E38" i="178"/>
  <c r="S32" i="178"/>
  <c r="E9" i="178"/>
  <c r="E10" i="178"/>
  <c r="E8" i="178"/>
  <c r="E35" i="178"/>
  <c r="E13" i="178"/>
  <c r="E14" i="178"/>
  <c r="E12" i="178"/>
  <c r="S36" i="178"/>
  <c r="E28" i="178"/>
  <c r="E4" i="178"/>
  <c r="S31" i="178"/>
  <c r="E30" i="178"/>
  <c r="E31" i="178"/>
  <c r="S34" i="178"/>
  <c r="S37" i="178"/>
  <c r="E7" i="178"/>
  <c r="E37" i="178"/>
  <c r="E11" i="178"/>
  <c r="E15" i="178"/>
  <c r="E5" i="178"/>
  <c r="E21" i="178"/>
  <c r="E22" i="178"/>
  <c r="E20" i="178"/>
  <c r="E25" i="178"/>
  <c r="E26" i="178"/>
  <c r="E27" i="178"/>
  <c r="E24" i="178"/>
  <c r="S27" i="178"/>
  <c r="S28" i="178"/>
  <c r="S35" i="178"/>
  <c r="E17" i="178"/>
  <c r="E18" i="178"/>
  <c r="E16" i="178"/>
  <c r="E23" i="178"/>
  <c r="E29" i="178"/>
  <c r="E32" i="178"/>
  <c r="E3" i="178"/>
  <c r="E33" i="178"/>
  <c r="E36" i="178"/>
  <c r="E19" i="178"/>
  <c r="S38" i="178"/>
  <c r="S30" i="178"/>
  <c r="S29" i="178"/>
  <c r="S33" i="178"/>
  <c r="E21" i="176"/>
  <c r="S31" i="176"/>
  <c r="S32" i="176"/>
  <c r="E8" i="176"/>
  <c r="E35" i="176"/>
  <c r="E13" i="176"/>
  <c r="E12" i="176"/>
  <c r="S36" i="176"/>
  <c r="E9" i="176"/>
  <c r="S27" i="176"/>
  <c r="E31" i="176"/>
  <c r="S34" i="176"/>
  <c r="S37" i="176"/>
  <c r="E10" i="176"/>
  <c r="E11" i="176"/>
  <c r="E37" i="176"/>
  <c r="E3" i="176"/>
  <c r="E14" i="176"/>
  <c r="E15" i="176"/>
  <c r="E18" i="176"/>
  <c r="E19" i="176"/>
  <c r="E28" i="176"/>
  <c r="E6" i="176"/>
  <c r="E7" i="176"/>
  <c r="E25" i="176"/>
  <c r="E20" i="176"/>
  <c r="E24" i="176"/>
  <c r="E30" i="176"/>
  <c r="E5" i="176"/>
  <c r="E34" i="176"/>
  <c r="E38" i="176"/>
  <c r="E17" i="176"/>
  <c r="E16" i="176"/>
  <c r="E26" i="176"/>
  <c r="E29" i="176"/>
  <c r="E32" i="176"/>
  <c r="E4" i="176"/>
  <c r="E27" i="176"/>
  <c r="S30" i="176"/>
  <c r="S33" i="176"/>
  <c r="E33" i="176"/>
  <c r="E36" i="176"/>
  <c r="E22" i="176"/>
  <c r="E23" i="176"/>
  <c r="S38" i="176"/>
  <c r="S29" i="176"/>
  <c r="S35" i="176"/>
  <c r="S28" i="176"/>
  <c r="E10" i="174"/>
  <c r="E14" i="174"/>
  <c r="E9" i="174"/>
  <c r="E35" i="174"/>
  <c r="E18" i="174"/>
  <c r="E13" i="174"/>
  <c r="E5" i="174"/>
  <c r="E6" i="174"/>
  <c r="E31" i="174"/>
  <c r="E4" i="174"/>
  <c r="E11" i="174"/>
  <c r="E16" i="174"/>
  <c r="E37" i="174"/>
  <c r="E15" i="174"/>
  <c r="E20" i="174"/>
  <c r="S38" i="174"/>
  <c r="E19" i="174"/>
  <c r="E24" i="174"/>
  <c r="E28" i="174"/>
  <c r="E7" i="174"/>
  <c r="E12" i="174"/>
  <c r="E21" i="174"/>
  <c r="E30" i="174"/>
  <c r="S35" i="174"/>
  <c r="E25" i="174"/>
  <c r="E38" i="174"/>
  <c r="E27" i="174"/>
  <c r="S31" i="174"/>
  <c r="E34" i="174"/>
  <c r="E8" i="174"/>
  <c r="S28" i="174"/>
  <c r="E22" i="174"/>
  <c r="E17" i="174"/>
  <c r="S27" i="174"/>
  <c r="S29" i="174"/>
  <c r="E26" i="174"/>
  <c r="E29" i="174"/>
  <c r="E32" i="174"/>
  <c r="E3" i="174"/>
  <c r="E33" i="174"/>
  <c r="E36" i="174"/>
  <c r="E23" i="174"/>
  <c r="S32" i="174"/>
  <c r="S36" i="174"/>
  <c r="S30" i="174"/>
  <c r="S34" i="174"/>
  <c r="S33" i="174"/>
  <c r="S37" i="174"/>
  <c r="E11" i="172"/>
  <c r="E19" i="172"/>
  <c r="E34" i="172"/>
  <c r="E35" i="172"/>
  <c r="E23" i="172"/>
  <c r="E15" i="172"/>
  <c r="E7" i="172"/>
  <c r="E22" i="172"/>
  <c r="E31" i="172"/>
  <c r="E4" i="172"/>
  <c r="E26" i="172"/>
  <c r="E17" i="172"/>
  <c r="E37" i="172"/>
  <c r="E8" i="172"/>
  <c r="E21" i="172"/>
  <c r="S38" i="172"/>
  <c r="E12" i="172"/>
  <c r="E24" i="172"/>
  <c r="E25" i="172"/>
  <c r="E28" i="172"/>
  <c r="E13" i="172"/>
  <c r="E10" i="172"/>
  <c r="E38" i="172"/>
  <c r="S35" i="172"/>
  <c r="S31" i="172"/>
  <c r="E14" i="172"/>
  <c r="E27" i="172"/>
  <c r="E3" i="172"/>
  <c r="E18" i="172"/>
  <c r="S28" i="172"/>
  <c r="E6" i="172"/>
  <c r="E30" i="172"/>
  <c r="S27" i="172"/>
  <c r="S29" i="172"/>
  <c r="E20" i="172"/>
  <c r="E29" i="172"/>
  <c r="E32" i="172"/>
  <c r="E5" i="172"/>
  <c r="E9" i="172"/>
  <c r="E33" i="172"/>
  <c r="E36" i="172"/>
  <c r="E16" i="172"/>
  <c r="S32" i="172"/>
  <c r="S36" i="172"/>
  <c r="S30" i="172"/>
  <c r="S34" i="172"/>
  <c r="S33" i="172"/>
  <c r="S37" i="172"/>
  <c r="E14" i="170"/>
  <c r="E15" i="170"/>
  <c r="E35" i="170"/>
  <c r="E34" i="170"/>
  <c r="E18" i="170"/>
  <c r="E38" i="170"/>
  <c r="E4" i="170"/>
  <c r="E19" i="170"/>
  <c r="E28" i="170"/>
  <c r="E5" i="170"/>
  <c r="E11" i="170"/>
  <c r="S34" i="170"/>
  <c r="S37" i="170"/>
  <c r="E16" i="170"/>
  <c r="E37" i="170"/>
  <c r="E7" i="170"/>
  <c r="S38" i="170"/>
  <c r="E6" i="170"/>
  <c r="E25" i="170"/>
  <c r="E36" i="170"/>
  <c r="E8" i="170"/>
  <c r="E23" i="170"/>
  <c r="S35" i="170"/>
  <c r="E12" i="170"/>
  <c r="E27" i="170"/>
  <c r="E17" i="170"/>
  <c r="E32" i="170"/>
  <c r="S28" i="170"/>
  <c r="E21" i="170"/>
  <c r="E31" i="170"/>
  <c r="E33" i="170"/>
  <c r="E10" i="170"/>
  <c r="E13" i="170"/>
  <c r="E22" i="170"/>
  <c r="E29" i="170"/>
  <c r="E20" i="170"/>
  <c r="E26" i="170"/>
  <c r="E24" i="170"/>
  <c r="E3" i="170"/>
  <c r="E9" i="170"/>
  <c r="E30" i="170"/>
  <c r="S27" i="170"/>
  <c r="S36" i="170"/>
  <c r="S30" i="170"/>
  <c r="S32" i="170"/>
  <c r="S33" i="170"/>
  <c r="S31" i="170"/>
  <c r="S29" i="170"/>
  <c r="E9" i="168"/>
  <c r="E14" i="168"/>
  <c r="E13" i="168"/>
  <c r="E18" i="168"/>
  <c r="E27" i="168"/>
  <c r="E30" i="168"/>
  <c r="E17" i="168"/>
  <c r="E22" i="168"/>
  <c r="E4" i="168"/>
  <c r="E28" i="168"/>
  <c r="E5" i="168"/>
  <c r="E10" i="168"/>
  <c r="E24" i="168"/>
  <c r="E19" i="168"/>
  <c r="S30" i="168"/>
  <c r="E37" i="168"/>
  <c r="E23" i="168"/>
  <c r="S38" i="168"/>
  <c r="S28" i="168"/>
  <c r="E15" i="168"/>
  <c r="E34" i="168"/>
  <c r="S29" i="168"/>
  <c r="E25" i="168"/>
  <c r="E12" i="168"/>
  <c r="E32" i="168"/>
  <c r="E16" i="168"/>
  <c r="E35" i="168"/>
  <c r="E38" i="168"/>
  <c r="E6" i="168"/>
  <c r="E20" i="168"/>
  <c r="E36" i="168"/>
  <c r="E21" i="168"/>
  <c r="E26" i="168"/>
  <c r="E8" i="168"/>
  <c r="E31" i="168"/>
  <c r="E3" i="168"/>
  <c r="E29" i="168"/>
  <c r="E7" i="168"/>
  <c r="E11" i="168"/>
  <c r="E33" i="168"/>
  <c r="S27" i="168"/>
  <c r="S31" i="168"/>
  <c r="S35" i="168"/>
  <c r="S34" i="168"/>
  <c r="S32" i="168"/>
  <c r="S33" i="168"/>
  <c r="S36" i="168"/>
  <c r="S37" i="168"/>
  <c r="E7" i="166"/>
  <c r="E18" i="166"/>
  <c r="E20" i="166"/>
  <c r="E22" i="166"/>
  <c r="E24" i="166"/>
  <c r="E35" i="166"/>
  <c r="E4" i="166"/>
  <c r="E26" i="166"/>
  <c r="E30" i="166"/>
  <c r="E14" i="166"/>
  <c r="E16" i="166"/>
  <c r="E31" i="166"/>
  <c r="E11" i="166"/>
  <c r="E37" i="166"/>
  <c r="E3" i="166"/>
  <c r="E15" i="166"/>
  <c r="S38" i="166"/>
  <c r="E19" i="166"/>
  <c r="E28" i="166"/>
  <c r="E5" i="166"/>
  <c r="E25" i="166"/>
  <c r="E34" i="166"/>
  <c r="E8" i="166"/>
  <c r="E10" i="166"/>
  <c r="E12" i="166"/>
  <c r="E38" i="166"/>
  <c r="E13" i="166"/>
  <c r="E29" i="166"/>
  <c r="E32" i="166"/>
  <c r="E17" i="166"/>
  <c r="E6" i="166"/>
  <c r="E27" i="166"/>
  <c r="S30" i="166"/>
  <c r="S33" i="166"/>
  <c r="E21" i="166"/>
  <c r="E33" i="166"/>
  <c r="E36" i="166"/>
  <c r="E9" i="166"/>
  <c r="E23" i="166"/>
  <c r="S32" i="166"/>
  <c r="S36" i="166"/>
  <c r="S27" i="166"/>
  <c r="S34" i="166"/>
  <c r="S29" i="166"/>
  <c r="S31" i="166"/>
  <c r="S35" i="166"/>
  <c r="S28" i="166"/>
  <c r="S37" i="166"/>
  <c r="E12" i="164"/>
  <c r="E5" i="164"/>
  <c r="E15" i="164"/>
  <c r="E23" i="164"/>
  <c r="E38" i="164"/>
  <c r="E16" i="164"/>
  <c r="E9" i="164"/>
  <c r="E19" i="164"/>
  <c r="S27" i="164"/>
  <c r="S28" i="164"/>
  <c r="E4" i="164"/>
  <c r="E10" i="164"/>
  <c r="E37" i="164"/>
  <c r="E14" i="164"/>
  <c r="E18" i="164"/>
  <c r="E34" i="164"/>
  <c r="E7" i="164"/>
  <c r="E36" i="164"/>
  <c r="E17" i="164"/>
  <c r="E25" i="164"/>
  <c r="E24" i="164"/>
  <c r="E30" i="164"/>
  <c r="E3" i="164"/>
  <c r="E32" i="164"/>
  <c r="E27" i="164"/>
  <c r="E35" i="164"/>
  <c r="S33" i="164"/>
  <c r="E6" i="164"/>
  <c r="E29" i="164"/>
  <c r="S38" i="164"/>
  <c r="E22" i="164"/>
  <c r="E31" i="164"/>
  <c r="E33" i="164"/>
  <c r="E26" i="164"/>
  <c r="E13" i="164"/>
  <c r="E21" i="164"/>
  <c r="E20" i="164"/>
  <c r="E28" i="164"/>
  <c r="E8" i="164"/>
  <c r="E11" i="164"/>
  <c r="S35" i="164"/>
  <c r="S30" i="164"/>
  <c r="S34" i="164"/>
  <c r="S36" i="164"/>
  <c r="S29" i="164"/>
  <c r="S31" i="164"/>
  <c r="S32" i="164"/>
  <c r="S37" i="164"/>
  <c r="E6" i="162"/>
  <c r="E7" i="162"/>
  <c r="S27" i="162"/>
  <c r="E35" i="162"/>
  <c r="E38" i="162"/>
  <c r="E25" i="162"/>
  <c r="E34" i="162"/>
  <c r="E5" i="162"/>
  <c r="E31" i="162"/>
  <c r="S33" i="162"/>
  <c r="E18" i="162"/>
  <c r="S34" i="162"/>
  <c r="S32" i="162"/>
  <c r="E36" i="162"/>
  <c r="E22" i="162"/>
  <c r="E33" i="162"/>
  <c r="E12" i="162"/>
  <c r="E32" i="162"/>
  <c r="E14" i="162"/>
  <c r="E30" i="162"/>
  <c r="E17" i="162"/>
  <c r="E23" i="162"/>
  <c r="E21" i="162"/>
  <c r="E27" i="162"/>
  <c r="E10" i="162"/>
  <c r="E11" i="162"/>
  <c r="S35" i="162"/>
  <c r="E15" i="162"/>
  <c r="S31" i="162"/>
  <c r="E13" i="162"/>
  <c r="E19" i="162"/>
  <c r="E20" i="162"/>
  <c r="E4" i="162"/>
  <c r="E28" i="162"/>
  <c r="E24" i="162"/>
  <c r="E8" i="162"/>
  <c r="E37" i="162"/>
  <c r="E26" i="162"/>
  <c r="E16" i="162"/>
  <c r="E29" i="162"/>
  <c r="E3" i="162"/>
  <c r="E9" i="162"/>
  <c r="S38" i="162"/>
  <c r="S37" i="162"/>
  <c r="S30" i="162"/>
  <c r="S28" i="162"/>
  <c r="S29" i="162"/>
  <c r="S36" i="162"/>
  <c r="E26" i="160"/>
  <c r="S32" i="160"/>
  <c r="E34" i="160"/>
  <c r="E35" i="160"/>
  <c r="E19" i="160"/>
  <c r="E22" i="160"/>
  <c r="E31" i="160"/>
  <c r="S34" i="160"/>
  <c r="E12" i="160"/>
  <c r="E3" i="160"/>
  <c r="E17" i="160"/>
  <c r="E37" i="160"/>
  <c r="E16" i="160"/>
  <c r="E21" i="160"/>
  <c r="E20" i="160"/>
  <c r="E4" i="160"/>
  <c r="E24" i="160"/>
  <c r="E25" i="160"/>
  <c r="E28" i="160"/>
  <c r="E8" i="160"/>
  <c r="E13" i="160"/>
  <c r="E7" i="160"/>
  <c r="E38" i="160"/>
  <c r="S35" i="160"/>
  <c r="E11" i="160"/>
  <c r="E27" i="160"/>
  <c r="E15" i="160"/>
  <c r="S28" i="160"/>
  <c r="E23" i="160"/>
  <c r="E6" i="160"/>
  <c r="E30" i="160"/>
  <c r="S27" i="160"/>
  <c r="S29" i="160"/>
  <c r="E10" i="160"/>
  <c r="E29" i="160"/>
  <c r="E32" i="160"/>
  <c r="E14" i="160"/>
  <c r="E5" i="160"/>
  <c r="E18" i="160"/>
  <c r="E9" i="160"/>
  <c r="E33" i="160"/>
  <c r="E36" i="160"/>
  <c r="S36" i="160"/>
  <c r="S30" i="160"/>
  <c r="S31" i="160"/>
  <c r="S38" i="160"/>
  <c r="S33" i="160"/>
  <c r="S37" i="160"/>
  <c r="I27" i="119"/>
  <c r="I34" i="119"/>
  <c r="I35" i="119"/>
  <c r="I28" i="119"/>
  <c r="I36" i="119"/>
  <c r="I31" i="119"/>
  <c r="I33" i="119"/>
  <c r="I37" i="119"/>
  <c r="I30" i="119"/>
  <c r="I32" i="119"/>
  <c r="I38" i="119"/>
  <c r="I29" i="119"/>
  <c r="I3" i="119"/>
  <c r="F27" i="119"/>
  <c r="F34" i="119"/>
  <c r="F35" i="119"/>
  <c r="F36" i="119"/>
  <c r="F38" i="119"/>
  <c r="F33" i="119"/>
  <c r="F29" i="119"/>
  <c r="F28" i="119"/>
  <c r="F31" i="119"/>
  <c r="F37" i="119"/>
  <c r="F30" i="119"/>
  <c r="F32" i="119"/>
  <c r="F3" i="119"/>
  <c r="S32" i="119"/>
  <c r="S35" i="119"/>
  <c r="S34" i="119"/>
  <c r="S33" i="119"/>
  <c r="S30" i="119"/>
  <c r="S28" i="119"/>
  <c r="S36" i="119"/>
  <c r="S38" i="119"/>
  <c r="S27" i="119"/>
  <c r="S29" i="119"/>
  <c r="S31" i="119"/>
  <c r="S37" i="119"/>
  <c r="E10" i="119"/>
  <c r="E6" i="119"/>
  <c r="E26" i="119"/>
  <c r="E14" i="119"/>
  <c r="E7" i="119"/>
  <c r="E5" i="119"/>
  <c r="E13" i="119"/>
  <c r="M14" i="185" l="1"/>
  <c r="N14" i="185"/>
  <c r="L14" i="185"/>
  <c r="O22" i="185"/>
  <c r="M22" i="179"/>
  <c r="T14" i="185"/>
  <c r="J22" i="185"/>
  <c r="N22" i="185"/>
  <c r="V22" i="185"/>
  <c r="I22" i="185"/>
  <c r="T22" i="185"/>
  <c r="M22" i="185"/>
  <c r="T22" i="179"/>
  <c r="L30" i="179"/>
  <c r="K5" i="179" s="1"/>
  <c r="G30" i="179"/>
  <c r="R14" i="185"/>
  <c r="H22" i="185"/>
  <c r="K22" i="185"/>
  <c r="L22" i="185"/>
  <c r="K5" i="185" s="1"/>
  <c r="Q22" i="185"/>
  <c r="G22" i="185"/>
  <c r="J30" i="179"/>
  <c r="N16" i="179"/>
  <c r="S16" i="179"/>
  <c r="T16" i="179"/>
  <c r="Q16" i="179"/>
  <c r="Q14" i="185"/>
  <c r="S22" i="185"/>
  <c r="P22" i="185"/>
  <c r="R22" i="185"/>
  <c r="U22" i="185"/>
  <c r="R22" i="179"/>
  <c r="U22" i="179"/>
  <c r="V22" i="179"/>
  <c r="S22" i="179"/>
  <c r="R30" i="179"/>
  <c r="T30" i="179"/>
  <c r="J16" i="179"/>
  <c r="G16" i="179"/>
  <c r="P16" i="179"/>
  <c r="M16" i="179"/>
  <c r="I22" i="179"/>
  <c r="G22" i="179"/>
  <c r="H22" i="179"/>
  <c r="J22" i="179"/>
  <c r="L22" i="179"/>
  <c r="K22" i="179"/>
  <c r="H30" i="179"/>
  <c r="I30" i="179"/>
  <c r="K30" i="179"/>
  <c r="R16" i="179"/>
  <c r="H16" i="179"/>
  <c r="O16" i="179"/>
  <c r="U16" i="179"/>
  <c r="P22" i="179"/>
  <c r="Q22" i="179"/>
  <c r="O22" i="179"/>
  <c r="P30" i="179"/>
  <c r="M30" i="179"/>
  <c r="N30" i="179"/>
  <c r="O30" i="179"/>
  <c r="K16" i="179"/>
  <c r="V16" i="179"/>
  <c r="L16" i="179"/>
  <c r="I16" i="179"/>
  <c r="H12" i="93"/>
  <c r="Q12" i="93"/>
  <c r="S12" i="93"/>
  <c r="P12" i="93"/>
  <c r="O12" i="93"/>
  <c r="J12" i="93"/>
  <c r="N29" i="87"/>
  <c r="S29" i="87"/>
  <c r="I32" i="84"/>
  <c r="M32" i="84"/>
  <c r="T32" i="84"/>
  <c r="G29" i="87"/>
  <c r="P32" i="84"/>
  <c r="T21" i="93"/>
  <c r="U29" i="87"/>
  <c r="L29" i="87"/>
  <c r="K23" i="87"/>
  <c r="G32" i="84"/>
  <c r="V32" i="84"/>
  <c r="H29" i="87"/>
  <c r="I29" i="87"/>
  <c r="S23" i="87"/>
  <c r="N32" i="84"/>
  <c r="T14" i="99"/>
  <c r="V14" i="96"/>
  <c r="S14" i="96"/>
  <c r="G14" i="99"/>
  <c r="Q14" i="87"/>
  <c r="I14" i="96"/>
  <c r="H14" i="96"/>
  <c r="J14" i="96"/>
  <c r="S14" i="99"/>
  <c r="U14" i="99"/>
  <c r="V14" i="99"/>
  <c r="G12" i="81"/>
  <c r="K17" i="93"/>
  <c r="G21" i="93"/>
  <c r="U14" i="96"/>
  <c r="T14" i="96"/>
  <c r="S19" i="96"/>
  <c r="P14" i="99"/>
  <c r="Q14" i="99"/>
  <c r="R14" i="99"/>
  <c r="U24" i="99"/>
  <c r="G24" i="99"/>
  <c r="N24" i="99"/>
  <c r="P24" i="99"/>
  <c r="L19" i="105"/>
  <c r="R19" i="105"/>
  <c r="Q19" i="105"/>
  <c r="L25" i="108"/>
  <c r="R14" i="108"/>
  <c r="M14" i="108"/>
  <c r="L14" i="108"/>
  <c r="K15" i="111"/>
  <c r="L15" i="111"/>
  <c r="M15" i="111"/>
  <c r="K14" i="99"/>
  <c r="P25" i="108"/>
  <c r="V15" i="111"/>
  <c r="H15" i="111"/>
  <c r="T15" i="111"/>
  <c r="U15" i="111"/>
  <c r="J16" i="102"/>
  <c r="P16" i="102"/>
  <c r="G16" i="102"/>
  <c r="I16" i="102"/>
  <c r="P22" i="102"/>
  <c r="O22" i="102"/>
  <c r="Q22" i="102"/>
  <c r="R22" i="102"/>
  <c r="O19" i="105"/>
  <c r="S19" i="105"/>
  <c r="N19" i="105"/>
  <c r="M19" i="105"/>
  <c r="L13" i="105"/>
  <c r="M13" i="105"/>
  <c r="P13" i="105"/>
  <c r="V13" i="105"/>
  <c r="G14" i="108"/>
  <c r="N15" i="111"/>
  <c r="G15" i="111"/>
  <c r="S15" i="111"/>
  <c r="I15" i="111"/>
  <c r="I25" i="111"/>
  <c r="S25" i="111"/>
  <c r="T25" i="111"/>
  <c r="J25" i="111"/>
  <c r="N16" i="102"/>
  <c r="R16" i="102"/>
  <c r="K16" i="102"/>
  <c r="M16" i="102"/>
  <c r="H22" i="102"/>
  <c r="S22" i="102"/>
  <c r="U22" i="102"/>
  <c r="V22" i="102"/>
  <c r="H19" i="105"/>
  <c r="S13" i="105"/>
  <c r="I13" i="105"/>
  <c r="J13" i="105"/>
  <c r="Q13" i="105"/>
  <c r="J15" i="111"/>
  <c r="L19" i="108"/>
  <c r="P19" i="108"/>
  <c r="T19" i="108"/>
  <c r="H19" i="108"/>
  <c r="G25" i="111"/>
  <c r="H25" i="111"/>
  <c r="M25" i="111"/>
  <c r="N25" i="111"/>
  <c r="T24" i="99"/>
  <c r="V16" i="102"/>
  <c r="L16" i="102"/>
  <c r="O16" i="102"/>
  <c r="Q16" i="102"/>
  <c r="T22" i="102"/>
  <c r="G22" i="102"/>
  <c r="I22" i="102"/>
  <c r="J22" i="102"/>
  <c r="P19" i="105"/>
  <c r="T19" i="105"/>
  <c r="V19" i="105"/>
  <c r="U19" i="105"/>
  <c r="H13" i="105"/>
  <c r="O13" i="105"/>
  <c r="N13" i="105"/>
  <c r="U13" i="105"/>
  <c r="G25" i="108"/>
  <c r="Q14" i="108"/>
  <c r="P15" i="111"/>
  <c r="R15" i="111"/>
  <c r="O15" i="111"/>
  <c r="Q15" i="111"/>
  <c r="G19" i="108"/>
  <c r="G19" i="111"/>
  <c r="K25" i="111"/>
  <c r="L25" i="111"/>
  <c r="Q25" i="111"/>
  <c r="R25" i="111"/>
  <c r="H16" i="102"/>
  <c r="T16" i="102"/>
  <c r="S16" i="102"/>
  <c r="U16" i="102"/>
  <c r="L22" i="102"/>
  <c r="K22" i="102"/>
  <c r="M22" i="102"/>
  <c r="N22" i="102"/>
  <c r="G19" i="105"/>
  <c r="K19" i="105"/>
  <c r="J19" i="105"/>
  <c r="I19" i="105"/>
  <c r="G13" i="105"/>
  <c r="T13" i="105"/>
  <c r="K13" i="105"/>
  <c r="R13" i="105"/>
  <c r="O25" i="111"/>
  <c r="P25" i="111"/>
  <c r="U25" i="111"/>
  <c r="V25" i="111"/>
  <c r="G17" i="93"/>
  <c r="V25" i="108"/>
  <c r="U17" i="93"/>
  <c r="Q17" i="93"/>
  <c r="V17" i="93"/>
  <c r="T17" i="93"/>
  <c r="Q14" i="96"/>
  <c r="P14" i="96"/>
  <c r="R14" i="96"/>
  <c r="O14" i="96"/>
  <c r="Q19" i="96"/>
  <c r="P19" i="96"/>
  <c r="R19" i="96"/>
  <c r="O19" i="96"/>
  <c r="O14" i="99"/>
  <c r="L14" i="99"/>
  <c r="M14" i="99"/>
  <c r="N14" i="99"/>
  <c r="O24" i="99"/>
  <c r="V24" i="99"/>
  <c r="I24" i="99"/>
  <c r="L24" i="99"/>
  <c r="I25" i="108"/>
  <c r="M25" i="108"/>
  <c r="O25" i="108"/>
  <c r="R25" i="108"/>
  <c r="J14" i="108"/>
  <c r="I14" i="108"/>
  <c r="H14" i="108"/>
  <c r="N19" i="108"/>
  <c r="R19" i="108"/>
  <c r="V19" i="108"/>
  <c r="J19" i="108"/>
  <c r="U19" i="96"/>
  <c r="G18" i="99"/>
  <c r="O14" i="108"/>
  <c r="J17" i="93"/>
  <c r="V19" i="96"/>
  <c r="U25" i="108"/>
  <c r="S17" i="93"/>
  <c r="O17" i="93"/>
  <c r="N17" i="93"/>
  <c r="L17" i="93"/>
  <c r="G12" i="93"/>
  <c r="G14" i="96"/>
  <c r="I19" i="96"/>
  <c r="H19" i="96"/>
  <c r="J19" i="96"/>
  <c r="G19" i="96"/>
  <c r="K24" i="99"/>
  <c r="M24" i="99"/>
  <c r="S24" i="99"/>
  <c r="H25" i="108"/>
  <c r="T25" i="108"/>
  <c r="J25" i="108"/>
  <c r="N14" i="108"/>
  <c r="K14" i="108"/>
  <c r="P14" i="108"/>
  <c r="K19" i="108"/>
  <c r="O19" i="108"/>
  <c r="S19" i="108"/>
  <c r="H17" i="93"/>
  <c r="T19" i="96"/>
  <c r="S25" i="108"/>
  <c r="M17" i="93"/>
  <c r="I17" i="93"/>
  <c r="R17" i="93"/>
  <c r="P17" i="93"/>
  <c r="M14" i="96"/>
  <c r="L14" i="96"/>
  <c r="N14" i="96"/>
  <c r="K14" i="96"/>
  <c r="M19" i="96"/>
  <c r="L19" i="96"/>
  <c r="N19" i="96"/>
  <c r="K19" i="96"/>
  <c r="H14" i="99"/>
  <c r="I14" i="99"/>
  <c r="J14" i="99"/>
  <c r="J24" i="99"/>
  <c r="Q24" i="99"/>
  <c r="R24" i="99"/>
  <c r="H24" i="99"/>
  <c r="Q25" i="108"/>
  <c r="K25" i="108"/>
  <c r="N25" i="108"/>
  <c r="V14" i="108"/>
  <c r="S14" i="108"/>
  <c r="U14" i="108"/>
  <c r="T14" i="108"/>
  <c r="M19" i="108"/>
  <c r="Q19" i="108"/>
  <c r="U19" i="108"/>
  <c r="I19" i="108"/>
  <c r="M19" i="111"/>
  <c r="N19" i="111"/>
  <c r="L19" i="111"/>
  <c r="S33" i="111"/>
  <c r="V33" i="111"/>
  <c r="T33" i="111"/>
  <c r="U33" i="111"/>
  <c r="R19" i="111"/>
  <c r="O33" i="111"/>
  <c r="P33" i="111"/>
  <c r="Q33" i="111"/>
  <c r="R33" i="111"/>
  <c r="O19" i="111"/>
  <c r="I19" i="111"/>
  <c r="J19" i="111"/>
  <c r="H19" i="111"/>
  <c r="S19" i="111"/>
  <c r="G33" i="111"/>
  <c r="H33" i="111"/>
  <c r="I33" i="111"/>
  <c r="J33" i="111"/>
  <c r="Q19" i="111"/>
  <c r="P19" i="111"/>
  <c r="K33" i="111"/>
  <c r="L33" i="111"/>
  <c r="K5" i="111" s="1"/>
  <c r="M33" i="111"/>
  <c r="N33" i="111"/>
  <c r="K19" i="111"/>
  <c r="U19" i="111"/>
  <c r="V19" i="111"/>
  <c r="T19" i="111"/>
  <c r="T33" i="108"/>
  <c r="S33" i="108"/>
  <c r="U33" i="108"/>
  <c r="V33" i="108"/>
  <c r="L33" i="108"/>
  <c r="K5" i="108" s="1"/>
  <c r="G33" i="108"/>
  <c r="I33" i="108"/>
  <c r="J33" i="108"/>
  <c r="H33" i="108"/>
  <c r="K33" i="108"/>
  <c r="M33" i="108"/>
  <c r="N33" i="108"/>
  <c r="P33" i="108"/>
  <c r="O33" i="108"/>
  <c r="Q33" i="108"/>
  <c r="R33" i="108"/>
  <c r="O30" i="102"/>
  <c r="P30" i="102"/>
  <c r="Q30" i="102"/>
  <c r="R30" i="102"/>
  <c r="K30" i="102"/>
  <c r="L30" i="102"/>
  <c r="K5" i="102" s="1"/>
  <c r="M30" i="102"/>
  <c r="N30" i="102"/>
  <c r="U18" i="90"/>
  <c r="V23" i="87"/>
  <c r="T23" i="87"/>
  <c r="J27" i="96"/>
  <c r="G30" i="102"/>
  <c r="H30" i="102"/>
  <c r="I30" i="102"/>
  <c r="J30" i="102"/>
  <c r="L32" i="84"/>
  <c r="I12" i="93"/>
  <c r="M12" i="93"/>
  <c r="S30" i="102"/>
  <c r="T30" i="102"/>
  <c r="U30" i="102"/>
  <c r="V30" i="102"/>
  <c r="V32" i="99"/>
  <c r="I32" i="99"/>
  <c r="S18" i="99"/>
  <c r="T18" i="99"/>
  <c r="P32" i="99"/>
  <c r="Q18" i="99"/>
  <c r="N12" i="93"/>
  <c r="G32" i="99"/>
  <c r="N32" i="99"/>
  <c r="U32" i="99"/>
  <c r="T32" i="99"/>
  <c r="H18" i="99"/>
  <c r="K18" i="99"/>
  <c r="U18" i="99"/>
  <c r="V18" i="99"/>
  <c r="R12" i="93"/>
  <c r="K32" i="99"/>
  <c r="M32" i="99"/>
  <c r="S32" i="99"/>
  <c r="H32" i="99"/>
  <c r="L18" i="99"/>
  <c r="I18" i="99"/>
  <c r="J18" i="99"/>
  <c r="O32" i="99"/>
  <c r="R18" i="99"/>
  <c r="N21" i="93"/>
  <c r="I21" i="93"/>
  <c r="U21" i="93"/>
  <c r="Q21" i="93"/>
  <c r="Q32" i="99"/>
  <c r="R32" i="99"/>
  <c r="J32" i="99"/>
  <c r="L32" i="99"/>
  <c r="K5" i="99" s="1"/>
  <c r="O18" i="99"/>
  <c r="P18" i="99"/>
  <c r="M18" i="99"/>
  <c r="N18" i="99"/>
  <c r="V27" i="96"/>
  <c r="O27" i="96"/>
  <c r="H27" i="96"/>
  <c r="I27" i="96"/>
  <c r="S27" i="96"/>
  <c r="N27" i="96"/>
  <c r="T29" i="87"/>
  <c r="R32" i="84"/>
  <c r="K27" i="96"/>
  <c r="T27" i="96"/>
  <c r="U27" i="96"/>
  <c r="J21" i="93"/>
  <c r="V21" i="93"/>
  <c r="R21" i="93"/>
  <c r="T37" i="87"/>
  <c r="L27" i="96"/>
  <c r="K5" i="96" s="1"/>
  <c r="M27" i="96"/>
  <c r="M21" i="93"/>
  <c r="P21" i="93"/>
  <c r="L21" i="93"/>
  <c r="O32" i="84"/>
  <c r="L12" i="93"/>
  <c r="G27" i="96"/>
  <c r="R27" i="96"/>
  <c r="P27" i="96"/>
  <c r="Q27" i="96"/>
  <c r="H21" i="93"/>
  <c r="S21" i="93"/>
  <c r="O21" i="93"/>
  <c r="K21" i="93"/>
  <c r="G29" i="93"/>
  <c r="U29" i="93"/>
  <c r="Q29" i="93"/>
  <c r="L29" i="93"/>
  <c r="K5" i="93" s="1"/>
  <c r="N29" i="93"/>
  <c r="T12" i="93"/>
  <c r="V12" i="93"/>
  <c r="K29" i="93"/>
  <c r="R29" i="93"/>
  <c r="V37" i="87"/>
  <c r="T21" i="84"/>
  <c r="O29" i="93"/>
  <c r="S29" i="93"/>
  <c r="T29" i="93"/>
  <c r="V29" i="93"/>
  <c r="U12" i="93"/>
  <c r="P29" i="93"/>
  <c r="L37" i="87"/>
  <c r="K5" i="87" s="1"/>
  <c r="M29" i="93"/>
  <c r="I29" i="93"/>
  <c r="H29" i="93"/>
  <c r="J29" i="93"/>
  <c r="K12" i="93"/>
  <c r="O18" i="90"/>
  <c r="S18" i="90"/>
  <c r="Q18" i="90"/>
  <c r="K26" i="90"/>
  <c r="U26" i="90"/>
  <c r="L26" i="90"/>
  <c r="K5" i="90" s="1"/>
  <c r="N26" i="90"/>
  <c r="K13" i="90"/>
  <c r="J13" i="90"/>
  <c r="G13" i="90"/>
  <c r="P13" i="90"/>
  <c r="R37" i="87"/>
  <c r="R29" i="87"/>
  <c r="I18" i="90"/>
  <c r="I26" i="90"/>
  <c r="P26" i="90"/>
  <c r="R26" i="90"/>
  <c r="O26" i="90"/>
  <c r="S13" i="90"/>
  <c r="N13" i="90"/>
  <c r="O13" i="90"/>
  <c r="T13" i="90"/>
  <c r="G37" i="87"/>
  <c r="S37" i="87"/>
  <c r="I37" i="87"/>
  <c r="P29" i="87"/>
  <c r="J29" i="87"/>
  <c r="R23" i="87"/>
  <c r="P23" i="87"/>
  <c r="P14" i="87"/>
  <c r="J32" i="84"/>
  <c r="U32" i="84"/>
  <c r="N18" i="87"/>
  <c r="T27" i="84"/>
  <c r="N21" i="84"/>
  <c r="R21" i="84"/>
  <c r="J21" i="84"/>
  <c r="O27" i="84"/>
  <c r="G27" i="84"/>
  <c r="V27" i="84"/>
  <c r="N27" i="84"/>
  <c r="M26" i="90"/>
  <c r="T26" i="90"/>
  <c r="V26" i="90"/>
  <c r="S26" i="90"/>
  <c r="M13" i="90"/>
  <c r="R13" i="90"/>
  <c r="H13" i="90"/>
  <c r="I13" i="90"/>
  <c r="M29" i="87"/>
  <c r="M23" i="87"/>
  <c r="O23" i="87"/>
  <c r="N14" i="87"/>
  <c r="T14" i="87"/>
  <c r="Q32" i="84"/>
  <c r="Q18" i="87"/>
  <c r="K18" i="90"/>
  <c r="Q26" i="90"/>
  <c r="H26" i="90"/>
  <c r="J26" i="90"/>
  <c r="G26" i="90"/>
  <c r="Q13" i="90"/>
  <c r="V13" i="90"/>
  <c r="L13" i="90"/>
  <c r="U13" i="90"/>
  <c r="V29" i="87"/>
  <c r="M18" i="87"/>
  <c r="G18" i="87"/>
  <c r="T18" i="87"/>
  <c r="N23" i="87"/>
  <c r="L23" i="87"/>
  <c r="L14" i="87"/>
  <c r="L18" i="87"/>
  <c r="I18" i="87"/>
  <c r="G23" i="87"/>
  <c r="S18" i="87"/>
  <c r="P18" i="87"/>
  <c r="Q23" i="87"/>
  <c r="U23" i="87"/>
  <c r="V14" i="87"/>
  <c r="K18" i="87"/>
  <c r="H18" i="87"/>
  <c r="N37" i="87"/>
  <c r="U37" i="87"/>
  <c r="I23" i="87"/>
  <c r="J14" i="87"/>
  <c r="K32" i="84"/>
  <c r="J18" i="87"/>
  <c r="O18" i="87"/>
  <c r="L21" i="84"/>
  <c r="G21" i="84"/>
  <c r="H21" i="84"/>
  <c r="V21" i="84"/>
  <c r="P27" i="84"/>
  <c r="H27" i="84"/>
  <c r="S27" i="84"/>
  <c r="K27" i="84"/>
  <c r="J37" i="87"/>
  <c r="O37" i="87"/>
  <c r="K37" i="87"/>
  <c r="M37" i="87"/>
  <c r="K29" i="87"/>
  <c r="V18" i="87"/>
  <c r="M21" i="84"/>
  <c r="K21" i="84"/>
  <c r="I21" i="84"/>
  <c r="U21" i="84"/>
  <c r="R27" i="84"/>
  <c r="J27" i="84"/>
  <c r="U27" i="84"/>
  <c r="M27" i="84"/>
  <c r="O21" i="84"/>
  <c r="H37" i="87"/>
  <c r="P37" i="87"/>
  <c r="Q37" i="87"/>
  <c r="Q29" i="87"/>
  <c r="O29" i="87"/>
  <c r="J23" i="87"/>
  <c r="H23" i="87"/>
  <c r="H14" i="87"/>
  <c r="H32" i="84"/>
  <c r="S32" i="84"/>
  <c r="R18" i="87"/>
  <c r="U18" i="87"/>
  <c r="P21" i="84"/>
  <c r="Q21" i="84"/>
  <c r="S21" i="84"/>
  <c r="Q27" i="84"/>
  <c r="I27" i="84"/>
  <c r="L27" i="84"/>
  <c r="G14" i="84"/>
  <c r="N14" i="84"/>
  <c r="L14" i="84"/>
  <c r="L13" i="80"/>
  <c r="O13" i="80"/>
  <c r="Q13" i="80"/>
  <c r="I40" i="84"/>
  <c r="J40" i="84"/>
  <c r="G40" i="84"/>
  <c r="H40" i="84"/>
  <c r="I14" i="84"/>
  <c r="K14" i="84"/>
  <c r="J14" i="84"/>
  <c r="H14" i="84"/>
  <c r="U40" i="84"/>
  <c r="N40" i="84"/>
  <c r="K40" i="84"/>
  <c r="L40" i="84"/>
  <c r="K5" i="84" s="1"/>
  <c r="S14" i="84"/>
  <c r="M40" i="84"/>
  <c r="R40" i="84"/>
  <c r="O40" i="84"/>
  <c r="P40" i="84"/>
  <c r="O14" i="84"/>
  <c r="M14" i="84"/>
  <c r="R14" i="84"/>
  <c r="P14" i="84"/>
  <c r="Q40" i="84"/>
  <c r="V40" i="84"/>
  <c r="S40" i="84"/>
  <c r="T40" i="84"/>
  <c r="Q14" i="84"/>
  <c r="U14" i="84"/>
  <c r="V14" i="84"/>
  <c r="T14" i="84"/>
  <c r="D14" i="80"/>
  <c r="E14" i="80"/>
  <c r="E11" i="80"/>
  <c r="R12" i="80"/>
  <c r="D10" i="80"/>
  <c r="G20" i="81"/>
  <c r="N20" i="81"/>
  <c r="Q12" i="81"/>
  <c r="R20" i="81"/>
  <c r="I20" i="81"/>
  <c r="P20" i="81"/>
  <c r="O20" i="81"/>
  <c r="K12" i="81"/>
  <c r="O12" i="81"/>
  <c r="L12" i="81"/>
  <c r="N12" i="81"/>
  <c r="K20" i="81"/>
  <c r="M12" i="81"/>
  <c r="J12" i="81"/>
  <c r="Q20" i="81"/>
  <c r="S20" i="81"/>
  <c r="T20" i="81"/>
  <c r="H20" i="81"/>
  <c r="U12" i="81"/>
  <c r="I12" i="81"/>
  <c r="T12" i="81"/>
  <c r="V12" i="81"/>
  <c r="V20" i="81"/>
  <c r="H12" i="81"/>
  <c r="M20" i="81"/>
  <c r="J20" i="81"/>
  <c r="L20" i="81"/>
  <c r="K5" i="81" s="1"/>
  <c r="U20" i="81"/>
  <c r="S12" i="81"/>
  <c r="P12" i="81"/>
  <c r="R12" i="81"/>
  <c r="O12" i="80"/>
  <c r="O10" i="80"/>
  <c r="S13" i="80"/>
  <c r="E13" i="80"/>
  <c r="F13" i="80"/>
  <c r="F14" i="80"/>
  <c r="J14" i="80"/>
  <c r="H14" i="80"/>
  <c r="N14" i="80"/>
  <c r="M14" i="80"/>
  <c r="I11" i="80"/>
  <c r="G11" i="80"/>
  <c r="Q11" i="80"/>
  <c r="R11" i="80"/>
  <c r="H11" i="80"/>
  <c r="J11" i="80"/>
  <c r="S12" i="80"/>
  <c r="M12" i="80"/>
  <c r="F12" i="80"/>
  <c r="N12" i="80"/>
  <c r="K10" i="80"/>
  <c r="N10" i="80"/>
  <c r="P10" i="80"/>
  <c r="L10" i="80"/>
  <c r="I12" i="80"/>
  <c r="G12" i="80"/>
  <c r="I13" i="80"/>
  <c r="G13" i="80"/>
  <c r="N13" i="80"/>
  <c r="K13" i="80"/>
  <c r="J13" i="80"/>
  <c r="H13" i="80"/>
  <c r="K14" i="80"/>
  <c r="I14" i="80"/>
  <c r="G14" i="80"/>
  <c r="Q14" i="80"/>
  <c r="S14" i="80"/>
  <c r="F11" i="80"/>
  <c r="K11" i="80"/>
  <c r="L11" i="80"/>
  <c r="N11" i="80"/>
  <c r="L12" i="80"/>
  <c r="Q12" i="80"/>
  <c r="H12" i="80"/>
  <c r="J12" i="80"/>
  <c r="D12" i="80"/>
  <c r="F10" i="80"/>
  <c r="Q10" i="80"/>
  <c r="M10" i="80"/>
  <c r="O14" i="80"/>
  <c r="S11" i="80"/>
  <c r="P11" i="80"/>
  <c r="J10" i="80"/>
  <c r="H10" i="80"/>
  <c r="M13" i="80"/>
  <c r="D13" i="80"/>
  <c r="P13" i="80"/>
  <c r="R13" i="80"/>
  <c r="P14" i="80"/>
  <c r="L14" i="80"/>
  <c r="R14" i="80"/>
  <c r="O11" i="80"/>
  <c r="M11" i="80"/>
  <c r="D11" i="80"/>
  <c r="P12" i="80"/>
  <c r="E12" i="80"/>
  <c r="K12" i="80"/>
  <c r="G10" i="80"/>
  <c r="I10" i="80"/>
  <c r="S10" i="80"/>
  <c r="R10" i="80"/>
  <c r="E10" i="80"/>
  <c r="T30" i="187"/>
  <c r="T37" i="187"/>
  <c r="I30" i="187"/>
  <c r="F5" i="187"/>
  <c r="F16" i="187"/>
  <c r="F18" i="187"/>
  <c r="F34" i="187"/>
  <c r="F28" i="187"/>
  <c r="F17" i="187"/>
  <c r="I27" i="187"/>
  <c r="I11" i="187"/>
  <c r="F8" i="187"/>
  <c r="F26" i="187"/>
  <c r="T33" i="187"/>
  <c r="I6" i="187"/>
  <c r="F3" i="187"/>
  <c r="F33" i="187"/>
  <c r="F20" i="187"/>
  <c r="I19" i="187"/>
  <c r="I23" i="187"/>
  <c r="F9" i="187"/>
  <c r="T36" i="187"/>
  <c r="T27" i="187"/>
  <c r="T28" i="187"/>
  <c r="I5" i="187"/>
  <c r="I16" i="187"/>
  <c r="I18" i="187"/>
  <c r="I34" i="187"/>
  <c r="I28" i="187"/>
  <c r="I17" i="187"/>
  <c r="F27" i="187"/>
  <c r="F11" i="187"/>
  <c r="I8" i="187"/>
  <c r="F10" i="187"/>
  <c r="F22" i="187"/>
  <c r="F12" i="187"/>
  <c r="I31" i="187"/>
  <c r="F25" i="187"/>
  <c r="I20" i="187"/>
  <c r="F19" i="187"/>
  <c r="F23" i="187"/>
  <c r="I9" i="187"/>
  <c r="T38" i="187"/>
  <c r="T34" i="187"/>
  <c r="I35" i="187"/>
  <c r="F38" i="187"/>
  <c r="F32" i="187"/>
  <c r="F36" i="187"/>
  <c r="F14" i="187"/>
  <c r="I29" i="187"/>
  <c r="I7" i="187"/>
  <c r="F21" i="187"/>
  <c r="F24" i="187"/>
  <c r="T29" i="187"/>
  <c r="I10" i="187"/>
  <c r="I22" i="187"/>
  <c r="I12" i="187"/>
  <c r="F31" i="187"/>
  <c r="I25" i="187"/>
  <c r="F4" i="187"/>
  <c r="I37" i="187"/>
  <c r="F13" i="187"/>
  <c r="I15" i="187"/>
  <c r="T32" i="187"/>
  <c r="F30" i="187"/>
  <c r="F35" i="187"/>
  <c r="I38" i="187"/>
  <c r="I32" i="187"/>
  <c r="I36" i="187"/>
  <c r="I14" i="187"/>
  <c r="F29" i="187"/>
  <c r="F7" i="187"/>
  <c r="I21" i="187"/>
  <c r="I24" i="187"/>
  <c r="I26" i="187"/>
  <c r="T35" i="187"/>
  <c r="F6" i="187"/>
  <c r="I3" i="187"/>
  <c r="I33" i="187"/>
  <c r="T31" i="187"/>
  <c r="I4" i="187"/>
  <c r="F37" i="187"/>
  <c r="I13" i="187"/>
  <c r="F15" i="187"/>
  <c r="T32" i="181"/>
  <c r="T35" i="181"/>
  <c r="F25" i="181"/>
  <c r="I6" i="181"/>
  <c r="F17" i="181"/>
  <c r="I3" i="181"/>
  <c r="F20" i="181"/>
  <c r="F12" i="181"/>
  <c r="I7" i="181"/>
  <c r="I19" i="181"/>
  <c r="I31" i="181"/>
  <c r="F24" i="181"/>
  <c r="I27" i="181"/>
  <c r="I23" i="181"/>
  <c r="F29" i="181"/>
  <c r="I18" i="181"/>
  <c r="F37" i="181"/>
  <c r="F9" i="181"/>
  <c r="F22" i="181"/>
  <c r="T33" i="181"/>
  <c r="F14" i="181"/>
  <c r="T29" i="181"/>
  <c r="F30" i="181"/>
  <c r="I10" i="181"/>
  <c r="F33" i="181"/>
  <c r="T28" i="181"/>
  <c r="T36" i="181"/>
  <c r="F28" i="181"/>
  <c r="I26" i="181"/>
  <c r="F32" i="181"/>
  <c r="F15" i="181"/>
  <c r="I38" i="181"/>
  <c r="F35" i="181"/>
  <c r="I4" i="181"/>
  <c r="I16" i="181"/>
  <c r="I34" i="181"/>
  <c r="F11" i="181"/>
  <c r="I30" i="181"/>
  <c r="I8" i="181"/>
  <c r="I5" i="181"/>
  <c r="T30" i="181"/>
  <c r="F10" i="181"/>
  <c r="F36" i="181"/>
  <c r="I22" i="181"/>
  <c r="I33" i="181"/>
  <c r="I14" i="181"/>
  <c r="I28" i="181"/>
  <c r="F26" i="181"/>
  <c r="I32" i="181"/>
  <c r="I15" i="181"/>
  <c r="F38" i="181"/>
  <c r="I35" i="181"/>
  <c r="F4" i="181"/>
  <c r="F16" i="181"/>
  <c r="F34" i="181"/>
  <c r="I11" i="181"/>
  <c r="F5" i="181"/>
  <c r="T37" i="181"/>
  <c r="I21" i="181"/>
  <c r="T31" i="181"/>
  <c r="I25" i="181"/>
  <c r="F6" i="181"/>
  <c r="I17" i="181"/>
  <c r="F3" i="181"/>
  <c r="I20" i="181"/>
  <c r="I12" i="181"/>
  <c r="F7" i="181"/>
  <c r="F19" i="181"/>
  <c r="F31" i="181"/>
  <c r="I24" i="181"/>
  <c r="F27" i="181"/>
  <c r="F23" i="181"/>
  <c r="I29" i="181"/>
  <c r="F18" i="181"/>
  <c r="I37" i="181"/>
  <c r="I9" i="181"/>
  <c r="T34" i="181"/>
  <c r="F21" i="181"/>
  <c r="T38" i="181"/>
  <c r="F13" i="181"/>
  <c r="T27" i="181"/>
  <c r="F8" i="181"/>
  <c r="I36" i="181"/>
  <c r="I13" i="181"/>
  <c r="T33" i="178"/>
  <c r="F19" i="178"/>
  <c r="I33" i="178"/>
  <c r="F32" i="178"/>
  <c r="F23" i="178"/>
  <c r="I18" i="178"/>
  <c r="T35" i="178"/>
  <c r="I24" i="178"/>
  <c r="F26" i="178"/>
  <c r="I20" i="178"/>
  <c r="I21" i="178"/>
  <c r="I15" i="178"/>
  <c r="F37" i="178"/>
  <c r="T34" i="178"/>
  <c r="F30" i="178"/>
  <c r="F28" i="178"/>
  <c r="I12" i="178"/>
  <c r="I13" i="178"/>
  <c r="I8" i="178"/>
  <c r="I9" i="178"/>
  <c r="I34" i="178"/>
  <c r="T29" i="178"/>
  <c r="I19" i="178"/>
  <c r="F33" i="178"/>
  <c r="I32" i="178"/>
  <c r="I23" i="178"/>
  <c r="F18" i="178"/>
  <c r="T28" i="178"/>
  <c r="F27" i="178"/>
  <c r="F25" i="178"/>
  <c r="I22" i="178"/>
  <c r="F5" i="178"/>
  <c r="F11" i="178"/>
  <c r="F7" i="178"/>
  <c r="F31" i="178"/>
  <c r="T31" i="178"/>
  <c r="I28" i="178"/>
  <c r="I14" i="178"/>
  <c r="F35" i="178"/>
  <c r="I10" i="178"/>
  <c r="T32" i="178"/>
  <c r="F34" i="178"/>
  <c r="T30" i="178"/>
  <c r="F36" i="178"/>
  <c r="F3" i="178"/>
  <c r="F29" i="178"/>
  <c r="F16" i="178"/>
  <c r="F17" i="178"/>
  <c r="T27" i="178"/>
  <c r="I27" i="178"/>
  <c r="I25" i="178"/>
  <c r="F22" i="178"/>
  <c r="I5" i="178"/>
  <c r="I11" i="178"/>
  <c r="I7" i="178"/>
  <c r="I31" i="178"/>
  <c r="I4" i="178"/>
  <c r="T36" i="178"/>
  <c r="F14" i="178"/>
  <c r="I35" i="178"/>
  <c r="F10" i="178"/>
  <c r="I38" i="178"/>
  <c r="I6" i="178"/>
  <c r="T38" i="178"/>
  <c r="I36" i="178"/>
  <c r="I3" i="178"/>
  <c r="I29" i="178"/>
  <c r="I16" i="178"/>
  <c r="I17" i="178"/>
  <c r="F24" i="178"/>
  <c r="I26" i="178"/>
  <c r="F20" i="178"/>
  <c r="F21" i="178"/>
  <c r="F15" i="178"/>
  <c r="I37" i="178"/>
  <c r="T37" i="178"/>
  <c r="I30" i="178"/>
  <c r="F4" i="178"/>
  <c r="F12" i="178"/>
  <c r="F13" i="178"/>
  <c r="F8" i="178"/>
  <c r="F9" i="178"/>
  <c r="F38" i="178"/>
  <c r="F6" i="178"/>
  <c r="T28" i="176"/>
  <c r="F23" i="176"/>
  <c r="F36" i="176"/>
  <c r="T33" i="176"/>
  <c r="F4" i="176"/>
  <c r="I29" i="176"/>
  <c r="F16" i="176"/>
  <c r="I38" i="176"/>
  <c r="F5" i="176"/>
  <c r="F24" i="176"/>
  <c r="I25" i="176"/>
  <c r="I6" i="176"/>
  <c r="F19" i="176"/>
  <c r="F15" i="176"/>
  <c r="I3" i="176"/>
  <c r="F11" i="176"/>
  <c r="T37" i="176"/>
  <c r="T27" i="176"/>
  <c r="F12" i="176"/>
  <c r="F35" i="176"/>
  <c r="T32" i="176"/>
  <c r="T29" i="176"/>
  <c r="I18" i="176"/>
  <c r="F9" i="176"/>
  <c r="I21" i="176"/>
  <c r="T35" i="176"/>
  <c r="I23" i="176"/>
  <c r="I36" i="176"/>
  <c r="T30" i="176"/>
  <c r="I4" i="176"/>
  <c r="F29" i="176"/>
  <c r="I16" i="176"/>
  <c r="F38" i="176"/>
  <c r="I5" i="176"/>
  <c r="I24" i="176"/>
  <c r="F25" i="176"/>
  <c r="F6" i="176"/>
  <c r="I19" i="176"/>
  <c r="I15" i="176"/>
  <c r="F3" i="176"/>
  <c r="I11" i="176"/>
  <c r="T34" i="176"/>
  <c r="I9" i="176"/>
  <c r="I12" i="176"/>
  <c r="I35" i="176"/>
  <c r="T31" i="176"/>
  <c r="I33" i="176"/>
  <c r="F27" i="176"/>
  <c r="F32" i="176"/>
  <c r="I26" i="176"/>
  <c r="I17" i="176"/>
  <c r="I34" i="176"/>
  <c r="I30" i="176"/>
  <c r="F20" i="176"/>
  <c r="F7" i="176"/>
  <c r="F28" i="176"/>
  <c r="I14" i="176"/>
  <c r="I10" i="176"/>
  <c r="I13" i="176"/>
  <c r="T38" i="176"/>
  <c r="F22" i="176"/>
  <c r="F33" i="176"/>
  <c r="I27" i="176"/>
  <c r="I32" i="176"/>
  <c r="F26" i="176"/>
  <c r="F17" i="176"/>
  <c r="F34" i="176"/>
  <c r="F30" i="176"/>
  <c r="I20" i="176"/>
  <c r="I7" i="176"/>
  <c r="I28" i="176"/>
  <c r="F18" i="176"/>
  <c r="F14" i="176"/>
  <c r="F37" i="176"/>
  <c r="F10" i="176"/>
  <c r="I31" i="176"/>
  <c r="T36" i="176"/>
  <c r="F13" i="176"/>
  <c r="I8" i="176"/>
  <c r="F21" i="176"/>
  <c r="I22" i="176"/>
  <c r="I37" i="176"/>
  <c r="F31" i="176"/>
  <c r="F8" i="176"/>
  <c r="T37" i="174"/>
  <c r="T36" i="174"/>
  <c r="F36" i="174"/>
  <c r="I3" i="174"/>
  <c r="I29" i="174"/>
  <c r="T29" i="174"/>
  <c r="I22" i="174"/>
  <c r="I8" i="174"/>
  <c r="F27" i="174"/>
  <c r="F25" i="174"/>
  <c r="F30" i="174"/>
  <c r="I12" i="174"/>
  <c r="I28" i="174"/>
  <c r="F19" i="174"/>
  <c r="I15" i="174"/>
  <c r="F16" i="174"/>
  <c r="I4" i="174"/>
  <c r="I6" i="174"/>
  <c r="F13" i="174"/>
  <c r="F35" i="174"/>
  <c r="I14" i="174"/>
  <c r="T33" i="174"/>
  <c r="T32" i="174"/>
  <c r="I36" i="174"/>
  <c r="F3" i="174"/>
  <c r="F29" i="174"/>
  <c r="T27" i="174"/>
  <c r="F22" i="174"/>
  <c r="I34" i="174"/>
  <c r="I27" i="174"/>
  <c r="I25" i="174"/>
  <c r="F21" i="174"/>
  <c r="F7" i="174"/>
  <c r="F24" i="174"/>
  <c r="T38" i="174"/>
  <c r="F15" i="174"/>
  <c r="I16" i="174"/>
  <c r="F4" i="174"/>
  <c r="F6" i="174"/>
  <c r="I13" i="174"/>
  <c r="I35" i="174"/>
  <c r="F14" i="174"/>
  <c r="T34" i="174"/>
  <c r="I23" i="174"/>
  <c r="I33" i="174"/>
  <c r="F32" i="174"/>
  <c r="F26" i="174"/>
  <c r="F17" i="174"/>
  <c r="T28" i="174"/>
  <c r="F34" i="174"/>
  <c r="I38" i="174"/>
  <c r="T35" i="174"/>
  <c r="I21" i="174"/>
  <c r="I7" i="174"/>
  <c r="I24" i="174"/>
  <c r="F20" i="174"/>
  <c r="I37" i="174"/>
  <c r="I11" i="174"/>
  <c r="F31" i="174"/>
  <c r="I5" i="174"/>
  <c r="I18" i="174"/>
  <c r="F9" i="174"/>
  <c r="I10" i="174"/>
  <c r="T30" i="174"/>
  <c r="F23" i="174"/>
  <c r="F33" i="174"/>
  <c r="I32" i="174"/>
  <c r="I26" i="174"/>
  <c r="I17" i="174"/>
  <c r="F8" i="174"/>
  <c r="T31" i="174"/>
  <c r="F38" i="174"/>
  <c r="I30" i="174"/>
  <c r="F12" i="174"/>
  <c r="F28" i="174"/>
  <c r="I19" i="174"/>
  <c r="I20" i="174"/>
  <c r="F37" i="174"/>
  <c r="F11" i="174"/>
  <c r="I31" i="174"/>
  <c r="F5" i="174"/>
  <c r="F18" i="174"/>
  <c r="I9" i="174"/>
  <c r="F10" i="174"/>
  <c r="T37" i="172"/>
  <c r="T36" i="172"/>
  <c r="F36" i="172"/>
  <c r="I9" i="172"/>
  <c r="F32" i="172"/>
  <c r="I20" i="172"/>
  <c r="I30" i="172"/>
  <c r="T28" i="172"/>
  <c r="I3" i="172"/>
  <c r="I14" i="172"/>
  <c r="F38" i="172"/>
  <c r="I13" i="172"/>
  <c r="I25" i="172"/>
  <c r="F12" i="172"/>
  <c r="I8" i="172"/>
  <c r="F17" i="172"/>
  <c r="I4" i="172"/>
  <c r="F22" i="172"/>
  <c r="I15" i="172"/>
  <c r="F35" i="172"/>
  <c r="I19" i="172"/>
  <c r="T33" i="172"/>
  <c r="T32" i="172"/>
  <c r="I36" i="172"/>
  <c r="F9" i="172"/>
  <c r="I32" i="172"/>
  <c r="F20" i="172"/>
  <c r="F30" i="172"/>
  <c r="F18" i="172"/>
  <c r="F27" i="172"/>
  <c r="T31" i="172"/>
  <c r="F10" i="172"/>
  <c r="F28" i="172"/>
  <c r="I24" i="172"/>
  <c r="T38" i="172"/>
  <c r="F8" i="172"/>
  <c r="I17" i="172"/>
  <c r="F4" i="172"/>
  <c r="I22" i="172"/>
  <c r="F15" i="172"/>
  <c r="I35" i="172"/>
  <c r="F19" i="172"/>
  <c r="T34" i="172"/>
  <c r="I16" i="172"/>
  <c r="I33" i="172"/>
  <c r="F5" i="172"/>
  <c r="I29" i="172"/>
  <c r="T29" i="172"/>
  <c r="F6" i="172"/>
  <c r="I18" i="172"/>
  <c r="I27" i="172"/>
  <c r="T35" i="172"/>
  <c r="I10" i="172"/>
  <c r="I28" i="172"/>
  <c r="F24" i="172"/>
  <c r="I21" i="172"/>
  <c r="I37" i="172"/>
  <c r="F26" i="172"/>
  <c r="F31" i="172"/>
  <c r="I7" i="172"/>
  <c r="I23" i="172"/>
  <c r="I34" i="172"/>
  <c r="I11" i="172"/>
  <c r="T30" i="172"/>
  <c r="F16" i="172"/>
  <c r="F33" i="172"/>
  <c r="I5" i="172"/>
  <c r="F29" i="172"/>
  <c r="T27" i="172"/>
  <c r="I6" i="172"/>
  <c r="F3" i="172"/>
  <c r="F14" i="172"/>
  <c r="I38" i="172"/>
  <c r="F13" i="172"/>
  <c r="F25" i="172"/>
  <c r="I12" i="172"/>
  <c r="F21" i="172"/>
  <c r="F37" i="172"/>
  <c r="I26" i="172"/>
  <c r="I31" i="172"/>
  <c r="F7" i="172"/>
  <c r="F23" i="172"/>
  <c r="F34" i="172"/>
  <c r="F11" i="172"/>
  <c r="T29" i="170"/>
  <c r="T30" i="170"/>
  <c r="F30" i="170"/>
  <c r="I3" i="170"/>
  <c r="I26" i="170"/>
  <c r="F29" i="170"/>
  <c r="I13" i="170"/>
  <c r="F33" i="170"/>
  <c r="F21" i="170"/>
  <c r="F17" i="170"/>
  <c r="F12" i="170"/>
  <c r="F23" i="170"/>
  <c r="I36" i="170"/>
  <c r="F6" i="170"/>
  <c r="I37" i="170"/>
  <c r="T37" i="170"/>
  <c r="I5" i="170"/>
  <c r="I19" i="170"/>
  <c r="I38" i="170"/>
  <c r="I34" i="170"/>
  <c r="I15" i="170"/>
  <c r="T31" i="170"/>
  <c r="T36" i="170"/>
  <c r="I9" i="170"/>
  <c r="F24" i="170"/>
  <c r="F20" i="170"/>
  <c r="F22" i="170"/>
  <c r="F10" i="170"/>
  <c r="F31" i="170"/>
  <c r="T28" i="170"/>
  <c r="I17" i="170"/>
  <c r="I12" i="170"/>
  <c r="I8" i="170"/>
  <c r="I25" i="170"/>
  <c r="T38" i="170"/>
  <c r="F37" i="170"/>
  <c r="T34" i="170"/>
  <c r="F5" i="170"/>
  <c r="F19" i="170"/>
  <c r="F38" i="170"/>
  <c r="F34" i="170"/>
  <c r="F15" i="170"/>
  <c r="T33" i="170"/>
  <c r="T27" i="170"/>
  <c r="F9" i="170"/>
  <c r="I24" i="170"/>
  <c r="I20" i="170"/>
  <c r="I22" i="170"/>
  <c r="I10" i="170"/>
  <c r="I31" i="170"/>
  <c r="F32" i="170"/>
  <c r="F27" i="170"/>
  <c r="T35" i="170"/>
  <c r="F8" i="170"/>
  <c r="F25" i="170"/>
  <c r="F7" i="170"/>
  <c r="F16" i="170"/>
  <c r="I11" i="170"/>
  <c r="F28" i="170"/>
  <c r="I4" i="170"/>
  <c r="F18" i="170"/>
  <c r="F35" i="170"/>
  <c r="F14" i="170"/>
  <c r="T32" i="170"/>
  <c r="I30" i="170"/>
  <c r="F3" i="170"/>
  <c r="F26" i="170"/>
  <c r="I29" i="170"/>
  <c r="F13" i="170"/>
  <c r="I33" i="170"/>
  <c r="I21" i="170"/>
  <c r="I32" i="170"/>
  <c r="I27" i="170"/>
  <c r="I23" i="170"/>
  <c r="F36" i="170"/>
  <c r="I6" i="170"/>
  <c r="I7" i="170"/>
  <c r="I16" i="170"/>
  <c r="F11" i="170"/>
  <c r="I28" i="170"/>
  <c r="F4" i="170"/>
  <c r="I18" i="170"/>
  <c r="I35" i="170"/>
  <c r="I14" i="170"/>
  <c r="T37" i="168"/>
  <c r="T34" i="168"/>
  <c r="F33" i="168"/>
  <c r="F7" i="168"/>
  <c r="F3" i="168"/>
  <c r="F8" i="168"/>
  <c r="F21" i="168"/>
  <c r="F20" i="168"/>
  <c r="I38" i="168"/>
  <c r="F16" i="168"/>
  <c r="F12" i="168"/>
  <c r="T29" i="168"/>
  <c r="I15" i="168"/>
  <c r="I23" i="168"/>
  <c r="F19" i="168"/>
  <c r="I10" i="168"/>
  <c r="I28" i="168"/>
  <c r="I22" i="168"/>
  <c r="I30" i="168"/>
  <c r="I18" i="168"/>
  <c r="I14" i="168"/>
  <c r="T33" i="168"/>
  <c r="F32" i="168"/>
  <c r="I37" i="168"/>
  <c r="F17" i="168"/>
  <c r="F9" i="168"/>
  <c r="T36" i="168"/>
  <c r="T35" i="168"/>
  <c r="I33" i="168"/>
  <c r="I7" i="168"/>
  <c r="I3" i="168"/>
  <c r="I8" i="168"/>
  <c r="I21" i="168"/>
  <c r="I20" i="168"/>
  <c r="F38" i="168"/>
  <c r="I16" i="168"/>
  <c r="I12" i="168"/>
  <c r="I34" i="168"/>
  <c r="T28" i="168"/>
  <c r="F37" i="168"/>
  <c r="I19" i="168"/>
  <c r="F10" i="168"/>
  <c r="F28" i="168"/>
  <c r="F22" i="168"/>
  <c r="F30" i="168"/>
  <c r="F18" i="168"/>
  <c r="F14" i="168"/>
  <c r="F11" i="168"/>
  <c r="F29" i="168"/>
  <c r="F31" i="168"/>
  <c r="I26" i="168"/>
  <c r="F36" i="168"/>
  <c r="I6" i="168"/>
  <c r="F35" i="168"/>
  <c r="F34" i="168"/>
  <c r="T38" i="168"/>
  <c r="F5" i="168"/>
  <c r="F27" i="168"/>
  <c r="T32" i="168"/>
  <c r="T27" i="168"/>
  <c r="I11" i="168"/>
  <c r="I29" i="168"/>
  <c r="I31" i="168"/>
  <c r="F26" i="168"/>
  <c r="I36" i="168"/>
  <c r="F6" i="168"/>
  <c r="I35" i="168"/>
  <c r="I32" i="168"/>
  <c r="I25" i="168"/>
  <c r="F15" i="168"/>
  <c r="F23" i="168"/>
  <c r="T30" i="168"/>
  <c r="I24" i="168"/>
  <c r="I5" i="168"/>
  <c r="I4" i="168"/>
  <c r="I17" i="168"/>
  <c r="I27" i="168"/>
  <c r="I13" i="168"/>
  <c r="I9" i="168"/>
  <c r="T31" i="168"/>
  <c r="F25" i="168"/>
  <c r="F24" i="168"/>
  <c r="F4" i="168"/>
  <c r="F13" i="168"/>
  <c r="T37" i="166"/>
  <c r="T29" i="166"/>
  <c r="T32" i="166"/>
  <c r="I9" i="166"/>
  <c r="F33" i="166"/>
  <c r="T30" i="166"/>
  <c r="I6" i="166"/>
  <c r="I32" i="166"/>
  <c r="I13" i="166"/>
  <c r="F12" i="166"/>
  <c r="F8" i="166"/>
  <c r="I25" i="166"/>
  <c r="I28" i="166"/>
  <c r="F15" i="166"/>
  <c r="I37" i="166"/>
  <c r="F31" i="166"/>
  <c r="I14" i="166"/>
  <c r="I26" i="166"/>
  <c r="F35" i="166"/>
  <c r="I22" i="166"/>
  <c r="I18" i="166"/>
  <c r="T28" i="166"/>
  <c r="T34" i="166"/>
  <c r="F23" i="166"/>
  <c r="F36" i="166"/>
  <c r="F21" i="166"/>
  <c r="F27" i="166"/>
  <c r="F17" i="166"/>
  <c r="I29" i="166"/>
  <c r="I38" i="166"/>
  <c r="I10" i="166"/>
  <c r="I34" i="166"/>
  <c r="I5" i="166"/>
  <c r="F19" i="166"/>
  <c r="I15" i="166"/>
  <c r="F37" i="166"/>
  <c r="I31" i="166"/>
  <c r="F14" i="166"/>
  <c r="F26" i="166"/>
  <c r="I35" i="166"/>
  <c r="F22" i="166"/>
  <c r="F18" i="166"/>
  <c r="T35" i="166"/>
  <c r="T27" i="166"/>
  <c r="I23" i="166"/>
  <c r="I36" i="166"/>
  <c r="I21" i="166"/>
  <c r="I27" i="166"/>
  <c r="I17" i="166"/>
  <c r="F29" i="166"/>
  <c r="F38" i="166"/>
  <c r="F10" i="166"/>
  <c r="F34" i="166"/>
  <c r="F5" i="166"/>
  <c r="I19" i="166"/>
  <c r="F3" i="166"/>
  <c r="F11" i="166"/>
  <c r="I16" i="166"/>
  <c r="I30" i="166"/>
  <c r="I4" i="166"/>
  <c r="I24" i="166"/>
  <c r="I20" i="166"/>
  <c r="F7" i="166"/>
  <c r="T31" i="166"/>
  <c r="T36" i="166"/>
  <c r="F9" i="166"/>
  <c r="I33" i="166"/>
  <c r="T33" i="166"/>
  <c r="F6" i="166"/>
  <c r="F32" i="166"/>
  <c r="F13" i="166"/>
  <c r="I12" i="166"/>
  <c r="I8" i="166"/>
  <c r="F25" i="166"/>
  <c r="F28" i="166"/>
  <c r="T38" i="166"/>
  <c r="I3" i="166"/>
  <c r="I11" i="166"/>
  <c r="F16" i="166"/>
  <c r="F30" i="166"/>
  <c r="F4" i="166"/>
  <c r="F24" i="166"/>
  <c r="F20" i="166"/>
  <c r="I7" i="166"/>
  <c r="T37" i="164"/>
  <c r="T36" i="164"/>
  <c r="F11" i="164"/>
  <c r="I28" i="164"/>
  <c r="I21" i="164"/>
  <c r="F26" i="164"/>
  <c r="F31" i="164"/>
  <c r="T38" i="164"/>
  <c r="I6" i="164"/>
  <c r="F27" i="164"/>
  <c r="I3" i="164"/>
  <c r="F24" i="164"/>
  <c r="I17" i="164"/>
  <c r="F7" i="164"/>
  <c r="F18" i="164"/>
  <c r="I37" i="164"/>
  <c r="F4" i="164"/>
  <c r="F19" i="164"/>
  <c r="F16" i="164"/>
  <c r="F23" i="164"/>
  <c r="I5" i="164"/>
  <c r="T32" i="164"/>
  <c r="T34" i="164"/>
  <c r="I11" i="164"/>
  <c r="F28" i="164"/>
  <c r="F21" i="164"/>
  <c r="I26" i="164"/>
  <c r="I31" i="164"/>
  <c r="I29" i="164"/>
  <c r="T33" i="164"/>
  <c r="I27" i="164"/>
  <c r="F3" i="164"/>
  <c r="I24" i="164"/>
  <c r="F17" i="164"/>
  <c r="I7" i="164"/>
  <c r="I18" i="164"/>
  <c r="F37" i="164"/>
  <c r="I4" i="164"/>
  <c r="I19" i="164"/>
  <c r="I16" i="164"/>
  <c r="I23" i="164"/>
  <c r="F5" i="164"/>
  <c r="T31" i="164"/>
  <c r="T30" i="164"/>
  <c r="F8" i="164"/>
  <c r="F20" i="164"/>
  <c r="I13" i="164"/>
  <c r="F33" i="164"/>
  <c r="F22" i="164"/>
  <c r="F29" i="164"/>
  <c r="F35" i="164"/>
  <c r="F32" i="164"/>
  <c r="I30" i="164"/>
  <c r="I25" i="164"/>
  <c r="I36" i="164"/>
  <c r="I34" i="164"/>
  <c r="F14" i="164"/>
  <c r="F10" i="164"/>
  <c r="T28" i="164"/>
  <c r="I9" i="164"/>
  <c r="I38" i="164"/>
  <c r="F15" i="164"/>
  <c r="F12" i="164"/>
  <c r="T29" i="164"/>
  <c r="T35" i="164"/>
  <c r="I8" i="164"/>
  <c r="I20" i="164"/>
  <c r="F13" i="164"/>
  <c r="I33" i="164"/>
  <c r="I22" i="164"/>
  <c r="F6" i="164"/>
  <c r="I35" i="164"/>
  <c r="I32" i="164"/>
  <c r="F30" i="164"/>
  <c r="F25" i="164"/>
  <c r="F36" i="164"/>
  <c r="F34" i="164"/>
  <c r="I14" i="164"/>
  <c r="I10" i="164"/>
  <c r="T27" i="164"/>
  <c r="F9" i="164"/>
  <c r="F38" i="164"/>
  <c r="I15" i="164"/>
  <c r="I12" i="164"/>
  <c r="T36" i="162"/>
  <c r="T37" i="162"/>
  <c r="I3" i="162"/>
  <c r="F16" i="162"/>
  <c r="I37" i="162"/>
  <c r="F24" i="162"/>
  <c r="F4" i="162"/>
  <c r="I19" i="162"/>
  <c r="T31" i="162"/>
  <c r="I11" i="162"/>
  <c r="F27" i="162"/>
  <c r="I23" i="162"/>
  <c r="I30" i="162"/>
  <c r="F32" i="162"/>
  <c r="I33" i="162"/>
  <c r="F36" i="162"/>
  <c r="F18" i="162"/>
  <c r="I31" i="162"/>
  <c r="F34" i="162"/>
  <c r="F38" i="162"/>
  <c r="I7" i="162"/>
  <c r="T29" i="162"/>
  <c r="T38" i="162"/>
  <c r="F3" i="162"/>
  <c r="I16" i="162"/>
  <c r="F37" i="162"/>
  <c r="I24" i="162"/>
  <c r="I4" i="162"/>
  <c r="F19" i="162"/>
  <c r="I15" i="162"/>
  <c r="F11" i="162"/>
  <c r="I27" i="162"/>
  <c r="F23" i="162"/>
  <c r="F30" i="162"/>
  <c r="I32" i="162"/>
  <c r="F33" i="162"/>
  <c r="I36" i="162"/>
  <c r="I18" i="162"/>
  <c r="F5" i="162"/>
  <c r="I25" i="162"/>
  <c r="F35" i="162"/>
  <c r="F7" i="162"/>
  <c r="T28" i="162"/>
  <c r="F9" i="162"/>
  <c r="I29" i="162"/>
  <c r="F26" i="162"/>
  <c r="F8" i="162"/>
  <c r="F28" i="162"/>
  <c r="F20" i="162"/>
  <c r="I13" i="162"/>
  <c r="F15" i="162"/>
  <c r="F10" i="162"/>
  <c r="I21" i="162"/>
  <c r="I17" i="162"/>
  <c r="F14" i="162"/>
  <c r="F12" i="162"/>
  <c r="F22" i="162"/>
  <c r="T32" i="162"/>
  <c r="T33" i="162"/>
  <c r="I5" i="162"/>
  <c r="F25" i="162"/>
  <c r="I35" i="162"/>
  <c r="F6" i="162"/>
  <c r="T30" i="162"/>
  <c r="I9" i="162"/>
  <c r="F29" i="162"/>
  <c r="I26" i="162"/>
  <c r="I8" i="162"/>
  <c r="I28" i="162"/>
  <c r="I20" i="162"/>
  <c r="F13" i="162"/>
  <c r="T35" i="162"/>
  <c r="I10" i="162"/>
  <c r="F21" i="162"/>
  <c r="F17" i="162"/>
  <c r="I14" i="162"/>
  <c r="I12" i="162"/>
  <c r="I22" i="162"/>
  <c r="T34" i="162"/>
  <c r="F31" i="162"/>
  <c r="I34" i="162"/>
  <c r="I38" i="162"/>
  <c r="T27" i="162"/>
  <c r="I6" i="162"/>
  <c r="T37" i="160"/>
  <c r="T30" i="160"/>
  <c r="I33" i="160"/>
  <c r="F18" i="160"/>
  <c r="F14" i="160"/>
  <c r="I29" i="160"/>
  <c r="T29" i="160"/>
  <c r="F6" i="160"/>
  <c r="T28" i="160"/>
  <c r="I27" i="160"/>
  <c r="I38" i="160"/>
  <c r="F13" i="160"/>
  <c r="F28" i="160"/>
  <c r="I24" i="160"/>
  <c r="I20" i="160"/>
  <c r="I16" i="160"/>
  <c r="F17" i="160"/>
  <c r="I12" i="160"/>
  <c r="I31" i="160"/>
  <c r="F19" i="160"/>
  <c r="F34" i="160"/>
  <c r="F9" i="160"/>
  <c r="F32" i="160"/>
  <c r="I23" i="160"/>
  <c r="F11" i="160"/>
  <c r="F25" i="160"/>
  <c r="I37" i="160"/>
  <c r="I22" i="160"/>
  <c r="T33" i="160"/>
  <c r="T36" i="160"/>
  <c r="F33" i="160"/>
  <c r="I18" i="160"/>
  <c r="I14" i="160"/>
  <c r="F29" i="160"/>
  <c r="T27" i="160"/>
  <c r="I6" i="160"/>
  <c r="I15" i="160"/>
  <c r="I11" i="160"/>
  <c r="F38" i="160"/>
  <c r="I13" i="160"/>
  <c r="I28" i="160"/>
  <c r="F24" i="160"/>
  <c r="F20" i="160"/>
  <c r="F16" i="160"/>
  <c r="I17" i="160"/>
  <c r="F12" i="160"/>
  <c r="F22" i="160"/>
  <c r="F35" i="160"/>
  <c r="T32" i="160"/>
  <c r="T38" i="160"/>
  <c r="F5" i="160"/>
  <c r="I30" i="160"/>
  <c r="I7" i="160"/>
  <c r="I4" i="160"/>
  <c r="I3" i="160"/>
  <c r="I35" i="160"/>
  <c r="T31" i="160"/>
  <c r="I36" i="160"/>
  <c r="I9" i="160"/>
  <c r="I5" i="160"/>
  <c r="I32" i="160"/>
  <c r="I10" i="160"/>
  <c r="F30" i="160"/>
  <c r="F23" i="160"/>
  <c r="F27" i="160"/>
  <c r="T35" i="160"/>
  <c r="F7" i="160"/>
  <c r="F8" i="160"/>
  <c r="I25" i="160"/>
  <c r="F4" i="160"/>
  <c r="F21" i="160"/>
  <c r="F37" i="160"/>
  <c r="F3" i="160"/>
  <c r="F31" i="160"/>
  <c r="I19" i="160"/>
  <c r="I34" i="160"/>
  <c r="I26" i="160"/>
  <c r="F36" i="160"/>
  <c r="F10" i="160"/>
  <c r="F15" i="160"/>
  <c r="I8" i="160"/>
  <c r="I21" i="160"/>
  <c r="T34" i="160"/>
  <c r="F26" i="160"/>
  <c r="T37" i="119"/>
  <c r="T36" i="119"/>
  <c r="T34" i="119"/>
  <c r="T33" i="119"/>
  <c r="T31" i="119"/>
  <c r="T28" i="119"/>
  <c r="T35" i="119"/>
  <c r="T38" i="119"/>
  <c r="T29" i="119"/>
  <c r="T30" i="119"/>
  <c r="T32" i="119"/>
  <c r="T27" i="119"/>
  <c r="L29" i="119"/>
  <c r="O29" i="119"/>
  <c r="L38" i="119"/>
  <c r="J32" i="119"/>
  <c r="O32" i="119"/>
  <c r="L30" i="119"/>
  <c r="L37" i="119"/>
  <c r="O37" i="119"/>
  <c r="N33" i="119"/>
  <c r="L31" i="119"/>
  <c r="O31" i="119"/>
  <c r="L36" i="119"/>
  <c r="J28" i="119"/>
  <c r="O28" i="119"/>
  <c r="N35" i="119"/>
  <c r="J34" i="119"/>
  <c r="O34" i="119"/>
  <c r="N27" i="119"/>
  <c r="M38" i="119"/>
  <c r="K32" i="119"/>
  <c r="N30" i="119"/>
  <c r="M30" i="119"/>
  <c r="K37" i="119"/>
  <c r="K31" i="119"/>
  <c r="M36" i="119"/>
  <c r="M27" i="119"/>
  <c r="M29" i="119"/>
  <c r="J29" i="119"/>
  <c r="K38" i="119"/>
  <c r="N32" i="119"/>
  <c r="M32" i="119"/>
  <c r="K30" i="119"/>
  <c r="M37" i="119"/>
  <c r="J37" i="119"/>
  <c r="K33" i="119"/>
  <c r="M31" i="119"/>
  <c r="J31" i="119"/>
  <c r="K36" i="119"/>
  <c r="N28" i="119"/>
  <c r="M28" i="119"/>
  <c r="K35" i="119"/>
  <c r="N34" i="119"/>
  <c r="M34" i="119"/>
  <c r="K27" i="119"/>
  <c r="N38" i="119"/>
  <c r="M33" i="119"/>
  <c r="N36" i="119"/>
  <c r="M35" i="119"/>
  <c r="K34" i="119"/>
  <c r="N29" i="119"/>
  <c r="J38" i="119"/>
  <c r="O38" i="119"/>
  <c r="L32" i="119"/>
  <c r="J30" i="119"/>
  <c r="O30" i="119"/>
  <c r="N37" i="119"/>
  <c r="L33" i="119"/>
  <c r="O33" i="119"/>
  <c r="N31" i="119"/>
  <c r="J36" i="119"/>
  <c r="O36" i="119"/>
  <c r="L28" i="119"/>
  <c r="L35" i="119"/>
  <c r="O35" i="119"/>
  <c r="L34" i="119"/>
  <c r="L27" i="119"/>
  <c r="O27" i="119"/>
  <c r="K29" i="119"/>
  <c r="J33" i="119"/>
  <c r="K28" i="119"/>
  <c r="J35" i="119"/>
  <c r="J27" i="119"/>
  <c r="K3" i="119"/>
  <c r="M3" i="119"/>
  <c r="O3" i="119"/>
  <c r="N3" i="119"/>
  <c r="L3" i="119"/>
  <c r="J3" i="119"/>
  <c r="I13" i="119"/>
  <c r="I26" i="119"/>
  <c r="I5" i="119"/>
  <c r="I6" i="119"/>
  <c r="I7" i="119"/>
  <c r="I10" i="119"/>
  <c r="I14" i="119"/>
  <c r="G32" i="119"/>
  <c r="G28" i="119"/>
  <c r="G36" i="119"/>
  <c r="G30" i="119"/>
  <c r="G29" i="119"/>
  <c r="G35" i="119"/>
  <c r="G37" i="119"/>
  <c r="G33" i="119"/>
  <c r="G34" i="119"/>
  <c r="G31" i="119"/>
  <c r="G38" i="119"/>
  <c r="G27" i="119"/>
  <c r="G3" i="119"/>
  <c r="F13" i="119"/>
  <c r="F10" i="119"/>
  <c r="F7" i="119"/>
  <c r="F14" i="119"/>
  <c r="F26" i="119"/>
  <c r="F5" i="119"/>
  <c r="F6" i="119"/>
  <c r="E8" i="119"/>
  <c r="E11" i="119"/>
  <c r="E4" i="119"/>
  <c r="E25" i="119"/>
  <c r="G39" i="119" l="1"/>
  <c r="D49" i="119" s="1"/>
  <c r="B49" i="119" s="1"/>
  <c r="A58" i="119"/>
  <c r="E15" i="80"/>
  <c r="S15" i="80"/>
  <c r="F15" i="80"/>
  <c r="Q15" i="80"/>
  <c r="G15" i="80"/>
  <c r="D15" i="80"/>
  <c r="L15" i="80"/>
  <c r="J15" i="80"/>
  <c r="K15" i="80"/>
  <c r="H15" i="80"/>
  <c r="M15" i="80"/>
  <c r="O15" i="80"/>
  <c r="I15" i="80"/>
  <c r="H5" i="80" s="1"/>
  <c r="P15" i="80"/>
  <c r="R15" i="80"/>
  <c r="N15" i="80"/>
  <c r="G15" i="187"/>
  <c r="N13" i="187"/>
  <c r="L4" i="187"/>
  <c r="O4" i="187"/>
  <c r="Y31" i="187"/>
  <c r="K33" i="187"/>
  <c r="N33" i="187"/>
  <c r="N3" i="187"/>
  <c r="V35" i="187"/>
  <c r="U35" i="187"/>
  <c r="M26" i="187"/>
  <c r="M24" i="187"/>
  <c r="J24" i="187"/>
  <c r="N21" i="187"/>
  <c r="G29" i="187"/>
  <c r="O14" i="187"/>
  <c r="J36" i="187"/>
  <c r="M36" i="187"/>
  <c r="K32" i="187"/>
  <c r="N38" i="187"/>
  <c r="M38" i="187"/>
  <c r="Y32" i="187"/>
  <c r="M15" i="187"/>
  <c r="J15" i="187"/>
  <c r="K37" i="187"/>
  <c r="N37" i="187"/>
  <c r="L25" i="187"/>
  <c r="G31" i="187"/>
  <c r="K12" i="187"/>
  <c r="J22" i="187"/>
  <c r="K22" i="187"/>
  <c r="O10" i="187"/>
  <c r="V29" i="187"/>
  <c r="G24" i="187"/>
  <c r="O7" i="187"/>
  <c r="O29" i="187"/>
  <c r="J29" i="187"/>
  <c r="G32" i="187"/>
  <c r="K35" i="187"/>
  <c r="Y34" i="187"/>
  <c r="V34" i="187"/>
  <c r="X38" i="187"/>
  <c r="J9" i="187"/>
  <c r="G23" i="187"/>
  <c r="N20" i="187"/>
  <c r="G25" i="187"/>
  <c r="N31" i="187"/>
  <c r="G22" i="187"/>
  <c r="N8" i="187"/>
  <c r="G11" i="187"/>
  <c r="J17" i="187"/>
  <c r="N28" i="187"/>
  <c r="O28" i="187"/>
  <c r="J34" i="187"/>
  <c r="N18" i="187"/>
  <c r="L18" i="187"/>
  <c r="N16" i="187"/>
  <c r="O5" i="187"/>
  <c r="M5" i="187"/>
  <c r="U28" i="187"/>
  <c r="X27" i="187"/>
  <c r="W36" i="187"/>
  <c r="X36" i="187"/>
  <c r="O23" i="187"/>
  <c r="J19" i="187"/>
  <c r="G3" i="187"/>
  <c r="V33" i="187"/>
  <c r="M27" i="187"/>
  <c r="G34" i="187"/>
  <c r="O30" i="187"/>
  <c r="U30" i="187"/>
  <c r="J18" i="187"/>
  <c r="L5" i="187"/>
  <c r="Y27" i="187"/>
  <c r="G9" i="187"/>
  <c r="K19" i="187"/>
  <c r="N6" i="187"/>
  <c r="Y33" i="187"/>
  <c r="N11" i="187"/>
  <c r="L27" i="187"/>
  <c r="N30" i="187"/>
  <c r="W37" i="187"/>
  <c r="O13" i="187"/>
  <c r="M13" i="187"/>
  <c r="M4" i="187"/>
  <c r="J4" i="187"/>
  <c r="W31" i="187"/>
  <c r="M33" i="187"/>
  <c r="M3" i="187"/>
  <c r="J3" i="187"/>
  <c r="X35" i="187"/>
  <c r="N26" i="187"/>
  <c r="K26" i="187"/>
  <c r="N24" i="187"/>
  <c r="O21" i="187"/>
  <c r="M21" i="187"/>
  <c r="N14" i="187"/>
  <c r="L14" i="187"/>
  <c r="L36" i="187"/>
  <c r="N32" i="187"/>
  <c r="O32" i="187"/>
  <c r="J38" i="187"/>
  <c r="G35" i="187"/>
  <c r="U32" i="187"/>
  <c r="K15" i="187"/>
  <c r="L15" i="187"/>
  <c r="M37" i="187"/>
  <c r="G4" i="187"/>
  <c r="J25" i="187"/>
  <c r="L12" i="187"/>
  <c r="O12" i="187"/>
  <c r="M22" i="187"/>
  <c r="N10" i="187"/>
  <c r="L10" i="187"/>
  <c r="Y29" i="187"/>
  <c r="G21" i="187"/>
  <c r="N7" i="187"/>
  <c r="K29" i="187"/>
  <c r="N29" i="187"/>
  <c r="G38" i="187"/>
  <c r="N35" i="187"/>
  <c r="U34" i="187"/>
  <c r="Y38" i="187"/>
  <c r="V38" i="187"/>
  <c r="N9" i="187"/>
  <c r="G19" i="187"/>
  <c r="K20" i="187"/>
  <c r="M31" i="187"/>
  <c r="J31" i="187"/>
  <c r="G10" i="187"/>
  <c r="K8" i="187"/>
  <c r="G27" i="187"/>
  <c r="N17" i="187"/>
  <c r="J28" i="187"/>
  <c r="M28" i="187"/>
  <c r="K34" i="187"/>
  <c r="K18" i="187"/>
  <c r="K16" i="187"/>
  <c r="K5" i="187"/>
  <c r="V28" i="187"/>
  <c r="Y36" i="187"/>
  <c r="N23" i="187"/>
  <c r="L19" i="187"/>
  <c r="L6" i="187"/>
  <c r="G8" i="187"/>
  <c r="O27" i="187"/>
  <c r="G18" i="187"/>
  <c r="M30" i="187"/>
  <c r="W30" i="187"/>
  <c r="G17" i="187"/>
  <c r="X37" i="187"/>
  <c r="K13" i="187"/>
  <c r="L13" i="187"/>
  <c r="N4" i="187"/>
  <c r="V31" i="187"/>
  <c r="U31" i="187"/>
  <c r="L33" i="187"/>
  <c r="K3" i="187"/>
  <c r="L3" i="187"/>
  <c r="Y35" i="187"/>
  <c r="J26" i="187"/>
  <c r="O26" i="187"/>
  <c r="K24" i="187"/>
  <c r="K21" i="187"/>
  <c r="L21" i="187"/>
  <c r="J14" i="187"/>
  <c r="K14" i="187"/>
  <c r="K36" i="187"/>
  <c r="J32" i="187"/>
  <c r="M32" i="187"/>
  <c r="K38" i="187"/>
  <c r="G30" i="187"/>
  <c r="V32" i="187"/>
  <c r="O15" i="187"/>
  <c r="G13" i="187"/>
  <c r="L37" i="187"/>
  <c r="O25" i="187"/>
  <c r="N25" i="187"/>
  <c r="M12" i="187"/>
  <c r="J12" i="187"/>
  <c r="O22" i="187"/>
  <c r="J10" i="187"/>
  <c r="K10" i="187"/>
  <c r="W29" i="187"/>
  <c r="M7" i="187"/>
  <c r="J7" i="187"/>
  <c r="M29" i="187"/>
  <c r="G14" i="187"/>
  <c r="M35" i="187"/>
  <c r="J35" i="187"/>
  <c r="W34" i="187"/>
  <c r="U38" i="187"/>
  <c r="O9" i="187"/>
  <c r="M9" i="187"/>
  <c r="L20" i="187"/>
  <c r="O20" i="187"/>
  <c r="O31" i="187"/>
  <c r="L31" i="187"/>
  <c r="L8" i="187"/>
  <c r="O8" i="187"/>
  <c r="O17" i="187"/>
  <c r="M17" i="187"/>
  <c r="L28" i="187"/>
  <c r="L34" i="187"/>
  <c r="O34" i="187"/>
  <c r="M18" i="187"/>
  <c r="L16" i="187"/>
  <c r="O16" i="187"/>
  <c r="J5" i="187"/>
  <c r="W28" i="187"/>
  <c r="X28" i="187"/>
  <c r="W27" i="187"/>
  <c r="U36" i="187"/>
  <c r="M23" i="187"/>
  <c r="J23" i="187"/>
  <c r="O19" i="187"/>
  <c r="G20" i="187"/>
  <c r="J6" i="187"/>
  <c r="K6" i="187"/>
  <c r="W33" i="187"/>
  <c r="M11" i="187"/>
  <c r="J11" i="187"/>
  <c r="K27" i="187"/>
  <c r="G16" i="187"/>
  <c r="J30" i="187"/>
  <c r="X30" i="187"/>
  <c r="J13" i="187"/>
  <c r="G37" i="187"/>
  <c r="K4" i="187"/>
  <c r="X31" i="187"/>
  <c r="O33" i="187"/>
  <c r="J33" i="187"/>
  <c r="O3" i="187"/>
  <c r="G6" i="187"/>
  <c r="W35" i="187"/>
  <c r="L26" i="187"/>
  <c r="L24" i="187"/>
  <c r="O24" i="187"/>
  <c r="J21" i="187"/>
  <c r="G7" i="187"/>
  <c r="M14" i="187"/>
  <c r="N36" i="187"/>
  <c r="O36" i="187"/>
  <c r="L32" i="187"/>
  <c r="L38" i="187"/>
  <c r="O38" i="187"/>
  <c r="W32" i="187"/>
  <c r="X32" i="187"/>
  <c r="N15" i="187"/>
  <c r="O37" i="187"/>
  <c r="J37" i="187"/>
  <c r="K25" i="187"/>
  <c r="M25" i="187"/>
  <c r="N12" i="187"/>
  <c r="N22" i="187"/>
  <c r="L22" i="187"/>
  <c r="M10" i="187"/>
  <c r="X29" i="187"/>
  <c r="U29" i="187"/>
  <c r="K7" i="187"/>
  <c r="L7" i="187"/>
  <c r="L29" i="187"/>
  <c r="G36" i="187"/>
  <c r="O35" i="187"/>
  <c r="L35" i="187"/>
  <c r="X34" i="187"/>
  <c r="W38" i="187"/>
  <c r="K9" i="187"/>
  <c r="L9" i="187"/>
  <c r="M20" i="187"/>
  <c r="J20" i="187"/>
  <c r="K31" i="187"/>
  <c r="G12" i="187"/>
  <c r="M8" i="187"/>
  <c r="J8" i="187"/>
  <c r="K17" i="187"/>
  <c r="L17" i="187"/>
  <c r="K28" i="187"/>
  <c r="N34" i="187"/>
  <c r="M34" i="187"/>
  <c r="O18" i="187"/>
  <c r="M16" i="187"/>
  <c r="J16" i="187"/>
  <c r="N5" i="187"/>
  <c r="Y28" i="187"/>
  <c r="V27" i="187"/>
  <c r="U27" i="187"/>
  <c r="V36" i="187"/>
  <c r="K23" i="187"/>
  <c r="L23" i="187"/>
  <c r="N19" i="187"/>
  <c r="G33" i="187"/>
  <c r="M6" i="187"/>
  <c r="X33" i="187"/>
  <c r="U33" i="187"/>
  <c r="K11" i="187"/>
  <c r="L11" i="187"/>
  <c r="N27" i="187"/>
  <c r="G28" i="187"/>
  <c r="G5" i="187"/>
  <c r="K30" i="187"/>
  <c r="V37" i="187"/>
  <c r="Y30" i="187"/>
  <c r="V30" i="187"/>
  <c r="M19" i="187"/>
  <c r="O6" i="187"/>
  <c r="G26" i="187"/>
  <c r="O11" i="187"/>
  <c r="J27" i="187"/>
  <c r="L30" i="187"/>
  <c r="Y37" i="187"/>
  <c r="U37" i="187"/>
  <c r="L13" i="181"/>
  <c r="J13" i="181"/>
  <c r="N36" i="181"/>
  <c r="G8" i="181"/>
  <c r="U27" i="181"/>
  <c r="Y38" i="181"/>
  <c r="G21" i="181"/>
  <c r="W34" i="181"/>
  <c r="K9" i="181"/>
  <c r="L37" i="181"/>
  <c r="N37" i="181"/>
  <c r="O29" i="181"/>
  <c r="J29" i="181"/>
  <c r="L24" i="181"/>
  <c r="O24" i="181"/>
  <c r="M12" i="181"/>
  <c r="O12" i="181"/>
  <c r="N20" i="181"/>
  <c r="G3" i="181"/>
  <c r="M17" i="181"/>
  <c r="L25" i="181"/>
  <c r="J25" i="181"/>
  <c r="X31" i="181"/>
  <c r="O21" i="181"/>
  <c r="N21" i="181"/>
  <c r="V37" i="181"/>
  <c r="J11" i="181"/>
  <c r="L11" i="181"/>
  <c r="N35" i="181"/>
  <c r="K35" i="181"/>
  <c r="J15" i="181"/>
  <c r="L15" i="181"/>
  <c r="J32" i="181"/>
  <c r="O28" i="181"/>
  <c r="L28" i="181"/>
  <c r="N14" i="181"/>
  <c r="L33" i="181"/>
  <c r="J33" i="181"/>
  <c r="N22" i="181"/>
  <c r="G36" i="181"/>
  <c r="U30" i="181"/>
  <c r="O5" i="181"/>
  <c r="K5" i="181"/>
  <c r="J8" i="181"/>
  <c r="L30" i="181"/>
  <c r="K30" i="181"/>
  <c r="N34" i="181"/>
  <c r="M16" i="181"/>
  <c r="O16" i="181"/>
  <c r="J4" i="181"/>
  <c r="G35" i="181"/>
  <c r="J38" i="181"/>
  <c r="G32" i="181"/>
  <c r="J26" i="181"/>
  <c r="X36" i="181"/>
  <c r="V36" i="181"/>
  <c r="U28" i="181"/>
  <c r="K10" i="181"/>
  <c r="M10" i="181"/>
  <c r="X29" i="181"/>
  <c r="W33" i="181"/>
  <c r="L18" i="181"/>
  <c r="L23" i="181"/>
  <c r="N31" i="181"/>
  <c r="M19" i="181"/>
  <c r="K7" i="181"/>
  <c r="M3" i="181"/>
  <c r="M6" i="181"/>
  <c r="W32" i="181"/>
  <c r="O38" i="181"/>
  <c r="W36" i="181"/>
  <c r="V28" i="181"/>
  <c r="G30" i="181"/>
  <c r="U33" i="181"/>
  <c r="K18" i="181"/>
  <c r="M23" i="181"/>
  <c r="N27" i="181"/>
  <c r="J31" i="181"/>
  <c r="O19" i="181"/>
  <c r="L7" i="181"/>
  <c r="L3" i="181"/>
  <c r="G25" i="181"/>
  <c r="Y32" i="181"/>
  <c r="K37" i="181"/>
  <c r="O17" i="181"/>
  <c r="W31" i="181"/>
  <c r="G5" i="181"/>
  <c r="G38" i="181"/>
  <c r="K32" i="181"/>
  <c r="O14" i="181"/>
  <c r="O22" i="181"/>
  <c r="X30" i="181"/>
  <c r="J30" i="181"/>
  <c r="N16" i="181"/>
  <c r="L38" i="181"/>
  <c r="K26" i="181"/>
  <c r="G33" i="181"/>
  <c r="Y29" i="181"/>
  <c r="X33" i="181"/>
  <c r="G29" i="181"/>
  <c r="L27" i="181"/>
  <c r="K19" i="181"/>
  <c r="O3" i="181"/>
  <c r="W35" i="181"/>
  <c r="O13" i="181"/>
  <c r="N13" i="181"/>
  <c r="J36" i="181"/>
  <c r="W27" i="181"/>
  <c r="Y27" i="181"/>
  <c r="U38" i="181"/>
  <c r="V34" i="181"/>
  <c r="X34" i="181"/>
  <c r="M9" i="181"/>
  <c r="O37" i="181"/>
  <c r="J37" i="181"/>
  <c r="K29" i="181"/>
  <c r="G23" i="181"/>
  <c r="N24" i="181"/>
  <c r="G31" i="181"/>
  <c r="L12" i="181"/>
  <c r="K12" i="181"/>
  <c r="J20" i="181"/>
  <c r="L17" i="181"/>
  <c r="J17" i="181"/>
  <c r="O25" i="181"/>
  <c r="N25" i="181"/>
  <c r="Y31" i="181"/>
  <c r="K21" i="181"/>
  <c r="Y37" i="181"/>
  <c r="W37" i="181"/>
  <c r="M11" i="181"/>
  <c r="G34" i="181"/>
  <c r="J35" i="181"/>
  <c r="L35" i="181"/>
  <c r="M15" i="181"/>
  <c r="O32" i="181"/>
  <c r="L32" i="181"/>
  <c r="K28" i="181"/>
  <c r="M28" i="181"/>
  <c r="J14" i="181"/>
  <c r="O33" i="181"/>
  <c r="N33" i="181"/>
  <c r="J22" i="181"/>
  <c r="G10" i="181"/>
  <c r="W30" i="181"/>
  <c r="M5" i="181"/>
  <c r="M8" i="181"/>
  <c r="O8" i="181"/>
  <c r="N30" i="181"/>
  <c r="G11" i="181"/>
  <c r="J34" i="181"/>
  <c r="L16" i="181"/>
  <c r="K16" i="181"/>
  <c r="L4" i="181"/>
  <c r="M38" i="181"/>
  <c r="O26" i="181"/>
  <c r="M26" i="181"/>
  <c r="X28" i="181"/>
  <c r="N10" i="181"/>
  <c r="V29" i="181"/>
  <c r="G22" i="181"/>
  <c r="M18" i="181"/>
  <c r="M27" i="181"/>
  <c r="L31" i="181"/>
  <c r="J7" i="181"/>
  <c r="J3" i="181"/>
  <c r="N6" i="181"/>
  <c r="U35" i="181"/>
  <c r="K13" i="181"/>
  <c r="L36" i="181"/>
  <c r="X27" i="181"/>
  <c r="G13" i="181"/>
  <c r="W38" i="181"/>
  <c r="Y34" i="181"/>
  <c r="L9" i="181"/>
  <c r="N9" i="181"/>
  <c r="G18" i="181"/>
  <c r="M29" i="181"/>
  <c r="G27" i="181"/>
  <c r="G19" i="181"/>
  <c r="M20" i="181"/>
  <c r="N17" i="181"/>
  <c r="U31" i="181"/>
  <c r="U37" i="181"/>
  <c r="M35" i="181"/>
  <c r="M32" i="181"/>
  <c r="L14" i="181"/>
  <c r="L22" i="181"/>
  <c r="J5" i="181"/>
  <c r="K8" i="181"/>
  <c r="K34" i="181"/>
  <c r="M4" i="181"/>
  <c r="K38" i="181"/>
  <c r="Y36" i="181"/>
  <c r="J10" i="181"/>
  <c r="G9" i="181"/>
  <c r="O23" i="181"/>
  <c r="M31" i="181"/>
  <c r="G12" i="181"/>
  <c r="J6" i="181"/>
  <c r="Y35" i="181"/>
  <c r="M13" i="181"/>
  <c r="K36" i="181"/>
  <c r="M36" i="181"/>
  <c r="V27" i="181"/>
  <c r="V38" i="181"/>
  <c r="X38" i="181"/>
  <c r="U34" i="181"/>
  <c r="O9" i="181"/>
  <c r="J9" i="181"/>
  <c r="M37" i="181"/>
  <c r="L29" i="181"/>
  <c r="N29" i="181"/>
  <c r="M24" i="181"/>
  <c r="K24" i="181"/>
  <c r="G7" i="181"/>
  <c r="J12" i="181"/>
  <c r="L20" i="181"/>
  <c r="O20" i="181"/>
  <c r="K17" i="181"/>
  <c r="G6" i="181"/>
  <c r="M25" i="181"/>
  <c r="V31" i="181"/>
  <c r="L21" i="181"/>
  <c r="J21" i="181"/>
  <c r="X37" i="181"/>
  <c r="N11" i="181"/>
  <c r="K11" i="181"/>
  <c r="G4" i="181"/>
  <c r="O35" i="181"/>
  <c r="N15" i="181"/>
  <c r="K15" i="181"/>
  <c r="N32" i="181"/>
  <c r="G26" i="181"/>
  <c r="J28" i="181"/>
  <c r="K14" i="181"/>
  <c r="M14" i="181"/>
  <c r="M33" i="181"/>
  <c r="K22" i="181"/>
  <c r="M22" i="181"/>
  <c r="Y30" i="181"/>
  <c r="L5" i="181"/>
  <c r="N5" i="181"/>
  <c r="N8" i="181"/>
  <c r="M30" i="181"/>
  <c r="O30" i="181"/>
  <c r="L34" i="181"/>
  <c r="O34" i="181"/>
  <c r="J16" i="181"/>
  <c r="N4" i="181"/>
  <c r="K4" i="181"/>
  <c r="N38" i="181"/>
  <c r="G15" i="181"/>
  <c r="L26" i="181"/>
  <c r="G28" i="181"/>
  <c r="U36" i="181"/>
  <c r="Y28" i="181"/>
  <c r="O10" i="181"/>
  <c r="L10" i="181"/>
  <c r="U29" i="181"/>
  <c r="G14" i="181"/>
  <c r="V33" i="181"/>
  <c r="G37" i="181"/>
  <c r="J18" i="181"/>
  <c r="N23" i="181"/>
  <c r="K23" i="181"/>
  <c r="O27" i="181"/>
  <c r="G24" i="181"/>
  <c r="O31" i="181"/>
  <c r="J19" i="181"/>
  <c r="L19" i="181"/>
  <c r="O7" i="181"/>
  <c r="G20" i="181"/>
  <c r="K3" i="181"/>
  <c r="O6" i="181"/>
  <c r="L6" i="181"/>
  <c r="V35" i="181"/>
  <c r="X32" i="181"/>
  <c r="V32" i="181"/>
  <c r="Y33" i="181"/>
  <c r="O18" i="181"/>
  <c r="J23" i="181"/>
  <c r="K27" i="181"/>
  <c r="K31" i="181"/>
  <c r="N7" i="181"/>
  <c r="N3" i="181"/>
  <c r="K6" i="181"/>
  <c r="X35" i="181"/>
  <c r="O36" i="181"/>
  <c r="J24" i="181"/>
  <c r="N12" i="181"/>
  <c r="K20" i="181"/>
  <c r="K25" i="181"/>
  <c r="M21" i="181"/>
  <c r="O11" i="181"/>
  <c r="G16" i="181"/>
  <c r="O15" i="181"/>
  <c r="N28" i="181"/>
  <c r="K33" i="181"/>
  <c r="V30" i="181"/>
  <c r="L8" i="181"/>
  <c r="M34" i="181"/>
  <c r="O4" i="181"/>
  <c r="N26" i="181"/>
  <c r="W28" i="181"/>
  <c r="W29" i="181"/>
  <c r="N18" i="181"/>
  <c r="J27" i="181"/>
  <c r="N19" i="181"/>
  <c r="M7" i="181"/>
  <c r="G17" i="181"/>
  <c r="U32" i="181"/>
  <c r="G6" i="178"/>
  <c r="G13" i="178"/>
  <c r="L30" i="178"/>
  <c r="K30" i="178"/>
  <c r="V37" i="178"/>
  <c r="K37" i="178"/>
  <c r="G15" i="178"/>
  <c r="K26" i="178"/>
  <c r="L26" i="178"/>
  <c r="M17" i="178"/>
  <c r="O16" i="178"/>
  <c r="M16" i="178"/>
  <c r="K29" i="178"/>
  <c r="L3" i="178"/>
  <c r="M3" i="178"/>
  <c r="N36" i="178"/>
  <c r="V38" i="178"/>
  <c r="X38" i="178"/>
  <c r="L6" i="178"/>
  <c r="L38" i="178"/>
  <c r="K38" i="178"/>
  <c r="M35" i="178"/>
  <c r="G14" i="178"/>
  <c r="U36" i="178"/>
  <c r="N4" i="178"/>
  <c r="N31" i="178"/>
  <c r="K31" i="178"/>
  <c r="K7" i="178"/>
  <c r="L11" i="178"/>
  <c r="J11" i="178"/>
  <c r="L5" i="178"/>
  <c r="G22" i="178"/>
  <c r="L25" i="178"/>
  <c r="J27" i="178"/>
  <c r="O27" i="178"/>
  <c r="Y27" i="178"/>
  <c r="G29" i="178"/>
  <c r="Y30" i="178"/>
  <c r="G34" i="178"/>
  <c r="U32" i="178"/>
  <c r="O10" i="178"/>
  <c r="G35" i="178"/>
  <c r="K14" i="178"/>
  <c r="K28" i="178"/>
  <c r="L28" i="178"/>
  <c r="Y31" i="178"/>
  <c r="G11" i="178"/>
  <c r="O22" i="178"/>
  <c r="G25" i="178"/>
  <c r="Y28" i="178"/>
  <c r="L23" i="178"/>
  <c r="J23" i="178"/>
  <c r="N32" i="178"/>
  <c r="G33" i="178"/>
  <c r="N19" i="178"/>
  <c r="U29" i="178"/>
  <c r="M34" i="178"/>
  <c r="K34" i="178"/>
  <c r="M9" i="178"/>
  <c r="O8" i="178"/>
  <c r="M8" i="178"/>
  <c r="M13" i="178"/>
  <c r="O12" i="178"/>
  <c r="M12" i="178"/>
  <c r="V34" i="178"/>
  <c r="X34" i="178"/>
  <c r="K15" i="178"/>
  <c r="N21" i="178"/>
  <c r="O21" i="178"/>
  <c r="N20" i="178"/>
  <c r="G26" i="178"/>
  <c r="J24" i="178"/>
  <c r="V35" i="178"/>
  <c r="M18" i="178"/>
  <c r="N18" i="178"/>
  <c r="L33" i="178"/>
  <c r="J33" i="178"/>
  <c r="U33" i="178"/>
  <c r="G38" i="178"/>
  <c r="G12" i="178"/>
  <c r="N30" i="178"/>
  <c r="Y37" i="178"/>
  <c r="W37" i="178"/>
  <c r="M37" i="178"/>
  <c r="G21" i="178"/>
  <c r="N26" i="178"/>
  <c r="G24" i="178"/>
  <c r="L17" i="178"/>
  <c r="K16" i="178"/>
  <c r="L16" i="178"/>
  <c r="M29" i="178"/>
  <c r="O3" i="178"/>
  <c r="K3" i="178"/>
  <c r="J36" i="178"/>
  <c r="Y38" i="178"/>
  <c r="M6" i="178"/>
  <c r="N6" i="178"/>
  <c r="N38" i="178"/>
  <c r="G10" i="178"/>
  <c r="O35" i="178"/>
  <c r="X36" i="178"/>
  <c r="V36" i="178"/>
  <c r="M4" i="178"/>
  <c r="J31" i="178"/>
  <c r="L31" i="178"/>
  <c r="N7" i="178"/>
  <c r="O11" i="178"/>
  <c r="M11" i="178"/>
  <c r="M5" i="178"/>
  <c r="N25" i="178"/>
  <c r="O25" i="178"/>
  <c r="M27" i="178"/>
  <c r="W27" i="178"/>
  <c r="X27" i="178"/>
  <c r="G3" i="178"/>
  <c r="U30" i="178"/>
  <c r="X32" i="178"/>
  <c r="V32" i="178"/>
  <c r="K10" i="178"/>
  <c r="M14" i="178"/>
  <c r="N14" i="178"/>
  <c r="N28" i="178"/>
  <c r="W31" i="178"/>
  <c r="U31" i="178"/>
  <c r="G5" i="178"/>
  <c r="K22" i="178"/>
  <c r="G27" i="178"/>
  <c r="V28" i="178"/>
  <c r="O23" i="178"/>
  <c r="M23" i="178"/>
  <c r="J32" i="178"/>
  <c r="L19" i="178"/>
  <c r="J19" i="178"/>
  <c r="X29" i="178"/>
  <c r="L34" i="178"/>
  <c r="O34" i="178"/>
  <c r="L9" i="178"/>
  <c r="K8" i="178"/>
  <c r="L8" i="178"/>
  <c r="L13" i="178"/>
  <c r="K12" i="178"/>
  <c r="L12" i="178"/>
  <c r="Y34" i="178"/>
  <c r="G37" i="178"/>
  <c r="N15" i="178"/>
  <c r="J21" i="178"/>
  <c r="K21" i="178"/>
  <c r="J20" i="178"/>
  <c r="O24" i="178"/>
  <c r="M24" i="178"/>
  <c r="X35" i="178"/>
  <c r="L18" i="178"/>
  <c r="J18" i="178"/>
  <c r="N33" i="178"/>
  <c r="X33" i="178"/>
  <c r="N13" i="178"/>
  <c r="G28" i="178"/>
  <c r="L15" i="178"/>
  <c r="M21" i="178"/>
  <c r="M20" i="178"/>
  <c r="L24" i="178"/>
  <c r="O18" i="178"/>
  <c r="K33" i="178"/>
  <c r="G9" i="178"/>
  <c r="G4" i="178"/>
  <c r="J30" i="178"/>
  <c r="U37" i="178"/>
  <c r="L37" i="178"/>
  <c r="N37" i="178"/>
  <c r="G20" i="178"/>
  <c r="J26" i="178"/>
  <c r="N17" i="178"/>
  <c r="O17" i="178"/>
  <c r="N16" i="178"/>
  <c r="L29" i="178"/>
  <c r="J29" i="178"/>
  <c r="N3" i="178"/>
  <c r="O36" i="178"/>
  <c r="L36" i="178"/>
  <c r="U38" i="178"/>
  <c r="O6" i="178"/>
  <c r="J6" i="178"/>
  <c r="J38" i="178"/>
  <c r="N35" i="178"/>
  <c r="K35" i="178"/>
  <c r="W36" i="178"/>
  <c r="O4" i="178"/>
  <c r="J4" i="178"/>
  <c r="M31" i="178"/>
  <c r="L7" i="178"/>
  <c r="J7" i="178"/>
  <c r="K11" i="178"/>
  <c r="N5" i="178"/>
  <c r="O5" i="178"/>
  <c r="J25" i="178"/>
  <c r="K25" i="178"/>
  <c r="L27" i="178"/>
  <c r="V27" i="178"/>
  <c r="G17" i="178"/>
  <c r="G36" i="178"/>
  <c r="W30" i="178"/>
  <c r="W32" i="178"/>
  <c r="M10" i="178"/>
  <c r="N10" i="178"/>
  <c r="L14" i="178"/>
  <c r="J14" i="178"/>
  <c r="J28" i="178"/>
  <c r="V31" i="178"/>
  <c r="G31" i="178"/>
  <c r="M22" i="178"/>
  <c r="N22" i="178"/>
  <c r="X28" i="178"/>
  <c r="U28" i="178"/>
  <c r="K23" i="178"/>
  <c r="O32" i="178"/>
  <c r="L32" i="178"/>
  <c r="O19" i="178"/>
  <c r="M19" i="178"/>
  <c r="V29" i="178"/>
  <c r="N34" i="178"/>
  <c r="N9" i="178"/>
  <c r="O9" i="178"/>
  <c r="N8" i="178"/>
  <c r="O13" i="178"/>
  <c r="N12" i="178"/>
  <c r="U34" i="178"/>
  <c r="J15" i="178"/>
  <c r="O20" i="178"/>
  <c r="K24" i="178"/>
  <c r="Y35" i="178"/>
  <c r="G23" i="178"/>
  <c r="G19" i="178"/>
  <c r="G8" i="178"/>
  <c r="M30" i="178"/>
  <c r="O30" i="178"/>
  <c r="X37" i="178"/>
  <c r="O37" i="178"/>
  <c r="J37" i="178"/>
  <c r="O26" i="178"/>
  <c r="M26" i="178"/>
  <c r="J17" i="178"/>
  <c r="K17" i="178"/>
  <c r="J16" i="178"/>
  <c r="O29" i="178"/>
  <c r="N29" i="178"/>
  <c r="J3" i="178"/>
  <c r="K36" i="178"/>
  <c r="M36" i="178"/>
  <c r="W38" i="178"/>
  <c r="K6" i="178"/>
  <c r="M38" i="178"/>
  <c r="O38" i="178"/>
  <c r="J35" i="178"/>
  <c r="L35" i="178"/>
  <c r="Y36" i="178"/>
  <c r="K4" i="178"/>
  <c r="L4" i="178"/>
  <c r="O31" i="178"/>
  <c r="O7" i="178"/>
  <c r="M7" i="178"/>
  <c r="N11" i="178"/>
  <c r="J5" i="178"/>
  <c r="K5" i="178"/>
  <c r="M25" i="178"/>
  <c r="N27" i="178"/>
  <c r="K27" i="178"/>
  <c r="U27" i="178"/>
  <c r="G16" i="178"/>
  <c r="V30" i="178"/>
  <c r="X30" i="178"/>
  <c r="Y32" i="178"/>
  <c r="L10" i="178"/>
  <c r="J10" i="178"/>
  <c r="O14" i="178"/>
  <c r="O28" i="178"/>
  <c r="M28" i="178"/>
  <c r="X31" i="178"/>
  <c r="G7" i="178"/>
  <c r="L22" i="178"/>
  <c r="J22" i="178"/>
  <c r="W28" i="178"/>
  <c r="G18" i="178"/>
  <c r="N23" i="178"/>
  <c r="K32" i="178"/>
  <c r="M32" i="178"/>
  <c r="K19" i="178"/>
  <c r="Y29" i="178"/>
  <c r="W29" i="178"/>
  <c r="J34" i="178"/>
  <c r="J9" i="178"/>
  <c r="K9" i="178"/>
  <c r="J8" i="178"/>
  <c r="J13" i="178"/>
  <c r="K13" i="178"/>
  <c r="J12" i="178"/>
  <c r="G30" i="178"/>
  <c r="W34" i="178"/>
  <c r="O15" i="178"/>
  <c r="M15" i="178"/>
  <c r="L21" i="178"/>
  <c r="K20" i="178"/>
  <c r="L20" i="178"/>
  <c r="N24" i="178"/>
  <c r="W35" i="178"/>
  <c r="U35" i="178"/>
  <c r="K18" i="178"/>
  <c r="G32" i="178"/>
  <c r="M33" i="178"/>
  <c r="Y33" i="178"/>
  <c r="W33" i="178"/>
  <c r="O33" i="178"/>
  <c r="V33" i="178"/>
  <c r="G8" i="176"/>
  <c r="K37" i="176"/>
  <c r="L22" i="176"/>
  <c r="N22" i="176"/>
  <c r="J8" i="176"/>
  <c r="L8" i="176"/>
  <c r="Y36" i="176"/>
  <c r="J31" i="176"/>
  <c r="L31" i="176"/>
  <c r="G18" i="176"/>
  <c r="J28" i="176"/>
  <c r="K7" i="176"/>
  <c r="M7" i="176"/>
  <c r="O20" i="176"/>
  <c r="G34" i="176"/>
  <c r="K32" i="176"/>
  <c r="M32" i="176"/>
  <c r="K27" i="176"/>
  <c r="G22" i="176"/>
  <c r="W38" i="176"/>
  <c r="N13" i="176"/>
  <c r="L10" i="176"/>
  <c r="N10" i="176"/>
  <c r="K14" i="176"/>
  <c r="G28" i="176"/>
  <c r="L30" i="176"/>
  <c r="K30" i="176"/>
  <c r="J34" i="176"/>
  <c r="L17" i="176"/>
  <c r="O17" i="176"/>
  <c r="N26" i="176"/>
  <c r="G27" i="176"/>
  <c r="M33" i="176"/>
  <c r="V31" i="176"/>
  <c r="N35" i="176"/>
  <c r="K35" i="176"/>
  <c r="M12" i="176"/>
  <c r="M9" i="176"/>
  <c r="O9" i="176"/>
  <c r="U34" i="176"/>
  <c r="K11" i="176"/>
  <c r="M11" i="176"/>
  <c r="N15" i="176"/>
  <c r="O19" i="176"/>
  <c r="L19" i="176"/>
  <c r="N24" i="176"/>
  <c r="K24" i="176"/>
  <c r="N5" i="176"/>
  <c r="G38" i="176"/>
  <c r="O16" i="176"/>
  <c r="O4" i="176"/>
  <c r="M4" i="176"/>
  <c r="U30" i="176"/>
  <c r="K36" i="176"/>
  <c r="M36" i="176"/>
  <c r="J23" i="176"/>
  <c r="V35" i="176"/>
  <c r="M21" i="176"/>
  <c r="O21" i="176"/>
  <c r="O18" i="176"/>
  <c r="J18" i="176"/>
  <c r="V29" i="176"/>
  <c r="Y32" i="176"/>
  <c r="G12" i="176"/>
  <c r="V27" i="176"/>
  <c r="X37" i="176"/>
  <c r="L3" i="176"/>
  <c r="M3" i="176"/>
  <c r="L6" i="176"/>
  <c r="J6" i="176"/>
  <c r="N25" i="176"/>
  <c r="G24" i="176"/>
  <c r="N38" i="176"/>
  <c r="G16" i="176"/>
  <c r="M29" i="176"/>
  <c r="Y33" i="176"/>
  <c r="W33" i="176"/>
  <c r="W28" i="176"/>
  <c r="G31" i="176"/>
  <c r="M37" i="176"/>
  <c r="O22" i="176"/>
  <c r="J22" i="176"/>
  <c r="M8" i="176"/>
  <c r="G13" i="176"/>
  <c r="U36" i="176"/>
  <c r="M31" i="176"/>
  <c r="G10" i="176"/>
  <c r="O28" i="176"/>
  <c r="L28" i="176"/>
  <c r="N7" i="176"/>
  <c r="N20" i="176"/>
  <c r="K20" i="176"/>
  <c r="G17" i="176"/>
  <c r="N32" i="176"/>
  <c r="N27" i="176"/>
  <c r="L27" i="176"/>
  <c r="V38" i="176"/>
  <c r="X38" i="176"/>
  <c r="J13" i="176"/>
  <c r="O10" i="176"/>
  <c r="J10" i="176"/>
  <c r="M14" i="176"/>
  <c r="G7" i="176"/>
  <c r="N30" i="176"/>
  <c r="M34" i="176"/>
  <c r="K34" i="176"/>
  <c r="N17" i="176"/>
  <c r="O26" i="176"/>
  <c r="J26" i="176"/>
  <c r="L33" i="176"/>
  <c r="J33" i="176"/>
  <c r="X31" i="176"/>
  <c r="J35" i="176"/>
  <c r="L35" i="176"/>
  <c r="O12" i="176"/>
  <c r="L9" i="176"/>
  <c r="K9" i="176"/>
  <c r="W34" i="176"/>
  <c r="N11" i="176"/>
  <c r="G3" i="176"/>
  <c r="J15" i="176"/>
  <c r="K19" i="176"/>
  <c r="M19" i="176"/>
  <c r="J24" i="176"/>
  <c r="L24" i="176"/>
  <c r="J5" i="176"/>
  <c r="N16" i="176"/>
  <c r="K16" i="176"/>
  <c r="L4" i="176"/>
  <c r="J4" i="176"/>
  <c r="W30" i="176"/>
  <c r="N36" i="176"/>
  <c r="O23" i="176"/>
  <c r="L23" i="176"/>
  <c r="X35" i="176"/>
  <c r="L21" i="176"/>
  <c r="K21" i="176"/>
  <c r="K18" i="176"/>
  <c r="Y29" i="176"/>
  <c r="W29" i="176"/>
  <c r="U32" i="176"/>
  <c r="W27" i="176"/>
  <c r="Y27" i="176"/>
  <c r="V37" i="176"/>
  <c r="K3" i="176"/>
  <c r="O3" i="176"/>
  <c r="O6" i="176"/>
  <c r="N6" i="176"/>
  <c r="J25" i="176"/>
  <c r="G5" i="176"/>
  <c r="J38" i="176"/>
  <c r="L29" i="176"/>
  <c r="N29" i="176"/>
  <c r="U33" i="176"/>
  <c r="G36" i="176"/>
  <c r="Y28" i="176"/>
  <c r="M13" i="176"/>
  <c r="O34" i="176"/>
  <c r="K26" i="176"/>
  <c r="O33" i="176"/>
  <c r="Y31" i="176"/>
  <c r="N12" i="176"/>
  <c r="N9" i="176"/>
  <c r="X34" i="176"/>
  <c r="O15" i="176"/>
  <c r="N19" i="176"/>
  <c r="M24" i="176"/>
  <c r="O5" i="176"/>
  <c r="L16" i="176"/>
  <c r="V30" i="176"/>
  <c r="J36" i="176"/>
  <c r="K23" i="176"/>
  <c r="U35" i="176"/>
  <c r="G9" i="176"/>
  <c r="U29" i="176"/>
  <c r="V32" i="176"/>
  <c r="Y37" i="176"/>
  <c r="N3" i="176"/>
  <c r="K6" i="176"/>
  <c r="O25" i="176"/>
  <c r="O38" i="176"/>
  <c r="J29" i="176"/>
  <c r="G23" i="176"/>
  <c r="U28" i="176"/>
  <c r="J37" i="176"/>
  <c r="M22" i="176"/>
  <c r="N8" i="176"/>
  <c r="K8" i="176"/>
  <c r="N31" i="176"/>
  <c r="G14" i="176"/>
  <c r="O7" i="176"/>
  <c r="M20" i="176"/>
  <c r="O32" i="176"/>
  <c r="O27" i="176"/>
  <c r="U38" i="176"/>
  <c r="O13" i="176"/>
  <c r="O14" i="176"/>
  <c r="M30" i="176"/>
  <c r="N34" i="176"/>
  <c r="K17" i="176"/>
  <c r="G32" i="176"/>
  <c r="W31" i="176"/>
  <c r="O35" i="176"/>
  <c r="L12" i="176"/>
  <c r="J9" i="176"/>
  <c r="L37" i="176"/>
  <c r="N37" i="176"/>
  <c r="K22" i="176"/>
  <c r="G21" i="176"/>
  <c r="O8" i="176"/>
  <c r="X36" i="176"/>
  <c r="V36" i="176"/>
  <c r="O31" i="176"/>
  <c r="G37" i="176"/>
  <c r="K28" i="176"/>
  <c r="M28" i="176"/>
  <c r="J7" i="176"/>
  <c r="J20" i="176"/>
  <c r="L20" i="176"/>
  <c r="G26" i="176"/>
  <c r="J32" i="176"/>
  <c r="J27" i="176"/>
  <c r="M27" i="176"/>
  <c r="Y38" i="176"/>
  <c r="K13" i="176"/>
  <c r="K10" i="176"/>
  <c r="L14" i="176"/>
  <c r="N14" i="176"/>
  <c r="G20" i="176"/>
  <c r="J30" i="176"/>
  <c r="L34" i="176"/>
  <c r="J17" i="176"/>
  <c r="M26" i="176"/>
  <c r="N33" i="176"/>
  <c r="M35" i="176"/>
  <c r="K12" i="176"/>
  <c r="V34" i="176"/>
  <c r="J11" i="176"/>
  <c r="L15" i="176"/>
  <c r="G6" i="176"/>
  <c r="M5" i="176"/>
  <c r="J16" i="176"/>
  <c r="K4" i="176"/>
  <c r="X30" i="176"/>
  <c r="M23" i="176"/>
  <c r="N21" i="176"/>
  <c r="M18" i="176"/>
  <c r="X32" i="176"/>
  <c r="X27" i="176"/>
  <c r="W37" i="176"/>
  <c r="G15" i="176"/>
  <c r="M25" i="176"/>
  <c r="M38" i="176"/>
  <c r="O29" i="176"/>
  <c r="X33" i="176"/>
  <c r="O37" i="176"/>
  <c r="W36" i="176"/>
  <c r="K31" i="176"/>
  <c r="N28" i="176"/>
  <c r="L7" i="176"/>
  <c r="G30" i="176"/>
  <c r="L32" i="176"/>
  <c r="G33" i="176"/>
  <c r="L13" i="176"/>
  <c r="M10" i="176"/>
  <c r="J14" i="176"/>
  <c r="O30" i="176"/>
  <c r="M17" i="176"/>
  <c r="L26" i="176"/>
  <c r="K33" i="176"/>
  <c r="U31" i="176"/>
  <c r="J12" i="176"/>
  <c r="Y34" i="176"/>
  <c r="O11" i="176"/>
  <c r="J19" i="176"/>
  <c r="K5" i="176"/>
  <c r="Y30" i="176"/>
  <c r="W35" i="176"/>
  <c r="N18" i="176"/>
  <c r="U27" i="176"/>
  <c r="G19" i="176"/>
  <c r="L38" i="176"/>
  <c r="V33" i="176"/>
  <c r="V28" i="176"/>
  <c r="L5" i="176"/>
  <c r="N23" i="176"/>
  <c r="G35" i="176"/>
  <c r="K25" i="176"/>
  <c r="L11" i="176"/>
  <c r="G25" i="176"/>
  <c r="M16" i="176"/>
  <c r="O36" i="176"/>
  <c r="Y35" i="176"/>
  <c r="X29" i="176"/>
  <c r="U37" i="176"/>
  <c r="M6" i="176"/>
  <c r="K38" i="176"/>
  <c r="X28" i="176"/>
  <c r="K15" i="176"/>
  <c r="O24" i="176"/>
  <c r="G29" i="176"/>
  <c r="L36" i="176"/>
  <c r="J21" i="176"/>
  <c r="W32" i="176"/>
  <c r="G11" i="176"/>
  <c r="L25" i="176"/>
  <c r="K29" i="176"/>
  <c r="M15" i="176"/>
  <c r="N4" i="176"/>
  <c r="L18" i="176"/>
  <c r="J3" i="176"/>
  <c r="G4" i="176"/>
  <c r="G10" i="174"/>
  <c r="O9" i="174"/>
  <c r="G5" i="174"/>
  <c r="O31" i="174"/>
  <c r="G37" i="174"/>
  <c r="J20" i="174"/>
  <c r="O19" i="174"/>
  <c r="N19" i="174"/>
  <c r="L30" i="174"/>
  <c r="K30" i="174"/>
  <c r="X31" i="174"/>
  <c r="N17" i="174"/>
  <c r="K17" i="174"/>
  <c r="N26" i="174"/>
  <c r="O32" i="174"/>
  <c r="L32" i="174"/>
  <c r="V30" i="174"/>
  <c r="X30" i="174"/>
  <c r="J10" i="174"/>
  <c r="M18" i="174"/>
  <c r="K18" i="174"/>
  <c r="M5" i="174"/>
  <c r="G31" i="174"/>
  <c r="M11" i="174"/>
  <c r="O37" i="174"/>
  <c r="J37" i="174"/>
  <c r="N24" i="174"/>
  <c r="L7" i="174"/>
  <c r="M7" i="174"/>
  <c r="M21" i="174"/>
  <c r="W35" i="174"/>
  <c r="Y35" i="174"/>
  <c r="J38" i="174"/>
  <c r="X28" i="174"/>
  <c r="V28" i="174"/>
  <c r="L33" i="174"/>
  <c r="J33" i="174"/>
  <c r="K23" i="174"/>
  <c r="V34" i="174"/>
  <c r="X34" i="174"/>
  <c r="M35" i="174"/>
  <c r="N13" i="174"/>
  <c r="K13" i="174"/>
  <c r="O16" i="174"/>
  <c r="L16" i="174"/>
  <c r="Y38" i="174"/>
  <c r="G24" i="174"/>
  <c r="J25" i="174"/>
  <c r="L25" i="174"/>
  <c r="O27" i="174"/>
  <c r="L34" i="174"/>
  <c r="O34" i="174"/>
  <c r="X27" i="174"/>
  <c r="G3" i="174"/>
  <c r="J36" i="174"/>
  <c r="W32" i="174"/>
  <c r="Y33" i="174"/>
  <c r="W33" i="174"/>
  <c r="J14" i="174"/>
  <c r="G13" i="174"/>
  <c r="K6" i="174"/>
  <c r="K4" i="174"/>
  <c r="L4" i="174"/>
  <c r="K15" i="174"/>
  <c r="G19" i="174"/>
  <c r="J28" i="174"/>
  <c r="K12" i="174"/>
  <c r="M12" i="174"/>
  <c r="O8" i="174"/>
  <c r="L8" i="174"/>
  <c r="N22" i="174"/>
  <c r="Y29" i="174"/>
  <c r="W29" i="174"/>
  <c r="M29" i="174"/>
  <c r="J3" i="174"/>
  <c r="M3" i="174"/>
  <c r="Y36" i="174"/>
  <c r="U37" i="174"/>
  <c r="N9" i="174"/>
  <c r="K9" i="174"/>
  <c r="N31" i="174"/>
  <c r="K31" i="174"/>
  <c r="O20" i="174"/>
  <c r="L20" i="174"/>
  <c r="K19" i="174"/>
  <c r="G28" i="174"/>
  <c r="N30" i="174"/>
  <c r="G38" i="174"/>
  <c r="Y31" i="174"/>
  <c r="J17" i="174"/>
  <c r="L17" i="174"/>
  <c r="J26" i="174"/>
  <c r="K32" i="174"/>
  <c r="M32" i="174"/>
  <c r="Y30" i="174"/>
  <c r="M10" i="174"/>
  <c r="K10" i="174"/>
  <c r="L18" i="174"/>
  <c r="O18" i="174"/>
  <c r="L5" i="174"/>
  <c r="L11" i="174"/>
  <c r="J11" i="174"/>
  <c r="K37" i="174"/>
  <c r="G20" i="174"/>
  <c r="J24" i="174"/>
  <c r="O7" i="174"/>
  <c r="J7" i="174"/>
  <c r="O21" i="174"/>
  <c r="V35" i="174"/>
  <c r="M38" i="174"/>
  <c r="O38" i="174"/>
  <c r="W28" i="174"/>
  <c r="G17" i="174"/>
  <c r="O33" i="174"/>
  <c r="N33" i="174"/>
  <c r="M23" i="174"/>
  <c r="Y34" i="174"/>
  <c r="G14" i="174"/>
  <c r="O35" i="174"/>
  <c r="J13" i="174"/>
  <c r="L13" i="174"/>
  <c r="K16" i="174"/>
  <c r="M16" i="174"/>
  <c r="U38" i="174"/>
  <c r="G7" i="174"/>
  <c r="M25" i="174"/>
  <c r="N27" i="174"/>
  <c r="K27" i="174"/>
  <c r="N34" i="174"/>
  <c r="G22" i="174"/>
  <c r="U27" i="174"/>
  <c r="O36" i="174"/>
  <c r="L36" i="174"/>
  <c r="Y32" i="174"/>
  <c r="U33" i="174"/>
  <c r="M14" i="174"/>
  <c r="K14" i="174"/>
  <c r="M6" i="174"/>
  <c r="J6" i="174"/>
  <c r="N4" i="174"/>
  <c r="G16" i="174"/>
  <c r="M15" i="174"/>
  <c r="O28" i="174"/>
  <c r="L28" i="174"/>
  <c r="N12" i="174"/>
  <c r="G30" i="174"/>
  <c r="K8" i="174"/>
  <c r="M8" i="174"/>
  <c r="J22" i="174"/>
  <c r="U29" i="174"/>
  <c r="L29" i="174"/>
  <c r="N29" i="174"/>
  <c r="O3" i="174"/>
  <c r="G36" i="174"/>
  <c r="U36" i="174"/>
  <c r="X37" i="174"/>
  <c r="J9" i="174"/>
  <c r="L9" i="174"/>
  <c r="J31" i="174"/>
  <c r="L31" i="174"/>
  <c r="K20" i="174"/>
  <c r="M20" i="174"/>
  <c r="M19" i="174"/>
  <c r="G12" i="174"/>
  <c r="J30" i="174"/>
  <c r="W31" i="174"/>
  <c r="U31" i="174"/>
  <c r="M17" i="174"/>
  <c r="O26" i="174"/>
  <c r="L26" i="174"/>
  <c r="N32" i="174"/>
  <c r="G33" i="174"/>
  <c r="U30" i="174"/>
  <c r="L10" i="174"/>
  <c r="O10" i="174"/>
  <c r="N18" i="174"/>
  <c r="N5" i="174"/>
  <c r="K5" i="174"/>
  <c r="O11" i="174"/>
  <c r="N11" i="174"/>
  <c r="M37" i="174"/>
  <c r="O24" i="174"/>
  <c r="L24" i="174"/>
  <c r="K7" i="174"/>
  <c r="N21" i="174"/>
  <c r="K21" i="174"/>
  <c r="X35" i="174"/>
  <c r="L38" i="174"/>
  <c r="K38" i="174"/>
  <c r="Y28" i="174"/>
  <c r="G26" i="174"/>
  <c r="K33" i="174"/>
  <c r="L23" i="174"/>
  <c r="J23" i="174"/>
  <c r="U34" i="174"/>
  <c r="N35" i="174"/>
  <c r="K35" i="174"/>
  <c r="M13" i="174"/>
  <c r="G6" i="174"/>
  <c r="N16" i="174"/>
  <c r="G15" i="174"/>
  <c r="W38" i="174"/>
  <c r="G21" i="174"/>
  <c r="O25" i="174"/>
  <c r="J27" i="174"/>
  <c r="L27" i="174"/>
  <c r="J34" i="174"/>
  <c r="W27" i="174"/>
  <c r="Y27" i="174"/>
  <c r="K36" i="174"/>
  <c r="M36" i="174"/>
  <c r="U32" i="174"/>
  <c r="X33" i="174"/>
  <c r="L14" i="174"/>
  <c r="O14" i="174"/>
  <c r="L6" i="174"/>
  <c r="O6" i="174"/>
  <c r="J4" i="174"/>
  <c r="L15" i="174"/>
  <c r="J15" i="174"/>
  <c r="K28" i="174"/>
  <c r="M28" i="174"/>
  <c r="J12" i="174"/>
  <c r="G25" i="174"/>
  <c r="N8" i="174"/>
  <c r="M22" i="174"/>
  <c r="K22" i="174"/>
  <c r="X29" i="174"/>
  <c r="O29" i="174"/>
  <c r="J29" i="174"/>
  <c r="K3" i="174"/>
  <c r="X36" i="174"/>
  <c r="V36" i="174"/>
  <c r="V37" i="174"/>
  <c r="M9" i="174"/>
  <c r="G18" i="174"/>
  <c r="M31" i="174"/>
  <c r="G11" i="174"/>
  <c r="N20" i="174"/>
  <c r="L19" i="174"/>
  <c r="J19" i="174"/>
  <c r="M30" i="174"/>
  <c r="O30" i="174"/>
  <c r="V31" i="174"/>
  <c r="G8" i="174"/>
  <c r="O17" i="174"/>
  <c r="K26" i="174"/>
  <c r="M26" i="174"/>
  <c r="J32" i="174"/>
  <c r="G23" i="174"/>
  <c r="W30" i="174"/>
  <c r="N10" i="174"/>
  <c r="G9" i="174"/>
  <c r="J18" i="174"/>
  <c r="J5" i="174"/>
  <c r="O5" i="174"/>
  <c r="K11" i="174"/>
  <c r="L37" i="174"/>
  <c r="N37" i="174"/>
  <c r="K24" i="174"/>
  <c r="M24" i="174"/>
  <c r="N7" i="174"/>
  <c r="J21" i="174"/>
  <c r="L21" i="174"/>
  <c r="U35" i="174"/>
  <c r="N38" i="174"/>
  <c r="G34" i="174"/>
  <c r="U28" i="174"/>
  <c r="G32" i="174"/>
  <c r="M33" i="174"/>
  <c r="O23" i="174"/>
  <c r="N23" i="174"/>
  <c r="W34" i="174"/>
  <c r="J35" i="174"/>
  <c r="L35" i="174"/>
  <c r="O13" i="174"/>
  <c r="G4" i="174"/>
  <c r="J16" i="174"/>
  <c r="V38" i="174"/>
  <c r="X38" i="174"/>
  <c r="N25" i="174"/>
  <c r="K25" i="174"/>
  <c r="M27" i="174"/>
  <c r="M34" i="174"/>
  <c r="K34" i="174"/>
  <c r="V27" i="174"/>
  <c r="G29" i="174"/>
  <c r="N36" i="174"/>
  <c r="X32" i="174"/>
  <c r="V32" i="174"/>
  <c r="V33" i="174"/>
  <c r="N14" i="174"/>
  <c r="G35" i="174"/>
  <c r="N6" i="174"/>
  <c r="O4" i="174"/>
  <c r="M4" i="174"/>
  <c r="O15" i="174"/>
  <c r="N15" i="174"/>
  <c r="N28" i="174"/>
  <c r="O12" i="174"/>
  <c r="L12" i="174"/>
  <c r="G27" i="174"/>
  <c r="J8" i="174"/>
  <c r="L22" i="174"/>
  <c r="O22" i="174"/>
  <c r="V29" i="174"/>
  <c r="K29" i="174"/>
  <c r="L3" i="174"/>
  <c r="N3" i="174"/>
  <c r="W36" i="174"/>
  <c r="Y37" i="174"/>
  <c r="W37" i="174"/>
  <c r="G11" i="172"/>
  <c r="N31" i="172"/>
  <c r="K31" i="172"/>
  <c r="L26" i="172"/>
  <c r="G37" i="172"/>
  <c r="K12" i="172"/>
  <c r="G25" i="172"/>
  <c r="N38" i="172"/>
  <c r="G14" i="172"/>
  <c r="O6" i="172"/>
  <c r="W27" i="172"/>
  <c r="Y27" i="172"/>
  <c r="L5" i="172"/>
  <c r="G33" i="172"/>
  <c r="U30" i="172"/>
  <c r="N11" i="172"/>
  <c r="O11" i="172"/>
  <c r="J34" i="172"/>
  <c r="L23" i="172"/>
  <c r="O23" i="172"/>
  <c r="L7" i="172"/>
  <c r="G26" i="172"/>
  <c r="M37" i="172"/>
  <c r="K21" i="172"/>
  <c r="N21" i="172"/>
  <c r="N28" i="172"/>
  <c r="N10" i="172"/>
  <c r="M10" i="172"/>
  <c r="X35" i="172"/>
  <c r="J27" i="172"/>
  <c r="L27" i="172"/>
  <c r="K18" i="172"/>
  <c r="Y29" i="172"/>
  <c r="W29" i="172"/>
  <c r="M29" i="172"/>
  <c r="L33" i="172"/>
  <c r="J33" i="172"/>
  <c r="J16" i="172"/>
  <c r="V34" i="172"/>
  <c r="X34" i="172"/>
  <c r="M35" i="172"/>
  <c r="G15" i="172"/>
  <c r="K22" i="172"/>
  <c r="O17" i="172"/>
  <c r="N17" i="172"/>
  <c r="Y38" i="172"/>
  <c r="L24" i="172"/>
  <c r="J24" i="172"/>
  <c r="W31" i="172"/>
  <c r="U31" i="172"/>
  <c r="G20" i="172"/>
  <c r="J32" i="172"/>
  <c r="O36" i="172"/>
  <c r="L36" i="172"/>
  <c r="Y32" i="172"/>
  <c r="U33" i="172"/>
  <c r="M19" i="172"/>
  <c r="L19" i="172"/>
  <c r="N15" i="172"/>
  <c r="O15" i="172"/>
  <c r="J4" i="172"/>
  <c r="G17" i="172"/>
  <c r="N8" i="172"/>
  <c r="O25" i="172"/>
  <c r="L25" i="172"/>
  <c r="L13" i="172"/>
  <c r="G38" i="172"/>
  <c r="K14" i="172"/>
  <c r="O3" i="172"/>
  <c r="J3" i="172"/>
  <c r="U28" i="172"/>
  <c r="N30" i="172"/>
  <c r="L20" i="172"/>
  <c r="N20" i="172"/>
  <c r="K9" i="172"/>
  <c r="N9" i="172"/>
  <c r="Y36" i="172"/>
  <c r="U37" i="172"/>
  <c r="N36" i="172"/>
  <c r="O8" i="172"/>
  <c r="J14" i="172"/>
  <c r="W28" i="172"/>
  <c r="J20" i="172"/>
  <c r="V36" i="172"/>
  <c r="G34" i="172"/>
  <c r="J31" i="172"/>
  <c r="L31" i="172"/>
  <c r="M26" i="172"/>
  <c r="G21" i="172"/>
  <c r="J12" i="172"/>
  <c r="G13" i="172"/>
  <c r="J38" i="172"/>
  <c r="G3" i="172"/>
  <c r="K6" i="172"/>
  <c r="V27" i="172"/>
  <c r="G29" i="172"/>
  <c r="J5" i="172"/>
  <c r="G16" i="172"/>
  <c r="W30" i="172"/>
  <c r="J11" i="172"/>
  <c r="M34" i="172"/>
  <c r="K34" i="172"/>
  <c r="N23" i="172"/>
  <c r="M7" i="172"/>
  <c r="K7" i="172"/>
  <c r="L37" i="172"/>
  <c r="N37" i="172"/>
  <c r="L21" i="172"/>
  <c r="G24" i="172"/>
  <c r="J28" i="172"/>
  <c r="J10" i="172"/>
  <c r="L10" i="172"/>
  <c r="U35" i="172"/>
  <c r="O27" i="172"/>
  <c r="N18" i="172"/>
  <c r="M18" i="172"/>
  <c r="U29" i="172"/>
  <c r="L29" i="172"/>
  <c r="N29" i="172"/>
  <c r="O33" i="172"/>
  <c r="N33" i="172"/>
  <c r="O16" i="172"/>
  <c r="Y34" i="172"/>
  <c r="G19" i="172"/>
  <c r="O35" i="172"/>
  <c r="N22" i="172"/>
  <c r="M22" i="172"/>
  <c r="K17" i="172"/>
  <c r="M17" i="172"/>
  <c r="U38" i="172"/>
  <c r="O24" i="172"/>
  <c r="N24" i="172"/>
  <c r="V31" i="172"/>
  <c r="G27" i="172"/>
  <c r="O32" i="172"/>
  <c r="L32" i="172"/>
  <c r="K36" i="172"/>
  <c r="M36" i="172"/>
  <c r="U32" i="172"/>
  <c r="X33" i="172"/>
  <c r="N19" i="172"/>
  <c r="K19" i="172"/>
  <c r="J15" i="172"/>
  <c r="G22" i="172"/>
  <c r="N4" i="172"/>
  <c r="L8" i="172"/>
  <c r="K8" i="172"/>
  <c r="K25" i="172"/>
  <c r="M25" i="172"/>
  <c r="M13" i="172"/>
  <c r="N14" i="172"/>
  <c r="M14" i="172"/>
  <c r="L3" i="172"/>
  <c r="X28" i="172"/>
  <c r="V28" i="172"/>
  <c r="J30" i="172"/>
  <c r="M20" i="172"/>
  <c r="K20" i="172"/>
  <c r="L9" i="172"/>
  <c r="G36" i="172"/>
  <c r="U36" i="172"/>
  <c r="X37" i="172"/>
  <c r="X32" i="172"/>
  <c r="L4" i="172"/>
  <c r="N25" i="172"/>
  <c r="L14" i="172"/>
  <c r="M30" i="172"/>
  <c r="M9" i="172"/>
  <c r="V37" i="172"/>
  <c r="G23" i="172"/>
  <c r="M31" i="172"/>
  <c r="O26" i="172"/>
  <c r="J26" i="172"/>
  <c r="L12" i="172"/>
  <c r="O12" i="172"/>
  <c r="M38" i="172"/>
  <c r="O38" i="172"/>
  <c r="N6" i="172"/>
  <c r="M6" i="172"/>
  <c r="X27" i="172"/>
  <c r="O5" i="172"/>
  <c r="N5" i="172"/>
  <c r="V30" i="172"/>
  <c r="X30" i="172"/>
  <c r="L11" i="172"/>
  <c r="L34" i="172"/>
  <c r="O34" i="172"/>
  <c r="J23" i="172"/>
  <c r="N7" i="172"/>
  <c r="O7" i="172"/>
  <c r="O37" i="172"/>
  <c r="J37" i="172"/>
  <c r="M21" i="172"/>
  <c r="O28" i="172"/>
  <c r="L28" i="172"/>
  <c r="O10" i="172"/>
  <c r="W35" i="172"/>
  <c r="Y35" i="172"/>
  <c r="K27" i="172"/>
  <c r="J18" i="172"/>
  <c r="L18" i="172"/>
  <c r="X29" i="172"/>
  <c r="O29" i="172"/>
  <c r="J29" i="172"/>
  <c r="K33" i="172"/>
  <c r="L16" i="172"/>
  <c r="N16" i="172"/>
  <c r="N35" i="172"/>
  <c r="K35" i="172"/>
  <c r="J22" i="172"/>
  <c r="L22" i="172"/>
  <c r="L17" i="172"/>
  <c r="W38" i="172"/>
  <c r="G28" i="172"/>
  <c r="G18" i="172"/>
  <c r="M32" i="172"/>
  <c r="V33" i="172"/>
  <c r="G35" i="172"/>
  <c r="K4" i="172"/>
  <c r="J13" i="172"/>
  <c r="O30" i="172"/>
  <c r="X36" i="172"/>
  <c r="G7" i="172"/>
  <c r="O31" i="172"/>
  <c r="K26" i="172"/>
  <c r="N26" i="172"/>
  <c r="M12" i="172"/>
  <c r="N12" i="172"/>
  <c r="L38" i="172"/>
  <c r="K38" i="172"/>
  <c r="J6" i="172"/>
  <c r="L6" i="172"/>
  <c r="U27" i="172"/>
  <c r="K5" i="172"/>
  <c r="M5" i="172"/>
  <c r="Y30" i="172"/>
  <c r="M11" i="172"/>
  <c r="K11" i="172"/>
  <c r="N34" i="172"/>
  <c r="M23" i="172"/>
  <c r="K23" i="172"/>
  <c r="J7" i="172"/>
  <c r="G31" i="172"/>
  <c r="K37" i="172"/>
  <c r="O21" i="172"/>
  <c r="J21" i="172"/>
  <c r="K28" i="172"/>
  <c r="M28" i="172"/>
  <c r="K10" i="172"/>
  <c r="V35" i="172"/>
  <c r="N27" i="172"/>
  <c r="M27" i="172"/>
  <c r="O18" i="172"/>
  <c r="G6" i="172"/>
  <c r="V29" i="172"/>
  <c r="K29" i="172"/>
  <c r="G5" i="172"/>
  <c r="M33" i="172"/>
  <c r="M16" i="172"/>
  <c r="K16" i="172"/>
  <c r="W34" i="172"/>
  <c r="J35" i="172"/>
  <c r="L35" i="172"/>
  <c r="O22" i="172"/>
  <c r="G4" i="172"/>
  <c r="J17" i="172"/>
  <c r="V38" i="172"/>
  <c r="X38" i="172"/>
  <c r="M24" i="172"/>
  <c r="G10" i="172"/>
  <c r="Y31" i="172"/>
  <c r="G30" i="172"/>
  <c r="N32" i="172"/>
  <c r="G9" i="172"/>
  <c r="J36" i="172"/>
  <c r="W32" i="172"/>
  <c r="Y33" i="172"/>
  <c r="W33" i="172"/>
  <c r="O19" i="172"/>
  <c r="M15" i="172"/>
  <c r="K15" i="172"/>
  <c r="M4" i="172"/>
  <c r="O4" i="172"/>
  <c r="J8" i="172"/>
  <c r="G12" i="172"/>
  <c r="J25" i="172"/>
  <c r="K13" i="172"/>
  <c r="N13" i="172"/>
  <c r="O14" i="172"/>
  <c r="M3" i="172"/>
  <c r="N3" i="172"/>
  <c r="Y28" i="172"/>
  <c r="L30" i="172"/>
  <c r="K30" i="172"/>
  <c r="O20" i="172"/>
  <c r="O9" i="172"/>
  <c r="J9" i="172"/>
  <c r="W36" i="172"/>
  <c r="Y37" i="172"/>
  <c r="W37" i="172"/>
  <c r="U34" i="172"/>
  <c r="G8" i="172"/>
  <c r="K24" i="172"/>
  <c r="X31" i="172"/>
  <c r="K32" i="172"/>
  <c r="V32" i="172"/>
  <c r="J19" i="172"/>
  <c r="L15" i="172"/>
  <c r="M8" i="172"/>
  <c r="O13" i="172"/>
  <c r="K3" i="172"/>
  <c r="G32" i="172"/>
  <c r="N14" i="170"/>
  <c r="L14" i="170"/>
  <c r="M35" i="170"/>
  <c r="N18" i="170"/>
  <c r="O18" i="170"/>
  <c r="K28" i="170"/>
  <c r="M28" i="170"/>
  <c r="J16" i="170"/>
  <c r="O7" i="170"/>
  <c r="K7" i="170"/>
  <c r="K6" i="170"/>
  <c r="G36" i="170"/>
  <c r="N23" i="170"/>
  <c r="J27" i="170"/>
  <c r="L27" i="170"/>
  <c r="J32" i="170"/>
  <c r="K21" i="170"/>
  <c r="L21" i="170"/>
  <c r="N33" i="170"/>
  <c r="L29" i="170"/>
  <c r="J29" i="170"/>
  <c r="M30" i="170"/>
  <c r="N30" i="170"/>
  <c r="V32" i="170"/>
  <c r="G35" i="170"/>
  <c r="O4" i="170"/>
  <c r="G28" i="170"/>
  <c r="J11" i="170"/>
  <c r="G7" i="170"/>
  <c r="V35" i="170"/>
  <c r="G27" i="170"/>
  <c r="M31" i="170"/>
  <c r="O10" i="170"/>
  <c r="L10" i="170"/>
  <c r="L22" i="170"/>
  <c r="L20" i="170"/>
  <c r="M20" i="170"/>
  <c r="J24" i="170"/>
  <c r="G9" i="170"/>
  <c r="Y27" i="170"/>
  <c r="X33" i="170"/>
  <c r="G34" i="170"/>
  <c r="V34" i="170"/>
  <c r="X34" i="170"/>
  <c r="U38" i="170"/>
  <c r="K25" i="170"/>
  <c r="L25" i="170"/>
  <c r="O8" i="170"/>
  <c r="O12" i="170"/>
  <c r="K12" i="170"/>
  <c r="L17" i="170"/>
  <c r="W28" i="170"/>
  <c r="G31" i="170"/>
  <c r="G24" i="170"/>
  <c r="N9" i="170"/>
  <c r="W36" i="170"/>
  <c r="W31" i="170"/>
  <c r="U31" i="170"/>
  <c r="O15" i="170"/>
  <c r="L34" i="170"/>
  <c r="J38" i="170"/>
  <c r="O19" i="170"/>
  <c r="M5" i="170"/>
  <c r="L37" i="170"/>
  <c r="K36" i="170"/>
  <c r="G21" i="170"/>
  <c r="G29" i="170"/>
  <c r="M3" i="170"/>
  <c r="U29" i="170"/>
  <c r="G37" i="170"/>
  <c r="K8" i="170"/>
  <c r="O17" i="170"/>
  <c r="U28" i="170"/>
  <c r="M9" i="170"/>
  <c r="J9" i="170"/>
  <c r="V31" i="170"/>
  <c r="J15" i="170"/>
  <c r="M38" i="170"/>
  <c r="K19" i="170"/>
  <c r="O5" i="170"/>
  <c r="O37" i="170"/>
  <c r="N36" i="170"/>
  <c r="G33" i="170"/>
  <c r="O26" i="170"/>
  <c r="G30" i="170"/>
  <c r="W30" i="170"/>
  <c r="J36" i="170"/>
  <c r="J13" i="170"/>
  <c r="M26" i="170"/>
  <c r="X30" i="170"/>
  <c r="J14" i="170"/>
  <c r="M14" i="170"/>
  <c r="O35" i="170"/>
  <c r="J18" i="170"/>
  <c r="M18" i="170"/>
  <c r="N28" i="170"/>
  <c r="G11" i="170"/>
  <c r="M16" i="170"/>
  <c r="N7" i="170"/>
  <c r="M7" i="170"/>
  <c r="M6" i="170"/>
  <c r="M23" i="170"/>
  <c r="L23" i="170"/>
  <c r="M27" i="170"/>
  <c r="O32" i="170"/>
  <c r="M32" i="170"/>
  <c r="M21" i="170"/>
  <c r="L33" i="170"/>
  <c r="J33" i="170"/>
  <c r="O29" i="170"/>
  <c r="M29" i="170"/>
  <c r="L30" i="170"/>
  <c r="O30" i="170"/>
  <c r="U32" i="170"/>
  <c r="G18" i="170"/>
  <c r="K4" i="170"/>
  <c r="O11" i="170"/>
  <c r="L11" i="170"/>
  <c r="G25" i="170"/>
  <c r="Y35" i="170"/>
  <c r="G32" i="170"/>
  <c r="O31" i="170"/>
  <c r="K10" i="170"/>
  <c r="J10" i="170"/>
  <c r="K22" i="170"/>
  <c r="N20" i="170"/>
  <c r="K20" i="170"/>
  <c r="O24" i="170"/>
  <c r="W27" i="170"/>
  <c r="U27" i="170"/>
  <c r="W33" i="170"/>
  <c r="G38" i="170"/>
  <c r="Y34" i="170"/>
  <c r="W38" i="170"/>
  <c r="M25" i="170"/>
  <c r="N8" i="170"/>
  <c r="J12" i="170"/>
  <c r="N17" i="170"/>
  <c r="G10" i="170"/>
  <c r="V36" i="170"/>
  <c r="M15" i="170"/>
  <c r="K34" i="170"/>
  <c r="N38" i="170"/>
  <c r="L5" i="170"/>
  <c r="X37" i="170"/>
  <c r="M37" i="170"/>
  <c r="G23" i="170"/>
  <c r="L13" i="170"/>
  <c r="J3" i="170"/>
  <c r="K14" i="170"/>
  <c r="N35" i="170"/>
  <c r="K35" i="170"/>
  <c r="L18" i="170"/>
  <c r="G4" i="170"/>
  <c r="J28" i="170"/>
  <c r="L16" i="170"/>
  <c r="N16" i="170"/>
  <c r="J7" i="170"/>
  <c r="L6" i="170"/>
  <c r="N6" i="170"/>
  <c r="O23" i="170"/>
  <c r="J23" i="170"/>
  <c r="O27" i="170"/>
  <c r="K32" i="170"/>
  <c r="L32" i="170"/>
  <c r="J21" i="170"/>
  <c r="O33" i="170"/>
  <c r="M33" i="170"/>
  <c r="K29" i="170"/>
  <c r="G26" i="170"/>
  <c r="K30" i="170"/>
  <c r="X32" i="170"/>
  <c r="Y32" i="170"/>
  <c r="J4" i="170"/>
  <c r="N4" i="170"/>
  <c r="K11" i="170"/>
  <c r="M11" i="170"/>
  <c r="G8" i="170"/>
  <c r="X35" i="170"/>
  <c r="N31" i="170"/>
  <c r="K31" i="170"/>
  <c r="N10" i="170"/>
  <c r="N22" i="170"/>
  <c r="M22" i="170"/>
  <c r="J20" i="170"/>
  <c r="L24" i="170"/>
  <c r="M24" i="170"/>
  <c r="V27" i="170"/>
  <c r="Y33" i="170"/>
  <c r="V33" i="170"/>
  <c r="G19" i="170"/>
  <c r="U34" i="170"/>
  <c r="V38" i="170"/>
  <c r="X38" i="170"/>
  <c r="J25" i="170"/>
  <c r="J8" i="170"/>
  <c r="L8" i="170"/>
  <c r="N12" i="170"/>
  <c r="K17" i="170"/>
  <c r="J17" i="170"/>
  <c r="Y28" i="170"/>
  <c r="G22" i="170"/>
  <c r="L9" i="170"/>
  <c r="K9" i="170"/>
  <c r="U36" i="170"/>
  <c r="Y31" i="170"/>
  <c r="N15" i="170"/>
  <c r="K15" i="170"/>
  <c r="J34" i="170"/>
  <c r="L38" i="170"/>
  <c r="O38" i="170"/>
  <c r="N19" i="170"/>
  <c r="N5" i="170"/>
  <c r="K5" i="170"/>
  <c r="W37" i="170"/>
  <c r="K37" i="170"/>
  <c r="G6" i="170"/>
  <c r="O13" i="170"/>
  <c r="K26" i="170"/>
  <c r="V30" i="170"/>
  <c r="O14" i="170"/>
  <c r="J35" i="170"/>
  <c r="L35" i="170"/>
  <c r="K18" i="170"/>
  <c r="O28" i="170"/>
  <c r="L28" i="170"/>
  <c r="O16" i="170"/>
  <c r="K16" i="170"/>
  <c r="L7" i="170"/>
  <c r="O6" i="170"/>
  <c r="J6" i="170"/>
  <c r="K23" i="170"/>
  <c r="N27" i="170"/>
  <c r="K27" i="170"/>
  <c r="N32" i="170"/>
  <c r="O21" i="170"/>
  <c r="N21" i="170"/>
  <c r="K33" i="170"/>
  <c r="G13" i="170"/>
  <c r="N29" i="170"/>
  <c r="G3" i="170"/>
  <c r="J30" i="170"/>
  <c r="W32" i="170"/>
  <c r="G14" i="170"/>
  <c r="M4" i="170"/>
  <c r="L4" i="170"/>
  <c r="N11" i="170"/>
  <c r="G16" i="170"/>
  <c r="W35" i="170"/>
  <c r="U35" i="170"/>
  <c r="J31" i="170"/>
  <c r="L31" i="170"/>
  <c r="M10" i="170"/>
  <c r="J22" i="170"/>
  <c r="O22" i="170"/>
  <c r="O20" i="170"/>
  <c r="N24" i="170"/>
  <c r="K24" i="170"/>
  <c r="X27" i="170"/>
  <c r="U33" i="170"/>
  <c r="G15" i="170"/>
  <c r="G5" i="170"/>
  <c r="W34" i="170"/>
  <c r="Y38" i="170"/>
  <c r="O25" i="170"/>
  <c r="N25" i="170"/>
  <c r="M8" i="170"/>
  <c r="L12" i="170"/>
  <c r="M12" i="170"/>
  <c r="M17" i="170"/>
  <c r="X28" i="170"/>
  <c r="V28" i="170"/>
  <c r="G20" i="170"/>
  <c r="O9" i="170"/>
  <c r="X36" i="170"/>
  <c r="Y36" i="170"/>
  <c r="X31" i="170"/>
  <c r="L15" i="170"/>
  <c r="M34" i="170"/>
  <c r="N34" i="170"/>
  <c r="K38" i="170"/>
  <c r="M19" i="170"/>
  <c r="L19" i="170"/>
  <c r="J5" i="170"/>
  <c r="Y37" i="170"/>
  <c r="V37" i="170"/>
  <c r="N37" i="170"/>
  <c r="O36" i="170"/>
  <c r="M36" i="170"/>
  <c r="G17" i="170"/>
  <c r="K13" i="170"/>
  <c r="N13" i="170"/>
  <c r="N26" i="170"/>
  <c r="O3" i="170"/>
  <c r="K3" i="170"/>
  <c r="Y30" i="170"/>
  <c r="Y29" i="170"/>
  <c r="V29" i="170"/>
  <c r="O34" i="170"/>
  <c r="J19" i="170"/>
  <c r="U37" i="170"/>
  <c r="J37" i="170"/>
  <c r="L36" i="170"/>
  <c r="M13" i="170"/>
  <c r="J26" i="170"/>
  <c r="N3" i="170"/>
  <c r="U30" i="170"/>
  <c r="L26" i="170"/>
  <c r="X29" i="170"/>
  <c r="G12" i="170"/>
  <c r="L3" i="170"/>
  <c r="W29" i="170"/>
  <c r="G13" i="168"/>
  <c r="W31" i="168"/>
  <c r="X31" i="168"/>
  <c r="L9" i="168"/>
  <c r="J13" i="168"/>
  <c r="K13" i="168"/>
  <c r="O27" i="168"/>
  <c r="J17" i="168"/>
  <c r="K17" i="168"/>
  <c r="J4" i="168"/>
  <c r="J5" i="168"/>
  <c r="K5" i="168"/>
  <c r="J24" i="168"/>
  <c r="Y30" i="168"/>
  <c r="G23" i="168"/>
  <c r="M25" i="168"/>
  <c r="O32" i="168"/>
  <c r="M32" i="168"/>
  <c r="M35" i="168"/>
  <c r="G6" i="168"/>
  <c r="J36" i="168"/>
  <c r="N31" i="168"/>
  <c r="O31" i="168"/>
  <c r="J29" i="168"/>
  <c r="L11" i="168"/>
  <c r="J11" i="168"/>
  <c r="U27" i="168"/>
  <c r="W32" i="168"/>
  <c r="G27" i="168"/>
  <c r="U38" i="168"/>
  <c r="G35" i="168"/>
  <c r="K6" i="168"/>
  <c r="O26" i="168"/>
  <c r="L26" i="168"/>
  <c r="G11" i="168"/>
  <c r="G22" i="168"/>
  <c r="O19" i="168"/>
  <c r="M19" i="168"/>
  <c r="Y28" i="168"/>
  <c r="L34" i="168"/>
  <c r="J34" i="168"/>
  <c r="J12" i="168"/>
  <c r="K16" i="168"/>
  <c r="L16" i="168"/>
  <c r="N20" i="168"/>
  <c r="N21" i="168"/>
  <c r="O21" i="168"/>
  <c r="N8" i="168"/>
  <c r="L3" i="168"/>
  <c r="J3" i="168"/>
  <c r="K7" i="168"/>
  <c r="L33" i="168"/>
  <c r="J33" i="168"/>
  <c r="Y35" i="168"/>
  <c r="W36" i="168"/>
  <c r="G9" i="168"/>
  <c r="K37" i="168"/>
  <c r="G32" i="168"/>
  <c r="W33" i="168"/>
  <c r="O14" i="168"/>
  <c r="M18" i="168"/>
  <c r="N18" i="168"/>
  <c r="K30" i="168"/>
  <c r="M22" i="168"/>
  <c r="N22" i="168"/>
  <c r="M28" i="168"/>
  <c r="M10" i="168"/>
  <c r="N10" i="168"/>
  <c r="O23" i="168"/>
  <c r="M23" i="168"/>
  <c r="N15" i="168"/>
  <c r="U29" i="168"/>
  <c r="G12" i="168"/>
  <c r="O38" i="168"/>
  <c r="G20" i="168"/>
  <c r="G7" i="168"/>
  <c r="U34" i="168"/>
  <c r="U37" i="168"/>
  <c r="G4" i="168"/>
  <c r="V31" i="168"/>
  <c r="N9" i="168"/>
  <c r="O9" i="168"/>
  <c r="M13" i="168"/>
  <c r="N27" i="168"/>
  <c r="K27" i="168"/>
  <c r="M17" i="168"/>
  <c r="O4" i="168"/>
  <c r="M4" i="168"/>
  <c r="M5" i="168"/>
  <c r="O24" i="168"/>
  <c r="M24" i="168"/>
  <c r="U30" i="168"/>
  <c r="G15" i="168"/>
  <c r="L25" i="168"/>
  <c r="K32" i="168"/>
  <c r="L32" i="168"/>
  <c r="L35" i="168"/>
  <c r="O36" i="168"/>
  <c r="M36" i="168"/>
  <c r="J31" i="168"/>
  <c r="K31" i="168"/>
  <c r="M29" i="168"/>
  <c r="O11" i="168"/>
  <c r="M11" i="168"/>
  <c r="X27" i="168"/>
  <c r="V32" i="168"/>
  <c r="G5" i="168"/>
  <c r="X38" i="168"/>
  <c r="M6" i="168"/>
  <c r="N6" i="168"/>
  <c r="K26" i="168"/>
  <c r="J26" i="168"/>
  <c r="G14" i="168"/>
  <c r="G28" i="168"/>
  <c r="K19" i="168"/>
  <c r="G37" i="168"/>
  <c r="U28" i="168"/>
  <c r="O34" i="168"/>
  <c r="O12" i="168"/>
  <c r="M12" i="168"/>
  <c r="N16" i="168"/>
  <c r="G38" i="168"/>
  <c r="J20" i="168"/>
  <c r="J21" i="168"/>
  <c r="K21" i="168"/>
  <c r="J8" i="168"/>
  <c r="O3" i="168"/>
  <c r="M3" i="168"/>
  <c r="N7" i="168"/>
  <c r="O33" i="168"/>
  <c r="M33" i="168"/>
  <c r="U35" i="168"/>
  <c r="V36" i="168"/>
  <c r="G17" i="168"/>
  <c r="N37" i="168"/>
  <c r="Y33" i="168"/>
  <c r="V33" i="168"/>
  <c r="K14" i="168"/>
  <c r="L18" i="168"/>
  <c r="J18" i="168"/>
  <c r="N30" i="168"/>
  <c r="L22" i="168"/>
  <c r="J22" i="168"/>
  <c r="L28" i="168"/>
  <c r="L10" i="168"/>
  <c r="J10" i="168"/>
  <c r="K23" i="168"/>
  <c r="L15" i="168"/>
  <c r="J15" i="168"/>
  <c r="W29" i="168"/>
  <c r="G16" i="168"/>
  <c r="K38" i="168"/>
  <c r="G21" i="168"/>
  <c r="G33" i="168"/>
  <c r="X34" i="168"/>
  <c r="X37" i="168"/>
  <c r="G24" i="168"/>
  <c r="Y31" i="168"/>
  <c r="J9" i="168"/>
  <c r="K9" i="168"/>
  <c r="L13" i="168"/>
  <c r="J27" i="168"/>
  <c r="M27" i="168"/>
  <c r="L17" i="168"/>
  <c r="K4" i="168"/>
  <c r="L4" i="168"/>
  <c r="L5" i="168"/>
  <c r="K24" i="168"/>
  <c r="L24" i="168"/>
  <c r="X30" i="168"/>
  <c r="N25" i="168"/>
  <c r="O25" i="168"/>
  <c r="N32" i="168"/>
  <c r="N35" i="168"/>
  <c r="O35" i="168"/>
  <c r="K36" i="168"/>
  <c r="L36" i="168"/>
  <c r="M31" i="168"/>
  <c r="L29" i="168"/>
  <c r="K29" i="168"/>
  <c r="K11" i="168"/>
  <c r="W27" i="168"/>
  <c r="V27" i="168"/>
  <c r="Y32" i="168"/>
  <c r="V38" i="168"/>
  <c r="W38" i="168"/>
  <c r="L6" i="168"/>
  <c r="J6" i="168"/>
  <c r="N26" i="168"/>
  <c r="G31" i="168"/>
  <c r="G18" i="168"/>
  <c r="G10" i="168"/>
  <c r="N19" i="168"/>
  <c r="X28" i="168"/>
  <c r="W28" i="168"/>
  <c r="K34" i="168"/>
  <c r="K12" i="168"/>
  <c r="L12" i="168"/>
  <c r="J16" i="168"/>
  <c r="O20" i="168"/>
  <c r="M20" i="168"/>
  <c r="M21" i="168"/>
  <c r="O8" i="168"/>
  <c r="M8" i="168"/>
  <c r="K3" i="168"/>
  <c r="L7" i="168"/>
  <c r="J7" i="168"/>
  <c r="K33" i="168"/>
  <c r="W35" i="168"/>
  <c r="X35" i="168"/>
  <c r="Y36" i="168"/>
  <c r="L37" i="168"/>
  <c r="J37" i="168"/>
  <c r="U33" i="168"/>
  <c r="M14" i="168"/>
  <c r="N14" i="168"/>
  <c r="O18" i="168"/>
  <c r="M30" i="168"/>
  <c r="J30" i="168"/>
  <c r="O22" i="168"/>
  <c r="O28" i="168"/>
  <c r="J28" i="168"/>
  <c r="O10" i="168"/>
  <c r="G19" i="168"/>
  <c r="N23" i="168"/>
  <c r="O15" i="168"/>
  <c r="M15" i="168"/>
  <c r="V29" i="168"/>
  <c r="M38" i="168"/>
  <c r="N38" i="168"/>
  <c r="G8" i="168"/>
  <c r="V34" i="168"/>
  <c r="W34" i="168"/>
  <c r="W37" i="168"/>
  <c r="G25" i="168"/>
  <c r="U31" i="168"/>
  <c r="M9" i="168"/>
  <c r="N13" i="168"/>
  <c r="O13" i="168"/>
  <c r="L27" i="168"/>
  <c r="N17" i="168"/>
  <c r="O17" i="168"/>
  <c r="N4" i="168"/>
  <c r="N5" i="168"/>
  <c r="O5" i="168"/>
  <c r="N24" i="168"/>
  <c r="V30" i="168"/>
  <c r="W30" i="168"/>
  <c r="J25" i="168"/>
  <c r="K25" i="168"/>
  <c r="J32" i="168"/>
  <c r="J35" i="168"/>
  <c r="K35" i="168"/>
  <c r="N36" i="168"/>
  <c r="G26" i="168"/>
  <c r="L31" i="168"/>
  <c r="N29" i="168"/>
  <c r="O29" i="168"/>
  <c r="N11" i="168"/>
  <c r="Y27" i="168"/>
  <c r="X32" i="168"/>
  <c r="U32" i="168"/>
  <c r="Y38" i="168"/>
  <c r="G34" i="168"/>
  <c r="O6" i="168"/>
  <c r="G36" i="168"/>
  <c r="M26" i="168"/>
  <c r="G29" i="168"/>
  <c r="G30" i="168"/>
  <c r="L19" i="168"/>
  <c r="J19" i="168"/>
  <c r="V28" i="168"/>
  <c r="M34" i="168"/>
  <c r="N34" i="168"/>
  <c r="N12" i="168"/>
  <c r="O16" i="168"/>
  <c r="M16" i="168"/>
  <c r="K20" i="168"/>
  <c r="L20" i="168"/>
  <c r="L21" i="168"/>
  <c r="K8" i="168"/>
  <c r="L8" i="168"/>
  <c r="N3" i="168"/>
  <c r="O7" i="168"/>
  <c r="M7" i="168"/>
  <c r="N33" i="168"/>
  <c r="V35" i="168"/>
  <c r="X36" i="168"/>
  <c r="U36" i="168"/>
  <c r="O37" i="168"/>
  <c r="M37" i="168"/>
  <c r="X33" i="168"/>
  <c r="L14" i="168"/>
  <c r="J14" i="168"/>
  <c r="K18" i="168"/>
  <c r="O30" i="168"/>
  <c r="L30" i="168"/>
  <c r="K22" i="168"/>
  <c r="K28" i="168"/>
  <c r="N28" i="168"/>
  <c r="K10" i="168"/>
  <c r="L23" i="168"/>
  <c r="J23" i="168"/>
  <c r="K15" i="168"/>
  <c r="Y29" i="168"/>
  <c r="X29" i="168"/>
  <c r="L38" i="168"/>
  <c r="J38" i="168"/>
  <c r="G3" i="168"/>
  <c r="Y34" i="168"/>
  <c r="Y37" i="168"/>
  <c r="V37" i="168"/>
  <c r="L7" i="166"/>
  <c r="K7" i="166"/>
  <c r="G4" i="166"/>
  <c r="N11" i="166"/>
  <c r="K11" i="166"/>
  <c r="L3" i="166"/>
  <c r="Y38" i="166"/>
  <c r="G28" i="166"/>
  <c r="M8" i="166"/>
  <c r="O12" i="166"/>
  <c r="L12" i="166"/>
  <c r="G6" i="166"/>
  <c r="V33" i="166"/>
  <c r="K33" i="166"/>
  <c r="G9" i="166"/>
  <c r="U36" i="166"/>
  <c r="X31" i="166"/>
  <c r="O20" i="166"/>
  <c r="J20" i="166"/>
  <c r="M24" i="166"/>
  <c r="N4" i="166"/>
  <c r="J4" i="166"/>
  <c r="N30" i="166"/>
  <c r="O16" i="166"/>
  <c r="L16" i="166"/>
  <c r="L19" i="166"/>
  <c r="M19" i="166"/>
  <c r="G10" i="166"/>
  <c r="J17" i="166"/>
  <c r="O17" i="166"/>
  <c r="K27" i="166"/>
  <c r="J21" i="166"/>
  <c r="K21" i="166"/>
  <c r="J36" i="166"/>
  <c r="N23" i="166"/>
  <c r="M23" i="166"/>
  <c r="Y27" i="166"/>
  <c r="X35" i="166"/>
  <c r="G22" i="166"/>
  <c r="O35" i="166"/>
  <c r="G14" i="166"/>
  <c r="O31" i="166"/>
  <c r="L15" i="166"/>
  <c r="M15" i="166"/>
  <c r="N5" i="166"/>
  <c r="M5" i="166"/>
  <c r="J34" i="166"/>
  <c r="O10" i="166"/>
  <c r="J10" i="166"/>
  <c r="J38" i="166"/>
  <c r="O29" i="166"/>
  <c r="J29" i="166"/>
  <c r="G36" i="166"/>
  <c r="U34" i="166"/>
  <c r="W28" i="166"/>
  <c r="M18" i="166"/>
  <c r="L18" i="166"/>
  <c r="K22" i="166"/>
  <c r="G35" i="166"/>
  <c r="M26" i="166"/>
  <c r="O14" i="166"/>
  <c r="J14" i="166"/>
  <c r="K37" i="166"/>
  <c r="G15" i="166"/>
  <c r="N28" i="166"/>
  <c r="J25" i="166"/>
  <c r="O25" i="166"/>
  <c r="J13" i="166"/>
  <c r="O13" i="166"/>
  <c r="J32" i="166"/>
  <c r="K6" i="166"/>
  <c r="J6" i="166"/>
  <c r="W30" i="166"/>
  <c r="J9" i="166"/>
  <c r="K9" i="166"/>
  <c r="U32" i="166"/>
  <c r="X29" i="166"/>
  <c r="N7" i="166"/>
  <c r="O7" i="166"/>
  <c r="G30" i="166"/>
  <c r="J11" i="166"/>
  <c r="O3" i="166"/>
  <c r="K3" i="166"/>
  <c r="U38" i="166"/>
  <c r="G25" i="166"/>
  <c r="L8" i="166"/>
  <c r="K12" i="166"/>
  <c r="J12" i="166"/>
  <c r="Y33" i="166"/>
  <c r="W33" i="166"/>
  <c r="M33" i="166"/>
  <c r="X36" i="166"/>
  <c r="V36" i="166"/>
  <c r="U31" i="166"/>
  <c r="K20" i="166"/>
  <c r="N20" i="166"/>
  <c r="N24" i="166"/>
  <c r="M4" i="166"/>
  <c r="L4" i="166"/>
  <c r="J30" i="166"/>
  <c r="K16" i="166"/>
  <c r="J16" i="166"/>
  <c r="N19" i="166"/>
  <c r="K19" i="166"/>
  <c r="G38" i="166"/>
  <c r="L17" i="166"/>
  <c r="N27" i="166"/>
  <c r="L27" i="166"/>
  <c r="L21" i="166"/>
  <c r="O36" i="166"/>
  <c r="L36" i="166"/>
  <c r="J23" i="166"/>
  <c r="W27" i="166"/>
  <c r="V27" i="166"/>
  <c r="U35" i="166"/>
  <c r="N35" i="166"/>
  <c r="K35" i="166"/>
  <c r="N31" i="166"/>
  <c r="K31" i="166"/>
  <c r="N15" i="166"/>
  <c r="K15" i="166"/>
  <c r="K5" i="166"/>
  <c r="M34" i="166"/>
  <c r="K34" i="166"/>
  <c r="K10" i="166"/>
  <c r="M38" i="166"/>
  <c r="O38" i="166"/>
  <c r="K29" i="166"/>
  <c r="G17" i="166"/>
  <c r="G23" i="166"/>
  <c r="W34" i="166"/>
  <c r="Y28" i="166"/>
  <c r="O18" i="166"/>
  <c r="N22" i="166"/>
  <c r="O26" i="166"/>
  <c r="K14" i="166"/>
  <c r="M37" i="166"/>
  <c r="O28" i="166"/>
  <c r="L25" i="166"/>
  <c r="L13" i="166"/>
  <c r="L6" i="166"/>
  <c r="X30" i="166"/>
  <c r="X32" i="166"/>
  <c r="V29" i="166"/>
  <c r="J7" i="166"/>
  <c r="G20" i="166"/>
  <c r="G16" i="166"/>
  <c r="O11" i="166"/>
  <c r="N3" i="166"/>
  <c r="M3" i="166"/>
  <c r="W38" i="166"/>
  <c r="O8" i="166"/>
  <c r="N8" i="166"/>
  <c r="M12" i="166"/>
  <c r="G13" i="166"/>
  <c r="U33" i="166"/>
  <c r="L33" i="166"/>
  <c r="N33" i="166"/>
  <c r="W36" i="166"/>
  <c r="W31" i="166"/>
  <c r="Y31" i="166"/>
  <c r="M20" i="166"/>
  <c r="O24" i="166"/>
  <c r="L24" i="166"/>
  <c r="O4" i="166"/>
  <c r="M30" i="166"/>
  <c r="O30" i="166"/>
  <c r="M16" i="166"/>
  <c r="G11" i="166"/>
  <c r="J19" i="166"/>
  <c r="G5" i="166"/>
  <c r="G29" i="166"/>
  <c r="M17" i="166"/>
  <c r="J27" i="166"/>
  <c r="M27" i="166"/>
  <c r="O21" i="166"/>
  <c r="K36" i="166"/>
  <c r="M36" i="166"/>
  <c r="K23" i="166"/>
  <c r="X27" i="166"/>
  <c r="W35" i="166"/>
  <c r="Y35" i="166"/>
  <c r="J35" i="166"/>
  <c r="L35" i="166"/>
  <c r="J31" i="166"/>
  <c r="L31" i="166"/>
  <c r="J15" i="166"/>
  <c r="G19" i="166"/>
  <c r="O5" i="166"/>
  <c r="L34" i="166"/>
  <c r="O34" i="166"/>
  <c r="N10" i="166"/>
  <c r="L38" i="166"/>
  <c r="K38" i="166"/>
  <c r="M29" i="166"/>
  <c r="G27" i="166"/>
  <c r="V34" i="166"/>
  <c r="X34" i="166"/>
  <c r="U28" i="166"/>
  <c r="K18" i="166"/>
  <c r="M22" i="166"/>
  <c r="L22" i="166"/>
  <c r="K26" i="166"/>
  <c r="J26" i="166"/>
  <c r="N14" i="166"/>
  <c r="L37" i="166"/>
  <c r="N37" i="166"/>
  <c r="K28" i="166"/>
  <c r="M28" i="166"/>
  <c r="M25" i="166"/>
  <c r="G12" i="166"/>
  <c r="M13" i="166"/>
  <c r="K32" i="166"/>
  <c r="M32" i="166"/>
  <c r="N6" i="166"/>
  <c r="Y30" i="166"/>
  <c r="O9" i="166"/>
  <c r="Y29" i="166"/>
  <c r="V37" i="166"/>
  <c r="M7" i="166"/>
  <c r="G24" i="166"/>
  <c r="L11" i="166"/>
  <c r="M11" i="166"/>
  <c r="J3" i="166"/>
  <c r="V38" i="166"/>
  <c r="X38" i="166"/>
  <c r="K8" i="166"/>
  <c r="J8" i="166"/>
  <c r="N12" i="166"/>
  <c r="G32" i="166"/>
  <c r="X33" i="166"/>
  <c r="O33" i="166"/>
  <c r="J33" i="166"/>
  <c r="Y36" i="166"/>
  <c r="V31" i="166"/>
  <c r="G7" i="166"/>
  <c r="L20" i="166"/>
  <c r="K24" i="166"/>
  <c r="J24" i="166"/>
  <c r="K4" i="166"/>
  <c r="L30" i="166"/>
  <c r="K30" i="166"/>
  <c r="N16" i="166"/>
  <c r="G3" i="166"/>
  <c r="O19" i="166"/>
  <c r="G34" i="166"/>
  <c r="N17" i="166"/>
  <c r="K17" i="166"/>
  <c r="O27" i="166"/>
  <c r="N21" i="166"/>
  <c r="M21" i="166"/>
  <c r="N36" i="166"/>
  <c r="L23" i="166"/>
  <c r="O23" i="166"/>
  <c r="U27" i="166"/>
  <c r="V35" i="166"/>
  <c r="G18" i="166"/>
  <c r="M35" i="166"/>
  <c r="G26" i="166"/>
  <c r="M31" i="166"/>
  <c r="G37" i="166"/>
  <c r="O15" i="166"/>
  <c r="L5" i="166"/>
  <c r="J5" i="166"/>
  <c r="N34" i="166"/>
  <c r="M10" i="166"/>
  <c r="L10" i="166"/>
  <c r="N38" i="166"/>
  <c r="L29" i="166"/>
  <c r="N29" i="166"/>
  <c r="G21" i="166"/>
  <c r="Y34" i="166"/>
  <c r="X28" i="166"/>
  <c r="V28" i="166"/>
  <c r="N18" i="166"/>
  <c r="O22" i="166"/>
  <c r="J22" i="166"/>
  <c r="L26" i="166"/>
  <c r="M14" i="166"/>
  <c r="L14" i="166"/>
  <c r="O37" i="166"/>
  <c r="J37" i="166"/>
  <c r="L28" i="166"/>
  <c r="N25" i="166"/>
  <c r="K25" i="166"/>
  <c r="N13" i="166"/>
  <c r="K13" i="166"/>
  <c r="N32" i="166"/>
  <c r="O6" i="166"/>
  <c r="M6" i="166"/>
  <c r="U30" i="166"/>
  <c r="N9" i="166"/>
  <c r="M9" i="166"/>
  <c r="Y32" i="166"/>
  <c r="U29" i="166"/>
  <c r="Y37" i="166"/>
  <c r="W37" i="166"/>
  <c r="U37" i="166"/>
  <c r="J18" i="166"/>
  <c r="N26" i="166"/>
  <c r="G31" i="166"/>
  <c r="J28" i="166"/>
  <c r="G8" i="166"/>
  <c r="O32" i="166"/>
  <c r="L32" i="166"/>
  <c r="V30" i="166"/>
  <c r="L9" i="166"/>
  <c r="V32" i="166"/>
  <c r="X37" i="166"/>
  <c r="G33" i="166"/>
  <c r="W32" i="166"/>
  <c r="W29" i="166"/>
  <c r="N12" i="164"/>
  <c r="K12" i="164"/>
  <c r="N15" i="164"/>
  <c r="G38" i="164"/>
  <c r="U27" i="164"/>
  <c r="O10" i="164"/>
  <c r="M10" i="164"/>
  <c r="N14" i="164"/>
  <c r="G36" i="164"/>
  <c r="K32" i="164"/>
  <c r="J32" i="164"/>
  <c r="O35" i="164"/>
  <c r="L22" i="164"/>
  <c r="J22" i="164"/>
  <c r="O33" i="164"/>
  <c r="G13" i="164"/>
  <c r="K20" i="164"/>
  <c r="J8" i="164"/>
  <c r="O8" i="164"/>
  <c r="Y35" i="164"/>
  <c r="X29" i="164"/>
  <c r="G15" i="164"/>
  <c r="O38" i="164"/>
  <c r="L9" i="164"/>
  <c r="N9" i="164"/>
  <c r="Y28" i="164"/>
  <c r="M34" i="164"/>
  <c r="L34" i="164"/>
  <c r="J36" i="164"/>
  <c r="M25" i="164"/>
  <c r="O25" i="164"/>
  <c r="L30" i="164"/>
  <c r="G32" i="164"/>
  <c r="G33" i="164"/>
  <c r="K13" i="164"/>
  <c r="G8" i="164"/>
  <c r="U30" i="164"/>
  <c r="X31" i="164"/>
  <c r="O23" i="164"/>
  <c r="M23" i="164"/>
  <c r="M16" i="164"/>
  <c r="O19" i="164"/>
  <c r="M19" i="164"/>
  <c r="K4" i="164"/>
  <c r="G37" i="164"/>
  <c r="N18" i="164"/>
  <c r="K7" i="164"/>
  <c r="L7" i="164"/>
  <c r="M24" i="164"/>
  <c r="G3" i="164"/>
  <c r="O27" i="164"/>
  <c r="U33" i="164"/>
  <c r="L29" i="164"/>
  <c r="K29" i="164"/>
  <c r="M31" i="164"/>
  <c r="O26" i="164"/>
  <c r="N26" i="164"/>
  <c r="O11" i="164"/>
  <c r="M11" i="164"/>
  <c r="U34" i="164"/>
  <c r="Y32" i="164"/>
  <c r="M5" i="164"/>
  <c r="J5" i="164"/>
  <c r="G19" i="164"/>
  <c r="M37" i="164"/>
  <c r="G18" i="164"/>
  <c r="O17" i="164"/>
  <c r="G24" i="164"/>
  <c r="K3" i="164"/>
  <c r="J6" i="164"/>
  <c r="X38" i="164"/>
  <c r="J21" i="164"/>
  <c r="L28" i="164"/>
  <c r="U36" i="164"/>
  <c r="J12" i="164"/>
  <c r="O12" i="164"/>
  <c r="J15" i="164"/>
  <c r="G9" i="164"/>
  <c r="X27" i="164"/>
  <c r="K10" i="164"/>
  <c r="L14" i="164"/>
  <c r="J14" i="164"/>
  <c r="G25" i="164"/>
  <c r="M32" i="164"/>
  <c r="N35" i="164"/>
  <c r="M35" i="164"/>
  <c r="O22" i="164"/>
  <c r="N22" i="164"/>
  <c r="J33" i="164"/>
  <c r="N20" i="164"/>
  <c r="O20" i="164"/>
  <c r="M8" i="164"/>
  <c r="W35" i="164"/>
  <c r="X35" i="164"/>
  <c r="W29" i="164"/>
  <c r="M38" i="164"/>
  <c r="K38" i="164"/>
  <c r="O9" i="164"/>
  <c r="X28" i="164"/>
  <c r="W28" i="164"/>
  <c r="K34" i="164"/>
  <c r="N34" i="164"/>
  <c r="N36" i="164"/>
  <c r="L25" i="164"/>
  <c r="N25" i="164"/>
  <c r="J30" i="164"/>
  <c r="G35" i="164"/>
  <c r="M13" i="164"/>
  <c r="J13" i="164"/>
  <c r="V30" i="164"/>
  <c r="W30" i="164"/>
  <c r="V31" i="164"/>
  <c r="K23" i="164"/>
  <c r="L23" i="164"/>
  <c r="L16" i="164"/>
  <c r="K19" i="164"/>
  <c r="L19" i="164"/>
  <c r="N4" i="164"/>
  <c r="L18" i="164"/>
  <c r="J18" i="164"/>
  <c r="N7" i="164"/>
  <c r="G17" i="164"/>
  <c r="K24" i="164"/>
  <c r="N27" i="164"/>
  <c r="L27" i="164"/>
  <c r="W33" i="164"/>
  <c r="N29" i="164"/>
  <c r="J29" i="164"/>
  <c r="L31" i="164"/>
  <c r="K26" i="164"/>
  <c r="J26" i="164"/>
  <c r="K11" i="164"/>
  <c r="L11" i="164"/>
  <c r="X34" i="164"/>
  <c r="W32" i="164"/>
  <c r="G4" i="164"/>
  <c r="K37" i="164"/>
  <c r="M3" i="164"/>
  <c r="M6" i="164"/>
  <c r="O21" i="164"/>
  <c r="W36" i="164"/>
  <c r="M12" i="164"/>
  <c r="O15" i="164"/>
  <c r="M15" i="164"/>
  <c r="W27" i="164"/>
  <c r="Y27" i="164"/>
  <c r="N10" i="164"/>
  <c r="O14" i="164"/>
  <c r="M14" i="164"/>
  <c r="G30" i="164"/>
  <c r="L32" i="164"/>
  <c r="J35" i="164"/>
  <c r="L35" i="164"/>
  <c r="K22" i="164"/>
  <c r="L33" i="164"/>
  <c r="N33" i="164"/>
  <c r="J20" i="164"/>
  <c r="L20" i="164"/>
  <c r="L8" i="164"/>
  <c r="V35" i="164"/>
  <c r="Y29" i="164"/>
  <c r="V29" i="164"/>
  <c r="N38" i="164"/>
  <c r="J38" i="164"/>
  <c r="K9" i="164"/>
  <c r="V28" i="164"/>
  <c r="G10" i="164"/>
  <c r="O34" i="164"/>
  <c r="O36" i="164"/>
  <c r="L36" i="164"/>
  <c r="K25" i="164"/>
  <c r="M30" i="164"/>
  <c r="O30" i="164"/>
  <c r="G29" i="164"/>
  <c r="L13" i="164"/>
  <c r="N13" i="164"/>
  <c r="Y30" i="164"/>
  <c r="W31" i="164"/>
  <c r="U31" i="164"/>
  <c r="N23" i="164"/>
  <c r="N16" i="164"/>
  <c r="K16" i="164"/>
  <c r="N19" i="164"/>
  <c r="L4" i="164"/>
  <c r="J4" i="164"/>
  <c r="O18" i="164"/>
  <c r="M18" i="164"/>
  <c r="J7" i="164"/>
  <c r="N24" i="164"/>
  <c r="O24" i="164"/>
  <c r="J27" i="164"/>
  <c r="M27" i="164"/>
  <c r="V33" i="164"/>
  <c r="M29" i="164"/>
  <c r="N31" i="164"/>
  <c r="K31" i="164"/>
  <c r="M26" i="164"/>
  <c r="G21" i="164"/>
  <c r="N11" i="164"/>
  <c r="V34" i="164"/>
  <c r="Y34" i="164"/>
  <c r="V32" i="164"/>
  <c r="N5" i="164"/>
  <c r="G23" i="164"/>
  <c r="L37" i="164"/>
  <c r="J37" i="164"/>
  <c r="M17" i="164"/>
  <c r="J17" i="164"/>
  <c r="L3" i="164"/>
  <c r="J3" i="164"/>
  <c r="K6" i="164"/>
  <c r="V38" i="164"/>
  <c r="U38" i="164"/>
  <c r="L21" i="164"/>
  <c r="N21" i="164"/>
  <c r="N28" i="164"/>
  <c r="X36" i="164"/>
  <c r="Y36" i="164"/>
  <c r="W37" i="164"/>
  <c r="O5" i="164"/>
  <c r="K17" i="164"/>
  <c r="O6" i="164"/>
  <c r="M21" i="164"/>
  <c r="J28" i="164"/>
  <c r="X37" i="164"/>
  <c r="L12" i="164"/>
  <c r="K15" i="164"/>
  <c r="L15" i="164"/>
  <c r="V27" i="164"/>
  <c r="L10" i="164"/>
  <c r="J10" i="164"/>
  <c r="K14" i="164"/>
  <c r="G34" i="164"/>
  <c r="O32" i="164"/>
  <c r="N32" i="164"/>
  <c r="K35" i="164"/>
  <c r="G6" i="164"/>
  <c r="M22" i="164"/>
  <c r="K33" i="164"/>
  <c r="M33" i="164"/>
  <c r="M20" i="164"/>
  <c r="N8" i="164"/>
  <c r="K8" i="164"/>
  <c r="U35" i="164"/>
  <c r="U29" i="164"/>
  <c r="G12" i="164"/>
  <c r="L38" i="164"/>
  <c r="M9" i="164"/>
  <c r="J9" i="164"/>
  <c r="U28" i="164"/>
  <c r="G14" i="164"/>
  <c r="J34" i="164"/>
  <c r="K36" i="164"/>
  <c r="M36" i="164"/>
  <c r="J25" i="164"/>
  <c r="N30" i="164"/>
  <c r="K30" i="164"/>
  <c r="G22" i="164"/>
  <c r="O13" i="164"/>
  <c r="G20" i="164"/>
  <c r="X30" i="164"/>
  <c r="Y31" i="164"/>
  <c r="G5" i="164"/>
  <c r="J23" i="164"/>
  <c r="J16" i="164"/>
  <c r="O16" i="164"/>
  <c r="J19" i="164"/>
  <c r="O4" i="164"/>
  <c r="M4" i="164"/>
  <c r="K18" i="164"/>
  <c r="O7" i="164"/>
  <c r="M7" i="164"/>
  <c r="J24" i="164"/>
  <c r="L24" i="164"/>
  <c r="K27" i="164"/>
  <c r="Y33" i="164"/>
  <c r="X33" i="164"/>
  <c r="O29" i="164"/>
  <c r="J31" i="164"/>
  <c r="O31" i="164"/>
  <c r="L26" i="164"/>
  <c r="G28" i="164"/>
  <c r="J11" i="164"/>
  <c r="W34" i="164"/>
  <c r="X32" i="164"/>
  <c r="U32" i="164"/>
  <c r="K5" i="164"/>
  <c r="G16" i="164"/>
  <c r="N37" i="164"/>
  <c r="O37" i="164"/>
  <c r="L17" i="164"/>
  <c r="N17" i="164"/>
  <c r="O3" i="164"/>
  <c r="G27" i="164"/>
  <c r="N6" i="164"/>
  <c r="Y38" i="164"/>
  <c r="G31" i="164"/>
  <c r="K21" i="164"/>
  <c r="O28" i="164"/>
  <c r="M28" i="164"/>
  <c r="V36" i="164"/>
  <c r="Y37" i="164"/>
  <c r="V37" i="164"/>
  <c r="L6" i="164"/>
  <c r="G26" i="164"/>
  <c r="K28" i="164"/>
  <c r="U37" i="164"/>
  <c r="L5" i="164"/>
  <c r="G7" i="164"/>
  <c r="N3" i="164"/>
  <c r="W38" i="164"/>
  <c r="G11" i="164"/>
  <c r="N6" i="162"/>
  <c r="O6" i="162"/>
  <c r="V27" i="162"/>
  <c r="N38" i="162"/>
  <c r="K38" i="162"/>
  <c r="L34" i="162"/>
  <c r="V34" i="162"/>
  <c r="X34" i="162"/>
  <c r="K22" i="162"/>
  <c r="J12" i="162"/>
  <c r="K12" i="162"/>
  <c r="K14" i="162"/>
  <c r="G21" i="162"/>
  <c r="L10" i="162"/>
  <c r="X35" i="162"/>
  <c r="G13" i="162"/>
  <c r="O20" i="162"/>
  <c r="K28" i="162"/>
  <c r="J28" i="162"/>
  <c r="N8" i="162"/>
  <c r="K26" i="162"/>
  <c r="M26" i="162"/>
  <c r="N9" i="162"/>
  <c r="V30" i="162"/>
  <c r="X30" i="162"/>
  <c r="O35" i="162"/>
  <c r="G25" i="162"/>
  <c r="J5" i="162"/>
  <c r="U33" i="162"/>
  <c r="X32" i="162"/>
  <c r="W32" i="162"/>
  <c r="M17" i="162"/>
  <c r="N17" i="162"/>
  <c r="K21" i="162"/>
  <c r="G10" i="162"/>
  <c r="K13" i="162"/>
  <c r="G20" i="162"/>
  <c r="L29" i="162"/>
  <c r="N29" i="162"/>
  <c r="Y28" i="162"/>
  <c r="G7" i="162"/>
  <c r="K25" i="162"/>
  <c r="G5" i="162"/>
  <c r="K18" i="162"/>
  <c r="K36" i="162"/>
  <c r="J36" i="162"/>
  <c r="L32" i="162"/>
  <c r="G30" i="162"/>
  <c r="O27" i="162"/>
  <c r="G11" i="162"/>
  <c r="N15" i="162"/>
  <c r="L4" i="162"/>
  <c r="J4" i="162"/>
  <c r="L24" i="162"/>
  <c r="G37" i="162"/>
  <c r="O16" i="162"/>
  <c r="V38" i="162"/>
  <c r="X38" i="162"/>
  <c r="X29" i="162"/>
  <c r="O7" i="162"/>
  <c r="G38" i="162"/>
  <c r="O31" i="162"/>
  <c r="G18" i="162"/>
  <c r="O33" i="162"/>
  <c r="G32" i="162"/>
  <c r="L30" i="162"/>
  <c r="K23" i="162"/>
  <c r="J23" i="162"/>
  <c r="O11" i="162"/>
  <c r="W31" i="162"/>
  <c r="U31" i="162"/>
  <c r="N19" i="162"/>
  <c r="G24" i="162"/>
  <c r="K37" i="162"/>
  <c r="M3" i="162"/>
  <c r="K3" i="162"/>
  <c r="V37" i="162"/>
  <c r="Y36" i="162"/>
  <c r="J6" i="162"/>
  <c r="K6" i="162"/>
  <c r="Y27" i="162"/>
  <c r="J38" i="162"/>
  <c r="M34" i="162"/>
  <c r="K34" i="162"/>
  <c r="W34" i="162"/>
  <c r="L22" i="162"/>
  <c r="O22" i="162"/>
  <c r="L12" i="162"/>
  <c r="L14" i="162"/>
  <c r="O14" i="162"/>
  <c r="N10" i="162"/>
  <c r="O10" i="162"/>
  <c r="V35" i="162"/>
  <c r="N20" i="162"/>
  <c r="M20" i="162"/>
  <c r="L28" i="162"/>
  <c r="L8" i="162"/>
  <c r="J8" i="162"/>
  <c r="L26" i="162"/>
  <c r="G29" i="162"/>
  <c r="J9" i="162"/>
  <c r="W30" i="162"/>
  <c r="G6" i="162"/>
  <c r="K35" i="162"/>
  <c r="O5" i="162"/>
  <c r="M5" i="162"/>
  <c r="V33" i="162"/>
  <c r="Y32" i="162"/>
  <c r="G22" i="162"/>
  <c r="O17" i="162"/>
  <c r="L17" i="162"/>
  <c r="J21" i="162"/>
  <c r="G15" i="162"/>
  <c r="J13" i="162"/>
  <c r="G28" i="162"/>
  <c r="M29" i="162"/>
  <c r="J29" i="162"/>
  <c r="U28" i="162"/>
  <c r="G35" i="162"/>
  <c r="J25" i="162"/>
  <c r="L18" i="162"/>
  <c r="O18" i="162"/>
  <c r="L36" i="162"/>
  <c r="G33" i="162"/>
  <c r="M32" i="162"/>
  <c r="G23" i="162"/>
  <c r="K27" i="162"/>
  <c r="O15" i="162"/>
  <c r="L15" i="162"/>
  <c r="O4" i="162"/>
  <c r="M4" i="162"/>
  <c r="O24" i="162"/>
  <c r="N16" i="162"/>
  <c r="M16" i="162"/>
  <c r="W38" i="162"/>
  <c r="Y29" i="162"/>
  <c r="W29" i="162"/>
  <c r="K7" i="162"/>
  <c r="G34" i="162"/>
  <c r="K31" i="162"/>
  <c r="G36" i="162"/>
  <c r="K33" i="162"/>
  <c r="M30" i="162"/>
  <c r="O30" i="162"/>
  <c r="M23" i="162"/>
  <c r="G27" i="162"/>
  <c r="K11" i="162"/>
  <c r="X31" i="162"/>
  <c r="O19" i="162"/>
  <c r="L19" i="162"/>
  <c r="L37" i="162"/>
  <c r="N37" i="162"/>
  <c r="L3" i="162"/>
  <c r="N3" i="162"/>
  <c r="X37" i="162"/>
  <c r="U36" i="162"/>
  <c r="M6" i="162"/>
  <c r="W27" i="162"/>
  <c r="U27" i="162"/>
  <c r="L38" i="162"/>
  <c r="N34" i="162"/>
  <c r="O34" i="162"/>
  <c r="U34" i="162"/>
  <c r="N22" i="162"/>
  <c r="M22" i="162"/>
  <c r="O12" i="162"/>
  <c r="N14" i="162"/>
  <c r="M14" i="162"/>
  <c r="J10" i="162"/>
  <c r="K10" i="162"/>
  <c r="Y35" i="162"/>
  <c r="J20" i="162"/>
  <c r="K20" i="162"/>
  <c r="M28" i="162"/>
  <c r="O8" i="162"/>
  <c r="M8" i="162"/>
  <c r="N26" i="162"/>
  <c r="O9" i="162"/>
  <c r="M9" i="162"/>
  <c r="U30" i="162"/>
  <c r="N35" i="162"/>
  <c r="M35" i="162"/>
  <c r="K5" i="162"/>
  <c r="L5" i="162"/>
  <c r="X33" i="162"/>
  <c r="U32" i="162"/>
  <c r="G12" i="162"/>
  <c r="K17" i="162"/>
  <c r="M21" i="162"/>
  <c r="N21" i="162"/>
  <c r="M13" i="162"/>
  <c r="N13" i="162"/>
  <c r="G8" i="162"/>
  <c r="O29" i="162"/>
  <c r="G9" i="162"/>
  <c r="V28" i="162"/>
  <c r="M25" i="162"/>
  <c r="N25" i="162"/>
  <c r="N18" i="162"/>
  <c r="M18" i="162"/>
  <c r="M36" i="162"/>
  <c r="O32" i="162"/>
  <c r="J32" i="162"/>
  <c r="N27" i="162"/>
  <c r="M27" i="162"/>
  <c r="K15" i="162"/>
  <c r="J15" i="162"/>
  <c r="K4" i="162"/>
  <c r="N24" i="162"/>
  <c r="M24" i="162"/>
  <c r="J16" i="162"/>
  <c r="K16" i="162"/>
  <c r="U38" i="162"/>
  <c r="U29" i="162"/>
  <c r="M7" i="162"/>
  <c r="N7" i="162"/>
  <c r="N31" i="162"/>
  <c r="M31" i="162"/>
  <c r="L33" i="162"/>
  <c r="J33" i="162"/>
  <c r="N30" i="162"/>
  <c r="K30" i="162"/>
  <c r="N23" i="162"/>
  <c r="M11" i="162"/>
  <c r="N11" i="162"/>
  <c r="V31" i="162"/>
  <c r="K19" i="162"/>
  <c r="J19" i="162"/>
  <c r="M37" i="162"/>
  <c r="J37" i="162"/>
  <c r="J3" i="162"/>
  <c r="Y37" i="162"/>
  <c r="W37" i="162"/>
  <c r="V36" i="162"/>
  <c r="L6" i="162"/>
  <c r="X27" i="162"/>
  <c r="M38" i="162"/>
  <c r="O38" i="162"/>
  <c r="J34" i="162"/>
  <c r="G31" i="162"/>
  <c r="Y34" i="162"/>
  <c r="J22" i="162"/>
  <c r="N12" i="162"/>
  <c r="M12" i="162"/>
  <c r="J14" i="162"/>
  <c r="G17" i="162"/>
  <c r="M10" i="162"/>
  <c r="W35" i="162"/>
  <c r="U35" i="162"/>
  <c r="L20" i="162"/>
  <c r="O28" i="162"/>
  <c r="N28" i="162"/>
  <c r="K8" i="162"/>
  <c r="O26" i="162"/>
  <c r="J26" i="162"/>
  <c r="K9" i="162"/>
  <c r="L9" i="162"/>
  <c r="Y30" i="162"/>
  <c r="J35" i="162"/>
  <c r="L35" i="162"/>
  <c r="N5" i="162"/>
  <c r="Y33" i="162"/>
  <c r="W33" i="162"/>
  <c r="V32" i="162"/>
  <c r="G14" i="162"/>
  <c r="J17" i="162"/>
  <c r="O21" i="162"/>
  <c r="L21" i="162"/>
  <c r="O13" i="162"/>
  <c r="L13" i="162"/>
  <c r="G26" i="162"/>
  <c r="K29" i="162"/>
  <c r="X28" i="162"/>
  <c r="W28" i="162"/>
  <c r="O25" i="162"/>
  <c r="L25" i="162"/>
  <c r="J18" i="162"/>
  <c r="O36" i="162"/>
  <c r="N36" i="162"/>
  <c r="K32" i="162"/>
  <c r="N32" i="162"/>
  <c r="J27" i="162"/>
  <c r="L27" i="162"/>
  <c r="M15" i="162"/>
  <c r="G19" i="162"/>
  <c r="N4" i="162"/>
  <c r="J24" i="162"/>
  <c r="K24" i="162"/>
  <c r="L16" i="162"/>
  <c r="G3" i="162"/>
  <c r="Y38" i="162"/>
  <c r="V29" i="162"/>
  <c r="L7" i="162"/>
  <c r="J7" i="162"/>
  <c r="J31" i="162"/>
  <c r="L31" i="162"/>
  <c r="M33" i="162"/>
  <c r="N33" i="162"/>
  <c r="J30" i="162"/>
  <c r="O23" i="162"/>
  <c r="L23" i="162"/>
  <c r="L11" i="162"/>
  <c r="J11" i="162"/>
  <c r="Y31" i="162"/>
  <c r="M19" i="162"/>
  <c r="G4" i="162"/>
  <c r="O37" i="162"/>
  <c r="G16" i="162"/>
  <c r="O3" i="162"/>
  <c r="U37" i="162"/>
  <c r="X36" i="162"/>
  <c r="W36" i="162"/>
  <c r="G26" i="160"/>
  <c r="W34" i="160"/>
  <c r="N21" i="160"/>
  <c r="L8" i="160"/>
  <c r="J8" i="160"/>
  <c r="G36" i="160"/>
  <c r="J26" i="160"/>
  <c r="L34" i="160"/>
  <c r="O34" i="160"/>
  <c r="K19" i="160"/>
  <c r="G3" i="160"/>
  <c r="O25" i="160"/>
  <c r="L25" i="160"/>
  <c r="W35" i="160"/>
  <c r="Y35" i="160"/>
  <c r="N10" i="160"/>
  <c r="M10" i="160"/>
  <c r="N32" i="160"/>
  <c r="O5" i="160"/>
  <c r="M5" i="160"/>
  <c r="L9" i="160"/>
  <c r="O36" i="160"/>
  <c r="L36" i="160"/>
  <c r="X31" i="160"/>
  <c r="J35" i="160"/>
  <c r="L35" i="160"/>
  <c r="M3" i="160"/>
  <c r="M4" i="160"/>
  <c r="K4" i="160"/>
  <c r="K7" i="160"/>
  <c r="L30" i="160"/>
  <c r="K30" i="160"/>
  <c r="U38" i="160"/>
  <c r="W32" i="160"/>
  <c r="G35" i="160"/>
  <c r="K17" i="160"/>
  <c r="J17" i="160"/>
  <c r="O28" i="160"/>
  <c r="L28" i="160"/>
  <c r="L13" i="160"/>
  <c r="G38" i="160"/>
  <c r="K11" i="160"/>
  <c r="N15" i="160"/>
  <c r="L15" i="160"/>
  <c r="K6" i="160"/>
  <c r="V27" i="160"/>
  <c r="G29" i="160"/>
  <c r="K14" i="160"/>
  <c r="J18" i="160"/>
  <c r="L18" i="160"/>
  <c r="Y36" i="160"/>
  <c r="U33" i="160"/>
  <c r="N22" i="160"/>
  <c r="K22" i="160"/>
  <c r="K37" i="160"/>
  <c r="G25" i="160"/>
  <c r="N23" i="160"/>
  <c r="G32" i="160"/>
  <c r="N31" i="160"/>
  <c r="K31" i="160"/>
  <c r="O12" i="160"/>
  <c r="G17" i="160"/>
  <c r="K16" i="160"/>
  <c r="M20" i="160"/>
  <c r="N20" i="160"/>
  <c r="M24" i="160"/>
  <c r="G13" i="160"/>
  <c r="J38" i="160"/>
  <c r="J27" i="160"/>
  <c r="L27" i="160"/>
  <c r="U28" i="160"/>
  <c r="U29" i="160"/>
  <c r="L29" i="160"/>
  <c r="N29" i="160"/>
  <c r="L33" i="160"/>
  <c r="J33" i="160"/>
  <c r="U30" i="160"/>
  <c r="U37" i="160"/>
  <c r="N17" i="160"/>
  <c r="K15" i="160"/>
  <c r="L6" i="160"/>
  <c r="J14" i="160"/>
  <c r="K18" i="160"/>
  <c r="V36" i="160"/>
  <c r="M22" i="160"/>
  <c r="N37" i="160"/>
  <c r="O23" i="160"/>
  <c r="M31" i="160"/>
  <c r="V34" i="160"/>
  <c r="X34" i="160"/>
  <c r="J21" i="160"/>
  <c r="M8" i="160"/>
  <c r="N8" i="160"/>
  <c r="O26" i="160"/>
  <c r="L26" i="160"/>
  <c r="N34" i="160"/>
  <c r="M19" i="160"/>
  <c r="O19" i="160"/>
  <c r="G37" i="160"/>
  <c r="K25" i="160"/>
  <c r="M25" i="160"/>
  <c r="V35" i="160"/>
  <c r="G27" i="160"/>
  <c r="J10" i="160"/>
  <c r="L10" i="160"/>
  <c r="J32" i="160"/>
  <c r="K5" i="160"/>
  <c r="N5" i="160"/>
  <c r="N9" i="160"/>
  <c r="K36" i="160"/>
  <c r="M36" i="160"/>
  <c r="Y31" i="160"/>
  <c r="M35" i="160"/>
  <c r="L3" i="160"/>
  <c r="O3" i="160"/>
  <c r="J4" i="160"/>
  <c r="M7" i="160"/>
  <c r="O7" i="160"/>
  <c r="N30" i="160"/>
  <c r="G5" i="160"/>
  <c r="W38" i="160"/>
  <c r="Y32" i="160"/>
  <c r="G22" i="160"/>
  <c r="L17" i="160"/>
  <c r="G16" i="160"/>
  <c r="K28" i="160"/>
  <c r="M28" i="160"/>
  <c r="N13" i="160"/>
  <c r="M11" i="160"/>
  <c r="O11" i="160"/>
  <c r="J15" i="160"/>
  <c r="N6" i="160"/>
  <c r="M6" i="160"/>
  <c r="X27" i="160"/>
  <c r="N14" i="160"/>
  <c r="M14" i="160"/>
  <c r="O18" i="160"/>
  <c r="G33" i="160"/>
  <c r="U36" i="160"/>
  <c r="X33" i="160"/>
  <c r="J22" i="160"/>
  <c r="L22" i="160"/>
  <c r="M37" i="160"/>
  <c r="G11" i="160"/>
  <c r="J23" i="160"/>
  <c r="G9" i="160"/>
  <c r="J31" i="160"/>
  <c r="L31" i="160"/>
  <c r="K12" i="160"/>
  <c r="L16" i="160"/>
  <c r="J16" i="160"/>
  <c r="O20" i="160"/>
  <c r="L24" i="160"/>
  <c r="J24" i="160"/>
  <c r="M38" i="160"/>
  <c r="O38" i="160"/>
  <c r="M27" i="160"/>
  <c r="X28" i="160"/>
  <c r="V28" i="160"/>
  <c r="X29" i="160"/>
  <c r="O29" i="160"/>
  <c r="J29" i="160"/>
  <c r="O33" i="160"/>
  <c r="N33" i="160"/>
  <c r="W30" i="160"/>
  <c r="X37" i="160"/>
  <c r="Y34" i="160"/>
  <c r="O21" i="160"/>
  <c r="L21" i="160"/>
  <c r="O8" i="160"/>
  <c r="G15" i="160"/>
  <c r="K26" i="160"/>
  <c r="M26" i="160"/>
  <c r="J34" i="160"/>
  <c r="N19" i="160"/>
  <c r="L19" i="160"/>
  <c r="G21" i="160"/>
  <c r="N25" i="160"/>
  <c r="G8" i="160"/>
  <c r="X35" i="160"/>
  <c r="G23" i="160"/>
  <c r="O10" i="160"/>
  <c r="O32" i="160"/>
  <c r="L32" i="160"/>
  <c r="L5" i="160"/>
  <c r="O9" i="160"/>
  <c r="M9" i="160"/>
  <c r="N36" i="160"/>
  <c r="W31" i="160"/>
  <c r="U31" i="160"/>
  <c r="O35" i="160"/>
  <c r="K3" i="160"/>
  <c r="N3" i="160"/>
  <c r="O4" i="160"/>
  <c r="N7" i="160"/>
  <c r="L7" i="160"/>
  <c r="J30" i="160"/>
  <c r="V38" i="160"/>
  <c r="X38" i="160"/>
  <c r="U32" i="160"/>
  <c r="G12" i="160"/>
  <c r="G20" i="160"/>
  <c r="N28" i="160"/>
  <c r="O13" i="160"/>
  <c r="M13" i="160"/>
  <c r="N11" i="160"/>
  <c r="L11" i="160"/>
  <c r="J6" i="160"/>
  <c r="U27" i="160"/>
  <c r="L14" i="160"/>
  <c r="X36" i="160"/>
  <c r="V33" i="160"/>
  <c r="L37" i="160"/>
  <c r="M23" i="160"/>
  <c r="G34" i="160"/>
  <c r="U34" i="160"/>
  <c r="K21" i="160"/>
  <c r="M21" i="160"/>
  <c r="K8" i="160"/>
  <c r="G10" i="160"/>
  <c r="N26" i="160"/>
  <c r="M34" i="160"/>
  <c r="K34" i="160"/>
  <c r="J19" i="160"/>
  <c r="G31" i="160"/>
  <c r="G4" i="160"/>
  <c r="J25" i="160"/>
  <c r="G7" i="160"/>
  <c r="U35" i="160"/>
  <c r="G30" i="160"/>
  <c r="K10" i="160"/>
  <c r="K32" i="160"/>
  <c r="M32" i="160"/>
  <c r="J5" i="160"/>
  <c r="K9" i="160"/>
  <c r="J9" i="160"/>
  <c r="J36" i="160"/>
  <c r="V31" i="160"/>
  <c r="N35" i="160"/>
  <c r="K35" i="160"/>
  <c r="J3" i="160"/>
  <c r="L4" i="160"/>
  <c r="N4" i="160"/>
  <c r="J7" i="160"/>
  <c r="M30" i="160"/>
  <c r="O30" i="160"/>
  <c r="Y38" i="160"/>
  <c r="X32" i="160"/>
  <c r="V32" i="160"/>
  <c r="O17" i="160"/>
  <c r="M17" i="160"/>
  <c r="G24" i="160"/>
  <c r="J28" i="160"/>
  <c r="K13" i="160"/>
  <c r="J13" i="160"/>
  <c r="J11" i="160"/>
  <c r="M15" i="160"/>
  <c r="O15" i="160"/>
  <c r="O6" i="160"/>
  <c r="W27" i="160"/>
  <c r="Y27" i="160"/>
  <c r="O14" i="160"/>
  <c r="N18" i="160"/>
  <c r="M18" i="160"/>
  <c r="W36" i="160"/>
  <c r="Y33" i="160"/>
  <c r="W33" i="160"/>
  <c r="O22" i="160"/>
  <c r="O37" i="160"/>
  <c r="J37" i="160"/>
  <c r="L23" i="160"/>
  <c r="L12" i="160"/>
  <c r="K20" i="160"/>
  <c r="K38" i="160"/>
  <c r="V29" i="160"/>
  <c r="V37" i="160"/>
  <c r="N16" i="160"/>
  <c r="O27" i="160"/>
  <c r="K33" i="160"/>
  <c r="K23" i="160"/>
  <c r="M12" i="160"/>
  <c r="O16" i="160"/>
  <c r="J20" i="160"/>
  <c r="G28" i="160"/>
  <c r="N27" i="160"/>
  <c r="Y28" i="160"/>
  <c r="W29" i="160"/>
  <c r="G18" i="160"/>
  <c r="Y30" i="160"/>
  <c r="W37" i="160"/>
  <c r="G19" i="160"/>
  <c r="O24" i="160"/>
  <c r="G6" i="160"/>
  <c r="X30" i="160"/>
  <c r="O31" i="160"/>
  <c r="N12" i="160"/>
  <c r="L20" i="160"/>
  <c r="K24" i="160"/>
  <c r="N38" i="160"/>
  <c r="K27" i="160"/>
  <c r="Y29" i="160"/>
  <c r="M29" i="160"/>
  <c r="M33" i="160"/>
  <c r="Y37" i="160"/>
  <c r="M16" i="160"/>
  <c r="N24" i="160"/>
  <c r="W28" i="160"/>
  <c r="G14" i="160"/>
  <c r="V30" i="160"/>
  <c r="J12" i="160"/>
  <c r="L38" i="160"/>
  <c r="K29" i="160"/>
  <c r="U32" i="119"/>
  <c r="W32" i="119"/>
  <c r="U30" i="119"/>
  <c r="Y29" i="119"/>
  <c r="X38" i="119"/>
  <c r="V35" i="119"/>
  <c r="X35" i="119"/>
  <c r="W28" i="119"/>
  <c r="W31" i="119"/>
  <c r="U33" i="119"/>
  <c r="W34" i="119"/>
  <c r="Y34" i="119"/>
  <c r="X36" i="119"/>
  <c r="U37" i="119"/>
  <c r="X29" i="119"/>
  <c r="Y32" i="119"/>
  <c r="W30" i="119"/>
  <c r="Y30" i="119"/>
  <c r="W29" i="119"/>
  <c r="V38" i="119"/>
  <c r="Y35" i="119"/>
  <c r="U28" i="119"/>
  <c r="X28" i="119"/>
  <c r="Y31" i="119"/>
  <c r="Y33" i="119"/>
  <c r="V34" i="119"/>
  <c r="U36" i="119"/>
  <c r="W36" i="119"/>
  <c r="Y37" i="119"/>
  <c r="X32" i="119"/>
  <c r="V29" i="119"/>
  <c r="U38" i="119"/>
  <c r="W35" i="119"/>
  <c r="Y28" i="119"/>
  <c r="V31" i="119"/>
  <c r="X31" i="119"/>
  <c r="W33" i="119"/>
  <c r="X34" i="119"/>
  <c r="Y36" i="119"/>
  <c r="X37" i="119"/>
  <c r="V32" i="119"/>
  <c r="X30" i="119"/>
  <c r="U29" i="119"/>
  <c r="W38" i="119"/>
  <c r="Y38" i="119"/>
  <c r="U35" i="119"/>
  <c r="V28" i="119"/>
  <c r="U31" i="119"/>
  <c r="X33" i="119"/>
  <c r="V33" i="119"/>
  <c r="U34" i="119"/>
  <c r="V36" i="119"/>
  <c r="W37" i="119"/>
  <c r="V30" i="119"/>
  <c r="V37" i="119"/>
  <c r="V27" i="119"/>
  <c r="X27" i="119"/>
  <c r="W27" i="119"/>
  <c r="Y27" i="119"/>
  <c r="U27" i="119"/>
  <c r="J14" i="119"/>
  <c r="O14" i="119"/>
  <c r="L10" i="119"/>
  <c r="L7" i="119"/>
  <c r="O7" i="119"/>
  <c r="L6" i="119"/>
  <c r="L5" i="119"/>
  <c r="K5" i="119"/>
  <c r="L26" i="119"/>
  <c r="L13" i="119"/>
  <c r="O13" i="119"/>
  <c r="N14" i="119"/>
  <c r="M14" i="119"/>
  <c r="K10" i="119"/>
  <c r="M7" i="119"/>
  <c r="J7" i="119"/>
  <c r="K6" i="119"/>
  <c r="N5" i="119"/>
  <c r="O5" i="119"/>
  <c r="K26" i="119"/>
  <c r="M13" i="119"/>
  <c r="J13" i="119"/>
  <c r="L14" i="119"/>
  <c r="J10" i="119"/>
  <c r="O10" i="119"/>
  <c r="N7" i="119"/>
  <c r="J6" i="119"/>
  <c r="O6" i="119"/>
  <c r="M5" i="119"/>
  <c r="J26" i="119"/>
  <c r="O26" i="119"/>
  <c r="N13" i="119"/>
  <c r="K14" i="119"/>
  <c r="N10" i="119"/>
  <c r="M10" i="119"/>
  <c r="K7" i="119"/>
  <c r="N6" i="119"/>
  <c r="M6" i="119"/>
  <c r="J5" i="119"/>
  <c r="N26" i="119"/>
  <c r="M26" i="119"/>
  <c r="K13" i="119"/>
  <c r="I25" i="119"/>
  <c r="I4" i="119"/>
  <c r="I11" i="119"/>
  <c r="I8" i="119"/>
  <c r="G6" i="119"/>
  <c r="G7" i="119"/>
  <c r="G13" i="119"/>
  <c r="G5" i="119"/>
  <c r="G10" i="119"/>
  <c r="G26" i="119"/>
  <c r="G14" i="119"/>
  <c r="F25" i="119"/>
  <c r="F11" i="119"/>
  <c r="F8" i="119"/>
  <c r="F4" i="119"/>
  <c r="E9" i="119"/>
  <c r="O39" i="187" l="1"/>
  <c r="L39" i="187"/>
  <c r="K39" i="187"/>
  <c r="A58" i="187"/>
  <c r="G39" i="187"/>
  <c r="J39" i="187"/>
  <c r="M39" i="187"/>
  <c r="A56" i="187"/>
  <c r="N39" i="187"/>
  <c r="A57" i="187"/>
  <c r="N39" i="181"/>
  <c r="K39" i="181"/>
  <c r="A57" i="181"/>
  <c r="A58" i="181"/>
  <c r="G39" i="181"/>
  <c r="D49" i="181" s="1"/>
  <c r="B49" i="181" s="1"/>
  <c r="J39" i="181"/>
  <c r="O39" i="181"/>
  <c r="L39" i="181"/>
  <c r="M39" i="181"/>
  <c r="A56" i="181"/>
  <c r="J39" i="178"/>
  <c r="N39" i="178"/>
  <c r="A58" i="178"/>
  <c r="G39" i="178"/>
  <c r="D49" i="178" s="1"/>
  <c r="B49" i="178" s="1"/>
  <c r="A56" i="178"/>
  <c r="K39" i="178"/>
  <c r="O39" i="178"/>
  <c r="M39" i="178"/>
  <c r="L39" i="178"/>
  <c r="A57" i="178"/>
  <c r="J39" i="176"/>
  <c r="A57" i="176"/>
  <c r="N39" i="176"/>
  <c r="O39" i="176"/>
  <c r="K39" i="176"/>
  <c r="A56" i="176"/>
  <c r="M39" i="176"/>
  <c r="L39" i="176"/>
  <c r="A58" i="176"/>
  <c r="G39" i="176"/>
  <c r="D49" i="176" s="1"/>
  <c r="B49" i="176" s="1"/>
  <c r="N39" i="174"/>
  <c r="L39" i="174"/>
  <c r="A58" i="174"/>
  <c r="G39" i="174"/>
  <c r="D49" i="174" s="1"/>
  <c r="B49" i="174" s="1"/>
  <c r="K39" i="174"/>
  <c r="A57" i="174"/>
  <c r="O39" i="174"/>
  <c r="M39" i="174"/>
  <c r="J39" i="174"/>
  <c r="A56" i="174"/>
  <c r="K39" i="172"/>
  <c r="N39" i="172"/>
  <c r="M39" i="172"/>
  <c r="L39" i="172"/>
  <c r="A58" i="172"/>
  <c r="G39" i="172"/>
  <c r="D49" i="172" s="1"/>
  <c r="B49" i="172" s="1"/>
  <c r="A56" i="172"/>
  <c r="J39" i="172"/>
  <c r="O39" i="172"/>
  <c r="A57" i="172"/>
  <c r="L39" i="170"/>
  <c r="N39" i="170"/>
  <c r="K39" i="170"/>
  <c r="O39" i="170"/>
  <c r="A57" i="170"/>
  <c r="A56" i="170"/>
  <c r="J39" i="170"/>
  <c r="M39" i="170"/>
  <c r="A58" i="170"/>
  <c r="G39" i="170"/>
  <c r="D49" i="170" s="1"/>
  <c r="B49" i="170" s="1"/>
  <c r="A56" i="168"/>
  <c r="N39" i="168"/>
  <c r="K39" i="168"/>
  <c r="M39" i="168"/>
  <c r="O39" i="168"/>
  <c r="A57" i="168"/>
  <c r="J39" i="168"/>
  <c r="L39" i="168"/>
  <c r="A58" i="168"/>
  <c r="G39" i="168"/>
  <c r="D49" i="168" s="1"/>
  <c r="B49" i="168" s="1"/>
  <c r="A56" i="166"/>
  <c r="J39" i="166"/>
  <c r="A58" i="166"/>
  <c r="G39" i="166"/>
  <c r="D49" i="166" s="1"/>
  <c r="B49" i="166" s="1"/>
  <c r="M39" i="166"/>
  <c r="N39" i="166"/>
  <c r="K39" i="166"/>
  <c r="O39" i="166"/>
  <c r="A57" i="166"/>
  <c r="L39" i="166"/>
  <c r="N39" i="164"/>
  <c r="A58" i="164"/>
  <c r="G39" i="164"/>
  <c r="D49" i="164" s="1"/>
  <c r="B49" i="164" s="1"/>
  <c r="O39" i="164"/>
  <c r="J39" i="164"/>
  <c r="L39" i="164"/>
  <c r="M39" i="164"/>
  <c r="K39" i="164"/>
  <c r="A56" i="164"/>
  <c r="A57" i="164"/>
  <c r="O39" i="162"/>
  <c r="A56" i="162"/>
  <c r="J39" i="162"/>
  <c r="N39" i="162"/>
  <c r="L39" i="162"/>
  <c r="A58" i="162"/>
  <c r="G39" i="162"/>
  <c r="D49" i="162" s="1"/>
  <c r="B49" i="162" s="1"/>
  <c r="A57" i="162"/>
  <c r="K39" i="162"/>
  <c r="M39" i="162"/>
  <c r="J39" i="160"/>
  <c r="N39" i="160"/>
  <c r="K39" i="160"/>
  <c r="A57" i="160"/>
  <c r="O39" i="160"/>
  <c r="L39" i="160"/>
  <c r="A58" i="160"/>
  <c r="G39" i="160"/>
  <c r="D49" i="160" s="1"/>
  <c r="B49" i="160" s="1"/>
  <c r="M39" i="160"/>
  <c r="A56" i="160"/>
  <c r="G5" i="102"/>
  <c r="G5" i="90"/>
  <c r="G5" i="81"/>
  <c r="J8" i="119"/>
  <c r="O8" i="119"/>
  <c r="N11" i="119"/>
  <c r="J4" i="119"/>
  <c r="M4" i="119"/>
  <c r="N25" i="119"/>
  <c r="N8" i="119"/>
  <c r="M8" i="119"/>
  <c r="K11" i="119"/>
  <c r="N4" i="119"/>
  <c r="L4" i="119"/>
  <c r="K25" i="119"/>
  <c r="L8" i="119"/>
  <c r="L11" i="119"/>
  <c r="O11" i="119"/>
  <c r="K4" i="119"/>
  <c r="L25" i="119"/>
  <c r="O25" i="119"/>
  <c r="K8" i="119"/>
  <c r="M11" i="119"/>
  <c r="J11" i="119"/>
  <c r="O4" i="119"/>
  <c r="M25" i="119"/>
  <c r="J25" i="119"/>
  <c r="I9" i="119"/>
  <c r="G4" i="119"/>
  <c r="G8" i="119"/>
  <c r="G25" i="119"/>
  <c r="G11" i="119"/>
  <c r="F9" i="119"/>
  <c r="B46" i="187" l="1"/>
  <c r="B47" i="187"/>
  <c r="D49" i="187"/>
  <c r="B49" i="187" s="1"/>
  <c r="G5" i="185"/>
  <c r="B47" i="181"/>
  <c r="B46" i="181"/>
  <c r="B47" i="176"/>
  <c r="B47" i="178"/>
  <c r="B46" i="178"/>
  <c r="B46" i="176"/>
  <c r="B47" i="174"/>
  <c r="B46" i="174"/>
  <c r="B47" i="172"/>
  <c r="B46" i="172"/>
  <c r="B46" i="170"/>
  <c r="B47" i="170"/>
  <c r="B47" i="168"/>
  <c r="B46" i="168"/>
  <c r="B46" i="166"/>
  <c r="B47" i="166"/>
  <c r="B47" i="164"/>
  <c r="B46" i="164"/>
  <c r="B46" i="162"/>
  <c r="B47" i="162"/>
  <c r="B47" i="160"/>
  <c r="B46" i="160"/>
  <c r="G5" i="111"/>
  <c r="G5" i="105"/>
  <c r="G5" i="96"/>
  <c r="G5" i="87"/>
  <c r="K9" i="119"/>
  <c r="L9" i="119"/>
  <c r="O9" i="119"/>
  <c r="M9" i="119"/>
  <c r="J9" i="119"/>
  <c r="N9" i="119"/>
  <c r="G9" i="119"/>
  <c r="C48" i="187" l="1"/>
  <c r="D48" i="187" s="1"/>
  <c r="B48" i="187" s="1"/>
  <c r="C48" i="181"/>
  <c r="D48" i="181" s="1"/>
  <c r="B48" i="181" s="1"/>
  <c r="C48" i="176"/>
  <c r="D48" i="176" s="1"/>
  <c r="B48" i="176" s="1"/>
  <c r="C48" i="178"/>
  <c r="D48" i="178" s="1"/>
  <c r="B48" i="178" s="1"/>
  <c r="C48" i="174"/>
  <c r="D48" i="174" s="1"/>
  <c r="B48" i="174" s="1"/>
  <c r="C48" i="172"/>
  <c r="D48" i="172" s="1"/>
  <c r="B48" i="172" s="1"/>
  <c r="C48" i="170"/>
  <c r="D48" i="170" s="1"/>
  <c r="B48" i="170" s="1"/>
  <c r="C48" i="168"/>
  <c r="D48" i="168" s="1"/>
  <c r="B48" i="168" s="1"/>
  <c r="C48" i="166"/>
  <c r="D48" i="166" s="1"/>
  <c r="B48" i="166" s="1"/>
  <c r="C48" i="164"/>
  <c r="D48" i="164" s="1"/>
  <c r="B48" i="164" s="1"/>
  <c r="C48" i="162"/>
  <c r="D48" i="162" s="1"/>
  <c r="B48" i="162" s="1"/>
  <c r="C48" i="160"/>
  <c r="D48" i="160" s="1"/>
  <c r="B48" i="160" s="1"/>
  <c r="G5" i="108"/>
  <c r="G5" i="99"/>
  <c r="G5" i="93"/>
  <c r="D12" i="119" l="1"/>
  <c r="E12" i="119"/>
  <c r="I12" i="119"/>
  <c r="F12" i="119"/>
  <c r="D15" i="119" l="1"/>
  <c r="K12" i="119"/>
  <c r="J12" i="119"/>
  <c r="O12" i="119"/>
  <c r="N12" i="119"/>
  <c r="M12" i="119"/>
  <c r="L12" i="119"/>
  <c r="G12" i="119"/>
  <c r="E15" i="119"/>
  <c r="A56" i="119" l="1"/>
  <c r="I15" i="119"/>
  <c r="F15" i="119"/>
  <c r="L15" i="119"/>
  <c r="M15" i="119"/>
  <c r="J15" i="119"/>
  <c r="N15" i="119"/>
  <c r="K15" i="119"/>
  <c r="O15" i="119"/>
  <c r="G15" i="119"/>
  <c r="E17" i="119"/>
  <c r="D17" i="119" l="1"/>
  <c r="I17" i="119"/>
  <c r="F17" i="119"/>
  <c r="E22" i="119"/>
  <c r="D22" i="119" l="1"/>
  <c r="M17" i="119"/>
  <c r="J17" i="119"/>
  <c r="K17" i="119"/>
  <c r="L17" i="119"/>
  <c r="O17" i="119"/>
  <c r="N17" i="119"/>
  <c r="I22" i="119"/>
  <c r="G17" i="119"/>
  <c r="F22" i="119"/>
  <c r="E19" i="119"/>
  <c r="D19" i="119" l="1"/>
  <c r="L22" i="119"/>
  <c r="K22" i="119"/>
  <c r="J22" i="119"/>
  <c r="O22" i="119"/>
  <c r="N22" i="119"/>
  <c r="M22" i="119"/>
  <c r="I19" i="119"/>
  <c r="G22" i="119"/>
  <c r="F19" i="119"/>
  <c r="E24" i="119"/>
  <c r="D24" i="119" l="1"/>
  <c r="N19" i="119"/>
  <c r="K19" i="119"/>
  <c r="L19" i="119"/>
  <c r="O19" i="119"/>
  <c r="M19" i="119"/>
  <c r="J19" i="119"/>
  <c r="I24" i="119"/>
  <c r="G19" i="119"/>
  <c r="F24" i="119"/>
  <c r="E23" i="119"/>
  <c r="D23" i="119" l="1"/>
  <c r="L24" i="119"/>
  <c r="K24" i="119"/>
  <c r="J24" i="119"/>
  <c r="O24" i="119"/>
  <c r="N24" i="119"/>
  <c r="M24" i="119"/>
  <c r="I23" i="119"/>
  <c r="G24" i="119"/>
  <c r="F23" i="119"/>
  <c r="E21" i="119"/>
  <c r="D21" i="119" l="1"/>
  <c r="L23" i="119"/>
  <c r="O23" i="119"/>
  <c r="N23" i="119"/>
  <c r="K23" i="119"/>
  <c r="M23" i="119"/>
  <c r="J23" i="119"/>
  <c r="I21" i="119"/>
  <c r="G23" i="119"/>
  <c r="F21" i="119"/>
  <c r="E18" i="119"/>
  <c r="D18" i="119" l="1"/>
  <c r="M21" i="119"/>
  <c r="J21" i="119"/>
  <c r="N21" i="119"/>
  <c r="K21" i="119"/>
  <c r="L21" i="119"/>
  <c r="O21" i="119"/>
  <c r="I18" i="119"/>
  <c r="G21" i="119"/>
  <c r="F18" i="119"/>
  <c r="E20" i="119"/>
  <c r="D20" i="119" l="1"/>
  <c r="D16" i="119"/>
  <c r="N18" i="119"/>
  <c r="M18" i="119"/>
  <c r="L18" i="119"/>
  <c r="K18" i="119"/>
  <c r="J18" i="119"/>
  <c r="O18" i="119"/>
  <c r="I20" i="119"/>
  <c r="G18" i="119"/>
  <c r="F20" i="119"/>
  <c r="E16" i="119"/>
  <c r="G5" i="84" l="1"/>
  <c r="K20" i="119"/>
  <c r="J20" i="119"/>
  <c r="O20" i="119"/>
  <c r="N20" i="119"/>
  <c r="M20" i="119"/>
  <c r="L20" i="119"/>
  <c r="I16" i="119"/>
  <c r="G20" i="119"/>
  <c r="F16" i="119"/>
  <c r="J16" i="119"/>
  <c r="O16" i="119"/>
  <c r="N16" i="119"/>
  <c r="M16" i="119"/>
  <c r="L16" i="119"/>
  <c r="K16" i="119"/>
  <c r="G16" i="119"/>
  <c r="O39" i="119" l="1"/>
  <c r="L39" i="119"/>
  <c r="N39" i="119"/>
  <c r="K39" i="119"/>
  <c r="M39" i="119"/>
  <c r="J39" i="119"/>
  <c r="A57" i="119"/>
  <c r="B47" i="119" l="1"/>
  <c r="B46" i="119"/>
  <c r="C48" i="119" l="1"/>
  <c r="D48" i="119" s="1"/>
  <c r="B48" i="119" s="1"/>
</calcChain>
</file>

<file path=xl/connections.xml><?xml version="1.0" encoding="utf-8"?>
<connections xmlns="http://schemas.openxmlformats.org/spreadsheetml/2006/main">
  <connection id="1" name="baptism_source_stake_month" type="6" refreshedVersion="5" background="1" saveData="1">
    <textPr codePage="437" sourceFile="C:\Users\2019353\Documents\projects\automated_reporting\report\Debug\baptism\baptism_source_stake_month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3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port_data_stake" type="6" refreshedVersion="5" background="1" saveData="1">
    <textPr codePage="437" sourceFile="C:\Users\2019353\Documents\projects\automated_reporting\report\Debug\reports\report_data_stak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port_data_stake_month" type="6" refreshedVersion="5" background="1" saveData="1">
    <textPr codePage="437" sourceFile="C:\Users\2019353\Documents\projects\automated_reporting\report\Debug\reports\report_data_stake_month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<sst xmlns="http://schemas.openxmlformats.org/spreadsheetml/2006/main" count="4441" uniqueCount="1549">
  <si>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</si>
  <si>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</si>
  <si>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</si>
  <si>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</si>
  <si>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</si>
  <si>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</si>
  <si>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</si>
  <si>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</si>
  <si>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</si>
  <si>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</si>
  <si>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</si>
  <si>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</si>
  <si>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</si>
  <si>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</si>
  <si>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</si>
  <si>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</si>
  <si>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</si>
  <si>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</si>
  <si>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</si>
  <si>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</si>
  <si>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</si>
  <si>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</si>
  <si>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</si>
  <si>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</si>
  <si>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</si>
  <si>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</si>
  <si>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</si>
  <si>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</si>
  <si>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</si>
  <si>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</si>
  <si>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</si>
  <si>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</si>
  <si>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</si>
  <si>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</si>
  <si>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</si>
  <si>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</si>
  <si>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</si>
  <si>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</si>
  <si>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</si>
  <si>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</si>
  <si>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</si>
  <si>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</si>
  <si>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</si>
  <si>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</si>
  <si>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</si>
  <si>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</si>
  <si>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</si>
  <si>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</si>
  <si>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</si>
  <si>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HUALIAN</t>
  </si>
  <si>
    <t>NORTH</t>
  </si>
  <si>
    <t>EAST</t>
  </si>
  <si>
    <t>WEST</t>
  </si>
  <si>
    <t>SOUTH</t>
  </si>
  <si>
    <t>CENTRAL</t>
  </si>
  <si>
    <t>Next Week</t>
  </si>
  <si>
    <t>WEEKLY_REPORT_DAY</t>
  </si>
  <si>
    <t>+886910358944</t>
  </si>
  <si>
    <t>E. Ure / Elliott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</si>
  <si>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</si>
  <si>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</si>
  <si>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</si>
  <si>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</si>
  <si>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</si>
  <si>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</si>
  <si>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</si>
  <si>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</si>
  <si>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助理</t>
  </si>
  <si>
    <t>辦公室長老</t>
  </si>
  <si>
    <t>YTD</t>
  </si>
  <si>
    <t>Office E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</si>
  <si>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</si>
  <si>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</si>
  <si>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</si>
  <si>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</si>
  <si>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</si>
  <si>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</si>
  <si>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</si>
  <si>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</si>
  <si>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</si>
  <si>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</si>
  <si>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</si>
  <si>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</si>
  <si>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</si>
  <si>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</si>
  <si>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</si>
  <si>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</si>
  <si>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</si>
  <si>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</si>
  <si>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</si>
  <si>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</si>
  <si>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</si>
  <si>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</si>
  <si>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</si>
  <si>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</si>
  <si>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</si>
  <si>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</si>
  <si>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</si>
  <si>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</si>
  <si>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</si>
  <si>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</si>
  <si>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</si>
  <si>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</si>
  <si>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</si>
  <si>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</si>
  <si>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</si>
  <si>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</si>
  <si>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</si>
  <si>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</si>
  <si>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</si>
  <si>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</si>
  <si>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</si>
  <si>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</si>
  <si>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</si>
  <si>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</si>
  <si>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</si>
  <si>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</si>
  <si>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</si>
  <si>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</si>
  <si>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</si>
  <si>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</si>
  <si>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</si>
  <si>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</si>
  <si>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</si>
  <si>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</si>
  <si>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</si>
  <si>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</si>
  <si>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</si>
  <si>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</si>
  <si>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</si>
  <si>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</si>
  <si>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</si>
  <si>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</si>
  <si>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</si>
  <si>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</si>
  <si>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</si>
  <si>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</si>
  <si>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</si>
  <si>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</si>
  <si>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</si>
  <si>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</si>
  <si>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</si>
  <si>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</si>
  <si>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</si>
  <si>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</si>
  <si>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</si>
  <si>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</si>
  <si>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</si>
  <si>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</si>
  <si>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</si>
  <si>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</si>
  <si>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</si>
  <si>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</si>
  <si>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</si>
  <si>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</si>
  <si>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</si>
  <si>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</si>
  <si>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</si>
  <si>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</si>
  <si>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</si>
  <si>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</si>
  <si>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</si>
  <si>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</si>
  <si>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</si>
  <si>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</si>
  <si>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</si>
  <si>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</si>
  <si>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</si>
  <si>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</si>
  <si>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</si>
  <si>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</si>
  <si>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</si>
  <si>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</si>
  <si>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</si>
  <si>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</si>
  <si>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</si>
  <si>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</si>
  <si>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</si>
  <si>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</si>
  <si>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</si>
  <si>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</si>
  <si>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</si>
  <si>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</si>
  <si>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</si>
  <si>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</si>
  <si>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</si>
  <si>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</si>
  <si>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</si>
  <si>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</si>
  <si>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</si>
  <si>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</si>
  <si>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</si>
  <si>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</si>
  <si>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</si>
  <si>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</si>
  <si>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</si>
  <si>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</si>
  <si>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</si>
  <si>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</si>
  <si>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</si>
  <si>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</si>
  <si>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</si>
  <si>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</si>
  <si>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</si>
  <si>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</si>
  <si>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</si>
  <si>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</si>
  <si>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</si>
  <si>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</si>
  <si>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</si>
  <si>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</si>
  <si>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</si>
  <si>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</si>
  <si>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</si>
  <si>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</si>
  <si>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</si>
  <si>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</si>
  <si>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</si>
  <si>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</si>
  <si>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</si>
  <si>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</si>
  <si>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</si>
  <si>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</si>
  <si>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</si>
  <si>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</si>
  <si>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</si>
  <si>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</si>
  <si>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</si>
  <si>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</si>
  <si>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</si>
  <si>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</si>
  <si>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</si>
  <si>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</si>
  <si>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</si>
  <si>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</si>
  <si>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</si>
  <si>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</si>
  <si>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</si>
  <si>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</si>
  <si>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</si>
  <si>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</si>
  <si>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</si>
  <si>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</si>
  <si>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</si>
  <si>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</si>
  <si>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</si>
  <si>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</si>
  <si>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</si>
  <si>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</si>
  <si>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</si>
  <si>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</si>
  <si>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</si>
  <si>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</si>
  <si>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</si>
  <si>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</si>
  <si>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</si>
  <si>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</si>
  <si>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</si>
  <si>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</si>
  <si>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</si>
  <si>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</si>
  <si>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</si>
  <si>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</si>
  <si>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</si>
  <si>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</si>
  <si>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</si>
  <si>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</si>
  <si>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</si>
  <si>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</si>
  <si>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</si>
  <si>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</si>
  <si>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</si>
  <si>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</si>
  <si>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</si>
  <si>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</si>
  <si>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</si>
  <si>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</si>
  <si>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</si>
  <si>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</si>
  <si>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</si>
  <si>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</si>
  <si>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</si>
  <si>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</si>
  <si>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</si>
  <si>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</si>
  <si>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</si>
  <si>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</si>
  <si>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</si>
  <si>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</si>
  <si>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</si>
  <si>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</si>
  <si>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</si>
  <si>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</si>
  <si>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</si>
  <si>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</si>
  <si>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</si>
  <si>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</si>
  <si>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</si>
  <si>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</si>
  <si>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</si>
  <si>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</si>
  <si>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</si>
  <si>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</si>
  <si>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</si>
  <si>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</si>
  <si>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</si>
  <si>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</si>
  <si>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</si>
  <si>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</si>
  <si>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</si>
  <si>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</si>
  <si>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</si>
  <si>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</si>
  <si>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</si>
  <si>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</si>
  <si>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</si>
  <si>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</si>
  <si>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</si>
  <si>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</si>
  <si>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</si>
  <si>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</si>
  <si>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</si>
  <si>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</si>
  <si>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</si>
  <si>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</si>
  <si>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</si>
  <si>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</si>
  <si>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</si>
  <si>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</si>
  <si>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</si>
  <si>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</si>
  <si>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</si>
  <si>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</si>
  <si>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</si>
  <si>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</si>
  <si>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</si>
  <si>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</si>
  <si>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</si>
  <si>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</si>
  <si>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</si>
  <si>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</si>
  <si>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</si>
  <si>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</si>
  <si>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</si>
  <si>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</si>
  <si>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</si>
  <si>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</si>
  <si>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</si>
  <si>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</si>
  <si>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</si>
  <si>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</si>
  <si>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</si>
  <si>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</si>
  <si>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</si>
  <si>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</si>
  <si>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</si>
  <si>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</si>
  <si>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</si>
  <si>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</si>
  <si>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</si>
  <si>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</si>
  <si>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</si>
  <si>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</si>
  <si>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</si>
  <si>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</si>
  <si>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</si>
  <si>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</si>
  <si>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</si>
  <si>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</si>
  <si>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</si>
  <si>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</si>
  <si>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</si>
  <si>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</si>
  <si>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</si>
  <si>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</si>
  <si>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</si>
  <si>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</si>
  <si>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</si>
  <si>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</si>
  <si>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</si>
  <si>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</si>
  <si>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</si>
  <si>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</si>
  <si>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</si>
  <si>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</si>
  <si>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</si>
  <si>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</si>
  <si>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</si>
  <si>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</si>
  <si>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</si>
  <si>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</si>
  <si>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</si>
  <si>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</si>
  <si>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</si>
  <si>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</si>
  <si>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</si>
  <si>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</si>
  <si>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</si>
  <si>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</si>
  <si>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</si>
  <si>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</si>
  <si>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</si>
  <si>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</si>
  <si>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</si>
  <si>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</si>
  <si>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</si>
  <si>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</si>
  <si>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</si>
  <si>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</si>
  <si>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</si>
  <si>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</si>
  <si>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</si>
  <si>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</si>
  <si>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</si>
  <si>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</si>
  <si>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</si>
  <si>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</si>
  <si>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</si>
  <si>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</si>
  <si>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</si>
  <si>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</si>
  <si>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</si>
  <si>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</si>
  <si>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</si>
  <si>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</si>
  <si>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</si>
  <si>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</si>
  <si>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</si>
  <si>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</si>
  <si>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</si>
  <si>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</si>
  <si>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</si>
  <si>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</si>
  <si>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</si>
  <si>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</si>
  <si>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</si>
  <si>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</si>
  <si>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</si>
  <si>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</si>
  <si>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</si>
  <si>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</si>
  <si>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</si>
  <si>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</si>
  <si>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</si>
  <si>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</si>
  <si>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</si>
  <si>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</si>
  <si>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</si>
  <si>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</si>
  <si>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</si>
  <si>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</si>
  <si>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</si>
  <si>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</si>
  <si>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</si>
  <si>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</si>
  <si>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</si>
  <si>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</si>
  <si>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</si>
  <si>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</si>
  <si>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</si>
  <si>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</si>
  <si>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</si>
  <si>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</si>
  <si>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</si>
  <si>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</si>
  <si>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</si>
  <si>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</si>
  <si>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</si>
  <si>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</si>
  <si>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</si>
  <si>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</si>
  <si>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</si>
  <si>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</si>
  <si>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</si>
  <si>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</si>
  <si>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</si>
  <si>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</si>
  <si>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</si>
  <si>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</si>
  <si>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</si>
  <si>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</si>
  <si>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</si>
  <si>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</si>
  <si>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</si>
  <si>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</si>
  <si>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</si>
  <si>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</si>
  <si>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</si>
  <si>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</si>
  <si>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</si>
  <si>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</si>
  <si>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</si>
  <si>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</si>
  <si>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</si>
  <si>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</si>
  <si>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</si>
  <si>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</si>
  <si>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</si>
  <si>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</si>
  <si>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</si>
  <si>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</si>
  <si>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</si>
  <si>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</si>
  <si>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</si>
  <si>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</si>
  <si>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</si>
  <si>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</si>
  <si>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</si>
  <si>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</si>
  <si>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</si>
  <si>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</si>
  <si>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</si>
  <si>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</si>
  <si>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</si>
  <si>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</si>
  <si>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</si>
  <si>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</si>
  <si>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</si>
  <si>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</si>
  <si>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</si>
  <si>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</si>
  <si>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</si>
  <si>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</si>
  <si>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</si>
  <si>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</si>
  <si>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</si>
  <si>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</si>
  <si>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</si>
  <si>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</si>
  <si>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</si>
  <si>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</si>
  <si>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</si>
  <si>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</si>
  <si>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</si>
  <si>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</si>
  <si>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</si>
  <si>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</si>
  <si>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</si>
  <si>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</si>
  <si>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</si>
  <si>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</si>
  <si>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</si>
  <si>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</si>
  <si>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</si>
  <si>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</si>
  <si>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</si>
  <si>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</si>
  <si>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</si>
  <si>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</si>
  <si>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</si>
  <si>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</si>
  <si>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</si>
  <si>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</si>
  <si>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</si>
  <si>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</si>
  <si>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</si>
  <si>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</si>
  <si>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</si>
  <si>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</si>
  <si>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</si>
  <si>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</si>
  <si>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</si>
  <si>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</si>
  <si>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</si>
  <si>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</si>
  <si>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</si>
  <si>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</si>
  <si>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</si>
  <si>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</si>
  <si>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</si>
  <si>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</si>
  <si>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</si>
  <si>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</si>
  <si>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</si>
  <si>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</si>
  <si>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</si>
  <si>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</si>
  <si>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</si>
  <si>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</si>
  <si>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</si>
  <si>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</si>
  <si>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</si>
  <si>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</si>
  <si>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</si>
  <si>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</si>
  <si>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</si>
  <si>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</si>
  <si>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</si>
  <si>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</si>
  <si>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</si>
  <si>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</si>
  <si>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</si>
  <si>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</si>
  <si>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</si>
  <si>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</si>
  <si>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</si>
  <si>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</si>
  <si>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</si>
  <si>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</si>
  <si>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</si>
  <si>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</si>
  <si>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</si>
  <si>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</si>
  <si>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</si>
  <si>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</si>
  <si>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</si>
  <si>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</si>
  <si>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</si>
  <si>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</si>
  <si>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</si>
  <si>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</si>
  <si>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</si>
  <si>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</si>
  <si>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</si>
  <si>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</si>
  <si>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</si>
  <si>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</si>
  <si>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</si>
  <si>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</si>
  <si>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</si>
  <si>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</si>
  <si>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</si>
  <si>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</si>
  <si>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</si>
  <si>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</si>
  <si>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</si>
  <si>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</si>
  <si>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</si>
  <si>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</si>
  <si>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</si>
  <si>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</si>
  <si>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</si>
  <si>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</si>
  <si>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</si>
  <si>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</si>
  <si>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</si>
  <si>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</si>
  <si>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 xml:space="preserve">E. Larsen / Heaps ZL </t>
  </si>
  <si>
    <t>E. Pincock / Young</t>
  </si>
  <si>
    <t>E. Alder DL / Holloway</t>
  </si>
  <si>
    <t>S. Cardon / Pendergrass STL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</si>
  <si>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</si>
  <si>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</si>
  <si>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</si>
  <si>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</si>
  <si>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</si>
  <si>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</si>
  <si>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Casper / Van de Merwe</t>
  </si>
  <si>
    <t>S. Bain / Hadley</t>
  </si>
  <si>
    <t>E. King / Hamilton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</si>
  <si>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</si>
  <si>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</si>
  <si>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</si>
  <si>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</si>
  <si>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</si>
  <si>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</si>
  <si>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</si>
  <si>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</si>
  <si>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</si>
  <si>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</si>
  <si>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</si>
  <si>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</si>
  <si>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</si>
  <si>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</si>
  <si>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</si>
  <si>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</si>
  <si>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</si>
  <si>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</si>
  <si>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</si>
  <si>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</si>
  <si>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</si>
  <si>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</si>
  <si>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</si>
  <si>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</si>
  <si>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</si>
  <si>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</si>
  <si>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</si>
  <si>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</si>
  <si>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</si>
  <si>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</si>
  <si>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</si>
  <si>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</si>
  <si>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</si>
  <si>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</si>
  <si>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</si>
  <si>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</si>
  <si>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</si>
  <si>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</si>
  <si>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</si>
  <si>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</si>
  <si>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</si>
  <si>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</si>
  <si>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</si>
  <si>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</si>
  <si>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</si>
  <si>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</si>
  <si>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</si>
  <si>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</si>
  <si>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</si>
  <si>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</si>
  <si>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</si>
  <si>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</si>
  <si>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</si>
  <si>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</si>
  <si>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</si>
  <si>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</si>
  <si>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</si>
  <si>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</si>
  <si>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</si>
  <si>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</si>
  <si>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</si>
  <si>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</si>
  <si>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</si>
  <si>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</si>
  <si>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</si>
  <si>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JILONG_A_E</t>
  </si>
  <si>
    <t>E. Luther DL / James</t>
  </si>
  <si>
    <t>JILONG_B_E</t>
  </si>
  <si>
    <t>E. Andelin / Lin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</si>
  <si>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</si>
  <si>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</si>
  <si>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</si>
  <si>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</si>
  <si>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</si>
  <si>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</si>
  <si>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</si>
  <si>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</si>
  <si>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</si>
  <si>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</si>
  <si>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</si>
  <si>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</si>
  <si>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</si>
  <si>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</si>
  <si>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</si>
  <si>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</si>
  <si>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</si>
  <si>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</si>
  <si>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</si>
  <si>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</si>
  <si>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</si>
  <si>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</si>
  <si>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</si>
  <si>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</si>
  <si>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</si>
  <si>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</si>
  <si>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</si>
  <si>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</si>
  <si>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</si>
  <si>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</si>
  <si>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</si>
  <si>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</si>
  <si>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</si>
  <si>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</si>
  <si>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</si>
  <si>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</si>
  <si>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</si>
  <si>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</si>
  <si>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</si>
  <si>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</si>
  <si>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</si>
  <si>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</si>
  <si>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</si>
  <si>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</si>
  <si>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</si>
  <si>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</si>
  <si>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</si>
  <si>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</si>
  <si>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</si>
  <si>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</si>
  <si>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</si>
  <si>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</si>
  <si>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</si>
  <si>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</si>
  <si>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</si>
  <si>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</si>
  <si>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</si>
  <si>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花蓮3A長老</t>
  </si>
  <si>
    <t>花蓮3B長老</t>
  </si>
  <si>
    <t>花蓮1姐妹</t>
  </si>
  <si>
    <t>Hualien Stake</t>
  </si>
  <si>
    <t>花蓮支聯會</t>
  </si>
  <si>
    <t>Hualian Zone</t>
  </si>
  <si>
    <t>Taidong Zone</t>
  </si>
  <si>
    <t>TAIDONG_2_E</t>
  </si>
  <si>
    <t>E. Love (DL) / Nixon ZL</t>
  </si>
  <si>
    <t>TAIDONG_2_S</t>
  </si>
  <si>
    <t>S. Child / Hickenlooper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</si>
  <si>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</si>
  <si>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</si>
  <si>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</si>
  <si>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</si>
  <si>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</si>
  <si>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</si>
  <si>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YULI_E</t>
  </si>
  <si>
    <t xml:space="preserve">E. Gwilliam DL /  Greenhalgh </t>
  </si>
  <si>
    <t>YULI_S</t>
  </si>
  <si>
    <t>S. Coleman / Bradley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</si>
  <si>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</si>
  <si>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</si>
  <si>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</si>
  <si>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</si>
  <si>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</si>
  <si>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</si>
  <si>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</si>
  <si>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</si>
  <si>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</si>
  <si>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</si>
  <si>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</si>
  <si>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</si>
  <si>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</si>
  <si>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</si>
  <si>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</si>
  <si>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</si>
  <si>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</si>
  <si>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</si>
  <si>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</si>
  <si>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</si>
  <si>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</si>
  <si>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</si>
  <si>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</si>
  <si>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</si>
  <si>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</si>
  <si>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</si>
  <si>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</si>
  <si>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</si>
  <si>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</si>
  <si>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</si>
  <si>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</si>
  <si>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</si>
  <si>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</si>
  <si>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</si>
  <si>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</si>
  <si>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</si>
  <si>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</si>
  <si>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</si>
  <si>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</si>
  <si>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</si>
  <si>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>E. Gray / Jensen ZL</t>
  </si>
  <si>
    <t xml:space="preserve">E. Wayment DL / Leonhart </t>
  </si>
  <si>
    <t>S. Kirkham / Johnson STL</t>
  </si>
  <si>
    <t>S. Pierson / Chang</t>
  </si>
  <si>
    <t>E. Sumsion DL / Zhu</t>
  </si>
  <si>
    <t>S. Tan / Oviatt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</si>
  <si>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</si>
  <si>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</si>
  <si>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</si>
  <si>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</si>
  <si>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</si>
  <si>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</si>
  <si>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</si>
  <si>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</si>
  <si>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</si>
  <si>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</si>
  <si>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</si>
  <si>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</si>
  <si>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</si>
  <si>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</si>
  <si>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</si>
  <si>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</si>
  <si>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</si>
  <si>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</si>
  <si>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</si>
  <si>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</si>
  <si>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</si>
  <si>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</si>
  <si>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</si>
  <si>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</si>
  <si>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</si>
  <si>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</si>
  <si>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</si>
  <si>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</si>
  <si>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</si>
  <si>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</si>
  <si>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</si>
  <si>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</si>
  <si>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</si>
  <si>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</si>
  <si>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</si>
  <si>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</si>
  <si>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</si>
  <si>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</si>
  <si>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</si>
  <si>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</si>
  <si>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</si>
  <si>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</si>
  <si>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</si>
  <si>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</si>
  <si>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</si>
  <si>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</si>
  <si>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</si>
  <si>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</si>
  <si>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</si>
  <si>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</si>
  <si>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</si>
  <si>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</si>
  <si>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</si>
  <si>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</si>
  <si>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</si>
  <si>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</si>
  <si>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</si>
  <si>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</si>
  <si>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</si>
  <si>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</si>
  <si>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</si>
  <si>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</si>
  <si>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</si>
  <si>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</si>
  <si>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</si>
  <si>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</si>
  <si>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</si>
  <si>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</si>
  <si>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</si>
  <si>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</si>
  <si>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</si>
  <si>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</si>
  <si>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</si>
  <si>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</si>
  <si>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</si>
  <si>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</si>
  <si>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</si>
  <si>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</si>
  <si>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</si>
  <si>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</si>
  <si>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</si>
  <si>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</si>
  <si>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</si>
  <si>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</si>
  <si>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</si>
  <si>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</si>
  <si>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E. Sessions / Christensen  ZL</t>
  </si>
  <si>
    <t>E. Matua DL / Chiu</t>
  </si>
  <si>
    <t>S. Chan / Chiu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</si>
  <si>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</si>
  <si>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</si>
  <si>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</si>
  <si>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</si>
  <si>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</si>
  <si>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</si>
  <si>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</si>
  <si>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</si>
  <si>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</si>
  <si>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</si>
  <si>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</si>
  <si>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</si>
  <si>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</si>
  <si>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</si>
  <si>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</si>
  <si>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</si>
  <si>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</si>
  <si>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</si>
  <si>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</si>
  <si>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</si>
  <si>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</si>
  <si>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</si>
  <si>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</si>
  <si>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</si>
  <si>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</si>
  <si>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</si>
  <si>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</si>
  <si>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</si>
  <si>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</si>
  <si>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XINDIAN_E</t>
  </si>
  <si>
    <t>E. Stevenson DL / Reintjes</t>
  </si>
  <si>
    <t>ANKANG_E</t>
  </si>
  <si>
    <t>E. Varney / Merrell</t>
  </si>
  <si>
    <t>XINDIAN_S</t>
  </si>
  <si>
    <t>S. Kunzler / Nau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</si>
  <si>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</si>
  <si>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</si>
  <si>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</si>
  <si>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</si>
  <si>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</si>
  <si>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</si>
  <si>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</si>
  <si>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</si>
  <si>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</si>
  <si>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</si>
  <si>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</si>
  <si>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</si>
  <si>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</si>
  <si>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</si>
  <si>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</si>
  <si>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</si>
  <si>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</si>
  <si>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</si>
  <si>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DANFENG_E</t>
  </si>
  <si>
    <t>E. Lin / Zhuang</t>
  </si>
  <si>
    <t>SIYUAN_E</t>
  </si>
  <si>
    <t>E. Aiono DL / Petermann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</si>
  <si>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</si>
  <si>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</si>
  <si>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</si>
  <si>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</si>
  <si>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</si>
  <si>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</si>
  <si>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</si>
  <si>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</si>
  <si>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</si>
  <si>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</si>
  <si>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</si>
  <si>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</si>
  <si>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</si>
  <si>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</si>
  <si>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</si>
  <si>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</si>
  <si>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</si>
  <si>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</si>
  <si>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</si>
  <si>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</si>
  <si>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</si>
  <si>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</si>
  <si>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</si>
  <si>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</si>
  <si>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</si>
  <si>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</si>
  <si>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</si>
  <si>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</si>
  <si>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</si>
  <si>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</si>
  <si>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</si>
  <si>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</si>
  <si>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</si>
  <si>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</si>
  <si>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</si>
  <si>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</si>
  <si>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</si>
  <si>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</si>
  <si>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</si>
  <si>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</si>
  <si>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</si>
  <si>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</si>
  <si>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</si>
  <si>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</si>
  <si>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</si>
  <si>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</si>
  <si>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</si>
  <si>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</si>
  <si>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</si>
  <si>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</si>
  <si>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</si>
  <si>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</si>
  <si>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</si>
  <si>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</si>
  <si>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</si>
  <si>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</si>
  <si>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</si>
  <si>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</si>
  <si>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</si>
  <si>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</si>
  <si>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</si>
  <si>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</si>
  <si>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</si>
  <si>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</si>
  <si>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</si>
  <si>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</si>
  <si>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</si>
  <si>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</si>
  <si>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</si>
  <si>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</si>
  <si>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</si>
  <si>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</si>
  <si>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</si>
  <si>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</si>
  <si>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</si>
  <si>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</si>
  <si>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</si>
  <si>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</si>
  <si>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</si>
  <si>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</si>
  <si>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</si>
  <si>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</si>
  <si>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</si>
  <si>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</si>
  <si>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</si>
  <si>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</si>
  <si>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</si>
  <si>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</si>
  <si>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</si>
  <si>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</si>
  <si>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</si>
  <si>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</si>
  <si>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</si>
  <si>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</si>
  <si>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</si>
  <si>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</si>
  <si>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</si>
  <si>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</si>
  <si>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</si>
  <si>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</si>
  <si>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</si>
  <si>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</si>
  <si>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</si>
  <si>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</si>
  <si>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</si>
  <si>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</si>
  <si>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</si>
  <si>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</si>
  <si>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</si>
  <si>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</si>
  <si>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</si>
  <si>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</si>
  <si>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</si>
  <si>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</si>
  <si>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</si>
  <si>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</si>
  <si>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</si>
  <si>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</si>
  <si>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</si>
  <si>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</si>
  <si>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</si>
  <si>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</si>
  <si>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</si>
  <si>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</si>
  <si>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</si>
  <si>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</si>
  <si>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</si>
  <si>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</si>
  <si>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</si>
  <si>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</si>
  <si>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</si>
  <si>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</si>
  <si>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</si>
  <si>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</si>
  <si>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</si>
  <si>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</si>
  <si>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</si>
  <si>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</si>
  <si>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</si>
  <si>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</si>
  <si>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</si>
  <si>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</si>
  <si>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</si>
  <si>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</si>
  <si>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</si>
  <si>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</si>
  <si>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</si>
  <si>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</si>
  <si>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</si>
  <si>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</si>
  <si>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</si>
  <si>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</si>
  <si>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</si>
  <si>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</si>
  <si>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</si>
  <si>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</si>
  <si>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</si>
  <si>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</si>
  <si>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</si>
  <si>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</si>
  <si>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</si>
  <si>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</si>
  <si>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</si>
  <si>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</si>
  <si>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</si>
  <si>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</si>
  <si>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</si>
  <si>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</si>
  <si>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</si>
  <si>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</si>
  <si>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</si>
  <si>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</si>
  <si>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</si>
  <si>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</si>
  <si>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</si>
  <si>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</si>
  <si>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</si>
  <si>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</si>
  <si>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</si>
  <si>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</si>
  <si>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</si>
  <si>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</si>
  <si>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</si>
  <si>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</si>
  <si>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</si>
  <si>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</si>
  <si>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</si>
  <si>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</si>
  <si>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</si>
  <si>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</si>
  <si>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</si>
  <si>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</si>
  <si>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</si>
  <si>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</si>
  <si>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</si>
  <si>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</si>
  <si>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</si>
  <si>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</si>
  <si>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</si>
  <si>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</si>
  <si>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</si>
  <si>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</si>
  <si>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</si>
  <si>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</si>
  <si>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</si>
  <si>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</si>
  <si>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</si>
  <si>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</si>
  <si>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</si>
  <si>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</si>
  <si>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</si>
  <si>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</si>
  <si>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</si>
  <si>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</si>
  <si>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</si>
  <si>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</si>
  <si>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</si>
  <si>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</si>
  <si>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</si>
  <si>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</si>
  <si>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</si>
  <si>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</si>
  <si>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</si>
  <si>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</si>
  <si>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</si>
  <si>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</si>
  <si>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</si>
  <si>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</si>
  <si>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</si>
  <si>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</si>
  <si>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</si>
  <si>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</si>
  <si>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</si>
  <si>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</si>
  <si>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</si>
  <si>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</si>
  <si>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</si>
  <si>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</si>
  <si>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</si>
  <si>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</si>
  <si>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</si>
  <si>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</si>
  <si>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</si>
  <si>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</si>
  <si>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</si>
  <si>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</si>
  <si>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</si>
  <si>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</si>
  <si>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</si>
  <si>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</si>
  <si>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</si>
  <si>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</si>
  <si>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</si>
  <si>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</si>
  <si>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</si>
  <si>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</si>
  <si>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</si>
  <si>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</si>
  <si>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</si>
  <si>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</si>
  <si>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</si>
  <si>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</si>
  <si>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</si>
  <si>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</si>
  <si>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</si>
  <si>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</si>
  <si>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</si>
  <si>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</si>
  <si>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</si>
  <si>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</si>
  <si>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</si>
  <si>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</si>
  <si>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</si>
  <si>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</si>
  <si>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</si>
  <si>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</si>
  <si>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</si>
  <si>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</si>
  <si>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</si>
  <si>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</si>
  <si>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</si>
  <si>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</si>
  <si>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</si>
  <si>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</si>
  <si>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</si>
  <si>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</si>
  <si>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</si>
  <si>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</si>
  <si>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</si>
  <si>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</si>
  <si>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</si>
  <si>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</si>
  <si>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</si>
  <si>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</si>
  <si>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</si>
  <si>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</si>
  <si>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</si>
  <si>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</si>
  <si>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</si>
  <si>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</si>
  <si>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</si>
  <si>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</si>
  <si>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</si>
  <si>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</si>
  <si>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</si>
  <si>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</si>
  <si>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</si>
  <si>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</si>
  <si>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</si>
  <si>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</si>
  <si>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</si>
  <si>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</si>
  <si>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</si>
  <si>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</si>
  <si>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</si>
  <si>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</si>
  <si>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</si>
  <si>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</si>
  <si>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</si>
  <si>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</si>
  <si>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</si>
  <si>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</si>
  <si>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</si>
  <si>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</si>
  <si>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</si>
  <si>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</si>
  <si>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</si>
  <si>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</si>
  <si>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</si>
  <si>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</si>
  <si>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</si>
  <si>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</si>
  <si>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</si>
  <si>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</si>
  <si>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</si>
  <si>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</si>
  <si>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</si>
  <si>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</si>
  <si>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</si>
  <si>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</si>
  <si>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</si>
  <si>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</si>
  <si>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</si>
  <si>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</si>
  <si>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</si>
  <si>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</si>
  <si>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</si>
  <si>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</si>
  <si>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</si>
  <si>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</si>
  <si>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</si>
  <si>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</si>
  <si>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</si>
  <si>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</si>
  <si>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</si>
  <si>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</si>
  <si>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</si>
  <si>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</si>
  <si>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</si>
  <si>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</si>
  <si>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</si>
  <si>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</si>
  <si>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</si>
  <si>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</si>
  <si>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</si>
  <si>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</si>
  <si>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</si>
  <si>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</si>
  <si>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</si>
  <si>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</si>
  <si>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</si>
  <si>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</si>
  <si>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</si>
  <si>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</si>
  <si>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</si>
  <si>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</si>
  <si>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</si>
  <si>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</si>
  <si>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</si>
  <si>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</si>
  <si>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</si>
  <si>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</si>
  <si>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</si>
  <si>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</si>
  <si>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</si>
  <si>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</si>
  <si>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</si>
  <si>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</si>
  <si>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</si>
  <si>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</si>
  <si>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</si>
  <si>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</si>
  <si>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</si>
  <si>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</si>
  <si>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</si>
  <si>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</si>
  <si>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</si>
  <si>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Week 2 第2週</t>
  </si>
  <si>
    <t>Week 1 第1週</t>
  </si>
  <si>
    <t>Week 3 第3週</t>
  </si>
  <si>
    <t>Week 4 第4週</t>
  </si>
  <si>
    <t>Week 5 第5週</t>
  </si>
  <si>
    <t>本月</t>
  </si>
  <si>
    <t>Mission Totals 傳道部總數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</si>
  <si>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</si>
  <si>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</si>
  <si>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</si>
  <si>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</si>
  <si>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</si>
  <si>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</si>
  <si>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</si>
  <si>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</si>
  <si>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</si>
  <si>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</si>
  <si>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</si>
  <si>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</si>
  <si>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</si>
  <si>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</si>
  <si>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</si>
  <si>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Taipei Mission</t>
  </si>
  <si>
    <t>臺北傳道部</t>
  </si>
  <si>
    <t>辦公室地帶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</si>
  <si>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</si>
  <si>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</si>
  <si>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</si>
  <si>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</si>
  <si>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</si>
  <si>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</si>
  <si>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Wanda 萬大</t>
  </si>
  <si>
    <t>Total 總數</t>
  </si>
  <si>
    <t>GRAPH_SHEET_TITLE</t>
  </si>
  <si>
    <t>NUM_WEEKS</t>
  </si>
  <si>
    <t>BAP_MONTHLY_GOAL</t>
  </si>
  <si>
    <t>桃園地帶</t>
  </si>
  <si>
    <t>臺北東地帶</t>
  </si>
  <si>
    <t>花蓮地帶</t>
  </si>
  <si>
    <t>臺東地帶</t>
  </si>
  <si>
    <t>竹南地帶</t>
  </si>
  <si>
    <t>新竹地帶</t>
  </si>
  <si>
    <t>臺北中地帶</t>
  </si>
  <si>
    <t>臺北北地帶</t>
  </si>
  <si>
    <t>臺北南地帶</t>
  </si>
  <si>
    <t>臺北西地帶</t>
  </si>
  <si>
    <t>Songshan 松山</t>
  </si>
  <si>
    <t>Jilong 基隆</t>
  </si>
  <si>
    <t>Xizhi 汐止</t>
  </si>
  <si>
    <t>Yilan 宜蘭</t>
  </si>
  <si>
    <t>Ji'an 吉安</t>
  </si>
  <si>
    <t>Hualian 花蓮</t>
  </si>
  <si>
    <t>Hualian 3 A E</t>
  </si>
  <si>
    <t>Hualian 3 B E</t>
  </si>
  <si>
    <t>Hualian 3 S</t>
  </si>
  <si>
    <t>Taidong 2 臺東2</t>
  </si>
  <si>
    <t>Taidong 2 ZL</t>
  </si>
  <si>
    <t>Taidong 1 &amp; 3 臺東1 &amp; 3</t>
  </si>
  <si>
    <t>Yuli 玉里</t>
  </si>
  <si>
    <t>Zhunan 竹南</t>
  </si>
  <si>
    <t>Toufen/Miaoli 頭份/苗栗</t>
  </si>
  <si>
    <t>Xinzhu 新竹</t>
  </si>
  <si>
    <t>Zhudong 竹東</t>
  </si>
  <si>
    <t>Zhubei 竹北</t>
  </si>
  <si>
    <t>Sanchong 三重</t>
  </si>
  <si>
    <t>Shilin 士林</t>
  </si>
  <si>
    <t>Beitou 北投</t>
  </si>
  <si>
    <t>Jingxin 景新</t>
  </si>
  <si>
    <t>Xindian 新店</t>
  </si>
  <si>
    <t>Shuanghe 雙和</t>
  </si>
  <si>
    <t>Tucheng 土城</t>
  </si>
  <si>
    <t>Xinzhuang 新莊</t>
  </si>
  <si>
    <t>Banqiao 板橋</t>
  </si>
  <si>
    <t>-</t>
  </si>
  <si>
    <t>ROW_BAP_SRC</t>
  </si>
  <si>
    <t>NUM_COMPANIONSHIPS</t>
  </si>
  <si>
    <t>YEAR_OFFSET</t>
  </si>
  <si>
    <t>WEEK_OFFSET</t>
  </si>
  <si>
    <t>WEEKNUM</t>
  </si>
  <si>
    <t>TAOYUAN_ZONE!</t>
  </si>
  <si>
    <t>EAST_ZONE!</t>
  </si>
  <si>
    <t>HUALIAN_ZONE!</t>
  </si>
  <si>
    <t>TAIDONG_ZONE!</t>
  </si>
  <si>
    <t>ZHUNAN_ZONE!</t>
  </si>
  <si>
    <t>XINZHU_ZONE!</t>
  </si>
  <si>
    <t>CENTRAL_ZONE!</t>
  </si>
  <si>
    <t>NORTH_ZONE!</t>
  </si>
  <si>
    <t>SOUTH_ZONE!</t>
  </si>
  <si>
    <t>WEST_ZONE!</t>
  </si>
  <si>
    <t>REDGREEN_SHEET</t>
  </si>
  <si>
    <t>DATA_SHEET</t>
  </si>
  <si>
    <t>DATA_SHEET_MONTH</t>
  </si>
  <si>
    <t>REPORT_DATA_BY_ZONE_MONTH!</t>
  </si>
  <si>
    <t>REPORT_DATA_BY_ZONE!</t>
  </si>
  <si>
    <t>BAPTISM_SOURCE_SHEET_MONTH</t>
  </si>
  <si>
    <t>BAPTISM_SOURCE_ZONE_MONTH!</t>
  </si>
  <si>
    <t>OFFICE_ZONE!</t>
  </si>
  <si>
    <t>CENTRAL_STAKE!</t>
  </si>
  <si>
    <t>REPORT_DATA_BY_STAKE!</t>
  </si>
  <si>
    <t>REPORT_DATA_BY_STAKE_MONTH!</t>
  </si>
  <si>
    <t>BAPTISM_SOURCE_STAKE_MONTH!</t>
  </si>
  <si>
    <t>2016:1:2:7:HSINCHU</t>
  </si>
  <si>
    <t>2016:1:2:7:HUALIEN</t>
  </si>
  <si>
    <t>2016:1:4:7:HSINCHU</t>
  </si>
  <si>
    <t>2016:1:4:7:HUALIEN</t>
  </si>
  <si>
    <t>2016:1:5:7:HSINCHU</t>
  </si>
  <si>
    <t>2016:1:5:7:HUALIEN</t>
  </si>
  <si>
    <t>2016:2:1:7:HSINCHU</t>
  </si>
  <si>
    <t>2016:2:1:7:HUALIEN</t>
  </si>
  <si>
    <t>2016:2:2:7:HSINCHU</t>
  </si>
  <si>
    <t>2016:2:2:7:HUALIEN</t>
  </si>
  <si>
    <t>2014:10:0:0:HSINCHU</t>
  </si>
  <si>
    <t>2014:10:0:0:HUALIEN</t>
  </si>
  <si>
    <t>2014:11:0:0:HSINCHU</t>
  </si>
  <si>
    <t>2014:11:0:0:HUALIEN</t>
  </si>
  <si>
    <t>2014:12:0:0:HSINCHU</t>
  </si>
  <si>
    <t>2014:12:0:0:HUALIEN</t>
  </si>
  <si>
    <t>2014:2:0:0:HSINCHU</t>
  </si>
  <si>
    <t>2014:2:0:0:HUALIEN</t>
  </si>
  <si>
    <t>2014:3:0:0:HSINCHU</t>
  </si>
  <si>
    <t>2014:3:0:0:HUALIEN</t>
  </si>
  <si>
    <t>2014:4:0:0:HSINCHU</t>
  </si>
  <si>
    <t>2014:4:0:0:HUALIEN</t>
  </si>
  <si>
    <t>2014:5:0:0:HSINCHU</t>
  </si>
  <si>
    <t>2014:5:0:0:HUALIEN</t>
  </si>
  <si>
    <t>2014:6:0:0:HSINCHU</t>
  </si>
  <si>
    <t>2014:6:0:0:HUALIEN</t>
  </si>
  <si>
    <t>2014:7:0:0:HSINCHU</t>
  </si>
  <si>
    <t>2014:7:0:0:HUALIEN</t>
  </si>
  <si>
    <t>2014:8:0:0:HSINCHU</t>
  </si>
  <si>
    <t>2014:8:0:0:HUALIEN</t>
  </si>
  <si>
    <t>2014:9:0:0:HSINCHU</t>
  </si>
  <si>
    <t>2014:9:0:0:HUALIEN</t>
  </si>
  <si>
    <t>2015:10:0:0:HSINCHU</t>
  </si>
  <si>
    <t>2015:10:0:0:HUALIEN</t>
  </si>
  <si>
    <t>2015:11:0:0:HSINCHU</t>
  </si>
  <si>
    <t>2015:11:0:0:HUALIEN</t>
  </si>
  <si>
    <t>2015:12:0:0:HSINCHU</t>
  </si>
  <si>
    <t>2015:12:0:0:HUALIEN</t>
  </si>
  <si>
    <t>2015:1:0:0:HSINCHU</t>
  </si>
  <si>
    <t>2015:1:0:0:HUALIEN</t>
  </si>
  <si>
    <t>2015:2:0:0:HSINCHU</t>
  </si>
  <si>
    <t>2015:2:0:0:HUALIEN</t>
  </si>
  <si>
    <t>2015:3:0:0:HSINCHU</t>
  </si>
  <si>
    <t>2015:3:0:0:HUALIEN</t>
  </si>
  <si>
    <t>2015:4:0:0:HSINCHU</t>
  </si>
  <si>
    <t>2015:4:0:0:HUALIEN</t>
  </si>
  <si>
    <t>2015:5:0:0:HSINCHU</t>
  </si>
  <si>
    <t>2015:5:0:0:HUALIEN</t>
  </si>
  <si>
    <t>2015:6:0:0:HSINCHU</t>
  </si>
  <si>
    <t>2015:6:0:0:HUALIEN</t>
  </si>
  <si>
    <t>2015:7:0:0:HSINCHU</t>
  </si>
  <si>
    <t>2015:7:0:0:HUALIEN</t>
  </si>
  <si>
    <t>2015:8:0:0:HSINCHU</t>
  </si>
  <si>
    <t>2015:8:0:0:HUALIEN</t>
  </si>
  <si>
    <t>2015:9:0:0:HSINCHU</t>
  </si>
  <si>
    <t>2015:9:0:0:HUALIEN</t>
  </si>
  <si>
    <t>2016:1:0:0:HSINCHU</t>
  </si>
  <si>
    <t>2016:1:0:0:HUALIEN</t>
  </si>
  <si>
    <t>2016:2:0:0:HSINCHU</t>
  </si>
  <si>
    <t>2016:2:0:0:HUALIEN</t>
  </si>
  <si>
    <t>District Totals 地帶總數</t>
  </si>
  <si>
    <t>Taoyuan 3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</si>
</sst>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87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7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10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8F8F"/>
      <color rgb="FFFF3737"/>
      <color rgb="FFC00000"/>
      <color rgb="FF9E0000"/>
      <color rgb="FF0081E2"/>
      <color rgb="FF4BB2FF"/>
      <color rgb="FF005696"/>
      <color rgb="FF00487E"/>
      <color rgb="FF003054"/>
      <color rgb="FFB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OFFICE_ZONE_GRAPH_DATA!$A$56</c:f>
              <c:strCache>
                <c:ptCount val="1"/>
                <c:pt idx="0">
                  <c:v>2014   15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OFFICE_ZONE_GRAPH_DATA!$G$3:$G$14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OFFICE_ZONE_GRAPH_DATA!$A$57</c:f>
              <c:strCache>
                <c:ptCount val="1"/>
                <c:pt idx="0">
                  <c:v>2015   18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OFFICE_ZONE_GRAPH_DATA!$G$15:$G$26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OFFICE_ZONE_GRAPH_DATA!$A$58</c:f>
              <c:strCache>
                <c:ptCount val="1"/>
                <c:pt idx="0">
                  <c:v>2016   3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OFFICE_ZONE_GRAPH_DATA!$G$27:$G$38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OFFICE_ZONE_GRAPH_DATA!$H$27:$H$38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255216"/>
        <c:axId val="913284616"/>
      </c:lineChart>
      <c:dateAx>
        <c:axId val="9132552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4616"/>
        <c:crosses val="autoZero"/>
        <c:auto val="1"/>
        <c:lblOffset val="100"/>
        <c:baseTimeUnit val="months"/>
      </c:dateAx>
      <c:valAx>
        <c:axId val="9132846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55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EAST_ZONE_GRAPH_DATA!$A$56</c:f>
              <c:strCache>
                <c:ptCount val="1"/>
                <c:pt idx="0">
                  <c:v>2014   58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EAST_ZONE_GRAPH_DATA!$A$57</c:f>
              <c:strCache>
                <c:ptCount val="1"/>
                <c:pt idx="0">
                  <c:v>2015   58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EAST_ZONE_GRAPH_DATA!$A$58</c:f>
              <c:strCache>
                <c:ptCount val="1"/>
                <c:pt idx="0">
                  <c:v>2016   8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EAST_ZONE_GRAPH_DATA!$G$27:$G$38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EAST_ZONE_GRAPH_DATA!$H$27:$H$38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258352"/>
        <c:axId val="913277168"/>
      </c:lineChart>
      <c:dateAx>
        <c:axId val="9132583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77168"/>
        <c:crosses val="autoZero"/>
        <c:auto val="1"/>
        <c:lblOffset val="100"/>
        <c:baseTimeUnit val="months"/>
      </c:dateAx>
      <c:valAx>
        <c:axId val="9132771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58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EAST_ZONE_GRAPH_DATA!$J$1:$O$1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EAST_ZONE_GRAPH_DATA!$J$39:$O$39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59</c:v>
                </c:pt>
                <c:pt idx="8">
                  <c:v>#N/A</c:v>
                </c:pt>
                <c:pt idx="9">
                  <c:v>66</c:v>
                </c:pt>
                <c:pt idx="10">
                  <c:v>60</c:v>
                </c:pt>
                <c:pt idx="11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27</c:v>
                </c:pt>
                <c:pt idx="10">
                  <c:v>21</c:v>
                </c:pt>
                <c:pt idx="11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18</c:v>
                </c:pt>
                <c:pt idx="8">
                  <c:v>#N/A</c:v>
                </c:pt>
                <c:pt idx="9">
                  <c:v>57</c:v>
                </c:pt>
                <c:pt idx="10">
                  <c:v>59</c:v>
                </c:pt>
                <c:pt idx="11">
                  <c:v>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EAST_ZONE_GRAPH_DATA!$AA$2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EAST_ZONE_GRAPH_DATA!$AA$27:$AA$38</c:f>
              <c:numCache>
                <c:formatCode>General</c:formatCode>
                <c:ptCount val="12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EAST_ZONE_GRAPH_DATA!$AB$2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EAST_ZONE_GRAPH_DATA!$AB$27:$AB$38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EAST_ZONE_GRAPH_DATA!$AC$2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EAST_ZONE_GRAPH_DATA!$AC$27:$AC$38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EAST_ZONE_GRAPH_DATA!$AD$2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EAST_ZONE_GRAPH_DATA!$AD$27:$AD$38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EAST_ZONE_GRAPH_DATA!$U$1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EAST_ZONE_GRAPH_DATA!$Z$2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EAST_ZONE_GRAPH_DATA!$Z$27:$Z$38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500632"/>
        <c:axId val="887492400"/>
      </c:lineChart>
      <c:dateAx>
        <c:axId val="8875006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924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874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0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HUALIAN_ZONE_GRAPH_DATA!$A$56</c:f>
              <c:strCache>
                <c:ptCount val="1"/>
                <c:pt idx="0">
                  <c:v>2014   48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HUALIAN_ZONE_GRAPH_DATA!$A$57</c:f>
              <c:strCache>
                <c:ptCount val="1"/>
                <c:pt idx="0">
                  <c:v>2015   32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HUALIAN_ZONE_GRAPH_DATA!$G$15:$G$26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HUALIAN_ZONE_GRAPH_DATA!$A$58</c:f>
              <c:strCache>
                <c:ptCount val="1"/>
                <c:pt idx="0">
                  <c:v>2016   1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HUALIAN_ZONE_GRAPH_DATA!$H$27:$H$38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436464"/>
        <c:axId val="904004632"/>
      </c:lineChart>
      <c:dateAx>
        <c:axId val="9104364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04632"/>
        <c:crosses val="autoZero"/>
        <c:auto val="1"/>
        <c:lblOffset val="100"/>
        <c:baseTimeUnit val="months"/>
      </c:dateAx>
      <c:valAx>
        <c:axId val="9040046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364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HUALIAN_ZONE_GRAPH_DATA!$J$1:$O$1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HUALIAN_ZONE_GRAPH_DATA!$J$39:$O$39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25</c:v>
                </c:pt>
                <c:pt idx="8">
                  <c:v>#N/A</c:v>
                </c:pt>
                <c:pt idx="9">
                  <c:v>36</c:v>
                </c:pt>
                <c:pt idx="10">
                  <c:v>39</c:v>
                </c:pt>
                <c:pt idx="11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14</c:v>
                </c:pt>
                <c:pt idx="8">
                  <c:v>#N/A</c:v>
                </c:pt>
                <c:pt idx="9">
                  <c:v>36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HUALIAN_ZONE_GRAPH_DATA!$AA$27:$AA$38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HUALIAN_ZONE_GRAPH_DATA!$AB$27:$AB$38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HUALIAN_ZONE_GRAPH_DATA!$AC$27:$AC$38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HUALIAN_ZONE_GRAPH_DATA!$AD$27:$AD$38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HUALIAN_ZONE_GRAPH_DATA!$Z$27:$Z$38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444696"/>
        <c:axId val="910446656"/>
      </c:lineChart>
      <c:dateAx>
        <c:axId val="9104446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4665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9104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4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TAIDONG_ZONE_GRAPH_DATA!$A$56</c:f>
              <c:strCache>
                <c:ptCount val="1"/>
                <c:pt idx="0">
                  <c:v>2014   33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TAIDONG_ZONE_GRAPH_DATA!$A$57</c:f>
              <c:strCache>
                <c:ptCount val="1"/>
                <c:pt idx="0">
                  <c:v>2015   29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TAIDONG_ZONE_GRAPH_DATA!$A$58</c:f>
              <c:strCache>
                <c:ptCount val="1"/>
                <c:pt idx="0">
                  <c:v>2016   2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TAIDONG_ZONE_GRAPH_DATA!$G$27:$G$38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TAIDONG_ZONE_GRAPH_DATA!$H$27:$H$38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259528"/>
        <c:axId val="913278344"/>
      </c:lineChart>
      <c:dateAx>
        <c:axId val="91325952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78344"/>
        <c:crosses val="autoZero"/>
        <c:auto val="1"/>
        <c:lblOffset val="100"/>
        <c:baseTimeUnit val="months"/>
      </c:dateAx>
      <c:valAx>
        <c:axId val="913278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59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TAIDONG_ZONE_GRAPH_DATA!$J$1:$O$1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TAIDONG_ZONE_GRAPH_DATA!$J$39:$O$39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48</c:v>
                </c:pt>
                <c:pt idx="8">
                  <c:v>#N/A</c:v>
                </c:pt>
                <c:pt idx="9">
                  <c:v>51</c:v>
                </c:pt>
                <c:pt idx="10">
                  <c:v>43</c:v>
                </c:pt>
                <c:pt idx="1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17</c:v>
                </c:pt>
                <c:pt idx="10">
                  <c:v>16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#N/A</c:v>
                </c:pt>
                <c:pt idx="9">
                  <c:v>28</c:v>
                </c:pt>
                <c:pt idx="10">
                  <c:v>24</c:v>
                </c:pt>
                <c:pt idx="11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TAIDONG_ZONE_GRAPH_DATA!$AA$27:$AA$38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TAIDONG_ZONE_GRAPH_DATA!$AB$27:$AB$38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TAIDONG_ZONE_GRAPH_DATA!$AC$27:$AC$38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TAIDONG_ZONE_GRAPH_DATA!$AD$27:$AD$38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TAIDONG_ZONE_GRAPH_DATA!$Z$27:$Z$38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275936"/>
        <c:axId val="821272800"/>
      </c:lineChart>
      <c:dateAx>
        <c:axId val="8212759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728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212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ZHUNAN_ZONE_GRAPH_DATA!$A$56</c:f>
              <c:strCache>
                <c:ptCount val="1"/>
                <c:pt idx="0">
                  <c:v>2014   4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ZHUNAN_ZONE_GRAPH_DATA!$A$57</c:f>
              <c:strCache>
                <c:ptCount val="1"/>
                <c:pt idx="0">
                  <c:v>2015   20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ZHUNAN_ZONE_GRAPH_DATA!$G$15:$G$26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ZHUNAN_ZONE_GRAPH_DATA!$A$58</c:f>
              <c:strCache>
                <c:ptCount val="1"/>
                <c:pt idx="0">
                  <c:v>2016   5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ZHUNAN_ZONE_GRAPH_DATA!$G$27:$G$38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ZHUNAN_ZONE_GRAPH_DATA!$H$27:$H$38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611512"/>
        <c:axId val="816610728"/>
      </c:lineChart>
      <c:dateAx>
        <c:axId val="81661151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10728"/>
        <c:crosses val="autoZero"/>
        <c:auto val="1"/>
        <c:lblOffset val="100"/>
        <c:baseTimeUnit val="months"/>
      </c:dateAx>
      <c:valAx>
        <c:axId val="8166107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115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OFFICE_ZONE_GRAPH_DATA!$J$1:$O$1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OFFICE_ZONE_GRAPH_DATA!$J$39:$O$39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ZHUNAN_ZONE_GRAPH_DATA!$J$1:$O$1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ZHUNAN_ZONE_GRAPH_DATA!$J$39:$O$39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32</c:v>
                </c:pt>
                <c:pt idx="8">
                  <c:v>#N/A</c:v>
                </c:pt>
                <c:pt idx="9">
                  <c:v>27</c:v>
                </c:pt>
                <c:pt idx="10">
                  <c:v>28</c:v>
                </c:pt>
                <c:pt idx="11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9</c:v>
                </c:pt>
                <c:pt idx="10">
                  <c:v>16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</c:v>
                </c:pt>
                <c:pt idx="8">
                  <c:v>#N/A</c:v>
                </c:pt>
                <c:pt idx="9">
                  <c:v>29</c:v>
                </c:pt>
                <c:pt idx="10">
                  <c:v>24</c:v>
                </c:pt>
                <c:pt idx="11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ZHUNAN_ZONE_GRAPH_DATA!$AA$27:$AA$38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ZHUNAN_ZONE_GRAPH_DATA!$AB$27:$AB$38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ZHUNAN_ZONE_GRAPH_DATA!$AC$27:$AC$38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ZHUNAN_ZONE_GRAPH_DATA!$AD$27:$AD$38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ZHUNAN_ZONE_GRAPH_DATA!$Z$27:$Z$38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614648"/>
        <c:axId val="816615432"/>
      </c:lineChart>
      <c:dateAx>
        <c:axId val="8166146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154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166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XINZHU_ZONE_GRAPH_DATA!$A$56</c:f>
              <c:strCache>
                <c:ptCount val="1"/>
                <c:pt idx="0">
                  <c:v>2014   86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14</c:v>
                </c:pt>
                <c:pt idx="3">
                  <c:v>16</c:v>
                </c:pt>
                <c:pt idx="4">
                  <c:v>7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XINZHU_ZONE_GRAPH_DATA!$A$57</c:f>
              <c:strCache>
                <c:ptCount val="1"/>
                <c:pt idx="0">
                  <c:v>2015   37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XINZHU_ZONE_GRAPH_DATA!$A$58</c:f>
              <c:strCache>
                <c:ptCount val="1"/>
                <c:pt idx="0">
                  <c:v>2016   6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XINZHU_ZONE_GRAPH_DATA!$G$27:$G$38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XINZHU_ZONE_GRAPH_DATA!$H$27:$H$38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315904"/>
        <c:axId val="882315512"/>
      </c:lineChart>
      <c:dateAx>
        <c:axId val="88231590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15512"/>
        <c:crosses val="autoZero"/>
        <c:auto val="1"/>
        <c:lblOffset val="100"/>
        <c:baseTimeUnit val="months"/>
      </c:dateAx>
      <c:valAx>
        <c:axId val="8823155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159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XINZHU_ZONE_GRAPH_DATA!$J$1:$O$1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XINZHU_ZONE_GRAPH_DATA!$J$39:$O$39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53</c:v>
                </c:pt>
                <c:pt idx="8">
                  <c:v>#N/A</c:v>
                </c:pt>
                <c:pt idx="9">
                  <c:v>49</c:v>
                </c:pt>
                <c:pt idx="10">
                  <c:v>53</c:v>
                </c:pt>
                <c:pt idx="11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12</c:v>
                </c:pt>
                <c:pt idx="10">
                  <c:v>20</c:v>
                </c:pt>
                <c:pt idx="11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29</c:v>
                </c:pt>
                <c:pt idx="8">
                  <c:v>#N/A</c:v>
                </c:pt>
                <c:pt idx="9">
                  <c:v>36</c:v>
                </c:pt>
                <c:pt idx="10">
                  <c:v>35</c:v>
                </c:pt>
                <c:pt idx="11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XINZHU_ZONE_GRAPH_DATA!$AA$27:$AA$38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XINZHU_ZONE_GRAPH_DATA!$AB$27:$AB$38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XINZHU_ZONE_GRAPH_DATA!$AC$27:$AC$38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XINZHU_ZONE_GRAPH_DATA!$AD$27:$AD$38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XINZHU_ZONE_GRAPH_DATA!$Z$27:$Z$38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317080"/>
        <c:axId val="882317472"/>
      </c:lineChart>
      <c:dateAx>
        <c:axId val="8823170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174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823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1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CENTRAL_ZONE_GRAPH_DATA!$A$56</c:f>
              <c:strCache>
                <c:ptCount val="1"/>
                <c:pt idx="0">
                  <c:v>2014   68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CENTRAL_ZONE_GRAPH_DATA!$A$57</c:f>
              <c:strCache>
                <c:ptCount val="1"/>
                <c:pt idx="0">
                  <c:v>2015   80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CENTRAL_ZONE_GRAPH_DATA!$G$15:$G$26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CENTRAL_ZONE_GRAPH_DATA!$A$58</c:f>
              <c:strCache>
                <c:ptCount val="1"/>
                <c:pt idx="0">
                  <c:v>2016   4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CENTRAL_ZONE_GRAPH_DATA!$G$27:$G$38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002672"/>
        <c:axId val="904005808"/>
      </c:lineChart>
      <c:dateAx>
        <c:axId val="9040026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05808"/>
        <c:crosses val="autoZero"/>
        <c:auto val="1"/>
        <c:lblOffset val="100"/>
        <c:baseTimeUnit val="months"/>
      </c:dateAx>
      <c:valAx>
        <c:axId val="9040058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026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CENTRAL_ZONE_GRAPH_DATA!$J$1:$O$1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CENTRAL_ZONE_GRAPH_DATA!$J$39:$O$39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50</c:v>
                </c:pt>
                <c:pt idx="8">
                  <c:v>#N/A</c:v>
                </c:pt>
                <c:pt idx="9">
                  <c:v>47</c:v>
                </c:pt>
                <c:pt idx="10">
                  <c:v>42</c:v>
                </c:pt>
                <c:pt idx="11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8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21</c:v>
                </c:pt>
                <c:pt idx="8">
                  <c:v>#N/A</c:v>
                </c:pt>
                <c:pt idx="9">
                  <c:v>40</c:v>
                </c:pt>
                <c:pt idx="10">
                  <c:v>38</c:v>
                </c:pt>
                <c:pt idx="11">
                  <c:v>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CENTRAL_ZONE_GRAPH_DATA!$AA$27:$AA$38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CENTRAL_ZONE_GRAPH_DATA!$AB$27:$AB$38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CENTRAL_ZONE_GRAPH_DATA!$AC$27:$AC$38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CENTRAL_ZONE_GRAPH_DATA!$AD$27:$AD$38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327048"/>
        <c:axId val="904327440"/>
      </c:lineChart>
      <c:dateAx>
        <c:axId val="9043270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2744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9043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2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CENTRAL_STAKE_GRAPH_DATA!$A$56</c:f>
              <c:strCache>
                <c:ptCount val="1"/>
                <c:pt idx="0">
                  <c:v>2014   83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CENTRAL_STAKE_GRAPH_DATA!$G$3:$G$14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4</c:v>
                </c:pt>
                <c:pt idx="2">
                  <c:v>13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CENTRAL_STAKE_GRAPH_DATA!$A$57</c:f>
              <c:strCache>
                <c:ptCount val="1"/>
                <c:pt idx="0">
                  <c:v>2015   98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CENTRAL_STAKE_GRAPH_DATA!$G$15:$G$26</c:f>
              <c:numCache>
                <c:formatCode>General</c:formatCode>
                <c:ptCount val="12"/>
                <c:pt idx="0">
                  <c:v>6</c:v>
                </c:pt>
                <c:pt idx="1">
                  <c:v>11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CENTRAL_STAKE_GRAPH_DATA!$A$58</c:f>
              <c:strCache>
                <c:ptCount val="1"/>
                <c:pt idx="0">
                  <c:v>2016   4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CENTRAL_STAKE_GRAPH_DATA!$G$27:$G$38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CENTRAL_STAKE_GRAPH_DATA!$H$27:$H$38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331360"/>
        <c:axId val="904350568"/>
      </c:lineChart>
      <c:dateAx>
        <c:axId val="90433136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50568"/>
        <c:crosses val="autoZero"/>
        <c:auto val="1"/>
        <c:lblOffset val="100"/>
        <c:baseTimeUnit val="months"/>
      </c:dateAx>
      <c:valAx>
        <c:axId val="9043505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31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CENTRAL_STAKE_GRAPH_DATA!$J$1:$O$1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CENTRAL_STAKE_GRAPH_DATA!$J$39:$O$39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OFFICE_ZONE_GRAPH_DATA!$V$27:$V$38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18</c:v>
                </c:pt>
                <c:pt idx="10">
                  <c:v>15</c:v>
                </c:pt>
                <c:pt idx="1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OFFICE_ZONE_GRAPH_DATA!$W$27:$W$38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OFFICE_ZONE_GRAPH_DATA!$X$27:$X$38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OFFICE_ZONE_GRAPH_DATA!$Y$27:$Y$38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OFFICE_ZONE_GRAPH_DATA!$AA$2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OFFICE_ZONE_GRAPH_DATA!$AA$27:$AA$38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OFFICE_ZONE_GRAPH_DATA!$AB$2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OFFICE_ZONE_GRAPH_DATA!$AB$27:$AB$38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OFFICE_ZONE_GRAPH_DATA!$AC$2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OFFICE_ZONE_GRAPH_DATA!$AC$27:$AC$38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OFFICE_ZONE_GRAPH_DATA!$AD$2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OFFICE_ZONE_GRAPH_DATA!$AD$27:$AD$38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OFFICE_ZONE_GRAPH_DATA!$U$1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OFFICE_ZONE_GRAPH_DATA!$U$27:$U$38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OFFICE_ZONE_GRAPH_DATA!$Z$2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OFFICE_ZONE_GRAPH_DATA!$Z$27:$Z$38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283048"/>
        <c:axId val="913268152"/>
      </c:lineChart>
      <c:dateAx>
        <c:axId val="9132830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6815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91326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CENTRAL_STAKE_GRAPH_DATA!$V$1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51</c:v>
                </c:pt>
                <c:pt idx="8">
                  <c:v>#N/A</c:v>
                </c:pt>
                <c:pt idx="9">
                  <c:v>65</c:v>
                </c:pt>
                <c:pt idx="10">
                  <c:v>57</c:v>
                </c:pt>
                <c:pt idx="11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CENTRAL_STAKE_GRAPH_DATA!$W$1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13</c:v>
                </c:pt>
                <c:pt idx="10">
                  <c:v>12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CENTRAL_STAKE_GRAPH_DATA!$X$1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21</c:v>
                </c:pt>
                <c:pt idx="8">
                  <c:v>#N/A</c:v>
                </c:pt>
                <c:pt idx="9">
                  <c:v>49</c:v>
                </c:pt>
                <c:pt idx="10">
                  <c:v>45</c:v>
                </c:pt>
                <c:pt idx="11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CENTRAL_STAKE_GRAPH_DATA!$Y$1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CENTRAL_STAKE_GRAPH_DATA!$AA$2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CENTRAL_STAKE_GRAPH_DATA!$AA$27:$AA$38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CENTRAL_STAKE_GRAPH_DATA!$AB$2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CENTRAL_STAKE_GRAPH_DATA!$AB$27:$AB$38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CENTRAL_STAKE_GRAPH_DATA!$AC$2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CENTRAL_STAKE_GRAPH_DATA!$AC$27:$AC$38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CENTRAL_STAKE_GRAPH_DATA!$AD$2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CENTRAL_STAKE_GRAPH_DATA!$AD$27:$AD$38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CENTRAL_STAKE_GRAPH_DATA!$U$1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CENTRAL_STAKE_GRAPH_DATA!$Z$2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CENTRAL_STAKE_GRAPH_DATA!$Q$27:$Q$38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CENTRAL_STAKE_GRAPH_DATA!$Z$27:$Z$38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325872"/>
        <c:axId val="252816976"/>
      </c:lineChart>
      <c:dateAx>
        <c:axId val="9043258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1697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2528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NORTH_ZONE_GRAPH_DATA!$A$56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NORTH_ZONE_GRAPH_DATA!$A$57</c:f>
              <c:strCache>
                <c:ptCount val="1"/>
                <c:pt idx="0">
                  <c:v>2015   2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NORTH_ZONE_GRAPH_DATA!$A$58</c:f>
              <c:strCache>
                <c:ptCount val="1"/>
                <c:pt idx="0">
                  <c:v>2016   2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NORTH_ZONE_GRAPH_DATA!$G$27:$G$38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NORTH_ZONE_GRAPH_DATA!$H$27:$H$38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880768"/>
        <c:axId val="1040880376"/>
      </c:lineChart>
      <c:dateAx>
        <c:axId val="10408807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80376"/>
        <c:crosses val="autoZero"/>
        <c:auto val="1"/>
        <c:lblOffset val="100"/>
        <c:baseTimeUnit val="months"/>
      </c:dateAx>
      <c:valAx>
        <c:axId val="10408803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807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NORTH_ZONE_GRAPH_DATA!$J$1:$O$1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NORTH_ZONE_GRAPH_DATA!$J$39:$O$39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32</c:v>
                </c:pt>
                <c:pt idx="8">
                  <c:v>#N/A</c:v>
                </c:pt>
                <c:pt idx="9">
                  <c:v>31</c:v>
                </c:pt>
                <c:pt idx="10">
                  <c:v>25</c:v>
                </c:pt>
                <c:pt idx="11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18</c:v>
                </c:pt>
                <c:pt idx="8">
                  <c:v>#N/A</c:v>
                </c:pt>
                <c:pt idx="9">
                  <c:v>34</c:v>
                </c:pt>
                <c:pt idx="10">
                  <c:v>27</c:v>
                </c:pt>
                <c:pt idx="11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NORTH_ZONE_GRAPH_DATA!$AA$2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NORTH_ZONE_GRAPH_DATA!$AA$27:$AA$38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NORTH_ZONE_GRAPH_DATA!$AB$2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NORTH_ZONE_GRAPH_DATA!$AB$27:$AB$38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NORTH_ZONE_GRAPH_DATA!$AC$2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NORTH_ZONE_GRAPH_DATA!$AC$27:$AC$38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NORTH_ZONE_GRAPH_DATA!$AD$2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NORTH_ZONE_GRAPH_DATA!$AD$27:$AD$38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NORTH_ZONE_GRAPH_DATA!$U$1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NORTH_ZONE_GRAPH_DATA!$Z$2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NORTH_ZONE_GRAPH_DATA!$Z$27:$Z$38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881944"/>
        <c:axId val="1040882336"/>
      </c:lineChart>
      <c:dateAx>
        <c:axId val="10408819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8233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0408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8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SOUTH_ZONE_GRAPH_DATA!$A$56</c:f>
              <c:strCache>
                <c:ptCount val="1"/>
                <c:pt idx="0">
                  <c:v>2014   0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SOUTH_ZONE_GRAPH_DATA!$A$57</c:f>
              <c:strCache>
                <c:ptCount val="1"/>
                <c:pt idx="0">
                  <c:v>2015   39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SOUTH_ZONE_GRAPH_DATA!$G$15:$G$26</c:f>
              <c:numCache>
                <c:formatCode>General</c:formatCode>
                <c:ptCount val="12"/>
                <c:pt idx="0">
                  <c:v>#N/A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SOUTH_ZONE_GRAPH_DATA!$A$58</c:f>
              <c:strCache>
                <c:ptCount val="1"/>
                <c:pt idx="0">
                  <c:v>2016   2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SOUTH_ZONE_GRAPH_DATA!$G$27:$G$38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SOUTH_ZONE_GRAPH_DATA!$H$27:$H$38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857248"/>
        <c:axId val="1040887040"/>
      </c:lineChart>
      <c:dateAx>
        <c:axId val="104085724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87040"/>
        <c:crosses val="autoZero"/>
        <c:auto val="1"/>
        <c:lblOffset val="100"/>
        <c:baseTimeUnit val="months"/>
      </c:dateAx>
      <c:valAx>
        <c:axId val="10408870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572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SOUTH_ZONE_GRAPH_DATA!$J$1:$O$1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SOUTH_ZONE_GRAPH_DATA!$J$39:$O$39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55</c:v>
                </c:pt>
                <c:pt idx="8">
                  <c:v>#N/A</c:v>
                </c:pt>
                <c:pt idx="9">
                  <c:v>77</c:v>
                </c:pt>
                <c:pt idx="10">
                  <c:v>72</c:v>
                </c:pt>
                <c:pt idx="11">
                  <c:v>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22</c:v>
                </c:pt>
                <c:pt idx="10">
                  <c:v>29</c:v>
                </c:pt>
                <c:pt idx="11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28</c:v>
                </c:pt>
                <c:pt idx="8">
                  <c:v>#N/A</c:v>
                </c:pt>
                <c:pt idx="9">
                  <c:v>65</c:v>
                </c:pt>
                <c:pt idx="10">
                  <c:v>77</c:v>
                </c:pt>
                <c:pt idx="11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SOUTH_ZONE_GRAPH_DATA!$AA$2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SOUTH_ZONE_GRAPH_DATA!$AA$27:$AA$38</c:f>
              <c:numCache>
                <c:formatCode>General</c:formatCode>
                <c:ptCount val="1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SOUTH_ZONE_GRAPH_DATA!$AB$2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SOUTH_ZONE_GRAPH_DATA!$AB$27:$AB$38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SOUTH_ZONE_GRAPH_DATA!$AC$2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SOUTH_ZONE_GRAPH_DATA!$AC$27:$AC$38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SOUTH_ZONE_GRAPH_DATA!$AD$2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SOUTH_ZONE_GRAPH_DATA!$AD$27:$AD$38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SOUTH_ZONE_GRAPH_DATA!$U$1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SOUTH_ZONE_GRAPH_DATA!$Z$2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SOUTH_ZONE_GRAPH_DATA!$Z$27:$Z$38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856856"/>
        <c:axId val="1040856072"/>
      </c:lineChart>
      <c:dateAx>
        <c:axId val="10408568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5607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04085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5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WEST_ZONE_GRAPH_DATA!$A$56</c:f>
              <c:strCache>
                <c:ptCount val="1"/>
                <c:pt idx="0">
                  <c:v>2014   92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WEST_ZONE_GRAPH_DATA!$A$57</c:f>
              <c:strCache>
                <c:ptCount val="1"/>
                <c:pt idx="0">
                  <c:v>2015   49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WEST_ZONE_GRAPH_DATA!$G$15:$G$26</c:f>
              <c:numCache>
                <c:formatCode>General</c:formatCode>
                <c:ptCount val="12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WEST_ZONE_GRAPH_DATA!$A$58</c:f>
              <c:strCache>
                <c:ptCount val="1"/>
                <c:pt idx="0">
                  <c:v>2016   8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WEST_ZONE_GRAPH_DATA!$G$27:$G$38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WEST_ZONE_GRAPH_DATA!$H$27:$H$38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320608"/>
        <c:axId val="882317864"/>
      </c:lineChart>
      <c:dateAx>
        <c:axId val="88232060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17864"/>
        <c:crosses val="autoZero"/>
        <c:auto val="1"/>
        <c:lblOffset val="100"/>
        <c:baseTimeUnit val="months"/>
      </c:dateAx>
      <c:valAx>
        <c:axId val="8823178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20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WEST_ZONE_GRAPH_DATA!$J$1:$O$1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WEST_ZONE_GRAPH_DATA!$J$39:$O$39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40</c:v>
                </c:pt>
                <c:pt idx="8">
                  <c:v>#N/A</c:v>
                </c:pt>
                <c:pt idx="9">
                  <c:v>52</c:v>
                </c:pt>
                <c:pt idx="10">
                  <c:v>58</c:v>
                </c:pt>
                <c:pt idx="11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16</c:v>
                </c:pt>
                <c:pt idx="10">
                  <c:v>17</c:v>
                </c:pt>
                <c:pt idx="11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18</c:v>
                </c:pt>
                <c:pt idx="8">
                  <c:v>#N/A</c:v>
                </c:pt>
                <c:pt idx="9">
                  <c:v>46</c:v>
                </c:pt>
                <c:pt idx="10">
                  <c:v>50</c:v>
                </c:pt>
                <c:pt idx="11">
                  <c:v>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WEST_ZONE_GRAPH_DATA!$AA$2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WEST_ZONE_GRAPH_DATA!$AA$27:$AA$38</c:f>
              <c:numCache>
                <c:formatCode>General</c:formatCode>
                <c:ptCount val="1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WEST_ZONE_GRAPH_DATA!$AB$2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WEST_ZONE_GRAPH_DATA!$AB$27:$AB$38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WEST_ZONE_GRAPH_DATA!$AC$2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WEST_ZONE_GRAPH_DATA!$AC$27:$AC$38</c:f>
              <c:numCache>
                <c:formatCode>General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WEST_ZONE_GRAPH_DATA!$AD$2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WEST_ZONE_GRAPH_DATA!$AD$27:$AD$38</c:f>
              <c:numCache>
                <c:formatCode>General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WEST_ZONE_GRAPH_DATA!$U$1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WEST_ZONE_GRAPH_DATA!$Z$2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WEST_ZONE_GRAPH_DATA!$Z$27:$Z$38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333936"/>
        <c:axId val="882313160"/>
      </c:lineChart>
      <c:dateAx>
        <c:axId val="8823339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1316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8823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TAOYUAN_ZONE_GRAPH_DATA!$A$56</c:f>
              <c:strCache>
                <c:ptCount val="1"/>
                <c:pt idx="0">
                  <c:v>2014   80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TAOYUAN_ZONE_GRAPH_DATA!$A$57</c:f>
              <c:strCache>
                <c:ptCount val="1"/>
                <c:pt idx="0">
                  <c:v>2015   88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TAOYUAN_ZONE_GRAPH_DATA!$G$15:$G$26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TAOYUAN_ZONE_GRAPH_DATA!$A$58</c:f>
              <c:strCache>
                <c:ptCount val="1"/>
                <c:pt idx="0">
                  <c:v>2016   6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TAOYUAN_ZONE_GRAPH_DATA!$G$27:$G$38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TAOYUAN_ZONE_GRAPH_DATA!$H$27:$H$38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90816"/>
        <c:axId val="505491208"/>
      </c:lineChart>
      <c:dateAx>
        <c:axId val="5054908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1208"/>
        <c:crosses val="autoZero"/>
        <c:auto val="1"/>
        <c:lblOffset val="100"/>
        <c:baseTimeUnit val="months"/>
      </c:dateAx>
      <c:valAx>
        <c:axId val="5054912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TAOYUAN_ZONE_GRAPH_DATA!$J$1:$O$1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TAOYUAN_ZONE_GRAPH_DATA!$J$39:$O$39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TAOYUAN_ZONE_GRAPH_DATA!$V$1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84</c:v>
                </c:pt>
                <c:pt idx="8">
                  <c:v>#N/A</c:v>
                </c:pt>
                <c:pt idx="9">
                  <c:v>84</c:v>
                </c:pt>
                <c:pt idx="10">
                  <c:v>81</c:v>
                </c:pt>
                <c:pt idx="11">
                  <c:v>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TAOYUAN_ZONE_GRAPH_DATA!$W$1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18</c:v>
                </c:pt>
                <c:pt idx="10">
                  <c:v>18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TAOYUAN_ZONE_GRAPH_DATA!$X$1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35</c:v>
                </c:pt>
                <c:pt idx="8">
                  <c:v>#N/A</c:v>
                </c:pt>
                <c:pt idx="9">
                  <c:v>67</c:v>
                </c:pt>
                <c:pt idx="10">
                  <c:v>53</c:v>
                </c:pt>
                <c:pt idx="11">
                  <c:v>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TAOYUAN_ZONE_GRAPH_DATA!$Y$1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TAOYUAN_ZONE_GRAPH_DATA!$AA$2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TAOYUAN_ZONE_GRAPH_DATA!$AA$27:$AA$38</c:f>
              <c:numCache>
                <c:formatCode>General</c:formatCode>
                <c:ptCount val="12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TAOYUAN_ZONE_GRAPH_DATA!$AB$2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TAOYUAN_ZONE_GRAPH_DATA!$AB$27:$AB$38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TAOYUAN_ZONE_GRAPH_DATA!$AC$2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TAOYUAN_ZONE_GRAPH_DATA!$AC$27:$AC$38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TAOYUAN_ZONE_GRAPH_DATA!$AD$2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TAOYUAN_ZONE_GRAPH_DATA!$AD$27:$AD$38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TAOYUAN_ZONE_GRAPH_DATA!$U$1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TAOYUAN_ZONE_GRAPH_DATA!$Z$2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TAOYUAN_ZONE_GRAPH_DATA!$Q$27:$Q$38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TAOYUAN_ZONE_GRAPH_DATA!$Z$27:$Z$38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73568"/>
        <c:axId val="505501400"/>
      </c:lineChart>
      <c:dateAx>
        <c:axId val="5054735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14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055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TAOYUAN_3_DISTRICT_GRAPH_DATA!$A$56</c:f>
              <c:strCache>
                <c:ptCount val="1"/>
                <c:pt idx="0">
                  <c:v>2014   80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TAOYUAN_3_DISTRICT_GRAPH_DATA!$G$3:$G$14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TAOYUAN_3_DISTRICT_GRAPH_DATA!$A$57</c:f>
              <c:strCache>
                <c:ptCount val="1"/>
                <c:pt idx="0">
                  <c:v>2015   88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TAOYUAN_3_DISTRICT_GRAPH_DATA!$G$15:$G$26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TAOYUAN_3_DISTRICT_GRAPH_DATA!$A$58</c:f>
              <c:strCache>
                <c:ptCount val="1"/>
                <c:pt idx="0">
                  <c:v>2016   6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TAOYUAN_3_DISTRICT_GRAPH_DATA!$G$27:$G$38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TAOYUAN_3_DISTRICT_GRAPH_DATA!$D$3:$D$38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TAOYUAN_3_DISTRICT_GRAPH_DATA!$H$27:$H$38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74376"/>
        <c:axId val="718921968"/>
      </c:lineChart>
      <c:dateAx>
        <c:axId val="40847437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21968"/>
        <c:crosses val="autoZero"/>
        <c:auto val="1"/>
        <c:lblOffset val="100"/>
        <c:baseTimeUnit val="months"/>
      </c:dateAx>
      <c:valAx>
        <c:axId val="7189219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743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112949222693314"/>
          <c:y val="0.55073110494461897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487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1E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4BB2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TAOYUAN_3_DISTRICT_GRAPH_DATA!$J$1:$O$1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TAOYUAN_3_DISTRICT_GRAPH_DATA!$J$39:$O$39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TAOYUAN_3_DISTRICT_GRAPH_DATA!$V$1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TAOYUAN_3_DISTRICT_GRAPH_DATA!$V$27:$V$38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84</c:v>
                </c:pt>
                <c:pt idx="8">
                  <c:v>#N/A</c:v>
                </c:pt>
                <c:pt idx="9">
                  <c:v>84</c:v>
                </c:pt>
                <c:pt idx="10">
                  <c:v>81</c:v>
                </c:pt>
                <c:pt idx="11">
                  <c:v>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TAOYUAN_3_DISTRICT_GRAPH_DATA!$W$1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TAOYUAN_3_DISTRICT_GRAPH_DATA!$W$27:$W$38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18</c:v>
                </c:pt>
                <c:pt idx="10">
                  <c:v>18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TAOYUAN_3_DISTRICT_GRAPH_DATA!$X$1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TAOYUAN_3_DISTRICT_GRAPH_DATA!$X$27:$X$38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35</c:v>
                </c:pt>
                <c:pt idx="8">
                  <c:v>#N/A</c:v>
                </c:pt>
                <c:pt idx="9">
                  <c:v>67</c:v>
                </c:pt>
                <c:pt idx="10">
                  <c:v>53</c:v>
                </c:pt>
                <c:pt idx="11">
                  <c:v>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TAOYUAN_3_DISTRICT_GRAPH_DATA!$Y$1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TAOYUAN_3_DISTRICT_GRAPH_DATA!$Y$27:$Y$38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TAOYUAN_3_DISTRICT_GRAPH_DATA!$AA$2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97A39718-08B4-4970-851A-7CA47B597F0D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TAOYUAN_3_DISTRICT_GRAPH_DATA!$AA$27:$AA$38</c:f>
              <c:numCache>
                <c:formatCode>General</c:formatCode>
                <c:ptCount val="12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TAOYUAN_3_DISTRICT_GRAPH_DATA!$AB$2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BDF71B9-A70F-4BDB-B0E6-B11B7E88EA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TAOYUAN_3_DISTRICT_GRAPH_DATA!$AB$27:$AB$38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TAOYUAN_3_DISTRICT_GRAPH_DATA!$AC$2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664BAF3A-DA60-4037-9639-C0B719B2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TAOYUAN_3_DISTRICT_GRAPH_DATA!$AC$27:$AC$38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TAOYUAN_3_DISTRICT_GRAPH_DATA!$AD$2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 GOAL: </a:t>
                    </a:r>
                    <a:fld id="{86A654C8-F179-4511-A722-13911FD6D5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TAOYUAN_3_DISTRICT_GRAPH_DATA!$AD$27:$AD$38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TAOYUAN_3_DISTRICT_GRAPH_DATA!$U$1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TAOYUAN_3_DISTRICT_GRAPH_DATA!$U$27:$U$38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TAOYUAN_3_DISTRICT_GRAPH_DATA!$Z$2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  <a:r>
                      <a:rPr lang="en-US" baseline="0"/>
                      <a:t> GOAL: </a:t>
                    </a:r>
                    <a:fld id="{367D9799-D9B4-4166-A992-EE2932EFA063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TAOYUAN_3_DISTRICT_GRAPH_DATA!$Q$27:$Q$38</c:f>
              <c:numCache>
                <c:formatCode>m/d/yyyy</c:formatCode>
                <c:ptCount val="12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</c:numCache>
            </c:numRef>
          </c:cat>
          <c:val>
            <c:numRef>
              <c:f>TAOYUAN_3_DISTRICT_GRAPH_DATA!$Z$27:$Z$38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75552"/>
        <c:axId val="408475944"/>
      </c:lineChart>
      <c:dateAx>
        <c:axId val="4084755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7594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0847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image" Target="../media/image23.emf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image" Target="../media/image25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OFFICE_ZONE_GRAPH_DATA!$B$50:$B$54" spid="_x0000_s22630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_ZONE_GRAPH_DATA!$B$50:$B$54" spid="_x0000_s22835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EAST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88
Stake Actual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EAST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58%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_ZONE_GRAPH_DATA!$B$50:$B$54" spid="_x0000_s23040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HUALIAN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65
Stake Actual YTD 年度實際:    1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HUALIAN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89%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ZONE_GRAPH_DATA!$B$50:$B$54" spid="_x0000_s23142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IDONG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60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IDONG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_ZONE_GRAPH_DATA!$B$50:$B$54" spid="_x0000_s23245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OFFICE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24
Stake Actual YTD 年度實際:    3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ZHUNAN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59
Stake Actual YTD 年度實際:    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ZHUNAN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_ZONE_GRAPH_DATA!$B$50:$B$54" spid="_x0000_s23347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XINZHU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59
Stake Actual YTD 年度實際:    6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XINZHU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64%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ZONE_GRAPH_DATA!$B$50:$B$54" spid="_x0000_s23450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CENTRAL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89
Stake Actual YTD 年度實際:    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CENTRAL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STAKE_GRAPH_DATA!$B$50:$B$54" spid="_x0000_s24678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CENTRAL_STAK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89
Stake Actual YTD 年度實際:    4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OFFICE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67%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CENTRAL_STAK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55%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_ZONE_GRAPH_DATA!$B$50:$B$54" spid="_x0000_s23552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NORTH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60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NORTH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_ZONE_GRAPH_DATA!$B$50:$B$54" spid="_x0000_s23654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SOUTH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140
Stake Actual YTD 年度實際:    2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SOUTH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58%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_ZONE_GRAPH_DATA!$B$50:$B$54" spid="_x0000_s23757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WEST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85
Stake Actual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WEST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75%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TAOYUAN_ZONE_GRAPH_DATA!$B$50:$B$54" spid="_x0000_s16593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ZONE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YTD 年度實際:    6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ZONE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57%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38100</xdr:rowOff>
        </xdr:from>
        <xdr:to>
          <xdr:col>3</xdr:col>
          <xdr:colOff>190500</xdr:colOff>
          <xdr:row>5</xdr:row>
          <xdr:rowOff>142875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OYUAN_3_DISTRICT_GRAPH_DATA!$B$50:$B$54" spid="_x0000_s25293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7625" y="38100"/>
              <a:ext cx="197167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TAOYUAN_3_DISTRICT_GRAPH_DATA!$B$49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Stake Annual Goal 年度目標:  100
Stake Actual YTD 年度實際:    6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TAOYUAN_3_DISTRICT_GRAPH_DATA!$B$48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57%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_DATA_BY_DISTRIC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_BY_DISTRICT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report_data" refreshOnLoad="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stake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data_stake_month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data_zone_month" refreshOnLoad="1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aptism_source_zone_month" refreshOnLoad="1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baptism_source_stake_month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V14" sqref="V1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16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56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15</v>
      </c>
      <c r="D3" s="46">
        <f>WEEKNUM(DATE,2)-WEEKNUM(DATE(YEAR(DATE),MONTH(DATE),1),2)+1</f>
        <v>2</v>
      </c>
    </row>
    <row r="4" spans="1:4">
      <c r="C4" s="8" t="s">
        <v>18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C23" sqref="C23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44</v>
      </c>
      <c r="B1" s="51" t="s">
        <v>35</v>
      </c>
      <c r="C1" s="42"/>
      <c r="D1" s="43"/>
      <c r="E1" s="43"/>
      <c r="F1" s="43"/>
      <c r="G1" s="43"/>
      <c r="H1" s="43"/>
      <c r="I1" s="43"/>
      <c r="J1" s="43"/>
      <c r="K1" s="44"/>
      <c r="L1" s="66" t="s">
        <v>27</v>
      </c>
      <c r="M1" s="66" t="s">
        <v>28</v>
      </c>
      <c r="N1" s="66" t="s">
        <v>29</v>
      </c>
      <c r="O1" s="66" t="s">
        <v>30</v>
      </c>
      <c r="P1" s="66" t="s">
        <v>31</v>
      </c>
      <c r="Q1" s="66" t="s">
        <v>32</v>
      </c>
      <c r="R1" s="66" t="s">
        <v>64</v>
      </c>
      <c r="S1" s="66" t="s">
        <v>65</v>
      </c>
      <c r="T1" s="66" t="s">
        <v>66</v>
      </c>
      <c r="U1" s="66" t="s">
        <v>33</v>
      </c>
      <c r="V1" s="66" t="s">
        <v>34</v>
      </c>
    </row>
    <row r="2" spans="1:22" ht="15" customHeight="1">
      <c r="B2" s="68" t="s">
        <v>1410</v>
      </c>
      <c r="C2" s="35" t="s">
        <v>1399</v>
      </c>
      <c r="D2" s="75">
        <v>24</v>
      </c>
      <c r="E2" s="53"/>
      <c r="F2" s="53"/>
      <c r="G2" s="72" t="s">
        <v>69</v>
      </c>
      <c r="H2" s="73"/>
      <c r="I2" s="73"/>
      <c r="J2" s="74"/>
      <c r="K2" s="47" t="s">
        <v>59</v>
      </c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1:22" ht="15" customHeight="1">
      <c r="B3" s="69"/>
      <c r="C3" s="34" t="s">
        <v>1400</v>
      </c>
      <c r="D3" s="76"/>
      <c r="E3" s="54"/>
      <c r="F3" s="54"/>
      <c r="G3" s="72" t="s">
        <v>1393</v>
      </c>
      <c r="H3" s="73"/>
      <c r="I3" s="73"/>
      <c r="J3" s="74"/>
      <c r="K3" s="47" t="s">
        <v>1391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ht="15" customHeight="1">
      <c r="B4" s="82">
        <f>DATE</f>
        <v>42414</v>
      </c>
      <c r="C4" s="32" t="s">
        <v>1396</v>
      </c>
      <c r="D4" s="33"/>
      <c r="E4" s="33"/>
      <c r="F4" s="33"/>
      <c r="G4" s="78">
        <f>ROUND($D$2/12*MONTH,0)</f>
        <v>4</v>
      </c>
      <c r="H4" s="79"/>
      <c r="I4" s="79"/>
      <c r="J4" s="80"/>
      <c r="K4" s="52">
        <f>ROUND($D$2/12,0)</f>
        <v>2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22" ht="15" customHeight="1">
      <c r="B5" s="83"/>
      <c r="C5" s="5" t="s">
        <v>1397</v>
      </c>
      <c r="D5" s="6"/>
      <c r="E5" s="6"/>
      <c r="F5" s="6"/>
      <c r="G5" s="84" t="e">
        <f>#REF!</f>
        <v>#REF!</v>
      </c>
      <c r="H5" s="85"/>
      <c r="I5" s="85"/>
      <c r="J5" s="86"/>
      <c r="K5" s="55">
        <f>$L$20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>
      <c r="B6" s="48" t="s">
        <v>20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902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38</v>
      </c>
      <c r="B10" s="27" t="s">
        <v>36</v>
      </c>
      <c r="C10" s="4" t="s">
        <v>37</v>
      </c>
      <c r="D10" s="4" t="s">
        <v>67</v>
      </c>
      <c r="E10" s="4" t="str">
        <f>CONCATENATE(YEAR,":",MONTH,":",WEEK,":",DAY,":",$A10)</f>
        <v>2016:2:2:7:ASSISTANTS</v>
      </c>
      <c r="F10" s="4">
        <f>MATCH($E10,REPORT_DATA_BY_COMP!$A:$A,0)</f>
        <v>390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6</v>
      </c>
      <c r="J10" s="11">
        <f>IFERROR(INDEX(REPORT_DATA_BY_COMP!$A:$AH,$F10,MATCH(J$8,REPORT_DATA_BY_COMP!$A$1:$AH$1,0)), "")</f>
        <v>6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18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6" t="s">
        <v>19</v>
      </c>
      <c r="B11" s="27" t="s">
        <v>58</v>
      </c>
      <c r="C11" s="4" t="s">
        <v>70</v>
      </c>
      <c r="D11" s="4" t="s">
        <v>68</v>
      </c>
      <c r="E11" s="4" t="str">
        <f>CONCATENATE(YEAR,":",MONTH,":",WEEK,":",DAY,":",$A11)</f>
        <v>2016:2:2:7:OFFICE_E</v>
      </c>
      <c r="F11" s="4">
        <f>MATCH($E11,REPORT_DATA_BY_COMP!$A:$A,0)</f>
        <v>423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0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1418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6</v>
      </c>
      <c r="J12" s="12">
        <f>SUM(J10:J11)</f>
        <v>6</v>
      </c>
      <c r="K12" s="12">
        <f>SUM(K10:K11)</f>
        <v>0</v>
      </c>
      <c r="L12" s="12">
        <f t="shared" ref="L12:V12" si="0">SUM(L10:L11)</f>
        <v>0</v>
      </c>
      <c r="M12" s="12">
        <f t="shared" si="0"/>
        <v>0</v>
      </c>
      <c r="N12" s="12">
        <f t="shared" si="0"/>
        <v>20</v>
      </c>
      <c r="O12" s="12">
        <f t="shared" si="0"/>
        <v>6</v>
      </c>
      <c r="P12" s="12">
        <f t="shared" si="0"/>
        <v>6</v>
      </c>
      <c r="Q12" s="12">
        <f t="shared" si="0"/>
        <v>8</v>
      </c>
      <c r="R12" s="12">
        <f t="shared" si="0"/>
        <v>7</v>
      </c>
      <c r="S12" s="12">
        <f t="shared" si="0"/>
        <v>3</v>
      </c>
      <c r="T12" s="12">
        <f t="shared" si="0"/>
        <v>10</v>
      </c>
      <c r="U12" s="12">
        <f t="shared" si="0"/>
        <v>5</v>
      </c>
      <c r="V12" s="12">
        <f t="shared" si="0"/>
        <v>0</v>
      </c>
    </row>
    <row r="13" spans="1:22">
      <c r="A13" s="60"/>
      <c r="B13" s="4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6"/>
    </row>
    <row r="14" spans="1:22">
      <c r="B14" s="13" t="s">
        <v>1416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8" t="s">
        <v>1387</v>
      </c>
      <c r="C15" s="14"/>
      <c r="D15" s="14"/>
      <c r="E15" s="14" t="str">
        <f>CONCATENATE(YEAR,":",MONTH,":1:",WEEKLY_REPORT_DAY,":", $A$1)</f>
        <v>2016:2:1:7:OFFICE</v>
      </c>
      <c r="F15" s="14">
        <f>MATCH($E15,REPORT_DATA_BY_ZONE!$A:$A, 0)</f>
        <v>39</v>
      </c>
      <c r="G15" s="11">
        <f>IFERROR(INDEX(REPORT_DATA_BY_ZONE!$A:$AH,$F15,MATCH(G$8,REPORT_DATA_BY_ZONE!$A$1:$AH$1,0)), "")</f>
        <v>0</v>
      </c>
      <c r="H15" s="11">
        <f>IFERROR(INDEX(REPORT_DATA_BY_ZONE!$A:$AH,$F15,MATCH(H$8,REPORT_DATA_BY_ZONE!$A$1:$AH$1,0)), "")</f>
        <v>0</v>
      </c>
      <c r="I15" s="11">
        <f>IFERROR(INDEX(REPORT_DATA_BY_ZONE!$A:$AH,$F15,MATCH(I$8,REPORT_DATA_BY_ZONE!$A$1:$AH$1,0)), "")</f>
        <v>7</v>
      </c>
      <c r="J15" s="11">
        <f>IFERROR(INDEX(REPORT_DATA_BY_ZONE!$A:$AH,$F15,MATCH(J$8,REPORT_DATA_BY_ZONE!$A$1:$AH$1,0)), "")</f>
        <v>7</v>
      </c>
      <c r="K15" s="11">
        <f>IFERROR(INDEX(REPORT_DATA_BY_ZONE!$A:$AH,$F15,MATCH(K$8,REPORT_DATA_BY_ZONE!$A$1:$AH$1,0)), "")</f>
        <v>0</v>
      </c>
      <c r="L15" s="11">
        <f>IFERROR(INDEX(REPORT_DATA_BY_ZONE!$A:$AH,$F15,MATCH(L$8,REPORT_DATA_BY_ZONE!$A$1:$AH$1,0)), "")</f>
        <v>0</v>
      </c>
      <c r="M15" s="11">
        <f>IFERROR(INDEX(REPORT_DATA_BY_ZONE!$A:$AH,$F15,MATCH(M$8,REPORT_DATA_BY_ZONE!$A$1:$AH$1,0)), "")</f>
        <v>0</v>
      </c>
      <c r="N15" s="11">
        <f>IFERROR(INDEX(REPORT_DATA_BY_ZONE!$A:$AH,$F15,MATCH(N$8,REPORT_DATA_BY_ZONE!$A$1:$AH$1,0)), "")</f>
        <v>25</v>
      </c>
      <c r="O15" s="11">
        <f>IFERROR(INDEX(REPORT_DATA_BY_ZONE!$A:$AH,$F15,MATCH(O$8,REPORT_DATA_BY_ZONE!$A$1:$AH$1,0)), "")</f>
        <v>1</v>
      </c>
      <c r="P15" s="11">
        <f>IFERROR(INDEX(REPORT_DATA_BY_ZONE!$A:$AH,$F15,MATCH(P$8,REPORT_DATA_BY_ZONE!$A$1:$AH$1,0)), "")</f>
        <v>7</v>
      </c>
      <c r="Q15" s="11">
        <f>IFERROR(INDEX(REPORT_DATA_BY_ZONE!$A:$AH,$F15,MATCH(Q$8,REPORT_DATA_BY_ZONE!$A$1:$AH$1,0)), "")</f>
        <v>17</v>
      </c>
      <c r="R15" s="11">
        <f>IFERROR(INDEX(REPORT_DATA_BY_ZONE!$A:$AH,$F15,MATCH(R$8,REPORT_DATA_BY_ZONE!$A$1:$AH$1,0)), "")</f>
        <v>7</v>
      </c>
      <c r="S15" s="11">
        <f>IFERROR(INDEX(REPORT_DATA_BY_ZONE!$A:$AH,$F15,MATCH(S$8,REPORT_DATA_BY_ZONE!$A$1:$AH$1,0)), "")</f>
        <v>2</v>
      </c>
      <c r="T15" s="11">
        <f>IFERROR(INDEX(REPORT_DATA_BY_ZONE!$A:$AH,$F15,MATCH(T$8,REPORT_DATA_BY_ZONE!$A$1:$AH$1,0)), "")</f>
        <v>5</v>
      </c>
      <c r="U15" s="11">
        <f>IFERROR(INDEX(REPORT_DATA_BY_ZONE!$A:$AH,$F15,MATCH(U$8,REPORT_DATA_BY_ZONE!$A$1:$AH$1,0)), "")</f>
        <v>2</v>
      </c>
      <c r="V15" s="11">
        <f>IFERROR(INDEX(REPORT_DATA_BY_ZONE!$A:$AH,$F15,MATCH(V$8,REPORT_DATA_BY_ZONE!$A$1:$AH$1,0)), "")</f>
        <v>0</v>
      </c>
    </row>
    <row r="16" spans="1:22">
      <c r="B16" s="28" t="s">
        <v>1386</v>
      </c>
      <c r="C16" s="14"/>
      <c r="D16" s="14"/>
      <c r="E16" s="14" t="str">
        <f>CONCATENATE(YEAR,":",MONTH,":2:",WEEKLY_REPORT_DAY,":", $A$1)</f>
        <v>2016:2:2:7:OFFICE</v>
      </c>
      <c r="F16" s="14">
        <f>MATCH($E16,REPORT_DATA_BY_ZONE!$A:$A, 0)</f>
        <v>50</v>
      </c>
      <c r="G16" s="11">
        <f>IFERROR(INDEX(REPORT_DATA_BY_ZONE!$A:$AH,$F16,MATCH(G$8,REPORT_DATA_BY_ZONE!$A$1:$AH$1,0)), "")</f>
        <v>0</v>
      </c>
      <c r="H16" s="11">
        <f>IFERROR(INDEX(REPORT_DATA_BY_ZONE!$A:$AH,$F16,MATCH(H$8,REPORT_DATA_BY_ZONE!$A$1:$AH$1,0)), "")</f>
        <v>0</v>
      </c>
      <c r="I16" s="11">
        <f>IFERROR(INDEX(REPORT_DATA_BY_ZONE!$A:$AH,$F16,MATCH(I$8,REPORT_DATA_BY_ZONE!$A$1:$AH$1,0)), "")</f>
        <v>6</v>
      </c>
      <c r="J16" s="11">
        <f>IFERROR(INDEX(REPORT_DATA_BY_ZONE!$A:$AH,$F16,MATCH(J$8,REPORT_DATA_BY_ZONE!$A$1:$AH$1,0)), "")</f>
        <v>6</v>
      </c>
      <c r="K16" s="11">
        <f>IFERROR(INDEX(REPORT_DATA_BY_ZONE!$A:$AH,$F16,MATCH(K$8,REPORT_DATA_BY_ZONE!$A$1:$AH$1,0)), "")</f>
        <v>0</v>
      </c>
      <c r="L16" s="11">
        <f>IFERROR(INDEX(REPORT_DATA_BY_ZONE!$A:$AH,$F16,MATCH(L$8,REPORT_DATA_BY_ZONE!$A$1:$AH$1,0)), "")</f>
        <v>0</v>
      </c>
      <c r="M16" s="11">
        <f>IFERROR(INDEX(REPORT_DATA_BY_ZONE!$A:$AH,$F16,MATCH(M$8,REPORT_DATA_BY_ZONE!$A$1:$AH$1,0)), "")</f>
        <v>0</v>
      </c>
      <c r="N16" s="11">
        <f>IFERROR(INDEX(REPORT_DATA_BY_ZONE!$A:$AH,$F16,MATCH(N$8,REPORT_DATA_BY_ZONE!$A$1:$AH$1,0)), "")</f>
        <v>20</v>
      </c>
      <c r="O16" s="11">
        <f>IFERROR(INDEX(REPORT_DATA_BY_ZONE!$A:$AH,$F16,MATCH(O$8,REPORT_DATA_BY_ZONE!$A$1:$AH$1,0)), "")</f>
        <v>6</v>
      </c>
      <c r="P16" s="11">
        <f>IFERROR(INDEX(REPORT_DATA_BY_ZONE!$A:$AH,$F16,MATCH(P$8,REPORT_DATA_BY_ZONE!$A$1:$AH$1,0)), "")</f>
        <v>6</v>
      </c>
      <c r="Q16" s="11">
        <f>IFERROR(INDEX(REPORT_DATA_BY_ZONE!$A:$AH,$F16,MATCH(Q$8,REPORT_DATA_BY_ZONE!$A$1:$AH$1,0)), "")</f>
        <v>8</v>
      </c>
      <c r="R16" s="11">
        <f>IFERROR(INDEX(REPORT_DATA_BY_ZONE!$A:$AH,$F16,MATCH(R$8,REPORT_DATA_BY_ZONE!$A$1:$AH$1,0)), "")</f>
        <v>7</v>
      </c>
      <c r="S16" s="11">
        <f>IFERROR(INDEX(REPORT_DATA_BY_ZONE!$A:$AH,$F16,MATCH(S$8,REPORT_DATA_BY_ZONE!$A$1:$AH$1,0)), "")</f>
        <v>3</v>
      </c>
      <c r="T16" s="11">
        <f>IFERROR(INDEX(REPORT_DATA_BY_ZONE!$A:$AH,$F16,MATCH(T$8,REPORT_DATA_BY_ZONE!$A$1:$AH$1,0)), "")</f>
        <v>10</v>
      </c>
      <c r="U16" s="11">
        <f>IFERROR(INDEX(REPORT_DATA_BY_ZONE!$A:$AH,$F16,MATCH(U$8,REPORT_DATA_BY_ZONE!$A$1:$AH$1,0)), "")</f>
        <v>5</v>
      </c>
      <c r="V16" s="11">
        <f>IFERROR(INDEX(REPORT_DATA_BY_ZONE!$A:$AH,$F16,MATCH(V$8,REPORT_DATA_BY_ZONE!$A$1:$AH$1,0)), "")</f>
        <v>0</v>
      </c>
    </row>
    <row r="17" spans="2:22">
      <c r="B17" s="28" t="s">
        <v>1388</v>
      </c>
      <c r="C17" s="14"/>
      <c r="D17" s="14"/>
      <c r="E17" s="14" t="str">
        <f>CONCATENATE(YEAR,":",MONTH,":3:",WEEKLY_REPORT_DAY,":", $A$1)</f>
        <v>2016:2:3:7:OFFICE</v>
      </c>
      <c r="F17" s="14" t="e">
        <f>MATCH($E17,REPORT_DATA_BY_ZONE!$A:$A, 0)</f>
        <v>#N/A</v>
      </c>
      <c r="G17" s="11" t="str">
        <f>IFERROR(INDEX(REPORT_DATA_BY_ZONE!$A:$AH,$F17,MATCH(G$8,REPORT_DATA_BY_ZONE!$A$1:$AH$1,0)), "")</f>
        <v/>
      </c>
      <c r="H17" s="11" t="str">
        <f>IFERROR(INDEX(REPORT_DATA_BY_ZONE!$A:$AH,$F17,MATCH(H$8,REPORT_DATA_BY_ZONE!$A$1:$AH$1,0)), "")</f>
        <v/>
      </c>
      <c r="I17" s="11" t="str">
        <f>IFERROR(INDEX(REPORT_DATA_BY_ZONE!$A:$AH,$F17,MATCH(I$8,REPORT_DATA_BY_ZONE!$A$1:$AH$1,0)), "")</f>
        <v/>
      </c>
      <c r="J17" s="11" t="str">
        <f>IFERROR(INDEX(REPORT_DATA_BY_ZONE!$A:$AH,$F17,MATCH(J$8,REPORT_DATA_BY_ZONE!$A$1:$AH$1,0)), "")</f>
        <v/>
      </c>
      <c r="K17" s="11" t="str">
        <f>IFERROR(INDEX(REPORT_DATA_BY_ZONE!$A:$AH,$F17,MATCH(K$8,REPORT_DATA_BY_ZONE!$A$1:$AH$1,0)), "")</f>
        <v/>
      </c>
      <c r="L17" s="11" t="str">
        <f>IFERROR(INDEX(REPORT_DATA_BY_ZONE!$A:$AH,$F17,MATCH(L$8,REPORT_DATA_BY_ZONE!$A$1:$AH$1,0)), "")</f>
        <v/>
      </c>
      <c r="M17" s="11" t="str">
        <f>IFERROR(INDEX(REPORT_DATA_BY_ZONE!$A:$AH,$F17,MATCH(M$8,REPORT_DATA_BY_ZONE!$A$1:$AH$1,0)), "")</f>
        <v/>
      </c>
      <c r="N17" s="11" t="str">
        <f>IFERROR(INDEX(REPORT_DATA_BY_ZONE!$A:$AH,$F17,MATCH(N$8,REPORT_DATA_BY_ZONE!$A$1:$AH$1,0)), "")</f>
        <v/>
      </c>
      <c r="O17" s="11" t="str">
        <f>IFERROR(INDEX(REPORT_DATA_BY_ZONE!$A:$AH,$F17,MATCH(O$8,REPORT_DATA_BY_ZONE!$A$1:$AH$1,0)), "")</f>
        <v/>
      </c>
      <c r="P17" s="11" t="str">
        <f>IFERROR(INDEX(REPORT_DATA_BY_ZONE!$A:$AH,$F17,MATCH(P$8,REPORT_DATA_BY_ZONE!$A$1:$AH$1,0)), "")</f>
        <v/>
      </c>
      <c r="Q17" s="11" t="str">
        <f>IFERROR(INDEX(REPORT_DATA_BY_ZONE!$A:$AH,$F17,MATCH(Q$8,REPORT_DATA_BY_ZONE!$A$1:$AH$1,0)), "")</f>
        <v/>
      </c>
      <c r="R17" s="11" t="str">
        <f>IFERROR(INDEX(REPORT_DATA_BY_ZONE!$A:$AH,$F17,MATCH(R$8,REPORT_DATA_BY_ZONE!$A$1:$AH$1,0)), "")</f>
        <v/>
      </c>
      <c r="S17" s="11" t="str">
        <f>IFERROR(INDEX(REPORT_DATA_BY_ZONE!$A:$AH,$F17,MATCH(S$8,REPORT_DATA_BY_ZONE!$A$1:$AH$1,0)), "")</f>
        <v/>
      </c>
      <c r="T17" s="11" t="str">
        <f>IFERROR(INDEX(REPORT_DATA_BY_ZONE!$A:$AH,$F17,MATCH(T$8,REPORT_DATA_BY_ZONE!$A$1:$AH$1,0)), "")</f>
        <v/>
      </c>
      <c r="U17" s="11" t="str">
        <f>IFERROR(INDEX(REPORT_DATA_BY_ZONE!$A:$AH,$F17,MATCH(U$8,REPORT_DATA_BY_ZONE!$A$1:$AH$1,0)), "")</f>
        <v/>
      </c>
      <c r="V17" s="11" t="str">
        <f>IFERROR(INDEX(REPORT_DATA_BY_ZONE!$A:$AH,$F17,MATCH(V$8,REPORT_DATA_BY_ZONE!$A$1:$AH$1,0)), "")</f>
        <v/>
      </c>
    </row>
    <row r="18" spans="2:22">
      <c r="B18" s="28" t="s">
        <v>1389</v>
      </c>
      <c r="C18" s="14"/>
      <c r="D18" s="14"/>
      <c r="E18" s="14" t="str">
        <f>CONCATENATE(YEAR,":",MONTH,":4:",WEEKLY_REPORT_DAY,":", $A$1)</f>
        <v>2016:2:4:7:OFFICE</v>
      </c>
      <c r="F18" s="14" t="e">
        <f>MATCH($E18,REPORT_DATA_BY_ZONE!$A:$A, 0)</f>
        <v>#N/A</v>
      </c>
      <c r="G18" s="11" t="str">
        <f>IFERROR(INDEX(REPORT_DATA_BY_ZONE!$A:$AH,$F18,MATCH(G$8,REPORT_DATA_BY_ZONE!$A$1:$AH$1,0)), "")</f>
        <v/>
      </c>
      <c r="H18" s="11" t="str">
        <f>IFERROR(INDEX(REPORT_DATA_BY_ZONE!$A:$AH,$F18,MATCH(H$8,REPORT_DATA_BY_ZONE!$A$1:$AH$1,0)), "")</f>
        <v/>
      </c>
      <c r="I18" s="11" t="str">
        <f>IFERROR(INDEX(REPORT_DATA_BY_ZONE!$A:$AH,$F18,MATCH(I$8,REPORT_DATA_BY_ZONE!$A$1:$AH$1,0)), "")</f>
        <v/>
      </c>
      <c r="J18" s="11" t="str">
        <f>IFERROR(INDEX(REPORT_DATA_BY_ZONE!$A:$AH,$F18,MATCH(J$8,REPORT_DATA_BY_ZONE!$A$1:$AH$1,0)), "")</f>
        <v/>
      </c>
      <c r="K18" s="11" t="str">
        <f>IFERROR(INDEX(REPORT_DATA_BY_ZONE!$A:$AH,$F18,MATCH(K$8,REPORT_DATA_BY_ZONE!$A$1:$AH$1,0)), "")</f>
        <v/>
      </c>
      <c r="L18" s="11" t="str">
        <f>IFERROR(INDEX(REPORT_DATA_BY_ZONE!$A:$AH,$F18,MATCH(L$8,REPORT_DATA_BY_ZONE!$A$1:$AH$1,0)), "")</f>
        <v/>
      </c>
      <c r="M18" s="11" t="str">
        <f>IFERROR(INDEX(REPORT_DATA_BY_ZONE!$A:$AH,$F18,MATCH(M$8,REPORT_DATA_BY_ZONE!$A$1:$AH$1,0)), "")</f>
        <v/>
      </c>
      <c r="N18" s="11" t="str">
        <f>IFERROR(INDEX(REPORT_DATA_BY_ZONE!$A:$AH,$F18,MATCH(N$8,REPORT_DATA_BY_ZONE!$A$1:$AH$1,0)), "")</f>
        <v/>
      </c>
      <c r="O18" s="11" t="str">
        <f>IFERROR(INDEX(REPORT_DATA_BY_ZONE!$A:$AH,$F18,MATCH(O$8,REPORT_DATA_BY_ZONE!$A$1:$AH$1,0)), "")</f>
        <v/>
      </c>
      <c r="P18" s="11" t="str">
        <f>IFERROR(INDEX(REPORT_DATA_BY_ZONE!$A:$AH,$F18,MATCH(P$8,REPORT_DATA_BY_ZONE!$A$1:$AH$1,0)), "")</f>
        <v/>
      </c>
      <c r="Q18" s="11" t="str">
        <f>IFERROR(INDEX(REPORT_DATA_BY_ZONE!$A:$AH,$F18,MATCH(Q$8,REPORT_DATA_BY_ZONE!$A$1:$AH$1,0)), "")</f>
        <v/>
      </c>
      <c r="R18" s="11" t="str">
        <f>IFERROR(INDEX(REPORT_DATA_BY_ZONE!$A:$AH,$F18,MATCH(R$8,REPORT_DATA_BY_ZONE!$A$1:$AH$1,0)), "")</f>
        <v/>
      </c>
      <c r="S18" s="11" t="str">
        <f>IFERROR(INDEX(REPORT_DATA_BY_ZONE!$A:$AH,$F18,MATCH(S$8,REPORT_DATA_BY_ZONE!$A$1:$AH$1,0)), "")</f>
        <v/>
      </c>
      <c r="T18" s="11" t="str">
        <f>IFERROR(INDEX(REPORT_DATA_BY_ZONE!$A:$AH,$F18,MATCH(T$8,REPORT_DATA_BY_ZONE!$A$1:$AH$1,0)), "")</f>
        <v/>
      </c>
      <c r="U18" s="11" t="str">
        <f>IFERROR(INDEX(REPORT_DATA_BY_ZONE!$A:$AH,$F18,MATCH(U$8,REPORT_DATA_BY_ZONE!$A$1:$AH$1,0)), "")</f>
        <v/>
      </c>
      <c r="V18" s="11" t="str">
        <f>IFERROR(INDEX(REPORT_DATA_BY_ZONE!$A:$AH,$F18,MATCH(V$8,REPORT_DATA_BY_ZONE!$A$1:$AH$1,0)), "")</f>
        <v/>
      </c>
    </row>
    <row r="19" spans="2:22">
      <c r="B19" s="28" t="s">
        <v>1390</v>
      </c>
      <c r="C19" s="14"/>
      <c r="D19" s="14"/>
      <c r="E19" s="14" t="str">
        <f>CONCATENATE(YEAR,":",MONTH,":5:",WEEKLY_REPORT_DAY,":", $A$1)</f>
        <v>2016:2:5:7:OFFICE</v>
      </c>
      <c r="F19" s="14" t="e">
        <f>MATCH($E19,REPORT_DATA_BY_ZONE!$A:$A, 0)</f>
        <v>#N/A</v>
      </c>
      <c r="G19" s="11" t="str">
        <f>IFERROR(INDEX(REPORT_DATA_BY_ZONE!$A:$AH,$F19,MATCH(G$8,REPORT_DATA_BY_ZONE!$A$1:$AH$1,0)), "")</f>
        <v/>
      </c>
      <c r="H19" s="11" t="str">
        <f>IFERROR(INDEX(REPORT_DATA_BY_ZONE!$A:$AH,$F19,MATCH(H$8,REPORT_DATA_BY_ZONE!$A$1:$AH$1,0)), "")</f>
        <v/>
      </c>
      <c r="I19" s="11" t="str">
        <f>IFERROR(INDEX(REPORT_DATA_BY_ZONE!$A:$AH,$F19,MATCH(I$8,REPORT_DATA_BY_ZONE!$A$1:$AH$1,0)), "")</f>
        <v/>
      </c>
      <c r="J19" s="11" t="str">
        <f>IFERROR(INDEX(REPORT_DATA_BY_ZONE!$A:$AH,$F19,MATCH(J$8,REPORT_DATA_BY_ZONE!$A$1:$AH$1,0)), "")</f>
        <v/>
      </c>
      <c r="K19" s="11" t="str">
        <f>IFERROR(INDEX(REPORT_DATA_BY_ZONE!$A:$AH,$F19,MATCH(K$8,REPORT_DATA_BY_ZONE!$A$1:$AH$1,0)), "")</f>
        <v/>
      </c>
      <c r="L19" s="11" t="str">
        <f>IFERROR(INDEX(REPORT_DATA_BY_ZONE!$A:$AH,$F19,MATCH(L$8,REPORT_DATA_BY_ZONE!$A$1:$AH$1,0)), "")</f>
        <v/>
      </c>
      <c r="M19" s="11" t="str">
        <f>IFERROR(INDEX(REPORT_DATA_BY_ZONE!$A:$AH,$F19,MATCH(M$8,REPORT_DATA_BY_ZONE!$A$1:$AH$1,0)), "")</f>
        <v/>
      </c>
      <c r="N19" s="11" t="str">
        <f>IFERROR(INDEX(REPORT_DATA_BY_ZONE!$A:$AH,$F19,MATCH(N$8,REPORT_DATA_BY_ZONE!$A$1:$AH$1,0)), "")</f>
        <v/>
      </c>
      <c r="O19" s="11" t="str">
        <f>IFERROR(INDEX(REPORT_DATA_BY_ZONE!$A:$AH,$F19,MATCH(O$8,REPORT_DATA_BY_ZONE!$A$1:$AH$1,0)), "")</f>
        <v/>
      </c>
      <c r="P19" s="11" t="str">
        <f>IFERROR(INDEX(REPORT_DATA_BY_ZONE!$A:$AH,$F19,MATCH(P$8,REPORT_DATA_BY_ZONE!$A$1:$AH$1,0)), "")</f>
        <v/>
      </c>
      <c r="Q19" s="11" t="str">
        <f>IFERROR(INDEX(REPORT_DATA_BY_ZONE!$A:$AH,$F19,MATCH(Q$8,REPORT_DATA_BY_ZONE!$A$1:$AH$1,0)), "")</f>
        <v/>
      </c>
      <c r="R19" s="11" t="str">
        <f>IFERROR(INDEX(REPORT_DATA_BY_ZONE!$A:$AH,$F19,MATCH(R$8,REPORT_DATA_BY_ZONE!$A$1:$AH$1,0)), "")</f>
        <v/>
      </c>
      <c r="S19" s="11" t="str">
        <f>IFERROR(INDEX(REPORT_DATA_BY_ZONE!$A:$AH,$F19,MATCH(S$8,REPORT_DATA_BY_ZONE!$A$1:$AH$1,0)), "")</f>
        <v/>
      </c>
      <c r="T19" s="11" t="str">
        <f>IFERROR(INDEX(REPORT_DATA_BY_ZONE!$A:$AH,$F19,MATCH(T$8,REPORT_DATA_BY_ZONE!$A$1:$AH$1,0)), "")</f>
        <v/>
      </c>
      <c r="U19" s="11" t="str">
        <f>IFERROR(INDEX(REPORT_DATA_BY_ZONE!$A:$AH,$F19,MATCH(U$8,REPORT_DATA_BY_ZONE!$A$1:$AH$1,0)), "")</f>
        <v/>
      </c>
      <c r="V19" s="11" t="str">
        <f>IFERROR(INDEX(REPORT_DATA_BY_ZONE!$A:$AH,$F19,MATCH(V$8,REPORT_DATA_BY_ZONE!$A$1:$AH$1,0)), "")</f>
        <v/>
      </c>
    </row>
    <row r="20" spans="2:22">
      <c r="B20" s="18" t="s">
        <v>1418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13</v>
      </c>
      <c r="J20" s="19">
        <f t="shared" si="1"/>
        <v>13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45</v>
      </c>
      <c r="O20" s="19">
        <f t="shared" si="1"/>
        <v>7</v>
      </c>
      <c r="P20" s="19">
        <f t="shared" si="1"/>
        <v>13</v>
      </c>
      <c r="Q20" s="19">
        <f t="shared" si="1"/>
        <v>25</v>
      </c>
      <c r="R20" s="19">
        <f t="shared" si="1"/>
        <v>14</v>
      </c>
      <c r="S20" s="19">
        <f t="shared" si="1"/>
        <v>5</v>
      </c>
      <c r="T20" s="19">
        <f t="shared" si="1"/>
        <v>15</v>
      </c>
      <c r="U20" s="19">
        <f t="shared" si="1"/>
        <v>7</v>
      </c>
      <c r="V20" s="19">
        <f t="shared" si="1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1039" priority="28" operator="lessThan">
      <formula>0.5</formula>
    </cfRule>
    <cfRule type="cellIs" dxfId="1038" priority="29" operator="greaterThan">
      <formula>0.5</formula>
    </cfRule>
  </conditionalFormatting>
  <conditionalFormatting sqref="N10:N11">
    <cfRule type="cellIs" dxfId="1037" priority="26" operator="lessThan">
      <formula>4.5</formula>
    </cfRule>
    <cfRule type="cellIs" dxfId="1036" priority="27" operator="greaterThan">
      <formula>5.5</formula>
    </cfRule>
  </conditionalFormatting>
  <conditionalFormatting sqref="O10:O11">
    <cfRule type="cellIs" dxfId="1035" priority="24" operator="lessThan">
      <formula>1.5</formula>
    </cfRule>
    <cfRule type="cellIs" dxfId="1034" priority="25" operator="greaterThan">
      <formula>2.5</formula>
    </cfRule>
  </conditionalFormatting>
  <conditionalFormatting sqref="P10:P11">
    <cfRule type="cellIs" dxfId="1033" priority="22" operator="lessThan">
      <formula>4.5</formula>
    </cfRule>
    <cfRule type="cellIs" dxfId="1032" priority="23" operator="greaterThan">
      <formula>7.5</formula>
    </cfRule>
  </conditionalFormatting>
  <conditionalFormatting sqref="R10:S11">
    <cfRule type="cellIs" dxfId="1031" priority="20" operator="lessThan">
      <formula>2.5</formula>
    </cfRule>
    <cfRule type="cellIs" dxfId="1030" priority="21" operator="greaterThan">
      <formula>4.5</formula>
    </cfRule>
  </conditionalFormatting>
  <conditionalFormatting sqref="T10:T11">
    <cfRule type="cellIs" dxfId="1029" priority="18" operator="lessThan">
      <formula>2.5</formula>
    </cfRule>
    <cfRule type="cellIs" dxfId="1028" priority="19" operator="greaterThan">
      <formula>4.5</formula>
    </cfRule>
  </conditionalFormatting>
  <conditionalFormatting sqref="U10:U11">
    <cfRule type="cellIs" dxfId="1027" priority="17" operator="greaterThan">
      <formula>1.5</formula>
    </cfRule>
  </conditionalFormatting>
  <conditionalFormatting sqref="L10:V11">
    <cfRule type="expression" dxfId="1026" priority="1">
      <formula>L10=""</formula>
    </cfRule>
  </conditionalFormatting>
  <conditionalFormatting sqref="S10:S11">
    <cfRule type="cellIs" dxfId="1025" priority="2" operator="greaterThan">
      <formula>0.5</formula>
    </cfRule>
    <cfRule type="cellIs" dxfId="1024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P64" sqref="P64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28" workbookViewId="0">
      <selection activeCell="C46" sqref="C46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83</v>
      </c>
      <c r="K1" s="39" t="s">
        <v>85</v>
      </c>
      <c r="L1" s="39" t="s">
        <v>84</v>
      </c>
      <c r="M1" s="39" t="s">
        <v>73</v>
      </c>
      <c r="N1" s="39" t="s">
        <v>71</v>
      </c>
      <c r="O1" s="39" t="s">
        <v>72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1462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80</v>
      </c>
      <c r="K2" s="8" t="s">
        <v>79</v>
      </c>
      <c r="L2" s="8" t="s">
        <v>78</v>
      </c>
      <c r="M2" s="8" t="s">
        <v>77</v>
      </c>
      <c r="N2" s="8" t="s">
        <v>81</v>
      </c>
      <c r="O2" s="8" t="s">
        <v>82</v>
      </c>
      <c r="P2" s="8" t="s">
        <v>1463</v>
      </c>
      <c r="Q2" s="8" t="s">
        <v>16</v>
      </c>
      <c r="R2" s="37" t="s">
        <v>1464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2014:1:0:0:OFFICE</v>
      </c>
      <c r="F3" s="37" t="e">
        <f ca="1">MATCH($E3,INDIRECT(CONCATENATE($B$41,"$A:$A")),0)</f>
        <v>#N/A</v>
      </c>
      <c r="G3" s="30" t="e">
        <f ca="1">INDEX(INDIRECT(CONCATENATE($B$41,"$A:$AG")),$F3,MATCH(G$2,INDIRECT(CONCATENATE($B$41,"$A$1:$AG$1")),0))</f>
        <v>#N/A</v>
      </c>
      <c r="H3" s="30">
        <f t="shared" ref="H3:H38" si="3">$B$43</f>
        <v>8</v>
      </c>
      <c r="I3" s="37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2014:2:0:0:OFFICE</v>
      </c>
      <c r="F4" s="37">
        <f t="shared" ref="F4:F38" ca="1" si="5">MATCH($E4,INDIRECT(CONCATENATE($B$41,"$A:$A")),0)</f>
        <v>32</v>
      </c>
      <c r="G4" s="30">
        <f t="shared" ref="G4:G38" ca="1" si="6">INDEX(INDIRECT(CONCATENATE($B$41,"$A:$AG")),$F4,MATCH(G$2,INDIRECT(CONCATENATE($B$41,"$A$1:$AG$1")),0))</f>
        <v>2</v>
      </c>
      <c r="H4" s="30">
        <f t="shared" si="3"/>
        <v>8</v>
      </c>
      <c r="I4" s="37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2014:3:0:0:OFFICE</v>
      </c>
      <c r="F5" s="37">
        <f t="shared" ca="1" si="5"/>
        <v>40</v>
      </c>
      <c r="G5" s="30">
        <f t="shared" ca="1" si="6"/>
        <v>2</v>
      </c>
      <c r="H5" s="30">
        <f t="shared" si="3"/>
        <v>8</v>
      </c>
      <c r="I5" s="37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2014:4:0:0:OFFICE</v>
      </c>
      <c r="F6" s="37">
        <f t="shared" ca="1" si="5"/>
        <v>48</v>
      </c>
      <c r="G6" s="30">
        <f t="shared" ca="1" si="6"/>
        <v>3</v>
      </c>
      <c r="H6" s="30">
        <f t="shared" si="3"/>
        <v>8</v>
      </c>
      <c r="I6" s="37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2014:5:0:0:OFFICE</v>
      </c>
      <c r="F7" s="37">
        <f t="shared" ca="1" si="5"/>
        <v>56</v>
      </c>
      <c r="G7" s="30">
        <f t="shared" ca="1" si="6"/>
        <v>2</v>
      </c>
      <c r="H7" s="30">
        <f t="shared" si="3"/>
        <v>8</v>
      </c>
      <c r="I7" s="37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2014:6:0:0:OFFICE</v>
      </c>
      <c r="F8" s="37">
        <f t="shared" ca="1" si="5"/>
        <v>64</v>
      </c>
      <c r="G8" s="30">
        <f t="shared" ca="1" si="6"/>
        <v>1</v>
      </c>
      <c r="H8" s="30">
        <f t="shared" si="3"/>
        <v>8</v>
      </c>
      <c r="I8" s="37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2014:7:0:0:OFFICE</v>
      </c>
      <c r="F9" s="37">
        <f t="shared" ca="1" si="5"/>
        <v>72</v>
      </c>
      <c r="G9" s="30">
        <f t="shared" ca="1" si="6"/>
        <v>0</v>
      </c>
      <c r="H9" s="30">
        <f t="shared" si="3"/>
        <v>8</v>
      </c>
      <c r="I9" s="37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2014:8:0:0:OFFICE</v>
      </c>
      <c r="F10" s="37">
        <f t="shared" ca="1" si="5"/>
        <v>80</v>
      </c>
      <c r="G10" s="30">
        <f t="shared" ca="1" si="6"/>
        <v>2</v>
      </c>
      <c r="H10" s="30">
        <f t="shared" si="3"/>
        <v>8</v>
      </c>
      <c r="I10" s="37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2014:9:0:0:OFFICE</v>
      </c>
      <c r="F11" s="37">
        <f t="shared" ca="1" si="5"/>
        <v>88</v>
      </c>
      <c r="G11" s="30">
        <f t="shared" ca="1" si="6"/>
        <v>0</v>
      </c>
      <c r="H11" s="30">
        <f t="shared" si="3"/>
        <v>8</v>
      </c>
      <c r="I11" s="37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2014:10:0:0:OFFICE</v>
      </c>
      <c r="F12" s="37">
        <f t="shared" ca="1" si="5"/>
        <v>5</v>
      </c>
      <c r="G12" s="30">
        <f t="shared" ca="1" si="6"/>
        <v>1</v>
      </c>
      <c r="H12" s="30">
        <f t="shared" si="3"/>
        <v>8</v>
      </c>
      <c r="I12" s="37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2014:11:0:0:OFFICE</v>
      </c>
      <c r="F13" s="37">
        <f t="shared" ca="1" si="5"/>
        <v>14</v>
      </c>
      <c r="G13" s="30">
        <f t="shared" ca="1" si="6"/>
        <v>2</v>
      </c>
      <c r="H13" s="30">
        <f t="shared" si="3"/>
        <v>8</v>
      </c>
      <c r="I13" s="37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2014:12:0:0:OFFICE</v>
      </c>
      <c r="F14" s="37">
        <f t="shared" ca="1" si="5"/>
        <v>23</v>
      </c>
      <c r="G14" s="30">
        <f t="shared" ca="1" si="6"/>
        <v>0</v>
      </c>
      <c r="H14" s="30">
        <f t="shared" si="3"/>
        <v>8</v>
      </c>
      <c r="I14" s="37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2015:1:0:0:OFFICE</v>
      </c>
      <c r="F15" s="37">
        <f t="shared" ca="1" si="5"/>
        <v>127</v>
      </c>
      <c r="G15" s="30">
        <f t="shared" ca="1" si="6"/>
        <v>2</v>
      </c>
      <c r="H15" s="30">
        <f t="shared" si="3"/>
        <v>8</v>
      </c>
      <c r="I15" s="37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2015:2:0:0:OFFICE</v>
      </c>
      <c r="F16" s="37">
        <f t="shared" ca="1" si="5"/>
        <v>136</v>
      </c>
      <c r="G16" s="30">
        <f t="shared" ca="1" si="6"/>
        <v>1</v>
      </c>
      <c r="H16" s="30">
        <f t="shared" si="3"/>
        <v>8</v>
      </c>
      <c r="I16" s="37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2015:3:0:0:OFFICE</v>
      </c>
      <c r="F17" s="37">
        <f t="shared" ca="1" si="5"/>
        <v>146</v>
      </c>
      <c r="G17" s="30">
        <f t="shared" ca="1" si="6"/>
        <v>4</v>
      </c>
      <c r="H17" s="30">
        <f t="shared" si="3"/>
        <v>8</v>
      </c>
      <c r="I17" s="37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2015:4:0:0:OFFICE</v>
      </c>
      <c r="F18" s="37">
        <f t="shared" ca="1" si="5"/>
        <v>156</v>
      </c>
      <c r="G18" s="30">
        <f t="shared" ca="1" si="6"/>
        <v>0</v>
      </c>
      <c r="H18" s="30">
        <f t="shared" si="3"/>
        <v>8</v>
      </c>
      <c r="I18" s="37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2015:5:0:0:OFFICE</v>
      </c>
      <c r="F19" s="37">
        <f t="shared" ca="1" si="5"/>
        <v>166</v>
      </c>
      <c r="G19" s="30">
        <f t="shared" ca="1" si="6"/>
        <v>1</v>
      </c>
      <c r="H19" s="30">
        <f t="shared" si="3"/>
        <v>8</v>
      </c>
      <c r="I19" s="37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2015:6:0:0:OFFICE</v>
      </c>
      <c r="F20" s="37">
        <f t="shared" ca="1" si="5"/>
        <v>176</v>
      </c>
      <c r="G20" s="30">
        <f t="shared" ca="1" si="6"/>
        <v>2</v>
      </c>
      <c r="H20" s="30">
        <f t="shared" si="3"/>
        <v>8</v>
      </c>
      <c r="I20" s="37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2015:7:0:0:OFFICE</v>
      </c>
      <c r="F21" s="37">
        <f t="shared" ca="1" si="5"/>
        <v>186</v>
      </c>
      <c r="G21" s="30">
        <f t="shared" ca="1" si="6"/>
        <v>2</v>
      </c>
      <c r="H21" s="30">
        <f t="shared" si="3"/>
        <v>8</v>
      </c>
      <c r="I21" s="37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2015:8:0:0:OFFICE</v>
      </c>
      <c r="F22" s="37">
        <f t="shared" ca="1" si="5"/>
        <v>196</v>
      </c>
      <c r="G22" s="30">
        <f t="shared" ca="1" si="6"/>
        <v>1</v>
      </c>
      <c r="H22" s="30">
        <f t="shared" si="3"/>
        <v>8</v>
      </c>
      <c r="I22" s="37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2015:9:0:0:OFFICE</v>
      </c>
      <c r="F23" s="37">
        <f t="shared" ca="1" si="5"/>
        <v>206</v>
      </c>
      <c r="G23" s="30">
        <f t="shared" ca="1" si="6"/>
        <v>1</v>
      </c>
      <c r="H23" s="30">
        <f t="shared" si="3"/>
        <v>8</v>
      </c>
      <c r="I23" s="37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2015:10:0:0:OFFICE</v>
      </c>
      <c r="F24" s="37">
        <f t="shared" ca="1" si="5"/>
        <v>96</v>
      </c>
      <c r="G24" s="30">
        <f t="shared" ca="1" si="6"/>
        <v>4</v>
      </c>
      <c r="H24" s="30">
        <f t="shared" si="3"/>
        <v>8</v>
      </c>
      <c r="I24" s="37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2015:11:0:0:OFFICE</v>
      </c>
      <c r="F25" s="37">
        <f t="shared" ca="1" si="5"/>
        <v>106</v>
      </c>
      <c r="G25" s="30">
        <f t="shared" ca="1" si="6"/>
        <v>0</v>
      </c>
      <c r="H25" s="30">
        <f t="shared" si="3"/>
        <v>8</v>
      </c>
      <c r="I25" s="37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2015:12:0:0:OFFICE</v>
      </c>
      <c r="F26" s="37">
        <f t="shared" ca="1" si="5"/>
        <v>117</v>
      </c>
      <c r="G26" s="30">
        <f t="shared" ca="1" si="6"/>
        <v>0</v>
      </c>
      <c r="H26" s="30">
        <f t="shared" si="3"/>
        <v>8</v>
      </c>
      <c r="I26" s="37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2016:1:0:0:OFFICE</v>
      </c>
      <c r="F27" s="37">
        <f t="shared" ca="1" si="5"/>
        <v>217</v>
      </c>
      <c r="G27" s="30">
        <f t="shared" ca="1" si="6"/>
        <v>3</v>
      </c>
      <c r="H27" s="30">
        <f t="shared" si="3"/>
        <v>8</v>
      </c>
      <c r="I27" s="37">
        <f t="shared" ca="1" si="7"/>
        <v>6</v>
      </c>
      <c r="J27" s="11">
        <f t="shared" ca="1" si="8"/>
        <v>2</v>
      </c>
      <c r="K27" s="11">
        <f t="shared" ca="1" si="8"/>
        <v>0</v>
      </c>
      <c r="L27" s="11">
        <f t="shared" ca="1" si="8"/>
        <v>0</v>
      </c>
      <c r="M27" s="11">
        <f t="shared" ca="1" si="8"/>
        <v>4</v>
      </c>
      <c r="N27" s="11">
        <f t="shared" ca="1" si="8"/>
        <v>0</v>
      </c>
      <c r="O27" s="11">
        <f t="shared" ca="1" si="8"/>
        <v>0</v>
      </c>
      <c r="P27" s="8">
        <v>-11</v>
      </c>
      <c r="Q27" s="38">
        <f>DATE(YEAR, MONTH,DAY + 7*P27)</f>
        <v>42330</v>
      </c>
      <c r="R27" s="37">
        <f t="shared" ref="R27:R38" si="9">WEEKNUM(Q27,2)-WEEKNUM(DATE(YEAR(Q27),MONTH(Q27),1),2)+1</f>
        <v>4</v>
      </c>
      <c r="S27" s="38" t="str">
        <f ca="1">CONCATENATE(YEAR(Q27),":",MONTH(Q27),":",R27,":",WEEKLY_REPORT_DAY,":", INDIRECT(CONCATENATE($B$39, "$A$1")))</f>
        <v>2015:11:4:7:OFFICE</v>
      </c>
      <c r="T27" s="37" t="e">
        <f ca="1">MATCH(S27,INDIRECT(CONCATENATE($B$40,"$A:$A")),0)</f>
        <v>#N/A</v>
      </c>
      <c r="U27" s="30" t="e">
        <f ca="1">INDEX(INDIRECT(CONCATENATE($B$40,"$A:$AG")),$T27,MATCH(U$2,INDIRECT(CONCATENATE($B$40,"$A1:$AG1")),0))</f>
        <v>#N/A</v>
      </c>
      <c r="V27" s="30" t="e">
        <f t="shared" ref="V27:Y38" ca="1" si="10">INDEX(INDIRECT(CONCATENATE($B$40,"$A:$AG")),$T27,MATCH(V$2,INDIRECT(CONCATENATE($B$40,"$A1:$AG1")),0))</f>
        <v>#N/A</v>
      </c>
      <c r="W27" s="30" t="e">
        <f t="shared" ca="1" si="10"/>
        <v>#N/A</v>
      </c>
      <c r="X27" s="30" t="e">
        <f t="shared" ca="1" si="10"/>
        <v>#N/A</v>
      </c>
      <c r="Y27" s="30" t="e">
        <f t="shared" ca="1" si="10"/>
        <v>#N/A</v>
      </c>
      <c r="Z27" s="30">
        <f t="shared" ref="Z27:Z38" ca="1" si="11">ROUND(1*$B$45/$B$44,0)</f>
        <v>1</v>
      </c>
      <c r="AA27" s="30">
        <f t="shared" ref="AA27:AA38" ca="1" si="12">6*$B$45</f>
        <v>12</v>
      </c>
      <c r="AB27" s="30">
        <f t="shared" ref="AB27:AB38" ca="1" si="13">3*$B$45</f>
        <v>6</v>
      </c>
      <c r="AC27" s="30">
        <f t="shared" ref="AC27:AC38" ca="1" si="14">5*$B$45</f>
        <v>10</v>
      </c>
      <c r="AD27" s="30">
        <f t="shared" ref="AD27:AD38" ca="1" si="15">1*$B$45</f>
        <v>2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2016:2:0:0:OFFICE</v>
      </c>
      <c r="F28" s="37">
        <f t="shared" ca="1" si="5"/>
        <v>228</v>
      </c>
      <c r="G28" s="30">
        <f t="shared" ca="1" si="6"/>
        <v>0</v>
      </c>
      <c r="H28" s="30">
        <f t="shared" si="3"/>
        <v>8</v>
      </c>
      <c r="I28" s="37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8">
        <f>DATE(YEAR, MONTH,DAY + 7*P28)</f>
        <v>42337</v>
      </c>
      <c r="R28" s="37">
        <f t="shared" si="9"/>
        <v>5</v>
      </c>
      <c r="S28" s="38" t="str">
        <f ca="1">CONCATENATE(YEAR(Q28),":",MONTH(Q28),":",R28,":",WEEKLY_REPORT_DAY,":", INDIRECT(CONCATENATE($B$39, "$A$1")))</f>
        <v>2015:11:5:7:OFFICE</v>
      </c>
      <c r="T28" s="37" t="e">
        <f t="shared" ref="T28:T38" ca="1" si="16">MATCH(S28,INDIRECT(CONCATENATE($B$40,"$A:$A")),0)</f>
        <v>#N/A</v>
      </c>
      <c r="U28" s="30" t="e">
        <f t="shared" ref="U28:U38" ca="1" si="17">INDEX(INDIRECT(CONCATENATE($B$40,"$A:$AG")),$T28,MATCH(U$2,INDIRECT(CONCATENATE($B$40,"$A1:$AG1")),0))</f>
        <v>#N/A</v>
      </c>
      <c r="V28" s="30" t="e">
        <f t="shared" ca="1" si="10"/>
        <v>#N/A</v>
      </c>
      <c r="W28" s="30" t="e">
        <f t="shared" ca="1" si="10"/>
        <v>#N/A</v>
      </c>
      <c r="X28" s="30" t="e">
        <f t="shared" ca="1" si="10"/>
        <v>#N/A</v>
      </c>
      <c r="Y28" s="30" t="e">
        <f t="shared" ca="1" si="10"/>
        <v>#N/A</v>
      </c>
      <c r="Z28" s="30">
        <f t="shared" ca="1" si="11"/>
        <v>1</v>
      </c>
      <c r="AA28" s="30">
        <f t="shared" ca="1" si="12"/>
        <v>12</v>
      </c>
      <c r="AB28" s="30">
        <f t="shared" ca="1" si="13"/>
        <v>6</v>
      </c>
      <c r="AC28" s="30">
        <f t="shared" ca="1" si="14"/>
        <v>10</v>
      </c>
      <c r="AD28" s="30">
        <f t="shared" ca="1" si="15"/>
        <v>2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2016:3:0:0:OFFICE</v>
      </c>
      <c r="F29" s="37" t="e">
        <f t="shared" ca="1" si="5"/>
        <v>#N/A</v>
      </c>
      <c r="G29" s="30" t="e">
        <f t="shared" ca="1" si="6"/>
        <v>#N/A</v>
      </c>
      <c r="H29" s="30">
        <f t="shared" si="3"/>
        <v>8</v>
      </c>
      <c r="I29" s="37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8">
        <f>DATE(YEAR, MONTH,DAY + 7*P29)</f>
        <v>42344</v>
      </c>
      <c r="R29" s="37">
        <f t="shared" si="9"/>
        <v>1</v>
      </c>
      <c r="S29" s="38" t="str">
        <f ca="1">CONCATENATE(YEAR(Q29),":",MONTH(Q29),":",R29,":",WEEKLY_REPORT_DAY,":", INDIRECT(CONCATENATE($B$39, "$A$1")))</f>
        <v>2015:12:1:7:OFFICE</v>
      </c>
      <c r="T29" s="37" t="e">
        <f t="shared" ca="1" si="16"/>
        <v>#N/A</v>
      </c>
      <c r="U29" s="30" t="e">
        <f t="shared" ca="1" si="17"/>
        <v>#N/A</v>
      </c>
      <c r="V29" s="30" t="e">
        <f t="shared" ca="1" si="10"/>
        <v>#N/A</v>
      </c>
      <c r="W29" s="30" t="e">
        <f t="shared" ca="1" si="10"/>
        <v>#N/A</v>
      </c>
      <c r="X29" s="30" t="e">
        <f t="shared" ca="1" si="10"/>
        <v>#N/A</v>
      </c>
      <c r="Y29" s="30" t="e">
        <f t="shared" ca="1" si="10"/>
        <v>#N/A</v>
      </c>
      <c r="Z29" s="30">
        <f t="shared" ca="1" si="11"/>
        <v>1</v>
      </c>
      <c r="AA29" s="30">
        <f t="shared" ca="1" si="12"/>
        <v>12</v>
      </c>
      <c r="AB29" s="30">
        <f t="shared" ca="1" si="13"/>
        <v>6</v>
      </c>
      <c r="AC29" s="30">
        <f t="shared" ca="1" si="14"/>
        <v>10</v>
      </c>
      <c r="AD29" s="30">
        <f t="shared" ca="1" si="15"/>
        <v>2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2016:4:0:0:OFFICE</v>
      </c>
      <c r="F30" s="37" t="e">
        <f t="shared" ca="1" si="5"/>
        <v>#N/A</v>
      </c>
      <c r="G30" s="30" t="e">
        <f t="shared" ca="1" si="6"/>
        <v>#N/A</v>
      </c>
      <c r="H30" s="30">
        <f t="shared" si="3"/>
        <v>8</v>
      </c>
      <c r="I30" s="37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8">
        <f>DATE(YEAR, MONTH,DAY + 7*P30)</f>
        <v>42351</v>
      </c>
      <c r="R30" s="37">
        <f t="shared" si="9"/>
        <v>2</v>
      </c>
      <c r="S30" s="38" t="str">
        <f ca="1">CONCATENATE(YEAR(Q30),":",MONTH(Q30),":",R30,":",WEEKLY_REPORT_DAY,":", INDIRECT(CONCATENATE($B$39, "$A$1")))</f>
        <v>2015:12:2:7:OFFICE</v>
      </c>
      <c r="T30" s="37" t="e">
        <f t="shared" ca="1" si="16"/>
        <v>#N/A</v>
      </c>
      <c r="U30" s="30" t="e">
        <f t="shared" ca="1" si="17"/>
        <v>#N/A</v>
      </c>
      <c r="V30" s="30" t="e">
        <f t="shared" ca="1" si="10"/>
        <v>#N/A</v>
      </c>
      <c r="W30" s="30" t="e">
        <f t="shared" ca="1" si="10"/>
        <v>#N/A</v>
      </c>
      <c r="X30" s="30" t="e">
        <f t="shared" ca="1" si="10"/>
        <v>#N/A</v>
      </c>
      <c r="Y30" s="30" t="e">
        <f t="shared" ca="1" si="10"/>
        <v>#N/A</v>
      </c>
      <c r="Z30" s="30">
        <f t="shared" ca="1" si="11"/>
        <v>1</v>
      </c>
      <c r="AA30" s="30">
        <f t="shared" ca="1" si="12"/>
        <v>12</v>
      </c>
      <c r="AB30" s="30">
        <f t="shared" ca="1" si="13"/>
        <v>6</v>
      </c>
      <c r="AC30" s="30">
        <f t="shared" ca="1" si="14"/>
        <v>10</v>
      </c>
      <c r="AD30" s="30">
        <f t="shared" ca="1" si="15"/>
        <v>2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2016:5:0:0:OFFICE</v>
      </c>
      <c r="F31" s="37" t="e">
        <f t="shared" ca="1" si="5"/>
        <v>#N/A</v>
      </c>
      <c r="G31" s="30" t="e">
        <f t="shared" ca="1" si="6"/>
        <v>#N/A</v>
      </c>
      <c r="H31" s="30">
        <f t="shared" si="3"/>
        <v>8</v>
      </c>
      <c r="I31" s="37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8">
        <f>DATE(YEAR, MONTH,DAY + 7*P31)</f>
        <v>42358</v>
      </c>
      <c r="R31" s="37">
        <f t="shared" si="9"/>
        <v>3</v>
      </c>
      <c r="S31" s="38" t="str">
        <f ca="1">CONCATENATE(YEAR(Q31),":",MONTH(Q31),":",R31,":",WEEKLY_REPORT_DAY,":", INDIRECT(CONCATENATE($B$39, "$A$1")))</f>
        <v>2015:12:3:7:OFFICE</v>
      </c>
      <c r="T31" s="37" t="e">
        <f t="shared" ca="1" si="16"/>
        <v>#N/A</v>
      </c>
      <c r="U31" s="30" t="e">
        <f t="shared" ca="1" si="17"/>
        <v>#N/A</v>
      </c>
      <c r="V31" s="30" t="e">
        <f t="shared" ca="1" si="10"/>
        <v>#N/A</v>
      </c>
      <c r="W31" s="30" t="e">
        <f t="shared" ca="1" si="10"/>
        <v>#N/A</v>
      </c>
      <c r="X31" s="30" t="e">
        <f t="shared" ca="1" si="10"/>
        <v>#N/A</v>
      </c>
      <c r="Y31" s="30" t="e">
        <f t="shared" ca="1" si="10"/>
        <v>#N/A</v>
      </c>
      <c r="Z31" s="30">
        <f t="shared" ca="1" si="11"/>
        <v>1</v>
      </c>
      <c r="AA31" s="30">
        <f t="shared" ca="1" si="12"/>
        <v>12</v>
      </c>
      <c r="AB31" s="30">
        <f t="shared" ca="1" si="13"/>
        <v>6</v>
      </c>
      <c r="AC31" s="30">
        <f t="shared" ca="1" si="14"/>
        <v>10</v>
      </c>
      <c r="AD31" s="30">
        <f t="shared" ca="1" si="15"/>
        <v>2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2016:6:0:0:OFFICE</v>
      </c>
      <c r="F32" s="37" t="e">
        <f t="shared" ca="1" si="5"/>
        <v>#N/A</v>
      </c>
      <c r="G32" s="30" t="e">
        <f t="shared" ca="1" si="6"/>
        <v>#N/A</v>
      </c>
      <c r="H32" s="30">
        <f t="shared" si="3"/>
        <v>8</v>
      </c>
      <c r="I32" s="37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8">
        <f>DATE(YEAR, MONTH,DAY + 7*P32)</f>
        <v>42365</v>
      </c>
      <c r="R32" s="37">
        <f t="shared" si="9"/>
        <v>4</v>
      </c>
      <c r="S32" s="38" t="str">
        <f ca="1">CONCATENATE(YEAR(Q32),":",MONTH(Q32),":",R32,":",WEEKLY_REPORT_DAY,":", INDIRECT(CONCATENATE($B$39, "$A$1")))</f>
        <v>2015:12:4:7:OFFICE</v>
      </c>
      <c r="T32" s="37" t="e">
        <f t="shared" ca="1" si="16"/>
        <v>#N/A</v>
      </c>
      <c r="U32" s="30" t="e">
        <f t="shared" ca="1" si="17"/>
        <v>#N/A</v>
      </c>
      <c r="V32" s="30" t="e">
        <f t="shared" ca="1" si="10"/>
        <v>#N/A</v>
      </c>
      <c r="W32" s="30" t="e">
        <f t="shared" ca="1" si="10"/>
        <v>#N/A</v>
      </c>
      <c r="X32" s="30" t="e">
        <f t="shared" ca="1" si="10"/>
        <v>#N/A</v>
      </c>
      <c r="Y32" s="30" t="e">
        <f t="shared" ca="1" si="10"/>
        <v>#N/A</v>
      </c>
      <c r="Z32" s="30">
        <f t="shared" ca="1" si="11"/>
        <v>1</v>
      </c>
      <c r="AA32" s="30">
        <f t="shared" ca="1" si="12"/>
        <v>12</v>
      </c>
      <c r="AB32" s="30">
        <f t="shared" ca="1" si="13"/>
        <v>6</v>
      </c>
      <c r="AC32" s="30">
        <f t="shared" ca="1" si="14"/>
        <v>10</v>
      </c>
      <c r="AD32" s="30">
        <f t="shared" ca="1" si="15"/>
        <v>2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2016:7:0:0:OFFICE</v>
      </c>
      <c r="F33" s="37" t="e">
        <f t="shared" ca="1" si="5"/>
        <v>#N/A</v>
      </c>
      <c r="G33" s="30" t="e">
        <f t="shared" ca="1" si="6"/>
        <v>#N/A</v>
      </c>
      <c r="H33" s="30">
        <f t="shared" si="3"/>
        <v>8</v>
      </c>
      <c r="I33" s="37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8">
        <f>DATE(YEAR, MONTH,DAY + 7*P33)</f>
        <v>42372</v>
      </c>
      <c r="R33" s="37">
        <f t="shared" si="9"/>
        <v>1</v>
      </c>
      <c r="S33" s="38" t="str">
        <f ca="1">CONCATENATE(YEAR(Q33),":",MONTH(Q33),":",R33,":",WEEKLY_REPORT_DAY,":", INDIRECT(CONCATENATE($B$39, "$A$1")))</f>
        <v>2016:1:1:7:OFFICE</v>
      </c>
      <c r="T33" s="37" t="e">
        <f t="shared" ca="1" si="16"/>
        <v>#N/A</v>
      </c>
      <c r="U33" s="30" t="e">
        <f t="shared" ca="1" si="17"/>
        <v>#N/A</v>
      </c>
      <c r="V33" s="30" t="e">
        <f t="shared" ca="1" si="10"/>
        <v>#N/A</v>
      </c>
      <c r="W33" s="30" t="e">
        <f t="shared" ca="1" si="10"/>
        <v>#N/A</v>
      </c>
      <c r="X33" s="30" t="e">
        <f t="shared" ca="1" si="10"/>
        <v>#N/A</v>
      </c>
      <c r="Y33" s="30" t="e">
        <f t="shared" ca="1" si="10"/>
        <v>#N/A</v>
      </c>
      <c r="Z33" s="30">
        <f t="shared" ca="1" si="11"/>
        <v>1</v>
      </c>
      <c r="AA33" s="30">
        <f t="shared" ca="1" si="12"/>
        <v>12</v>
      </c>
      <c r="AB33" s="30">
        <f t="shared" ca="1" si="13"/>
        <v>6</v>
      </c>
      <c r="AC33" s="30">
        <f t="shared" ca="1" si="14"/>
        <v>10</v>
      </c>
      <c r="AD33" s="30">
        <f t="shared" ca="1" si="15"/>
        <v>2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2016:8:0:0:OFFICE</v>
      </c>
      <c r="F34" s="37" t="e">
        <f t="shared" ca="1" si="5"/>
        <v>#N/A</v>
      </c>
      <c r="G34" s="30" t="e">
        <f t="shared" ca="1" si="6"/>
        <v>#N/A</v>
      </c>
      <c r="H34" s="30">
        <f t="shared" si="3"/>
        <v>8</v>
      </c>
      <c r="I34" s="37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8">
        <f>DATE(YEAR, MONTH,DAY + 7*P34)</f>
        <v>42379</v>
      </c>
      <c r="R34" s="37">
        <f t="shared" si="9"/>
        <v>2</v>
      </c>
      <c r="S34" s="38" t="str">
        <f ca="1">CONCATENATE(YEAR(Q34),":",MONTH(Q34),":",R34,":",WEEKLY_REPORT_DAY,":", INDIRECT(CONCATENATE($B$39, "$A$1")))</f>
        <v>2016:1:2:7:OFFICE</v>
      </c>
      <c r="T34" s="37">
        <f t="shared" ca="1" si="16"/>
        <v>6</v>
      </c>
      <c r="U34" s="30">
        <f t="shared" ca="1" si="17"/>
        <v>0</v>
      </c>
      <c r="V34" s="30">
        <f t="shared" ca="1" si="10"/>
        <v>1</v>
      </c>
      <c r="W34" s="30">
        <f t="shared" ca="1" si="10"/>
        <v>0</v>
      </c>
      <c r="X34" s="30">
        <f t="shared" ca="1" si="10"/>
        <v>0</v>
      </c>
      <c r="Y34" s="30">
        <f t="shared" ca="1" si="10"/>
        <v>0</v>
      </c>
      <c r="Z34" s="30">
        <f t="shared" ca="1" si="11"/>
        <v>1</v>
      </c>
      <c r="AA34" s="30">
        <f t="shared" ca="1" si="12"/>
        <v>12</v>
      </c>
      <c r="AB34" s="30">
        <f t="shared" ca="1" si="13"/>
        <v>6</v>
      </c>
      <c r="AC34" s="30">
        <f t="shared" ca="1" si="14"/>
        <v>10</v>
      </c>
      <c r="AD34" s="30">
        <f t="shared" ca="1" si="15"/>
        <v>2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2016:9:0:0:OFFICE</v>
      </c>
      <c r="F35" s="37" t="e">
        <f t="shared" ca="1" si="5"/>
        <v>#N/A</v>
      </c>
      <c r="G35" s="30" t="e">
        <f t="shared" ca="1" si="6"/>
        <v>#N/A</v>
      </c>
      <c r="H35" s="30">
        <f t="shared" si="3"/>
        <v>8</v>
      </c>
      <c r="I35" s="37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8">
        <f>DATE(YEAR, MONTH,DAY + 7*P35)</f>
        <v>42386</v>
      </c>
      <c r="R35" s="37">
        <f t="shared" si="9"/>
        <v>3</v>
      </c>
      <c r="S35" s="38" t="str">
        <f ca="1">CONCATENATE(YEAR(Q35),":",MONTH(Q35),":",R35,":",WEEKLY_REPORT_DAY,":", INDIRECT(CONCATENATE($B$39, "$A$1")))</f>
        <v>2016:1:3:7:OFFICE</v>
      </c>
      <c r="T35" s="37" t="e">
        <f t="shared" ca="1" si="16"/>
        <v>#N/A</v>
      </c>
      <c r="U35" s="30" t="e">
        <f t="shared" ca="1" si="17"/>
        <v>#N/A</v>
      </c>
      <c r="V35" s="30" t="e">
        <f t="shared" ca="1" si="10"/>
        <v>#N/A</v>
      </c>
      <c r="W35" s="30" t="e">
        <f t="shared" ca="1" si="10"/>
        <v>#N/A</v>
      </c>
      <c r="X35" s="30" t="e">
        <f t="shared" ca="1" si="10"/>
        <v>#N/A</v>
      </c>
      <c r="Y35" s="30" t="e">
        <f t="shared" ca="1" si="10"/>
        <v>#N/A</v>
      </c>
      <c r="Z35" s="30">
        <f t="shared" ca="1" si="11"/>
        <v>1</v>
      </c>
      <c r="AA35" s="30">
        <f t="shared" ca="1" si="12"/>
        <v>12</v>
      </c>
      <c r="AB35" s="30">
        <f t="shared" ca="1" si="13"/>
        <v>6</v>
      </c>
      <c r="AC35" s="30">
        <f t="shared" ca="1" si="14"/>
        <v>10</v>
      </c>
      <c r="AD35" s="30">
        <f t="shared" ca="1" si="15"/>
        <v>2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2016:10:0:0:OFFICE</v>
      </c>
      <c r="F36" s="37" t="e">
        <f t="shared" ca="1" si="5"/>
        <v>#N/A</v>
      </c>
      <c r="G36" s="30" t="e">
        <f t="shared" ca="1" si="6"/>
        <v>#N/A</v>
      </c>
      <c r="H36" s="30">
        <f t="shared" si="3"/>
        <v>8</v>
      </c>
      <c r="I36" s="37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8">
        <f>DATE(YEAR, MONTH,DAY + 7*P36)</f>
        <v>42393</v>
      </c>
      <c r="R36" s="37">
        <f t="shared" si="9"/>
        <v>4</v>
      </c>
      <c r="S36" s="38" t="str">
        <f ca="1">CONCATENATE(YEAR(Q36),":",MONTH(Q36),":",R36,":",WEEKLY_REPORT_DAY,":", INDIRECT(CONCATENATE($B$39, "$A$1")))</f>
        <v>2016:1:4:7:OFFICE</v>
      </c>
      <c r="T36" s="37">
        <f t="shared" ca="1" si="16"/>
        <v>17</v>
      </c>
      <c r="U36" s="30">
        <f t="shared" ca="1" si="17"/>
        <v>0</v>
      </c>
      <c r="V36" s="30">
        <f t="shared" ca="1" si="10"/>
        <v>18</v>
      </c>
      <c r="W36" s="30">
        <f t="shared" ca="1" si="10"/>
        <v>5</v>
      </c>
      <c r="X36" s="30">
        <f t="shared" ca="1" si="10"/>
        <v>9</v>
      </c>
      <c r="Y36" s="30">
        <f t="shared" ca="1" si="10"/>
        <v>0</v>
      </c>
      <c r="Z36" s="30">
        <f t="shared" ca="1" si="11"/>
        <v>1</v>
      </c>
      <c r="AA36" s="30">
        <f t="shared" ca="1" si="12"/>
        <v>12</v>
      </c>
      <c r="AB36" s="30">
        <f t="shared" ca="1" si="13"/>
        <v>6</v>
      </c>
      <c r="AC36" s="30">
        <f t="shared" ca="1" si="14"/>
        <v>10</v>
      </c>
      <c r="AD36" s="30">
        <f t="shared" ca="1" si="15"/>
        <v>2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2016:11:0:0:OFFICE</v>
      </c>
      <c r="F37" s="37" t="e">
        <f t="shared" ca="1" si="5"/>
        <v>#N/A</v>
      </c>
      <c r="G37" s="30" t="e">
        <f t="shared" ca="1" si="6"/>
        <v>#N/A</v>
      </c>
      <c r="H37" s="30">
        <f t="shared" si="3"/>
        <v>8</v>
      </c>
      <c r="I37" s="37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8">
        <f>DATE(YEAR, MONTH,DAY + 7*P37)</f>
        <v>42400</v>
      </c>
      <c r="R37" s="37">
        <f t="shared" si="9"/>
        <v>5</v>
      </c>
      <c r="S37" s="38" t="str">
        <f ca="1">CONCATENATE(YEAR(Q37),":",MONTH(Q37),":",R37,":",WEEKLY_REPORT_DAY,":", INDIRECT(CONCATENATE($B$39, "$A$1")))</f>
        <v>2016:1:5:7:OFFICE</v>
      </c>
      <c r="T37" s="37">
        <f t="shared" ca="1" si="16"/>
        <v>28</v>
      </c>
      <c r="U37" s="30">
        <f t="shared" ca="1" si="17"/>
        <v>0</v>
      </c>
      <c r="V37" s="30">
        <f t="shared" ca="1" si="10"/>
        <v>15</v>
      </c>
      <c r="W37" s="30">
        <f t="shared" ca="1" si="10"/>
        <v>3</v>
      </c>
      <c r="X37" s="30">
        <f t="shared" ca="1" si="10"/>
        <v>7</v>
      </c>
      <c r="Y37" s="30">
        <f t="shared" ca="1" si="10"/>
        <v>0</v>
      </c>
      <c r="Z37" s="30">
        <f t="shared" ca="1" si="11"/>
        <v>1</v>
      </c>
      <c r="AA37" s="30">
        <f t="shared" ca="1" si="12"/>
        <v>12</v>
      </c>
      <c r="AB37" s="30">
        <f t="shared" ca="1" si="13"/>
        <v>6</v>
      </c>
      <c r="AC37" s="30">
        <f t="shared" ca="1" si="14"/>
        <v>10</v>
      </c>
      <c r="AD37" s="30">
        <f t="shared" ca="1" si="15"/>
        <v>2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2016:12:0:0:OFFICE</v>
      </c>
      <c r="F38" s="37" t="e">
        <f t="shared" ca="1" si="5"/>
        <v>#N/A</v>
      </c>
      <c r="G38" s="30" t="e">
        <f t="shared" ca="1" si="6"/>
        <v>#N/A</v>
      </c>
      <c r="H38" s="30">
        <f t="shared" si="3"/>
        <v>8</v>
      </c>
      <c r="I38" s="37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8">
        <f>DATE(YEAR, MONTH,DAY + 7*P38)</f>
        <v>42407</v>
      </c>
      <c r="R38" s="37">
        <f t="shared" si="9"/>
        <v>1</v>
      </c>
      <c r="S38" s="38" t="str">
        <f ca="1">CONCATENATE(YEAR(Q38),":",MONTH(Q38),":",R38,":",WEEKLY_REPORT_DAY,":", INDIRECT(CONCATENATE($B$39, "$A$1")))</f>
        <v>2016:2:1:7:OFFICE</v>
      </c>
      <c r="T38" s="37">
        <f t="shared" ca="1" si="16"/>
        <v>39</v>
      </c>
      <c r="U38" s="30">
        <f t="shared" ca="1" si="17"/>
        <v>0</v>
      </c>
      <c r="V38" s="30">
        <f t="shared" ca="1" si="10"/>
        <v>25</v>
      </c>
      <c r="W38" s="30">
        <f t="shared" ca="1" si="10"/>
        <v>1</v>
      </c>
      <c r="X38" s="30">
        <f t="shared" ca="1" si="10"/>
        <v>7</v>
      </c>
      <c r="Y38" s="30">
        <f t="shared" ca="1" si="10"/>
        <v>2</v>
      </c>
      <c r="Z38" s="30">
        <f t="shared" ca="1" si="11"/>
        <v>1</v>
      </c>
      <c r="AA38" s="30">
        <f t="shared" ca="1" si="12"/>
        <v>12</v>
      </c>
      <c r="AB38" s="30">
        <f t="shared" ca="1" si="13"/>
        <v>6</v>
      </c>
      <c r="AC38" s="30">
        <f t="shared" ca="1" si="14"/>
        <v>10</v>
      </c>
      <c r="AD38" s="30">
        <f t="shared" ca="1" si="15"/>
        <v>2</v>
      </c>
    </row>
    <row r="39" spans="1:30">
      <c r="A39" s="8" t="s">
        <v>1475</v>
      </c>
      <c r="B39" s="2" t="s">
        <v>1482</v>
      </c>
      <c r="C39" s="37"/>
      <c r="D39" s="37"/>
      <c r="G39" s="8">
        <f ca="1">SUMIFS(G3:G38, $B3:$B38,YEAR,G3:G38,"&lt;&gt;#N/A")</f>
        <v>3</v>
      </c>
      <c r="H39" s="37"/>
      <c r="J39" s="8">
        <f ca="1">SUM(J3:J38)</f>
        <v>2</v>
      </c>
      <c r="K39" s="8">
        <f t="shared" ref="K39:O39" ca="1" si="18">SUM(K3:K38)</f>
        <v>0</v>
      </c>
      <c r="L39" s="8">
        <f t="shared" ca="1" si="18"/>
        <v>0</v>
      </c>
      <c r="M39" s="8">
        <f t="shared" ca="1" si="18"/>
        <v>4</v>
      </c>
      <c r="N39" s="8">
        <f t="shared" ca="1" si="18"/>
        <v>0</v>
      </c>
      <c r="O39" s="8">
        <f t="shared" ca="1" si="18"/>
        <v>0</v>
      </c>
    </row>
    <row r="40" spans="1:30">
      <c r="A40" s="8" t="s">
        <v>1476</v>
      </c>
      <c r="B40" s="2" t="s">
        <v>1479</v>
      </c>
      <c r="C40" s="37"/>
      <c r="D40" s="37"/>
      <c r="H40" s="37"/>
    </row>
    <row r="41" spans="1:30">
      <c r="A41" s="8" t="s">
        <v>1477</v>
      </c>
      <c r="B41" s="2" t="s">
        <v>1478</v>
      </c>
      <c r="C41" s="37"/>
      <c r="D41" s="37"/>
      <c r="H41" s="37"/>
    </row>
    <row r="42" spans="1:30">
      <c r="A42" s="60" t="s">
        <v>1480</v>
      </c>
      <c r="B42" s="2" t="s">
        <v>1481</v>
      </c>
      <c r="C42" s="37"/>
      <c r="D42" s="37"/>
      <c r="H42" s="37"/>
    </row>
    <row r="43" spans="1:30">
      <c r="A43" s="8" t="s">
        <v>1421</v>
      </c>
      <c r="B43" s="1">
        <v>8</v>
      </c>
      <c r="H43" s="37"/>
      <c r="I43" s="37"/>
      <c r="L43" s="37"/>
      <c r="M43" s="37"/>
      <c r="N43" s="37"/>
      <c r="O43" s="37"/>
      <c r="Q43" s="38"/>
    </row>
    <row r="44" spans="1:30">
      <c r="A44" s="8" t="s">
        <v>1420</v>
      </c>
      <c r="B44" s="8">
        <v>4</v>
      </c>
      <c r="H44" s="37"/>
      <c r="I44" s="37"/>
      <c r="L44" s="37"/>
      <c r="M44" s="37"/>
      <c r="N44" s="37"/>
      <c r="O44" s="37"/>
    </row>
    <row r="45" spans="1:30">
      <c r="A45" s="8" t="s">
        <v>1461</v>
      </c>
      <c r="B45" s="37">
        <f ca="1">COUNTA(INDIRECT(CONCATENATE($B$39,"$A:$A")))-1</f>
        <v>2</v>
      </c>
    </row>
    <row r="46" spans="1:30">
      <c r="A46" s="8" t="s">
        <v>632</v>
      </c>
      <c r="B46" s="8">
        <f ca="1">SUM(J39:L39)</f>
        <v>2</v>
      </c>
    </row>
    <row r="47" spans="1:30">
      <c r="A47" s="8" t="s">
        <v>633</v>
      </c>
      <c r="B47" s="8">
        <f ca="1">SUM(M39:O39)</f>
        <v>4</v>
      </c>
    </row>
    <row r="48" spans="1:30" ht="60">
      <c r="A48" s="8" t="s">
        <v>635</v>
      </c>
      <c r="B48" s="39" t="str">
        <f ca="1">CONCATENATE("Member Referral Goal 成員回條目標:     50%+ 
Member Referral Actual 成員回條實際:  ",$D$48)</f>
        <v>Member Referral Goal 成員回條目標:     50%+ 
Member Referral Actual 成員回條實際:  67%</v>
      </c>
      <c r="C48" s="40">
        <f ca="1">IFERROR(B47/SUM(B46:B47),"0")</f>
        <v>0.66666666666666663</v>
      </c>
      <c r="D48" s="8" t="str">
        <f ca="1">TEXT(C48,"00%")</f>
        <v>67%</v>
      </c>
      <c r="W48" s="39"/>
      <c r="Y48" s="39"/>
      <c r="AB48" s="39"/>
    </row>
    <row r="49" spans="1:4" ht="45">
      <c r="A49" s="8" t="s">
        <v>636</v>
      </c>
      <c r="B49" s="39" t="str">
        <f ca="1">CONCATENATE("Stake Annual Goal 年度目標:  ",C49,"
Stake Actual YTD 年度實際:    ",D49)</f>
        <v>Stake Annual Goal 年度目標:  24
Stake Actual YTD 年度實際:    3</v>
      </c>
      <c r="C49" s="8">
        <f ca="1">INDIRECT(CONCATENATE($B$39,"$D$2"))</f>
        <v>24</v>
      </c>
      <c r="D49" s="8">
        <f ca="1">$G$39</f>
        <v>3</v>
      </c>
    </row>
    <row r="50" spans="1:4" ht="23.25">
      <c r="A50" s="8" t="s">
        <v>1419</v>
      </c>
      <c r="B50" s="64" t="str">
        <f ca="1">INDIRECT(CONCATENATE($B$39, "$B$1"))</f>
        <v>Office Zone</v>
      </c>
    </row>
    <row r="51" spans="1:4">
      <c r="B51" s="62" t="str">
        <f ca="1">INDIRECT(CONCATENATE($B$39, "$B$2"))</f>
        <v>辦公室地帶</v>
      </c>
    </row>
    <row r="52" spans="1:4">
      <c r="B52" s="62" t="str">
        <f ca="1">INDIRECT(CONCATENATE($B$39, "$B$6"))</f>
        <v>Central Stake</v>
      </c>
    </row>
    <row r="53" spans="1:4">
      <c r="B53" s="62" t="str">
        <f ca="1">INDIRECT(CONCATENATE($B$39, "$B$7"))</f>
        <v>臺北中支聯會</v>
      </c>
    </row>
    <row r="54" spans="1:4">
      <c r="B54" s="63">
        <f ca="1">INDIRECT(CONCATENATE($B$39, "$B$4"))</f>
        <v>42414</v>
      </c>
    </row>
    <row r="56" spans="1:4">
      <c r="A56" s="8" t="str">
        <f ca="1">CONCATENATE("2014   ",SUMIF($G$3:$G$14,"&lt;&gt;#N/A",$G$3:$G$14))</f>
        <v>2014   15</v>
      </c>
    </row>
    <row r="57" spans="1:4">
      <c r="A57" s="8" t="str">
        <f ca="1">CONCATENATE("2015   ",SUMIF($G$15:$G$26,"&lt;&gt;#N/A",$G$15:$G$26))</f>
        <v>2015   18</v>
      </c>
    </row>
    <row r="58" spans="1:4">
      <c r="A58" s="8" t="str">
        <f ca="1">CONCATENATE("2016   ",SUMIF($G$27:$G$38,"&lt;&gt;#N/A",$G$27:$G$38))</f>
        <v>2016   3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B10" zoomScaleNormal="100" zoomScaleSheetLayoutView="115" workbookViewId="0">
      <selection activeCell="D41" sqref="D4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45</v>
      </c>
      <c r="B1" s="51" t="s">
        <v>703</v>
      </c>
      <c r="C1" s="42"/>
      <c r="D1" s="43"/>
      <c r="E1" s="43"/>
      <c r="F1" s="43"/>
      <c r="G1" s="43"/>
      <c r="H1" s="43"/>
      <c r="I1" s="43"/>
      <c r="J1" s="43"/>
      <c r="K1" s="44"/>
      <c r="L1" s="66" t="s">
        <v>27</v>
      </c>
      <c r="M1" s="66" t="s">
        <v>28</v>
      </c>
      <c r="N1" s="66" t="s">
        <v>29</v>
      </c>
      <c r="O1" s="66" t="s">
        <v>30</v>
      </c>
      <c r="P1" s="66" t="s">
        <v>31</v>
      </c>
      <c r="Q1" s="66" t="s">
        <v>32</v>
      </c>
      <c r="R1" s="66" t="s">
        <v>64</v>
      </c>
      <c r="S1" s="66" t="s">
        <v>65</v>
      </c>
      <c r="T1" s="66" t="s">
        <v>66</v>
      </c>
      <c r="U1" s="66" t="s">
        <v>33</v>
      </c>
      <c r="V1" s="66" t="s">
        <v>34</v>
      </c>
    </row>
    <row r="2" spans="1:22" ht="15" customHeight="1">
      <c r="B2" s="68" t="s">
        <v>1422</v>
      </c>
      <c r="C2" s="35" t="s">
        <v>1399</v>
      </c>
      <c r="D2" s="75">
        <v>100</v>
      </c>
      <c r="E2" s="53"/>
      <c r="F2" s="53"/>
      <c r="G2" s="72" t="s">
        <v>69</v>
      </c>
      <c r="H2" s="73"/>
      <c r="I2" s="73"/>
      <c r="J2" s="74"/>
      <c r="K2" s="47" t="s">
        <v>59</v>
      </c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1:22" ht="15" customHeight="1">
      <c r="B3" s="69"/>
      <c r="C3" s="34" t="s">
        <v>1400</v>
      </c>
      <c r="D3" s="76"/>
      <c r="E3" s="54"/>
      <c r="F3" s="54"/>
      <c r="G3" s="72" t="s">
        <v>1393</v>
      </c>
      <c r="H3" s="73"/>
      <c r="I3" s="73"/>
      <c r="J3" s="74"/>
      <c r="K3" s="47" t="s">
        <v>1391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ht="15" customHeight="1">
      <c r="B4" s="82">
        <f>DATE</f>
        <v>42414</v>
      </c>
      <c r="C4" s="32" t="s">
        <v>1396</v>
      </c>
      <c r="D4" s="33"/>
      <c r="E4" s="33"/>
      <c r="F4" s="33"/>
      <c r="G4" s="78">
        <f>ROUND($D$2/12*MONTH,0)</f>
        <v>17</v>
      </c>
      <c r="H4" s="79"/>
      <c r="I4" s="79"/>
      <c r="J4" s="80"/>
      <c r="K4" s="52">
        <f>ROUND($D$2/12,0)</f>
        <v>8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22" ht="15" customHeight="1">
      <c r="B5" s="83"/>
      <c r="C5" s="5" t="s">
        <v>1397</v>
      </c>
      <c r="D5" s="6"/>
      <c r="E5" s="6"/>
      <c r="F5" s="6"/>
      <c r="G5" s="84">
        <f ca="1">TAOYUAN_ZONE_GRAPH_DATA!$G$39</f>
        <v>6</v>
      </c>
      <c r="H5" s="85"/>
      <c r="I5" s="85"/>
      <c r="J5" s="86"/>
      <c r="K5" s="55">
        <f>$L$40</f>
        <v>2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>
      <c r="B6" s="48" t="s">
        <v>701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702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653</v>
      </c>
      <c r="B10" s="27" t="s">
        <v>637</v>
      </c>
      <c r="C10" s="4" t="s">
        <v>669</v>
      </c>
      <c r="D10" s="4" t="s">
        <v>670</v>
      </c>
      <c r="E10" s="4" t="str">
        <f>CONCATENATE(YEAR,":",MONTH,":",WEEK,":",DAY,":",$A10)</f>
        <v>2016:2:2:7:TAO_3_E_ZL</v>
      </c>
      <c r="F10" s="4">
        <f>MATCH($E10,REPORT_DATA_BY_COMP!$A:$A,0)</f>
        <v>443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654</v>
      </c>
      <c r="B11" s="27" t="s">
        <v>638</v>
      </c>
      <c r="C11" s="4" t="s">
        <v>671</v>
      </c>
      <c r="D11" s="4" t="s">
        <v>672</v>
      </c>
      <c r="E11" s="4" t="str">
        <f>CONCATENATE(YEAR,":",MONTH,":",WEEK,":",DAY,":",$A11)</f>
        <v>2016:2:2:7:TAO_3_E</v>
      </c>
      <c r="F11" s="4">
        <f>MATCH($E11,REPORT_DATA_BY_COMP!$A:$A,0)</f>
        <v>442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655</v>
      </c>
      <c r="B12" s="27" t="s">
        <v>639</v>
      </c>
      <c r="C12" s="4" t="s">
        <v>673</v>
      </c>
      <c r="D12" s="4" t="s">
        <v>674</v>
      </c>
      <c r="E12" s="4" t="str">
        <f>CONCATENATE(YEAR,":",MONTH,":",WEEK,":",DAY,":",$A12)</f>
        <v>2016:2:2:7:TAO_4_E</v>
      </c>
      <c r="F12" s="4">
        <f>MATCH($E12,REPORT_DATA_BY_COMP!$A:$A,0)</f>
        <v>444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656</v>
      </c>
      <c r="B13" s="27" t="s">
        <v>640</v>
      </c>
      <c r="C13" s="4" t="s">
        <v>675</v>
      </c>
      <c r="D13" s="4" t="s">
        <v>676</v>
      </c>
      <c r="E13" s="4" t="str">
        <f>CONCATENATE(YEAR,":",MONTH,":",WEEK,":",DAY,":",$A13)</f>
        <v>2016:2:2:7:TAO_4_S</v>
      </c>
      <c r="F13" s="4">
        <f>MATCH($E13,REPORT_DATA_BY_COMP!$A:$A,0)</f>
        <v>445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32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1418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1</v>
      </c>
      <c r="J14" s="12">
        <f>SUM(J10:J11)</f>
        <v>5</v>
      </c>
      <c r="K14" s="12">
        <f>SUM(K10:K11)</f>
        <v>0</v>
      </c>
      <c r="L14" s="12">
        <f t="shared" ref="L14:V14" si="0">SUM(L10:L11)</f>
        <v>0</v>
      </c>
      <c r="M14" s="12">
        <f t="shared" si="0"/>
        <v>0</v>
      </c>
      <c r="N14" s="12">
        <f t="shared" si="0"/>
        <v>8</v>
      </c>
      <c r="O14" s="12">
        <f t="shared" si="0"/>
        <v>2</v>
      </c>
      <c r="P14" s="12">
        <f t="shared" si="0"/>
        <v>3</v>
      </c>
      <c r="Q14" s="12">
        <f t="shared" si="0"/>
        <v>20</v>
      </c>
      <c r="R14" s="12">
        <f t="shared" si="0"/>
        <v>9</v>
      </c>
      <c r="S14" s="12">
        <f t="shared" si="0"/>
        <v>0</v>
      </c>
      <c r="T14" s="12">
        <f t="shared" si="0"/>
        <v>10</v>
      </c>
      <c r="U14" s="12">
        <f t="shared" si="0"/>
        <v>3</v>
      </c>
      <c r="V14" s="12">
        <f t="shared" si="0"/>
        <v>0</v>
      </c>
    </row>
    <row r="15" spans="1:22">
      <c r="B15" s="5" t="s">
        <v>1412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657</v>
      </c>
      <c r="B16" s="27" t="s">
        <v>641</v>
      </c>
      <c r="C16" s="4" t="s">
        <v>677</v>
      </c>
      <c r="D16" s="4" t="s">
        <v>678</v>
      </c>
      <c r="E16" s="4" t="str">
        <f>CONCATENATE(YEAR,":",MONTH,":",WEEK,":",DAY,":",$A16)</f>
        <v>2016:2:2:7:TAO_2_E</v>
      </c>
      <c r="F16" s="4">
        <f>MATCH($E16,REPORT_DATA_BY_COMP!$A:$A,0)</f>
        <v>440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5</v>
      </c>
      <c r="O16" s="11">
        <f>IFERROR(INDEX(REPORT_DATA_BY_COMP!$A:$AH,$F16,MATCH(O$8,REPORT_DATA_BY_COMP!$A$1:$AH$1,0)), "")</f>
        <v>5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8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2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658</v>
      </c>
      <c r="B17" s="27" t="s">
        <v>642</v>
      </c>
      <c r="C17" s="4" t="s">
        <v>679</v>
      </c>
      <c r="D17" s="4" t="s">
        <v>680</v>
      </c>
      <c r="E17" s="4" t="str">
        <f>CONCATENATE(YEAR,":",MONTH,":",WEEK,":",DAY,":",$A17)</f>
        <v>2016:2:2:7:TAO_1_A</v>
      </c>
      <c r="F17" s="4">
        <f>MATCH($E17,REPORT_DATA_BY_COMP!$A:$A,0)</f>
        <v>438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6" t="s">
        <v>659</v>
      </c>
      <c r="B18" s="27" t="s">
        <v>643</v>
      </c>
      <c r="C18" s="4" t="s">
        <v>681</v>
      </c>
      <c r="D18" s="4" t="s">
        <v>682</v>
      </c>
      <c r="E18" s="4" t="str">
        <f>CONCATENATE(YEAR,":",MONTH,":",WEEK,":",DAY,":",$A18)</f>
        <v>2016:2:2:7:TAO_1_B</v>
      </c>
      <c r="F18" s="4">
        <f>MATCH($E18,REPORT_DATA_BY_COMP!$A:$A,0)</f>
        <v>439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0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6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1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A19" s="26" t="s">
        <v>660</v>
      </c>
      <c r="B19" s="27" t="s">
        <v>644</v>
      </c>
      <c r="C19" s="4" t="s">
        <v>683</v>
      </c>
      <c r="D19" s="4" t="s">
        <v>684</v>
      </c>
      <c r="E19" s="4" t="str">
        <f>CONCATENATE(YEAR,":",MONTH,":",WEEK,":",DAY,":",$A19)</f>
        <v>2016:2:2:7:TAO_2_S</v>
      </c>
      <c r="F19" s="4">
        <f>MATCH($E19,REPORT_DATA_BY_COMP!$A:$A,0)</f>
        <v>441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7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0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3</v>
      </c>
      <c r="U19" s="11">
        <f>IFERROR(INDEX(REPORT_DATA_BY_COMP!$A:$AH,$F19,MATCH(U$8,REPORT_DATA_BY_COMP!$A$1:$AH$1,0)), "")</f>
        <v>3</v>
      </c>
      <c r="V19" s="11">
        <f>IFERROR(INDEX(REPORT_DATA_BY_COMP!$A:$AH,$F19,MATCH(V$8,REPORT_DATA_BY_COMP!$A$1:$AH$1,0)), "")</f>
        <v>0</v>
      </c>
    </row>
    <row r="20" spans="1:22">
      <c r="A20" s="26" t="s">
        <v>661</v>
      </c>
      <c r="B20" s="27" t="s">
        <v>645</v>
      </c>
      <c r="C20" s="4" t="s">
        <v>685</v>
      </c>
      <c r="D20" s="4" t="s">
        <v>686</v>
      </c>
      <c r="E20" s="4" t="str">
        <f>CONCATENATE(YEAR,":",MONTH,":",WEEK,":",DAY,":",$A20)</f>
        <v>2016:2:2:7:GUISHAN_E</v>
      </c>
      <c r="F20" s="4">
        <f>MATCH($E20,REPORT_DATA_BY_COMP!$A:$A,0)</f>
        <v>400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3</v>
      </c>
      <c r="Q20" s="11">
        <f>IFERROR(INDEX(REPORT_DATA_BY_COMP!$A:$AH,$F20,MATCH(Q$8,REPORT_DATA_BY_COMP!$A$1:$AH$1,0)), "")</f>
        <v>17</v>
      </c>
      <c r="R20" s="11">
        <f>IFERROR(INDEX(REPORT_DATA_BY_COMP!$A:$AH,$F20,MATCH(R$8,REPORT_DATA_BY_COMP!$A$1:$AH$1,0)), "")</f>
        <v>6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B21" s="9" t="s">
        <v>1418</v>
      </c>
      <c r="C21" s="10"/>
      <c r="D21" s="10"/>
      <c r="E21" s="10"/>
      <c r="F21" s="10"/>
      <c r="G21" s="12">
        <f>SUM(G16:G17)</f>
        <v>1</v>
      </c>
      <c r="H21" s="12">
        <f>SUM(H16:H17)</f>
        <v>1</v>
      </c>
      <c r="I21" s="12">
        <f>SUM(I16:I17)</f>
        <v>3</v>
      </c>
      <c r="J21" s="12">
        <f>SUM(J16:J17)</f>
        <v>2</v>
      </c>
      <c r="K21" s="12">
        <f>SUM(K16:K17)</f>
        <v>0</v>
      </c>
      <c r="L21" s="12">
        <f t="shared" ref="L21:V21" si="1">SUM(L16:L17)</f>
        <v>0</v>
      </c>
      <c r="M21" s="12">
        <f t="shared" si="1"/>
        <v>0</v>
      </c>
      <c r="N21" s="12">
        <f t="shared" si="1"/>
        <v>7</v>
      </c>
      <c r="O21" s="12">
        <f t="shared" si="1"/>
        <v>7</v>
      </c>
      <c r="P21" s="12">
        <f t="shared" si="1"/>
        <v>9</v>
      </c>
      <c r="Q21" s="12">
        <f t="shared" si="1"/>
        <v>11</v>
      </c>
      <c r="R21" s="12">
        <f t="shared" si="1"/>
        <v>3</v>
      </c>
      <c r="S21" s="12">
        <f t="shared" si="1"/>
        <v>2</v>
      </c>
      <c r="T21" s="12">
        <f t="shared" si="1"/>
        <v>5</v>
      </c>
      <c r="U21" s="12">
        <f t="shared" si="1"/>
        <v>1</v>
      </c>
      <c r="V21" s="12">
        <f t="shared" si="1"/>
        <v>0</v>
      </c>
    </row>
    <row r="22" spans="1:22">
      <c r="B22" s="5" t="s">
        <v>1413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>
      <c r="A23" s="26" t="s">
        <v>662</v>
      </c>
      <c r="B23" s="27" t="s">
        <v>646</v>
      </c>
      <c r="C23" s="4" t="s">
        <v>687</v>
      </c>
      <c r="D23" s="4" t="s">
        <v>688</v>
      </c>
      <c r="E23" s="4" t="str">
        <f>CONCATENATE(YEAR,":",MONTH,":",WEEK,":",DAY,":",$A23)</f>
        <v>2016:2:2:7:BADE_A_E</v>
      </c>
      <c r="F23" s="4">
        <f>MATCH($E23,REPORT_DATA_BY_COMP!$A:$A,0)</f>
        <v>391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0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6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6</v>
      </c>
      <c r="R23" s="11">
        <f>IFERROR(INDEX(REPORT_DATA_BY_COMP!$A:$AH,$F23,MATCH(R$8,REPORT_DATA_BY_COMP!$A$1:$AH$1,0)), "")</f>
        <v>4</v>
      </c>
      <c r="S23" s="11">
        <f>IFERROR(INDEX(REPORT_DATA_BY_COMP!$A:$AH,$F23,MATCH(S$8,REPORT_DATA_BY_COMP!$A$1:$AH$1,0)), "")</f>
        <v>2</v>
      </c>
      <c r="T23" s="11">
        <f>IFERROR(INDEX(REPORT_DATA_BY_COMP!$A:$AH,$F23,MATCH(T$8,REPORT_DATA_BY_COMP!$A$1:$AH$1,0)), "")</f>
        <v>8</v>
      </c>
      <c r="U23" s="11">
        <f>IFERROR(INDEX(REPORT_DATA_BY_COMP!$A:$AH,$F23,MATCH(U$8,REPORT_DATA_BY_COMP!$A$1:$AH$1,0)), "")</f>
        <v>6</v>
      </c>
      <c r="V23" s="11">
        <f>IFERROR(INDEX(REPORT_DATA_BY_COMP!$A:$AH,$F23,MATCH(V$8,REPORT_DATA_BY_COMP!$A$1:$AH$1,0)), "")</f>
        <v>0</v>
      </c>
    </row>
    <row r="24" spans="1:22">
      <c r="A24" s="26" t="s">
        <v>663</v>
      </c>
      <c r="B24" s="27" t="s">
        <v>647</v>
      </c>
      <c r="C24" s="4" t="s">
        <v>689</v>
      </c>
      <c r="D24" s="4" t="s">
        <v>690</v>
      </c>
      <c r="E24" s="4" t="str">
        <f>CONCATENATE(YEAR,":",MONTH,":",WEEK,":",DAY,":",$A24)</f>
        <v>2016:2:2:7:BADE_B_E</v>
      </c>
      <c r="F24" s="4">
        <f>MATCH($E24,REPORT_DATA_BY_COMP!$A:$A,0)</f>
        <v>392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0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1</v>
      </c>
      <c r="M24" s="11">
        <f>IFERROR(INDEX(REPORT_DATA_BY_COMP!$A:$AH,$F24,MATCH(M$8,REPORT_DATA_BY_COMP!$A$1:$AH$1,0)), "")</f>
        <v>1</v>
      </c>
      <c r="N24" s="11">
        <f>IFERROR(INDEX(REPORT_DATA_BY_COMP!$A:$AH,$F24,MATCH(N$8,REPORT_DATA_BY_COMP!$A$1:$AH$1,0)), "")</f>
        <v>5</v>
      </c>
      <c r="O24" s="11">
        <f>IFERROR(INDEX(REPORT_DATA_BY_COMP!$A:$AH,$F24,MATCH(O$8,REPORT_DATA_BY_COMP!$A$1:$AH$1,0)), "")</f>
        <v>1</v>
      </c>
      <c r="P24" s="11">
        <f>IFERROR(INDEX(REPORT_DATA_BY_COMP!$A:$AH,$F24,MATCH(P$8,REPORT_DATA_BY_COMP!$A$1:$AH$1,0)), "")</f>
        <v>8</v>
      </c>
      <c r="Q24" s="11">
        <f>IFERROR(INDEX(REPORT_DATA_BY_COMP!$A:$AH,$F24,MATCH(Q$8,REPORT_DATA_BY_COMP!$A$1:$AH$1,0)), "")</f>
        <v>2</v>
      </c>
      <c r="R24" s="11">
        <f>IFERROR(INDEX(REPORT_DATA_BY_COMP!$A:$AH,$F24,MATCH(R$8,REPORT_DATA_BY_COMP!$A$1:$AH$1,0)), "")</f>
        <v>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6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A25" s="26" t="s">
        <v>664</v>
      </c>
      <c r="B25" s="27" t="s">
        <v>648</v>
      </c>
      <c r="C25" s="4" t="s">
        <v>691</v>
      </c>
      <c r="D25" s="4" t="s">
        <v>692</v>
      </c>
      <c r="E25" s="4" t="str">
        <f>CONCATENATE(YEAR,":",MONTH,":",WEEK,":",DAY,":",$A25)</f>
        <v>2016:2:2:7:BADE_S</v>
      </c>
      <c r="F25" s="4">
        <f>MATCH($E25,REPORT_DATA_BY_COMP!$A:$A,0)</f>
        <v>393</v>
      </c>
      <c r="G25" s="11">
        <f>IFERROR(INDEX(REPORT_DATA_BY_COMP!$A:$AH,$F25,MATCH(G$8,REPORT_DATA_BY_COMP!$A$1:$AH$1,0)), "")</f>
        <v>1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0</v>
      </c>
      <c r="J25" s="11">
        <f>IFERROR(INDEX(REPORT_DATA_BY_COMP!$A:$AH,$F25,MATCH(J$8,REPORT_DATA_BY_COMP!$A$1:$AH$1,0)), "")</f>
        <v>7</v>
      </c>
      <c r="K25" s="11">
        <f>IFERROR(INDEX(REPORT_DATA_BY_COMP!$A:$AH,$F25,MATCH(K$8,REPORT_DATA_BY_COMP!$A$1:$AH$1,0)), "")</f>
        <v>1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8</v>
      </c>
      <c r="O25" s="11">
        <f>IFERROR(INDEX(REPORT_DATA_BY_COMP!$A:$AH,$F25,MATCH(O$8,REPORT_DATA_BY_COMP!$A$1:$AH$1,0)), "")</f>
        <v>7</v>
      </c>
      <c r="P25" s="11">
        <f>IFERROR(INDEX(REPORT_DATA_BY_COMP!$A:$AH,$F25,MATCH(P$8,REPORT_DATA_BY_COMP!$A$1:$AH$1,0)), "")</f>
        <v>4</v>
      </c>
      <c r="Q25" s="11">
        <f>IFERROR(INDEX(REPORT_DATA_BY_COMP!$A:$AH,$F25,MATCH(Q$8,REPORT_DATA_BY_COMP!$A$1:$AH$1,0)), "")</f>
        <v>10</v>
      </c>
      <c r="R25" s="11">
        <f>IFERROR(INDEX(REPORT_DATA_BY_COMP!$A:$AH,$F25,MATCH(R$8,REPORT_DATA_BY_COMP!$A$1:$AH$1,0)), "")</f>
        <v>11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2</v>
      </c>
      <c r="U25" s="11">
        <f>IFERROR(INDEX(REPORT_DATA_BY_COMP!$A:$AH,$F25,MATCH(U$8,REPORT_DATA_BY_COMP!$A$1:$AH$1,0)), "")</f>
        <v>1</v>
      </c>
      <c r="V25" s="11">
        <f>IFERROR(INDEX(REPORT_DATA_BY_COMP!$A:$AH,$F25,MATCH(V$8,REPORT_DATA_BY_COMP!$A$1:$AH$1,0)), "")</f>
        <v>0</v>
      </c>
    </row>
    <row r="26" spans="1:22">
      <c r="A26" s="26" t="s">
        <v>665</v>
      </c>
      <c r="B26" s="27" t="s">
        <v>649</v>
      </c>
      <c r="C26" s="4" t="s">
        <v>693</v>
      </c>
      <c r="D26" s="4" t="s">
        <v>694</v>
      </c>
      <c r="E26" s="4" t="str">
        <f>CONCATENATE(YEAR,":",MONTH,":",WEEK,":",DAY,":",$A26)</f>
        <v>2016:2:2:7:LONGTAN_E</v>
      </c>
      <c r="F26" s="4">
        <f>MATCH($E26,REPORT_DATA_BY_COMP!$A:$A,0)</f>
        <v>411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0</v>
      </c>
      <c r="J26" s="11">
        <f>IFERROR(INDEX(REPORT_DATA_BY_COMP!$A:$AH,$F26,MATCH(J$8,REPORT_DATA_BY_COMP!$A$1:$AH$1,0)), "")</f>
        <v>2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4</v>
      </c>
      <c r="O26" s="11">
        <f>IFERROR(INDEX(REPORT_DATA_BY_COMP!$A:$AH,$F26,MATCH(O$8,REPORT_DATA_BY_COMP!$A$1:$AH$1,0)), "")</f>
        <v>3</v>
      </c>
      <c r="P26" s="11">
        <f>IFERROR(INDEX(REPORT_DATA_BY_COMP!$A:$AH,$F26,MATCH(P$8,REPORT_DATA_BY_COMP!$A$1:$AH$1,0)), "")</f>
        <v>5</v>
      </c>
      <c r="Q26" s="11">
        <f>IFERROR(INDEX(REPORT_DATA_BY_COMP!$A:$AH,$F26,MATCH(Q$8,REPORT_DATA_BY_COMP!$A$1:$AH$1,0)), "")</f>
        <v>3</v>
      </c>
      <c r="R26" s="11">
        <f>IFERROR(INDEX(REPORT_DATA_BY_COMP!$A:$AH,$F26,MATCH(R$8,REPORT_DATA_BY_COMP!$A$1:$AH$1,0)), "")</f>
        <v>1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6</v>
      </c>
      <c r="U26" s="11">
        <f>IFERROR(INDEX(REPORT_DATA_BY_COMP!$A:$AH,$F26,MATCH(U$8,REPORT_DATA_BY_COMP!$A$1:$AH$1,0)), "")</f>
        <v>2</v>
      </c>
      <c r="V26" s="11">
        <f>IFERROR(INDEX(REPORT_DATA_BY_COMP!$A:$AH,$F26,MATCH(V$8,REPORT_DATA_BY_COMP!$A$1:$AH$1,0)), "")</f>
        <v>0</v>
      </c>
    </row>
    <row r="27" spans="1:22">
      <c r="B27" s="9" t="s">
        <v>1418</v>
      </c>
      <c r="C27" s="10"/>
      <c r="D27" s="10"/>
      <c r="E27" s="10"/>
      <c r="F27" s="10"/>
      <c r="G27" s="12">
        <f>SUM(G23:G24)</f>
        <v>0</v>
      </c>
      <c r="H27" s="12">
        <f>SUM(H23:H24)</f>
        <v>0</v>
      </c>
      <c r="I27" s="12">
        <f>SUM(I23:I24)</f>
        <v>0</v>
      </c>
      <c r="J27" s="12">
        <f>SUM(J23:J24)</f>
        <v>4</v>
      </c>
      <c r="K27" s="12">
        <f>SUM(K23:K24)</f>
        <v>0</v>
      </c>
      <c r="L27" s="12">
        <f t="shared" ref="L27:V27" si="2">SUM(L23:L24)</f>
        <v>1</v>
      </c>
      <c r="M27" s="12">
        <f t="shared" si="2"/>
        <v>1</v>
      </c>
      <c r="N27" s="12">
        <f t="shared" si="2"/>
        <v>11</v>
      </c>
      <c r="O27" s="12">
        <f t="shared" si="2"/>
        <v>3</v>
      </c>
      <c r="P27" s="12">
        <f t="shared" si="2"/>
        <v>11</v>
      </c>
      <c r="Q27" s="12">
        <f t="shared" si="2"/>
        <v>8</v>
      </c>
      <c r="R27" s="12">
        <f t="shared" si="2"/>
        <v>7</v>
      </c>
      <c r="S27" s="12">
        <f t="shared" si="2"/>
        <v>2</v>
      </c>
      <c r="T27" s="12">
        <f t="shared" si="2"/>
        <v>14</v>
      </c>
      <c r="U27" s="12">
        <f t="shared" si="2"/>
        <v>6</v>
      </c>
      <c r="V27" s="12">
        <f t="shared" si="2"/>
        <v>0</v>
      </c>
    </row>
    <row r="28" spans="1:22">
      <c r="B28" s="5" t="s">
        <v>1414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>
      <c r="A29" s="26" t="s">
        <v>666</v>
      </c>
      <c r="B29" s="27" t="s">
        <v>650</v>
      </c>
      <c r="C29" s="4" t="s">
        <v>695</v>
      </c>
      <c r="D29" s="4" t="s">
        <v>696</v>
      </c>
      <c r="E29" s="4" t="str">
        <f>CONCATENATE(YEAR,":",MONTH,":",WEEK,":",DAY,":",$A29)</f>
        <v>2016:2:2:7:ZHONGLI_1_E</v>
      </c>
      <c r="F29" s="4">
        <f>MATCH($E29,REPORT_DATA_BY_COMP!$A:$A,0)</f>
        <v>478</v>
      </c>
      <c r="G29" s="11">
        <f>IFERROR(INDEX(REPORT_DATA_BY_COMP!$A:$AH,$F29,MATCH(G$8,REPORT_DATA_BY_COMP!$A$1:$AH$1,0)), "")</f>
        <v>0</v>
      </c>
      <c r="H29" s="11">
        <f>IFERROR(INDEX(REPORT_DATA_BY_COMP!$A:$AH,$F29,MATCH(H$8,REPORT_DATA_BY_COMP!$A$1:$AH$1,0)), "")</f>
        <v>0</v>
      </c>
      <c r="I29" s="11">
        <f>IFERROR(INDEX(REPORT_DATA_BY_COMP!$A:$AH,$F29,MATCH(I$8,REPORT_DATA_BY_COMP!$A$1:$AH$1,0)), "")</f>
        <v>2</v>
      </c>
      <c r="J29" s="11">
        <f>IFERROR(INDEX(REPORT_DATA_BY_COMP!$A:$AH,$F29,MATCH(J$8,REPORT_DATA_BY_COMP!$A$1:$AH$1,0)), "")</f>
        <v>2</v>
      </c>
      <c r="K29" s="11">
        <f>IFERROR(INDEX(REPORT_DATA_BY_COMP!$A:$AH,$F29,MATCH(K$8,REPORT_DATA_BY_COMP!$A$1:$AH$1,0)), "")</f>
        <v>0</v>
      </c>
      <c r="L29" s="11">
        <f>IFERROR(INDEX(REPORT_DATA_BY_COMP!$A:$AH,$F29,MATCH(L$8,REPORT_DATA_BY_COMP!$A$1:$AH$1,0)), "")</f>
        <v>0</v>
      </c>
      <c r="M29" s="11">
        <f>IFERROR(INDEX(REPORT_DATA_BY_COMP!$A:$AH,$F29,MATCH(M$8,REPORT_DATA_BY_COMP!$A$1:$AH$1,0)), "")</f>
        <v>0</v>
      </c>
      <c r="N29" s="11">
        <f>IFERROR(INDEX(REPORT_DATA_BY_COMP!$A:$AH,$F29,MATCH(N$8,REPORT_DATA_BY_COMP!$A$1:$AH$1,0)), "")</f>
        <v>13</v>
      </c>
      <c r="O29" s="11">
        <f>IFERROR(INDEX(REPORT_DATA_BY_COMP!$A:$AH,$F29,MATCH(O$8,REPORT_DATA_BY_COMP!$A$1:$AH$1,0)), "")</f>
        <v>0</v>
      </c>
      <c r="P29" s="11">
        <f>IFERROR(INDEX(REPORT_DATA_BY_COMP!$A:$AH,$F29,MATCH(P$8,REPORT_DATA_BY_COMP!$A$1:$AH$1,0)), "")</f>
        <v>3</v>
      </c>
      <c r="Q29" s="11">
        <f>IFERROR(INDEX(REPORT_DATA_BY_COMP!$A:$AH,$F29,MATCH(Q$8,REPORT_DATA_BY_COMP!$A$1:$AH$1,0)), "")</f>
        <v>3</v>
      </c>
      <c r="R29" s="11">
        <f>IFERROR(INDEX(REPORT_DATA_BY_COMP!$A:$AH,$F29,MATCH(R$8,REPORT_DATA_BY_COMP!$A$1:$AH$1,0)), "")</f>
        <v>5</v>
      </c>
      <c r="S29" s="11">
        <f>IFERROR(INDEX(REPORT_DATA_BY_COMP!$A:$AH,$F29,MATCH(S$8,REPORT_DATA_BY_COMP!$A$1:$AH$1,0)), "")</f>
        <v>0</v>
      </c>
      <c r="T29" s="11">
        <f>IFERROR(INDEX(REPORT_DATA_BY_COMP!$A:$AH,$F29,MATCH(T$8,REPORT_DATA_BY_COMP!$A$1:$AH$1,0)), "")</f>
        <v>4</v>
      </c>
      <c r="U29" s="11">
        <f>IFERROR(INDEX(REPORT_DATA_BY_COMP!$A:$AH,$F29,MATCH(U$8,REPORT_DATA_BY_COMP!$A$1:$AH$1,0)), "")</f>
        <v>1</v>
      </c>
      <c r="V29" s="11">
        <f>IFERROR(INDEX(REPORT_DATA_BY_COMP!$A:$AH,$F29,MATCH(V$8,REPORT_DATA_BY_COMP!$A$1:$AH$1,0)), "")</f>
        <v>0</v>
      </c>
    </row>
    <row r="30" spans="1:22">
      <c r="A30" s="26" t="s">
        <v>667</v>
      </c>
      <c r="B30" s="27" t="s">
        <v>651</v>
      </c>
      <c r="C30" s="4" t="s">
        <v>697</v>
      </c>
      <c r="D30" s="4" t="s">
        <v>698</v>
      </c>
      <c r="E30" s="4" t="str">
        <f>CONCATENATE(YEAR,":",MONTH,":",WEEK,":",DAY,":",$A30)</f>
        <v>2016:2:2:7:ZHONGLI_1_S</v>
      </c>
      <c r="F30" s="4">
        <f>MATCH($E30,REPORT_DATA_BY_COMP!$A:$A,0)</f>
        <v>479</v>
      </c>
      <c r="G30" s="11">
        <f>IFERROR(INDEX(REPORT_DATA_BY_COMP!$A:$AH,$F30,MATCH(G$8,REPORT_DATA_BY_COMP!$A$1:$AH$1,0)), "")</f>
        <v>0</v>
      </c>
      <c r="H30" s="11">
        <f>IFERROR(INDEX(REPORT_DATA_BY_COMP!$A:$AH,$F30,MATCH(H$8,REPORT_DATA_BY_COMP!$A$1:$AH$1,0)), "")</f>
        <v>0</v>
      </c>
      <c r="I30" s="11">
        <f>IFERROR(INDEX(REPORT_DATA_BY_COMP!$A:$AH,$F30,MATCH(I$8,REPORT_DATA_BY_COMP!$A$1:$AH$1,0)), "")</f>
        <v>0</v>
      </c>
      <c r="J30" s="11">
        <f>IFERROR(INDEX(REPORT_DATA_BY_COMP!$A:$AH,$F30,MATCH(J$8,REPORT_DATA_BY_COMP!$A$1:$AH$1,0)), "")</f>
        <v>1</v>
      </c>
      <c r="K30" s="11">
        <f>IFERROR(INDEX(REPORT_DATA_BY_COMP!$A:$AH,$F30,MATCH(K$8,REPORT_DATA_BY_COMP!$A$1:$AH$1,0)), "")</f>
        <v>0</v>
      </c>
      <c r="L30" s="11">
        <f>IFERROR(INDEX(REPORT_DATA_BY_COMP!$A:$AH,$F30,MATCH(L$8,REPORT_DATA_BY_COMP!$A$1:$AH$1,0)), "")</f>
        <v>0</v>
      </c>
      <c r="M30" s="11">
        <f>IFERROR(INDEX(REPORT_DATA_BY_COMP!$A:$AH,$F30,MATCH(M$8,REPORT_DATA_BY_COMP!$A$1:$AH$1,0)), "")</f>
        <v>0</v>
      </c>
      <c r="N30" s="11">
        <f>IFERROR(INDEX(REPORT_DATA_BY_COMP!$A:$AH,$F30,MATCH(N$8,REPORT_DATA_BY_COMP!$A$1:$AH$1,0)), "")</f>
        <v>2</v>
      </c>
      <c r="O30" s="11">
        <f>IFERROR(INDEX(REPORT_DATA_BY_COMP!$A:$AH,$F30,MATCH(O$8,REPORT_DATA_BY_COMP!$A$1:$AH$1,0)), "")</f>
        <v>2</v>
      </c>
      <c r="P30" s="11">
        <f>IFERROR(INDEX(REPORT_DATA_BY_COMP!$A:$AH,$F30,MATCH(P$8,REPORT_DATA_BY_COMP!$A$1:$AH$1,0)), "")</f>
        <v>2</v>
      </c>
      <c r="Q30" s="11">
        <f>IFERROR(INDEX(REPORT_DATA_BY_COMP!$A:$AH,$F30,MATCH(Q$8,REPORT_DATA_BY_COMP!$A$1:$AH$1,0)), "")</f>
        <v>11</v>
      </c>
      <c r="R30" s="11">
        <f>IFERROR(INDEX(REPORT_DATA_BY_COMP!$A:$AH,$F30,MATCH(R$8,REPORT_DATA_BY_COMP!$A$1:$AH$1,0)), "")</f>
        <v>7</v>
      </c>
      <c r="S30" s="11">
        <f>IFERROR(INDEX(REPORT_DATA_BY_COMP!$A:$AH,$F30,MATCH(S$8,REPORT_DATA_BY_COMP!$A$1:$AH$1,0)), "")</f>
        <v>1</v>
      </c>
      <c r="T30" s="11">
        <f>IFERROR(INDEX(REPORT_DATA_BY_COMP!$A:$AH,$F30,MATCH(T$8,REPORT_DATA_BY_COMP!$A$1:$AH$1,0)), "")</f>
        <v>2</v>
      </c>
      <c r="U30" s="11">
        <f>IFERROR(INDEX(REPORT_DATA_BY_COMP!$A:$AH,$F30,MATCH(U$8,REPORT_DATA_BY_COMP!$A$1:$AH$1,0)), "")</f>
        <v>1</v>
      </c>
      <c r="V30" s="11">
        <f>IFERROR(INDEX(REPORT_DATA_BY_COMP!$A:$AH,$F30,MATCH(V$8,REPORT_DATA_BY_COMP!$A$1:$AH$1,0)), "")</f>
        <v>0</v>
      </c>
    </row>
    <row r="31" spans="1:22">
      <c r="A31" s="26" t="s">
        <v>668</v>
      </c>
      <c r="B31" s="27" t="s">
        <v>652</v>
      </c>
      <c r="C31" s="4" t="s">
        <v>699</v>
      </c>
      <c r="D31" s="4" t="s">
        <v>700</v>
      </c>
      <c r="E31" s="4" t="str">
        <f>CONCATENATE(YEAR,":",MONTH,":",WEEK,":",DAY,":",$A31)</f>
        <v>2016:2:2:7:ZHONGLI_2_E</v>
      </c>
      <c r="F31" s="4">
        <f>MATCH($E31,REPORT_DATA_BY_COMP!$A:$A,0)</f>
        <v>480</v>
      </c>
      <c r="G31" s="11">
        <f>IFERROR(INDEX(REPORT_DATA_BY_COMP!$A:$AH,$F31,MATCH(G$8,REPORT_DATA_BY_COMP!$A$1:$AH$1,0)), "")</f>
        <v>0</v>
      </c>
      <c r="H31" s="11">
        <f>IFERROR(INDEX(REPORT_DATA_BY_COMP!$A:$AH,$F31,MATCH(H$8,REPORT_DATA_BY_COMP!$A$1:$AH$1,0)), "")</f>
        <v>0</v>
      </c>
      <c r="I31" s="11">
        <f>IFERROR(INDEX(REPORT_DATA_BY_COMP!$A:$AH,$F31,MATCH(I$8,REPORT_DATA_BY_COMP!$A$1:$AH$1,0)), "")</f>
        <v>0</v>
      </c>
      <c r="J31" s="11">
        <f>IFERROR(INDEX(REPORT_DATA_BY_COMP!$A:$AH,$F31,MATCH(J$8,REPORT_DATA_BY_COMP!$A$1:$AH$1,0)), "")</f>
        <v>2</v>
      </c>
      <c r="K31" s="11">
        <f>IFERROR(INDEX(REPORT_DATA_BY_COMP!$A:$AH,$F31,MATCH(K$8,REPORT_DATA_BY_COMP!$A$1:$AH$1,0)), "")</f>
        <v>0</v>
      </c>
      <c r="L31" s="11">
        <f>IFERROR(INDEX(REPORT_DATA_BY_COMP!$A:$AH,$F31,MATCH(L$8,REPORT_DATA_BY_COMP!$A$1:$AH$1,0)), "")</f>
        <v>0</v>
      </c>
      <c r="M31" s="11">
        <f>IFERROR(INDEX(REPORT_DATA_BY_COMP!$A:$AH,$F31,MATCH(M$8,REPORT_DATA_BY_COMP!$A$1:$AH$1,0)), "")</f>
        <v>0</v>
      </c>
      <c r="N31" s="11">
        <f>IFERROR(INDEX(REPORT_DATA_BY_COMP!$A:$AH,$F31,MATCH(N$8,REPORT_DATA_BY_COMP!$A$1:$AH$1,0)), "")</f>
        <v>3</v>
      </c>
      <c r="O31" s="11">
        <f>IFERROR(INDEX(REPORT_DATA_BY_COMP!$A:$AH,$F31,MATCH(O$8,REPORT_DATA_BY_COMP!$A$1:$AH$1,0)), "")</f>
        <v>1</v>
      </c>
      <c r="P31" s="11">
        <f>IFERROR(INDEX(REPORT_DATA_BY_COMP!$A:$AH,$F31,MATCH(P$8,REPORT_DATA_BY_COMP!$A$1:$AH$1,0)), "")</f>
        <v>5</v>
      </c>
      <c r="Q31" s="11">
        <f>IFERROR(INDEX(REPORT_DATA_BY_COMP!$A:$AH,$F31,MATCH(Q$8,REPORT_DATA_BY_COMP!$A$1:$AH$1,0)), "")</f>
        <v>6</v>
      </c>
      <c r="R31" s="11">
        <f>IFERROR(INDEX(REPORT_DATA_BY_COMP!$A:$AH,$F31,MATCH(R$8,REPORT_DATA_BY_COMP!$A$1:$AH$1,0)), "")</f>
        <v>2</v>
      </c>
      <c r="S31" s="11">
        <f>IFERROR(INDEX(REPORT_DATA_BY_COMP!$A:$AH,$F31,MATCH(S$8,REPORT_DATA_BY_COMP!$A$1:$AH$1,0)), "")</f>
        <v>0</v>
      </c>
      <c r="T31" s="11">
        <f>IFERROR(INDEX(REPORT_DATA_BY_COMP!$A:$AH,$F31,MATCH(T$8,REPORT_DATA_BY_COMP!$A$1:$AH$1,0)), "")</f>
        <v>2</v>
      </c>
      <c r="U31" s="11">
        <f>IFERROR(INDEX(REPORT_DATA_BY_COMP!$A:$AH,$F31,MATCH(U$8,REPORT_DATA_BY_COMP!$A$1:$AH$1,0)), "")</f>
        <v>0</v>
      </c>
      <c r="V31" s="11">
        <f>IFERROR(INDEX(REPORT_DATA_BY_COMP!$A:$AH,$F31,MATCH(V$8,REPORT_DATA_BY_COMP!$A$1:$AH$1,0)), "")</f>
        <v>0</v>
      </c>
    </row>
    <row r="32" spans="1:22">
      <c r="B32" s="9" t="s">
        <v>1398</v>
      </c>
      <c r="C32" s="10"/>
      <c r="D32" s="10"/>
      <c r="E32" s="10"/>
      <c r="F32" s="10"/>
      <c r="G32" s="12">
        <f t="shared" ref="G32:V32" si="3">SUM(G29:G30)</f>
        <v>0</v>
      </c>
      <c r="H32" s="12">
        <f t="shared" si="3"/>
        <v>0</v>
      </c>
      <c r="I32" s="12">
        <f t="shared" si="3"/>
        <v>2</v>
      </c>
      <c r="J32" s="12">
        <f t="shared" si="3"/>
        <v>3</v>
      </c>
      <c r="K32" s="12">
        <f t="shared" si="3"/>
        <v>0</v>
      </c>
      <c r="L32" s="12">
        <f t="shared" si="3"/>
        <v>0</v>
      </c>
      <c r="M32" s="12">
        <f t="shared" si="3"/>
        <v>0</v>
      </c>
      <c r="N32" s="12">
        <f t="shared" si="3"/>
        <v>15</v>
      </c>
      <c r="O32" s="12">
        <f t="shared" si="3"/>
        <v>2</v>
      </c>
      <c r="P32" s="12">
        <f t="shared" si="3"/>
        <v>5</v>
      </c>
      <c r="Q32" s="12">
        <f t="shared" si="3"/>
        <v>14</v>
      </c>
      <c r="R32" s="12">
        <f t="shared" si="3"/>
        <v>12</v>
      </c>
      <c r="S32" s="12">
        <f t="shared" si="3"/>
        <v>1</v>
      </c>
      <c r="T32" s="12">
        <f t="shared" si="3"/>
        <v>6</v>
      </c>
      <c r="U32" s="12">
        <f t="shared" si="3"/>
        <v>2</v>
      </c>
      <c r="V32" s="12">
        <f t="shared" si="3"/>
        <v>0</v>
      </c>
    </row>
    <row r="33" spans="1:22">
      <c r="A33" s="60"/>
      <c r="B33" s="4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6"/>
    </row>
    <row r="34" spans="1:22">
      <c r="B34" s="13" t="s">
        <v>1416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  <row r="35" spans="1:22">
      <c r="B35" s="28" t="s">
        <v>1387</v>
      </c>
      <c r="C35" s="14"/>
      <c r="D35" s="14"/>
      <c r="E35" s="14" t="str">
        <f>CONCATENATE(YEAR,":",MONTH,":1:",WEEKLY_REPORT_DAY,":", $A$1)</f>
        <v>2016:2:1:7:TAOYUAN</v>
      </c>
      <c r="F35" s="14">
        <f>MATCH($E35,REPORT_DATA_BY_ZONE!$A:$A, 0)</f>
        <v>42</v>
      </c>
      <c r="G35" s="11">
        <f>IFERROR(INDEX(REPORT_DATA_BY_ZONE!$A:$AH,$F35,MATCH(G$8,REPORT_DATA_BY_ZONE!$A$1:$AH$1,0)), "")</f>
        <v>3</v>
      </c>
      <c r="H35" s="11">
        <f>IFERROR(INDEX(REPORT_DATA_BY_ZONE!$A:$AH,$F35,MATCH(H$8,REPORT_DATA_BY_ZONE!$A$1:$AH$1,0)), "")</f>
        <v>0</v>
      </c>
      <c r="I35" s="11">
        <f>IFERROR(INDEX(REPORT_DATA_BY_ZONE!$A:$AH,$F35,MATCH(I$8,REPORT_DATA_BY_ZONE!$A$1:$AH$1,0)), "")</f>
        <v>15</v>
      </c>
      <c r="J35" s="11">
        <f>IFERROR(INDEX(REPORT_DATA_BY_ZONE!$A:$AH,$F35,MATCH(J$8,REPORT_DATA_BY_ZONE!$A$1:$AH$1,0)), "")</f>
        <v>32</v>
      </c>
      <c r="K35" s="11">
        <f>IFERROR(INDEX(REPORT_DATA_BY_ZONE!$A:$AH,$F35,MATCH(K$8,REPORT_DATA_BY_ZONE!$A$1:$AH$1,0)), "")</f>
        <v>0</v>
      </c>
      <c r="L35" s="11">
        <f>IFERROR(INDEX(REPORT_DATA_BY_ZONE!$A:$AH,$F35,MATCH(L$8,REPORT_DATA_BY_ZONE!$A$1:$AH$1,0)), "")</f>
        <v>1</v>
      </c>
      <c r="M35" s="11">
        <f>IFERROR(INDEX(REPORT_DATA_BY_ZONE!$A:$AH,$F35,MATCH(M$8,REPORT_DATA_BY_ZONE!$A$1:$AH$1,0)), "")</f>
        <v>1</v>
      </c>
      <c r="N35" s="11">
        <f>IFERROR(INDEX(REPORT_DATA_BY_ZONE!$A:$AH,$F35,MATCH(N$8,REPORT_DATA_BY_ZONE!$A$1:$AH$1,0)), "")</f>
        <v>82</v>
      </c>
      <c r="O35" s="11">
        <f>IFERROR(INDEX(REPORT_DATA_BY_ZONE!$A:$AH,$F35,MATCH(O$8,REPORT_DATA_BY_ZONE!$A$1:$AH$1,0)), "")</f>
        <v>15</v>
      </c>
      <c r="P35" s="11">
        <f>IFERROR(INDEX(REPORT_DATA_BY_ZONE!$A:$AH,$F35,MATCH(P$8,REPORT_DATA_BY_ZONE!$A$1:$AH$1,0)), "")</f>
        <v>85</v>
      </c>
      <c r="Q35" s="11">
        <f>IFERROR(INDEX(REPORT_DATA_BY_ZONE!$A:$AH,$F35,MATCH(Q$8,REPORT_DATA_BY_ZONE!$A$1:$AH$1,0)), "")</f>
        <v>171</v>
      </c>
      <c r="R35" s="11">
        <f>IFERROR(INDEX(REPORT_DATA_BY_ZONE!$A:$AH,$F35,MATCH(R$8,REPORT_DATA_BY_ZONE!$A$1:$AH$1,0)), "")</f>
        <v>57</v>
      </c>
      <c r="S35" s="11">
        <f>IFERROR(INDEX(REPORT_DATA_BY_ZONE!$A:$AH,$F35,MATCH(S$8,REPORT_DATA_BY_ZONE!$A$1:$AH$1,0)), "")</f>
        <v>0</v>
      </c>
      <c r="T35" s="11">
        <f>IFERROR(INDEX(REPORT_DATA_BY_ZONE!$A:$AH,$F35,MATCH(T$8,REPORT_DATA_BY_ZONE!$A$1:$AH$1,0)), "")</f>
        <v>43</v>
      </c>
      <c r="U35" s="11">
        <f>IFERROR(INDEX(REPORT_DATA_BY_ZONE!$A:$AH,$F35,MATCH(U$8,REPORT_DATA_BY_ZONE!$A$1:$AH$1,0)), "")</f>
        <v>12</v>
      </c>
      <c r="V35" s="11">
        <f>IFERROR(INDEX(REPORT_DATA_BY_ZONE!$A:$AH,$F35,MATCH(V$8,REPORT_DATA_BY_ZONE!$A$1:$AH$1,0)), "")</f>
        <v>0</v>
      </c>
    </row>
    <row r="36" spans="1:22">
      <c r="B36" s="28" t="s">
        <v>1386</v>
      </c>
      <c r="C36" s="14"/>
      <c r="D36" s="14"/>
      <c r="E36" s="14" t="str">
        <f>CONCATENATE(YEAR,":",MONTH,":2:",WEEKLY_REPORT_DAY,":", $A$1)</f>
        <v>2016:2:2:7:TAOYUAN</v>
      </c>
      <c r="F36" s="14">
        <f>MATCH($E36,REPORT_DATA_BY_ZONE!$A:$A, 0)</f>
        <v>53</v>
      </c>
      <c r="G36" s="11">
        <f>IFERROR(INDEX(REPORT_DATA_BY_ZONE!$A:$AH,$F36,MATCH(G$8,REPORT_DATA_BY_ZONE!$A$1:$AH$1,0)), "")</f>
        <v>2</v>
      </c>
      <c r="H36" s="11">
        <f>IFERROR(INDEX(REPORT_DATA_BY_ZONE!$A:$AH,$F36,MATCH(H$8,REPORT_DATA_BY_ZONE!$A$1:$AH$1,0)), "")</f>
        <v>1</v>
      </c>
      <c r="I36" s="11">
        <f>IFERROR(INDEX(REPORT_DATA_BY_ZONE!$A:$AH,$F36,MATCH(I$8,REPORT_DATA_BY_ZONE!$A$1:$AH$1,0)), "")</f>
        <v>9</v>
      </c>
      <c r="J36" s="11">
        <f>IFERROR(INDEX(REPORT_DATA_BY_ZONE!$A:$AH,$F36,MATCH(J$8,REPORT_DATA_BY_ZONE!$A$1:$AH$1,0)), "")</f>
        <v>35</v>
      </c>
      <c r="K36" s="11">
        <f>IFERROR(INDEX(REPORT_DATA_BY_ZONE!$A:$AH,$F36,MATCH(K$8,REPORT_DATA_BY_ZONE!$A$1:$AH$1,0)), "")</f>
        <v>1</v>
      </c>
      <c r="L36" s="11">
        <f>IFERROR(INDEX(REPORT_DATA_BY_ZONE!$A:$AH,$F36,MATCH(L$8,REPORT_DATA_BY_ZONE!$A$1:$AH$1,0)), "")</f>
        <v>1</v>
      </c>
      <c r="M36" s="11">
        <f>IFERROR(INDEX(REPORT_DATA_BY_ZONE!$A:$AH,$F36,MATCH(M$8,REPORT_DATA_BY_ZONE!$A$1:$AH$1,0)), "")</f>
        <v>1</v>
      </c>
      <c r="N36" s="11">
        <f>IFERROR(INDEX(REPORT_DATA_BY_ZONE!$A:$AH,$F36,MATCH(N$8,REPORT_DATA_BY_ZONE!$A$1:$AH$1,0)), "")</f>
        <v>80</v>
      </c>
      <c r="O36" s="11">
        <f>IFERROR(INDEX(REPORT_DATA_BY_ZONE!$A:$AH,$F36,MATCH(O$8,REPORT_DATA_BY_ZONE!$A$1:$AH$1,0)), "")</f>
        <v>28</v>
      </c>
      <c r="P36" s="11">
        <f>IFERROR(INDEX(REPORT_DATA_BY_ZONE!$A:$AH,$F36,MATCH(P$8,REPORT_DATA_BY_ZONE!$A$1:$AH$1,0)), "")</f>
        <v>57</v>
      </c>
      <c r="Q36" s="11">
        <f>IFERROR(INDEX(REPORT_DATA_BY_ZONE!$A:$AH,$F36,MATCH(Q$8,REPORT_DATA_BY_ZONE!$A$1:$AH$1,0)), "")</f>
        <v>145</v>
      </c>
      <c r="R36" s="11">
        <f>IFERROR(INDEX(REPORT_DATA_BY_ZONE!$A:$AH,$F36,MATCH(R$8,REPORT_DATA_BY_ZONE!$A$1:$AH$1,0)), "")</f>
        <v>68</v>
      </c>
      <c r="S36" s="11">
        <f>IFERROR(INDEX(REPORT_DATA_BY_ZONE!$A:$AH,$F36,MATCH(S$8,REPORT_DATA_BY_ZONE!$A$1:$AH$1,0)), "")</f>
        <v>5</v>
      </c>
      <c r="T36" s="11">
        <f>IFERROR(INDEX(REPORT_DATA_BY_ZONE!$A:$AH,$F36,MATCH(T$8,REPORT_DATA_BY_ZONE!$A$1:$AH$1,0)), "")</f>
        <v>53</v>
      </c>
      <c r="U36" s="11">
        <f>IFERROR(INDEX(REPORT_DATA_BY_ZONE!$A:$AH,$F36,MATCH(U$8,REPORT_DATA_BY_ZONE!$A$1:$AH$1,0)), "")</f>
        <v>24</v>
      </c>
      <c r="V36" s="11">
        <f>IFERROR(INDEX(REPORT_DATA_BY_ZONE!$A:$AH,$F36,MATCH(V$8,REPORT_DATA_BY_ZONE!$A$1:$AH$1,0)), "")</f>
        <v>0</v>
      </c>
    </row>
    <row r="37" spans="1:22">
      <c r="B37" s="28" t="s">
        <v>1388</v>
      </c>
      <c r="C37" s="14"/>
      <c r="D37" s="14"/>
      <c r="E37" s="14" t="str">
        <f>CONCATENATE(YEAR,":",MONTH,":3:",WEEKLY_REPORT_DAY,":", $A$1)</f>
        <v>2016:2:3:7:TAOYUAN</v>
      </c>
      <c r="F37" s="14" t="e">
        <f>MATCH($E37,REPORT_DATA_BY_ZONE!$A:$A, 0)</f>
        <v>#N/A</v>
      </c>
      <c r="G37" s="11" t="str">
        <f>IFERROR(INDEX(REPORT_DATA_BY_ZONE!$A:$AH,$F37,MATCH(G$8,REPORT_DATA_BY_ZONE!$A$1:$AH$1,0)), "")</f>
        <v/>
      </c>
      <c r="H37" s="11" t="str">
        <f>IFERROR(INDEX(REPORT_DATA_BY_ZONE!$A:$AH,$F37,MATCH(H$8,REPORT_DATA_BY_ZONE!$A$1:$AH$1,0)), "")</f>
        <v/>
      </c>
      <c r="I37" s="11" t="str">
        <f>IFERROR(INDEX(REPORT_DATA_BY_ZONE!$A:$AH,$F37,MATCH(I$8,REPORT_DATA_BY_ZONE!$A$1:$AH$1,0)), "")</f>
        <v/>
      </c>
      <c r="J37" s="11" t="str">
        <f>IFERROR(INDEX(REPORT_DATA_BY_ZONE!$A:$AH,$F37,MATCH(J$8,REPORT_DATA_BY_ZONE!$A$1:$AH$1,0)), "")</f>
        <v/>
      </c>
      <c r="K37" s="11" t="str">
        <f>IFERROR(INDEX(REPORT_DATA_BY_ZONE!$A:$AH,$F37,MATCH(K$8,REPORT_DATA_BY_ZONE!$A$1:$AH$1,0)), "")</f>
        <v/>
      </c>
      <c r="L37" s="11" t="str">
        <f>IFERROR(INDEX(REPORT_DATA_BY_ZONE!$A:$AH,$F37,MATCH(L$8,REPORT_DATA_BY_ZONE!$A$1:$AH$1,0)), "")</f>
        <v/>
      </c>
      <c r="M37" s="11" t="str">
        <f>IFERROR(INDEX(REPORT_DATA_BY_ZONE!$A:$AH,$F37,MATCH(M$8,REPORT_DATA_BY_ZONE!$A$1:$AH$1,0)), "")</f>
        <v/>
      </c>
      <c r="N37" s="11" t="str">
        <f>IFERROR(INDEX(REPORT_DATA_BY_ZONE!$A:$AH,$F37,MATCH(N$8,REPORT_DATA_BY_ZONE!$A$1:$AH$1,0)), "")</f>
        <v/>
      </c>
      <c r="O37" s="11" t="str">
        <f>IFERROR(INDEX(REPORT_DATA_BY_ZONE!$A:$AH,$F37,MATCH(O$8,REPORT_DATA_BY_ZONE!$A$1:$AH$1,0)), "")</f>
        <v/>
      </c>
      <c r="P37" s="11" t="str">
        <f>IFERROR(INDEX(REPORT_DATA_BY_ZONE!$A:$AH,$F37,MATCH(P$8,REPORT_DATA_BY_ZONE!$A$1:$AH$1,0)), "")</f>
        <v/>
      </c>
      <c r="Q37" s="11" t="str">
        <f>IFERROR(INDEX(REPORT_DATA_BY_ZONE!$A:$AH,$F37,MATCH(Q$8,REPORT_DATA_BY_ZONE!$A$1:$AH$1,0)), "")</f>
        <v/>
      </c>
      <c r="R37" s="11" t="str">
        <f>IFERROR(INDEX(REPORT_DATA_BY_ZONE!$A:$AH,$F37,MATCH(R$8,REPORT_DATA_BY_ZONE!$A$1:$AH$1,0)), "")</f>
        <v/>
      </c>
      <c r="S37" s="11" t="str">
        <f>IFERROR(INDEX(REPORT_DATA_BY_ZONE!$A:$AH,$F37,MATCH(S$8,REPORT_DATA_BY_ZONE!$A$1:$AH$1,0)), "")</f>
        <v/>
      </c>
      <c r="T37" s="11" t="str">
        <f>IFERROR(INDEX(REPORT_DATA_BY_ZONE!$A:$AH,$F37,MATCH(T$8,REPORT_DATA_BY_ZONE!$A$1:$AH$1,0)), "")</f>
        <v/>
      </c>
      <c r="U37" s="11" t="str">
        <f>IFERROR(INDEX(REPORT_DATA_BY_ZONE!$A:$AH,$F37,MATCH(U$8,REPORT_DATA_BY_ZONE!$A$1:$AH$1,0)), "")</f>
        <v/>
      </c>
      <c r="V37" s="11" t="str">
        <f>IFERROR(INDEX(REPORT_DATA_BY_ZONE!$A:$AH,$F37,MATCH(V$8,REPORT_DATA_BY_ZONE!$A$1:$AH$1,0)), "")</f>
        <v/>
      </c>
    </row>
    <row r="38" spans="1:22">
      <c r="B38" s="28" t="s">
        <v>1389</v>
      </c>
      <c r="C38" s="14"/>
      <c r="D38" s="14"/>
      <c r="E38" s="14" t="str">
        <f>CONCATENATE(YEAR,":",MONTH,":4:",WEEKLY_REPORT_DAY,":", $A$1)</f>
        <v>2016:2:4:7:TAOYUAN</v>
      </c>
      <c r="F38" s="14" t="e">
        <f>MATCH($E38,REPORT_DATA_BY_ZONE!$A:$A, 0)</f>
        <v>#N/A</v>
      </c>
      <c r="G38" s="11" t="str">
        <f>IFERROR(INDEX(REPORT_DATA_BY_ZONE!$A:$AH,$F38,MATCH(G$8,REPORT_DATA_BY_ZONE!$A$1:$AH$1,0)), "")</f>
        <v/>
      </c>
      <c r="H38" s="11" t="str">
        <f>IFERROR(INDEX(REPORT_DATA_BY_ZONE!$A:$AH,$F38,MATCH(H$8,REPORT_DATA_BY_ZONE!$A$1:$AH$1,0)), "")</f>
        <v/>
      </c>
      <c r="I38" s="11" t="str">
        <f>IFERROR(INDEX(REPORT_DATA_BY_ZONE!$A:$AH,$F38,MATCH(I$8,REPORT_DATA_BY_ZONE!$A$1:$AH$1,0)), "")</f>
        <v/>
      </c>
      <c r="J38" s="11" t="str">
        <f>IFERROR(INDEX(REPORT_DATA_BY_ZONE!$A:$AH,$F38,MATCH(J$8,REPORT_DATA_BY_ZONE!$A$1:$AH$1,0)), "")</f>
        <v/>
      </c>
      <c r="K38" s="11" t="str">
        <f>IFERROR(INDEX(REPORT_DATA_BY_ZONE!$A:$AH,$F38,MATCH(K$8,REPORT_DATA_BY_ZONE!$A$1:$AH$1,0)), "")</f>
        <v/>
      </c>
      <c r="L38" s="11" t="str">
        <f>IFERROR(INDEX(REPORT_DATA_BY_ZONE!$A:$AH,$F38,MATCH(L$8,REPORT_DATA_BY_ZONE!$A$1:$AH$1,0)), "")</f>
        <v/>
      </c>
      <c r="M38" s="11" t="str">
        <f>IFERROR(INDEX(REPORT_DATA_BY_ZONE!$A:$AH,$F38,MATCH(M$8,REPORT_DATA_BY_ZONE!$A$1:$AH$1,0)), "")</f>
        <v/>
      </c>
      <c r="N38" s="11" t="str">
        <f>IFERROR(INDEX(REPORT_DATA_BY_ZONE!$A:$AH,$F38,MATCH(N$8,REPORT_DATA_BY_ZONE!$A$1:$AH$1,0)), "")</f>
        <v/>
      </c>
      <c r="O38" s="11" t="str">
        <f>IFERROR(INDEX(REPORT_DATA_BY_ZONE!$A:$AH,$F38,MATCH(O$8,REPORT_DATA_BY_ZONE!$A$1:$AH$1,0)), "")</f>
        <v/>
      </c>
      <c r="P38" s="11" t="str">
        <f>IFERROR(INDEX(REPORT_DATA_BY_ZONE!$A:$AH,$F38,MATCH(P$8,REPORT_DATA_BY_ZONE!$A$1:$AH$1,0)), "")</f>
        <v/>
      </c>
      <c r="Q38" s="11" t="str">
        <f>IFERROR(INDEX(REPORT_DATA_BY_ZONE!$A:$AH,$F38,MATCH(Q$8,REPORT_DATA_BY_ZONE!$A$1:$AH$1,0)), "")</f>
        <v/>
      </c>
      <c r="R38" s="11" t="str">
        <f>IFERROR(INDEX(REPORT_DATA_BY_ZONE!$A:$AH,$F38,MATCH(R$8,REPORT_DATA_BY_ZONE!$A$1:$AH$1,0)), "")</f>
        <v/>
      </c>
      <c r="S38" s="11" t="str">
        <f>IFERROR(INDEX(REPORT_DATA_BY_ZONE!$A:$AH,$F38,MATCH(S$8,REPORT_DATA_BY_ZONE!$A$1:$AH$1,0)), "")</f>
        <v/>
      </c>
      <c r="T38" s="11" t="str">
        <f>IFERROR(INDEX(REPORT_DATA_BY_ZONE!$A:$AH,$F38,MATCH(T$8,REPORT_DATA_BY_ZONE!$A$1:$AH$1,0)), "")</f>
        <v/>
      </c>
      <c r="U38" s="11" t="str">
        <f>IFERROR(INDEX(REPORT_DATA_BY_ZONE!$A:$AH,$F38,MATCH(U$8,REPORT_DATA_BY_ZONE!$A$1:$AH$1,0)), "")</f>
        <v/>
      </c>
      <c r="V38" s="11" t="str">
        <f>IFERROR(INDEX(REPORT_DATA_BY_ZONE!$A:$AH,$F38,MATCH(V$8,REPORT_DATA_BY_ZONE!$A$1:$AH$1,0)), "")</f>
        <v/>
      </c>
    </row>
    <row r="39" spans="1:22">
      <c r="B39" s="28" t="s">
        <v>1390</v>
      </c>
      <c r="C39" s="14"/>
      <c r="D39" s="14"/>
      <c r="E39" s="14" t="str">
        <f>CONCATENATE(YEAR,":",MONTH,":5:",WEEKLY_REPORT_DAY,":", $A$1)</f>
        <v>2016:2:5:7:TAOYUAN</v>
      </c>
      <c r="F39" s="14" t="e">
        <f>MATCH($E39,REPORT_DATA_BY_ZONE!$A:$A, 0)</f>
        <v>#N/A</v>
      </c>
      <c r="G39" s="11" t="str">
        <f>IFERROR(INDEX(REPORT_DATA_BY_ZONE!$A:$AH,$F39,MATCH(G$8,REPORT_DATA_BY_ZONE!$A$1:$AH$1,0)), "")</f>
        <v/>
      </c>
      <c r="H39" s="11" t="str">
        <f>IFERROR(INDEX(REPORT_DATA_BY_ZONE!$A:$AH,$F39,MATCH(H$8,REPORT_DATA_BY_ZONE!$A$1:$AH$1,0)), "")</f>
        <v/>
      </c>
      <c r="I39" s="11" t="str">
        <f>IFERROR(INDEX(REPORT_DATA_BY_ZONE!$A:$AH,$F39,MATCH(I$8,REPORT_DATA_BY_ZONE!$A$1:$AH$1,0)), "")</f>
        <v/>
      </c>
      <c r="J39" s="11" t="str">
        <f>IFERROR(INDEX(REPORT_DATA_BY_ZONE!$A:$AH,$F39,MATCH(J$8,REPORT_DATA_BY_ZONE!$A$1:$AH$1,0)), "")</f>
        <v/>
      </c>
      <c r="K39" s="11" t="str">
        <f>IFERROR(INDEX(REPORT_DATA_BY_ZONE!$A:$AH,$F39,MATCH(K$8,REPORT_DATA_BY_ZONE!$A$1:$AH$1,0)), "")</f>
        <v/>
      </c>
      <c r="L39" s="11" t="str">
        <f>IFERROR(INDEX(REPORT_DATA_BY_ZONE!$A:$AH,$F39,MATCH(L$8,REPORT_DATA_BY_ZONE!$A$1:$AH$1,0)), "")</f>
        <v/>
      </c>
      <c r="M39" s="11" t="str">
        <f>IFERROR(INDEX(REPORT_DATA_BY_ZONE!$A:$AH,$F39,MATCH(M$8,REPORT_DATA_BY_ZONE!$A$1:$AH$1,0)), "")</f>
        <v/>
      </c>
      <c r="N39" s="11" t="str">
        <f>IFERROR(INDEX(REPORT_DATA_BY_ZONE!$A:$AH,$F39,MATCH(N$8,REPORT_DATA_BY_ZONE!$A$1:$AH$1,0)), "")</f>
        <v/>
      </c>
      <c r="O39" s="11" t="str">
        <f>IFERROR(INDEX(REPORT_DATA_BY_ZONE!$A:$AH,$F39,MATCH(O$8,REPORT_DATA_BY_ZONE!$A$1:$AH$1,0)), "")</f>
        <v/>
      </c>
      <c r="P39" s="11" t="str">
        <f>IFERROR(INDEX(REPORT_DATA_BY_ZONE!$A:$AH,$F39,MATCH(P$8,REPORT_DATA_BY_ZONE!$A$1:$AH$1,0)), "")</f>
        <v/>
      </c>
      <c r="Q39" s="11" t="str">
        <f>IFERROR(INDEX(REPORT_DATA_BY_ZONE!$A:$AH,$F39,MATCH(Q$8,REPORT_DATA_BY_ZONE!$A$1:$AH$1,0)), "")</f>
        <v/>
      </c>
      <c r="R39" s="11" t="str">
        <f>IFERROR(INDEX(REPORT_DATA_BY_ZONE!$A:$AH,$F39,MATCH(R$8,REPORT_DATA_BY_ZONE!$A$1:$AH$1,0)), "")</f>
        <v/>
      </c>
      <c r="S39" s="11" t="str">
        <f>IFERROR(INDEX(REPORT_DATA_BY_ZONE!$A:$AH,$F39,MATCH(S$8,REPORT_DATA_BY_ZONE!$A$1:$AH$1,0)), "")</f>
        <v/>
      </c>
      <c r="T39" s="11" t="str">
        <f>IFERROR(INDEX(REPORT_DATA_BY_ZONE!$A:$AH,$F39,MATCH(T$8,REPORT_DATA_BY_ZONE!$A$1:$AH$1,0)), "")</f>
        <v/>
      </c>
      <c r="U39" s="11" t="str">
        <f>IFERROR(INDEX(REPORT_DATA_BY_ZONE!$A:$AH,$F39,MATCH(U$8,REPORT_DATA_BY_ZONE!$A$1:$AH$1,0)), "")</f>
        <v/>
      </c>
      <c r="V39" s="11" t="str">
        <f>IFERROR(INDEX(REPORT_DATA_BY_ZONE!$A:$AH,$F39,MATCH(V$8,REPORT_DATA_BY_ZONE!$A$1:$AH$1,0)), "")</f>
        <v/>
      </c>
    </row>
    <row r="40" spans="1:22">
      <c r="B40" s="18" t="s">
        <v>1418</v>
      </c>
      <c r="C40" s="15"/>
      <c r="D40" s="15"/>
      <c r="E40" s="15"/>
      <c r="F40" s="15"/>
      <c r="G40" s="19">
        <f>SUM(G35:G39)</f>
        <v>5</v>
      </c>
      <c r="H40" s="19">
        <f t="shared" ref="H40:V40" si="4">SUM(H35:H39)</f>
        <v>1</v>
      </c>
      <c r="I40" s="19">
        <f t="shared" si="4"/>
        <v>24</v>
      </c>
      <c r="J40" s="19">
        <f t="shared" si="4"/>
        <v>67</v>
      </c>
      <c r="K40" s="19">
        <f t="shared" si="4"/>
        <v>1</v>
      </c>
      <c r="L40" s="19">
        <f t="shared" si="4"/>
        <v>2</v>
      </c>
      <c r="M40" s="19">
        <f t="shared" si="4"/>
        <v>2</v>
      </c>
      <c r="N40" s="19">
        <f t="shared" si="4"/>
        <v>162</v>
      </c>
      <c r="O40" s="19">
        <f t="shared" si="4"/>
        <v>43</v>
      </c>
      <c r="P40" s="19">
        <f t="shared" si="4"/>
        <v>142</v>
      </c>
      <c r="Q40" s="19">
        <f t="shared" si="4"/>
        <v>316</v>
      </c>
      <c r="R40" s="19">
        <f t="shared" si="4"/>
        <v>125</v>
      </c>
      <c r="S40" s="19">
        <f t="shared" si="4"/>
        <v>5</v>
      </c>
      <c r="T40" s="19">
        <f t="shared" si="4"/>
        <v>96</v>
      </c>
      <c r="U40" s="19">
        <f t="shared" si="4"/>
        <v>36</v>
      </c>
      <c r="V40" s="19">
        <f t="shared" si="4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1023" priority="143" operator="lessThan">
      <formula>0.5</formula>
    </cfRule>
    <cfRule type="cellIs" dxfId="1022" priority="144" operator="greaterThan">
      <formula>0.5</formula>
    </cfRule>
  </conditionalFormatting>
  <conditionalFormatting sqref="N10:N11">
    <cfRule type="cellIs" dxfId="1021" priority="141" operator="lessThan">
      <formula>4.5</formula>
    </cfRule>
    <cfRule type="cellIs" dxfId="1020" priority="142" operator="greaterThan">
      <formula>5.5</formula>
    </cfRule>
  </conditionalFormatting>
  <conditionalFormatting sqref="O10:O11">
    <cfRule type="cellIs" dxfId="1019" priority="139" operator="lessThan">
      <formula>1.5</formula>
    </cfRule>
    <cfRule type="cellIs" dxfId="1018" priority="140" operator="greaterThan">
      <formula>2.5</formula>
    </cfRule>
  </conditionalFormatting>
  <conditionalFormatting sqref="P10:P11">
    <cfRule type="cellIs" dxfId="1017" priority="137" operator="lessThan">
      <formula>4.5</formula>
    </cfRule>
    <cfRule type="cellIs" dxfId="1016" priority="138" operator="greaterThan">
      <formula>7.5</formula>
    </cfRule>
  </conditionalFormatting>
  <conditionalFormatting sqref="R10:S11">
    <cfRule type="cellIs" dxfId="1015" priority="135" operator="lessThan">
      <formula>2.5</formula>
    </cfRule>
    <cfRule type="cellIs" dxfId="1014" priority="136" operator="greaterThan">
      <formula>4.5</formula>
    </cfRule>
  </conditionalFormatting>
  <conditionalFormatting sqref="T10:T11">
    <cfRule type="cellIs" dxfId="1013" priority="133" operator="lessThan">
      <formula>2.5</formula>
    </cfRule>
    <cfRule type="cellIs" dxfId="1012" priority="134" operator="greaterThan">
      <formula>4.5</formula>
    </cfRule>
  </conditionalFormatting>
  <conditionalFormatting sqref="U10:U11">
    <cfRule type="cellIs" dxfId="1011" priority="132" operator="greaterThan">
      <formula>1.5</formula>
    </cfRule>
  </conditionalFormatting>
  <conditionalFormatting sqref="L10:V11">
    <cfRule type="expression" dxfId="1010" priority="129">
      <formula>L10=""</formula>
    </cfRule>
  </conditionalFormatting>
  <conditionalFormatting sqref="S10:S11">
    <cfRule type="cellIs" dxfId="1009" priority="130" operator="greaterThan">
      <formula>0.5</formula>
    </cfRule>
    <cfRule type="cellIs" dxfId="1008" priority="131" operator="lessThan">
      <formula>0.5</formula>
    </cfRule>
  </conditionalFormatting>
  <conditionalFormatting sqref="L12:M13">
    <cfRule type="cellIs" dxfId="1007" priority="127" operator="lessThan">
      <formula>0.5</formula>
    </cfRule>
    <cfRule type="cellIs" dxfId="1006" priority="128" operator="greaterThan">
      <formula>0.5</formula>
    </cfRule>
  </conditionalFormatting>
  <conditionalFormatting sqref="N12:N13">
    <cfRule type="cellIs" dxfId="1005" priority="125" operator="lessThan">
      <formula>4.5</formula>
    </cfRule>
    <cfRule type="cellIs" dxfId="1004" priority="126" operator="greaterThan">
      <formula>5.5</formula>
    </cfRule>
  </conditionalFormatting>
  <conditionalFormatting sqref="O12:O13">
    <cfRule type="cellIs" dxfId="1003" priority="123" operator="lessThan">
      <formula>1.5</formula>
    </cfRule>
    <cfRule type="cellIs" dxfId="1002" priority="124" operator="greaterThan">
      <formula>2.5</formula>
    </cfRule>
  </conditionalFormatting>
  <conditionalFormatting sqref="P12:P13">
    <cfRule type="cellIs" dxfId="1001" priority="121" operator="lessThan">
      <formula>4.5</formula>
    </cfRule>
    <cfRule type="cellIs" dxfId="1000" priority="122" operator="greaterThan">
      <formula>7.5</formula>
    </cfRule>
  </conditionalFormatting>
  <conditionalFormatting sqref="R12:S13">
    <cfRule type="cellIs" dxfId="999" priority="119" operator="lessThan">
      <formula>2.5</formula>
    </cfRule>
    <cfRule type="cellIs" dxfId="998" priority="120" operator="greaterThan">
      <formula>4.5</formula>
    </cfRule>
  </conditionalFormatting>
  <conditionalFormatting sqref="T12:T13">
    <cfRule type="cellIs" dxfId="997" priority="117" operator="lessThan">
      <formula>2.5</formula>
    </cfRule>
    <cfRule type="cellIs" dxfId="996" priority="118" operator="greaterThan">
      <formula>4.5</formula>
    </cfRule>
  </conditionalFormatting>
  <conditionalFormatting sqref="U12:U13">
    <cfRule type="cellIs" dxfId="995" priority="116" operator="greaterThan">
      <formula>1.5</formula>
    </cfRule>
  </conditionalFormatting>
  <conditionalFormatting sqref="L12:V13">
    <cfRule type="expression" dxfId="994" priority="113">
      <formula>L12=""</formula>
    </cfRule>
  </conditionalFormatting>
  <conditionalFormatting sqref="S12:S13">
    <cfRule type="cellIs" dxfId="993" priority="114" operator="greaterThan">
      <formula>0.5</formula>
    </cfRule>
    <cfRule type="cellIs" dxfId="992" priority="115" operator="lessThan">
      <formula>0.5</formula>
    </cfRule>
  </conditionalFormatting>
  <conditionalFormatting sqref="L16:M17">
    <cfRule type="cellIs" dxfId="991" priority="111" operator="lessThan">
      <formula>0.5</formula>
    </cfRule>
    <cfRule type="cellIs" dxfId="990" priority="112" operator="greaterThan">
      <formula>0.5</formula>
    </cfRule>
  </conditionalFormatting>
  <conditionalFormatting sqref="N16:N17">
    <cfRule type="cellIs" dxfId="989" priority="109" operator="lessThan">
      <formula>4.5</formula>
    </cfRule>
    <cfRule type="cellIs" dxfId="988" priority="110" operator="greaterThan">
      <formula>5.5</formula>
    </cfRule>
  </conditionalFormatting>
  <conditionalFormatting sqref="O16:O17">
    <cfRule type="cellIs" dxfId="987" priority="107" operator="lessThan">
      <formula>1.5</formula>
    </cfRule>
    <cfRule type="cellIs" dxfId="986" priority="108" operator="greaterThan">
      <formula>2.5</formula>
    </cfRule>
  </conditionalFormatting>
  <conditionalFormatting sqref="P16:P17">
    <cfRule type="cellIs" dxfId="985" priority="105" operator="lessThan">
      <formula>4.5</formula>
    </cfRule>
    <cfRule type="cellIs" dxfId="984" priority="106" operator="greaterThan">
      <formula>7.5</formula>
    </cfRule>
  </conditionalFormatting>
  <conditionalFormatting sqref="R16:S17">
    <cfRule type="cellIs" dxfId="983" priority="103" operator="lessThan">
      <formula>2.5</formula>
    </cfRule>
    <cfRule type="cellIs" dxfId="982" priority="104" operator="greaterThan">
      <formula>4.5</formula>
    </cfRule>
  </conditionalFormatting>
  <conditionalFormatting sqref="T16:T17">
    <cfRule type="cellIs" dxfId="981" priority="101" operator="lessThan">
      <formula>2.5</formula>
    </cfRule>
    <cfRule type="cellIs" dxfId="980" priority="102" operator="greaterThan">
      <formula>4.5</formula>
    </cfRule>
  </conditionalFormatting>
  <conditionalFormatting sqref="U16:U17">
    <cfRule type="cellIs" dxfId="979" priority="100" operator="greaterThan">
      <formula>1.5</formula>
    </cfRule>
  </conditionalFormatting>
  <conditionalFormatting sqref="L16:V17">
    <cfRule type="expression" dxfId="978" priority="97">
      <formula>L16=""</formula>
    </cfRule>
  </conditionalFormatting>
  <conditionalFormatting sqref="S16:S17">
    <cfRule type="cellIs" dxfId="977" priority="98" operator="greaterThan">
      <formula>0.5</formula>
    </cfRule>
    <cfRule type="cellIs" dxfId="976" priority="99" operator="lessThan">
      <formula>0.5</formula>
    </cfRule>
  </conditionalFormatting>
  <conditionalFormatting sqref="L18:M19">
    <cfRule type="cellIs" dxfId="975" priority="95" operator="lessThan">
      <formula>0.5</formula>
    </cfRule>
    <cfRule type="cellIs" dxfId="974" priority="96" operator="greaterThan">
      <formula>0.5</formula>
    </cfRule>
  </conditionalFormatting>
  <conditionalFormatting sqref="N18:N19">
    <cfRule type="cellIs" dxfId="973" priority="93" operator="lessThan">
      <formula>4.5</formula>
    </cfRule>
    <cfRule type="cellIs" dxfId="972" priority="94" operator="greaterThan">
      <formula>5.5</formula>
    </cfRule>
  </conditionalFormatting>
  <conditionalFormatting sqref="O18:O19">
    <cfRule type="cellIs" dxfId="971" priority="91" operator="lessThan">
      <formula>1.5</formula>
    </cfRule>
    <cfRule type="cellIs" dxfId="970" priority="92" operator="greaterThan">
      <formula>2.5</formula>
    </cfRule>
  </conditionalFormatting>
  <conditionalFormatting sqref="P18:P19">
    <cfRule type="cellIs" dxfId="969" priority="89" operator="lessThan">
      <formula>4.5</formula>
    </cfRule>
    <cfRule type="cellIs" dxfId="968" priority="90" operator="greaterThan">
      <formula>7.5</formula>
    </cfRule>
  </conditionalFormatting>
  <conditionalFormatting sqref="R18:S19">
    <cfRule type="cellIs" dxfId="967" priority="87" operator="lessThan">
      <formula>2.5</formula>
    </cfRule>
    <cfRule type="cellIs" dxfId="966" priority="88" operator="greaterThan">
      <formula>4.5</formula>
    </cfRule>
  </conditionalFormatting>
  <conditionalFormatting sqref="T18:T19">
    <cfRule type="cellIs" dxfId="965" priority="85" operator="lessThan">
      <formula>2.5</formula>
    </cfRule>
    <cfRule type="cellIs" dxfId="964" priority="86" operator="greaterThan">
      <formula>4.5</formula>
    </cfRule>
  </conditionalFormatting>
  <conditionalFormatting sqref="U18:U19">
    <cfRule type="cellIs" dxfId="963" priority="84" operator="greaterThan">
      <formula>1.5</formula>
    </cfRule>
  </conditionalFormatting>
  <conditionalFormatting sqref="L18:V19">
    <cfRule type="expression" dxfId="962" priority="81">
      <formula>L18=""</formula>
    </cfRule>
  </conditionalFormatting>
  <conditionalFormatting sqref="S18:S19">
    <cfRule type="cellIs" dxfId="961" priority="82" operator="greaterThan">
      <formula>0.5</formula>
    </cfRule>
    <cfRule type="cellIs" dxfId="960" priority="83" operator="lessThan">
      <formula>0.5</formula>
    </cfRule>
  </conditionalFormatting>
  <conditionalFormatting sqref="L23:M24">
    <cfRule type="cellIs" dxfId="959" priority="79" operator="lessThan">
      <formula>0.5</formula>
    </cfRule>
    <cfRule type="cellIs" dxfId="958" priority="80" operator="greaterThan">
      <formula>0.5</formula>
    </cfRule>
  </conditionalFormatting>
  <conditionalFormatting sqref="N23:N24">
    <cfRule type="cellIs" dxfId="957" priority="77" operator="lessThan">
      <formula>4.5</formula>
    </cfRule>
    <cfRule type="cellIs" dxfId="956" priority="78" operator="greaterThan">
      <formula>5.5</formula>
    </cfRule>
  </conditionalFormatting>
  <conditionalFormatting sqref="O23:O24">
    <cfRule type="cellIs" dxfId="955" priority="75" operator="lessThan">
      <formula>1.5</formula>
    </cfRule>
    <cfRule type="cellIs" dxfId="954" priority="76" operator="greaterThan">
      <formula>2.5</formula>
    </cfRule>
  </conditionalFormatting>
  <conditionalFormatting sqref="P23:P24">
    <cfRule type="cellIs" dxfId="953" priority="73" operator="lessThan">
      <formula>4.5</formula>
    </cfRule>
    <cfRule type="cellIs" dxfId="952" priority="74" operator="greaterThan">
      <formula>7.5</formula>
    </cfRule>
  </conditionalFormatting>
  <conditionalFormatting sqref="R23:S24">
    <cfRule type="cellIs" dxfId="951" priority="71" operator="lessThan">
      <formula>2.5</formula>
    </cfRule>
    <cfRule type="cellIs" dxfId="950" priority="72" operator="greaterThan">
      <formula>4.5</formula>
    </cfRule>
  </conditionalFormatting>
  <conditionalFormatting sqref="T23:T24">
    <cfRule type="cellIs" dxfId="949" priority="69" operator="lessThan">
      <formula>2.5</formula>
    </cfRule>
    <cfRule type="cellIs" dxfId="948" priority="70" operator="greaterThan">
      <formula>4.5</formula>
    </cfRule>
  </conditionalFormatting>
  <conditionalFormatting sqref="U23:U24">
    <cfRule type="cellIs" dxfId="947" priority="68" operator="greaterThan">
      <formula>1.5</formula>
    </cfRule>
  </conditionalFormatting>
  <conditionalFormatting sqref="L23:V24">
    <cfRule type="expression" dxfId="946" priority="65">
      <formula>L23=""</formula>
    </cfRule>
  </conditionalFormatting>
  <conditionalFormatting sqref="S23:S24">
    <cfRule type="cellIs" dxfId="945" priority="66" operator="greaterThan">
      <formula>0.5</formula>
    </cfRule>
    <cfRule type="cellIs" dxfId="944" priority="67" operator="lessThan">
      <formula>0.5</formula>
    </cfRule>
  </conditionalFormatting>
  <conditionalFormatting sqref="L25:M26">
    <cfRule type="cellIs" dxfId="943" priority="63" operator="lessThan">
      <formula>0.5</formula>
    </cfRule>
    <cfRule type="cellIs" dxfId="942" priority="64" operator="greaterThan">
      <formula>0.5</formula>
    </cfRule>
  </conditionalFormatting>
  <conditionalFormatting sqref="N25:N26">
    <cfRule type="cellIs" dxfId="941" priority="61" operator="lessThan">
      <formula>4.5</formula>
    </cfRule>
    <cfRule type="cellIs" dxfId="940" priority="62" operator="greaterThan">
      <formula>5.5</formula>
    </cfRule>
  </conditionalFormatting>
  <conditionalFormatting sqref="O25:O26">
    <cfRule type="cellIs" dxfId="939" priority="59" operator="lessThan">
      <formula>1.5</formula>
    </cfRule>
    <cfRule type="cellIs" dxfId="938" priority="60" operator="greaterThan">
      <formula>2.5</formula>
    </cfRule>
  </conditionalFormatting>
  <conditionalFormatting sqref="P25:P26">
    <cfRule type="cellIs" dxfId="937" priority="57" operator="lessThan">
      <formula>4.5</formula>
    </cfRule>
    <cfRule type="cellIs" dxfId="936" priority="58" operator="greaterThan">
      <formula>7.5</formula>
    </cfRule>
  </conditionalFormatting>
  <conditionalFormatting sqref="R25:S26">
    <cfRule type="cellIs" dxfId="935" priority="55" operator="lessThan">
      <formula>2.5</formula>
    </cfRule>
    <cfRule type="cellIs" dxfId="934" priority="56" operator="greaterThan">
      <formula>4.5</formula>
    </cfRule>
  </conditionalFormatting>
  <conditionalFormatting sqref="T25:T26">
    <cfRule type="cellIs" dxfId="933" priority="53" operator="lessThan">
      <formula>2.5</formula>
    </cfRule>
    <cfRule type="cellIs" dxfId="932" priority="54" operator="greaterThan">
      <formula>4.5</formula>
    </cfRule>
  </conditionalFormatting>
  <conditionalFormatting sqref="U25:U26">
    <cfRule type="cellIs" dxfId="931" priority="52" operator="greaterThan">
      <formula>1.5</formula>
    </cfRule>
  </conditionalFormatting>
  <conditionalFormatting sqref="L25:V26">
    <cfRule type="expression" dxfId="930" priority="49">
      <formula>L25=""</formula>
    </cfRule>
  </conditionalFormatting>
  <conditionalFormatting sqref="S25:S26">
    <cfRule type="cellIs" dxfId="929" priority="50" operator="greaterThan">
      <formula>0.5</formula>
    </cfRule>
    <cfRule type="cellIs" dxfId="928" priority="51" operator="lessThan">
      <formula>0.5</formula>
    </cfRule>
  </conditionalFormatting>
  <conditionalFormatting sqref="L29:M30">
    <cfRule type="cellIs" dxfId="927" priority="47" operator="lessThan">
      <formula>0.5</formula>
    </cfRule>
    <cfRule type="cellIs" dxfId="926" priority="48" operator="greaterThan">
      <formula>0.5</formula>
    </cfRule>
  </conditionalFormatting>
  <conditionalFormatting sqref="N29:N30">
    <cfRule type="cellIs" dxfId="925" priority="45" operator="lessThan">
      <formula>4.5</formula>
    </cfRule>
    <cfRule type="cellIs" dxfId="924" priority="46" operator="greaterThan">
      <formula>5.5</formula>
    </cfRule>
  </conditionalFormatting>
  <conditionalFormatting sqref="O29:O30">
    <cfRule type="cellIs" dxfId="923" priority="43" operator="lessThan">
      <formula>1.5</formula>
    </cfRule>
    <cfRule type="cellIs" dxfId="922" priority="44" operator="greaterThan">
      <formula>2.5</formula>
    </cfRule>
  </conditionalFormatting>
  <conditionalFormatting sqref="P29:P30">
    <cfRule type="cellIs" dxfId="921" priority="41" operator="lessThan">
      <formula>4.5</formula>
    </cfRule>
    <cfRule type="cellIs" dxfId="920" priority="42" operator="greaterThan">
      <formula>7.5</formula>
    </cfRule>
  </conditionalFormatting>
  <conditionalFormatting sqref="R29:S30">
    <cfRule type="cellIs" dxfId="919" priority="39" operator="lessThan">
      <formula>2.5</formula>
    </cfRule>
    <cfRule type="cellIs" dxfId="918" priority="40" operator="greaterThan">
      <formula>4.5</formula>
    </cfRule>
  </conditionalFormatting>
  <conditionalFormatting sqref="T29:T30">
    <cfRule type="cellIs" dxfId="917" priority="37" operator="lessThan">
      <formula>2.5</formula>
    </cfRule>
    <cfRule type="cellIs" dxfId="916" priority="38" operator="greaterThan">
      <formula>4.5</formula>
    </cfRule>
  </conditionalFormatting>
  <conditionalFormatting sqref="U29:U30">
    <cfRule type="cellIs" dxfId="915" priority="36" operator="greaterThan">
      <formula>1.5</formula>
    </cfRule>
  </conditionalFormatting>
  <conditionalFormatting sqref="L29:V30">
    <cfRule type="expression" dxfId="914" priority="33">
      <formula>L29=""</formula>
    </cfRule>
  </conditionalFormatting>
  <conditionalFormatting sqref="S29:S30">
    <cfRule type="cellIs" dxfId="913" priority="34" operator="greaterThan">
      <formula>0.5</formula>
    </cfRule>
    <cfRule type="cellIs" dxfId="912" priority="35" operator="lessThan">
      <formula>0.5</formula>
    </cfRule>
  </conditionalFormatting>
  <conditionalFormatting sqref="L31:M31">
    <cfRule type="cellIs" dxfId="911" priority="31" operator="lessThan">
      <formula>0.5</formula>
    </cfRule>
    <cfRule type="cellIs" dxfId="910" priority="32" operator="greaterThan">
      <formula>0.5</formula>
    </cfRule>
  </conditionalFormatting>
  <conditionalFormatting sqref="N31">
    <cfRule type="cellIs" dxfId="909" priority="29" operator="lessThan">
      <formula>4.5</formula>
    </cfRule>
    <cfRule type="cellIs" dxfId="908" priority="30" operator="greaterThan">
      <formula>5.5</formula>
    </cfRule>
  </conditionalFormatting>
  <conditionalFormatting sqref="O31">
    <cfRule type="cellIs" dxfId="907" priority="27" operator="lessThan">
      <formula>1.5</formula>
    </cfRule>
    <cfRule type="cellIs" dxfId="906" priority="28" operator="greaterThan">
      <formula>2.5</formula>
    </cfRule>
  </conditionalFormatting>
  <conditionalFormatting sqref="P31">
    <cfRule type="cellIs" dxfId="905" priority="25" operator="lessThan">
      <formula>4.5</formula>
    </cfRule>
    <cfRule type="cellIs" dxfId="904" priority="26" operator="greaterThan">
      <formula>7.5</formula>
    </cfRule>
  </conditionalFormatting>
  <conditionalFormatting sqref="R31:S31">
    <cfRule type="cellIs" dxfId="903" priority="23" operator="lessThan">
      <formula>2.5</formula>
    </cfRule>
    <cfRule type="cellIs" dxfId="902" priority="24" operator="greaterThan">
      <formula>4.5</formula>
    </cfRule>
  </conditionalFormatting>
  <conditionalFormatting sqref="T31">
    <cfRule type="cellIs" dxfId="901" priority="21" operator="lessThan">
      <formula>2.5</formula>
    </cfRule>
    <cfRule type="cellIs" dxfId="900" priority="22" operator="greaterThan">
      <formula>4.5</formula>
    </cfRule>
  </conditionalFormatting>
  <conditionalFormatting sqref="U31">
    <cfRule type="cellIs" dxfId="899" priority="20" operator="greaterThan">
      <formula>1.5</formula>
    </cfRule>
  </conditionalFormatting>
  <conditionalFormatting sqref="L31:V31">
    <cfRule type="expression" dxfId="898" priority="17">
      <formula>L31=""</formula>
    </cfRule>
  </conditionalFormatting>
  <conditionalFormatting sqref="S31">
    <cfRule type="cellIs" dxfId="897" priority="18" operator="greaterThan">
      <formula>0.5</formula>
    </cfRule>
    <cfRule type="cellIs" dxfId="896" priority="19" operator="lessThan">
      <formula>0.5</formula>
    </cfRule>
  </conditionalFormatting>
  <conditionalFormatting sqref="L20:M20">
    <cfRule type="cellIs" dxfId="895" priority="15" operator="lessThan">
      <formula>0.5</formula>
    </cfRule>
    <cfRule type="cellIs" dxfId="894" priority="16" operator="greaterThan">
      <formula>0.5</formula>
    </cfRule>
  </conditionalFormatting>
  <conditionalFormatting sqref="N20">
    <cfRule type="cellIs" dxfId="893" priority="13" operator="lessThan">
      <formula>4.5</formula>
    </cfRule>
    <cfRule type="cellIs" dxfId="892" priority="14" operator="greaterThan">
      <formula>5.5</formula>
    </cfRule>
  </conditionalFormatting>
  <conditionalFormatting sqref="O20">
    <cfRule type="cellIs" dxfId="891" priority="11" operator="lessThan">
      <formula>1.5</formula>
    </cfRule>
    <cfRule type="cellIs" dxfId="890" priority="12" operator="greaterThan">
      <formula>2.5</formula>
    </cfRule>
  </conditionalFormatting>
  <conditionalFormatting sqref="P20">
    <cfRule type="cellIs" dxfId="889" priority="9" operator="lessThan">
      <formula>4.5</formula>
    </cfRule>
    <cfRule type="cellIs" dxfId="888" priority="10" operator="greaterThan">
      <formula>7.5</formula>
    </cfRule>
  </conditionalFormatting>
  <conditionalFormatting sqref="R20:S20">
    <cfRule type="cellIs" dxfId="887" priority="7" operator="lessThan">
      <formula>2.5</formula>
    </cfRule>
    <cfRule type="cellIs" dxfId="886" priority="8" operator="greaterThan">
      <formula>4.5</formula>
    </cfRule>
  </conditionalFormatting>
  <conditionalFormatting sqref="T20">
    <cfRule type="cellIs" dxfId="885" priority="5" operator="lessThan">
      <formula>2.5</formula>
    </cfRule>
    <cfRule type="cellIs" dxfId="884" priority="6" operator="greaterThan">
      <formula>4.5</formula>
    </cfRule>
  </conditionalFormatting>
  <conditionalFormatting sqref="U20">
    <cfRule type="cellIs" dxfId="883" priority="4" operator="greaterThan">
      <formula>1.5</formula>
    </cfRule>
  </conditionalFormatting>
  <conditionalFormatting sqref="L20:V20">
    <cfRule type="expression" dxfId="882" priority="1">
      <formula>L20=""</formula>
    </cfRule>
  </conditionalFormatting>
  <conditionalFormatting sqref="S20">
    <cfRule type="cellIs" dxfId="881" priority="2" operator="greaterThan">
      <formula>0.5</formula>
    </cfRule>
    <cfRule type="cellIs" dxfId="880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34" zoomScaleNormal="100" workbookViewId="0">
      <selection activeCell="B24" sqref="B24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8"/>
  <sheetViews>
    <sheetView topLeftCell="A10" workbookViewId="0">
      <selection activeCell="B24" sqref="B2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31" width="9.140625" style="8"/>
    <col min="37" max="16384" width="9.140625" style="8"/>
  </cols>
  <sheetData>
    <row r="1" spans="1:30" ht="135">
      <c r="G1" s="39" t="s">
        <v>631</v>
      </c>
      <c r="J1" s="39" t="s">
        <v>83</v>
      </c>
      <c r="K1" s="39" t="s">
        <v>85</v>
      </c>
      <c r="L1" s="39" t="s">
        <v>84</v>
      </c>
      <c r="M1" s="39" t="s">
        <v>73</v>
      </c>
      <c r="N1" s="39" t="s">
        <v>71</v>
      </c>
      <c r="O1" s="39" t="s">
        <v>72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1462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80</v>
      </c>
      <c r="K2" s="8" t="s">
        <v>79</v>
      </c>
      <c r="L2" s="8" t="s">
        <v>78</v>
      </c>
      <c r="M2" s="8" t="s">
        <v>77</v>
      </c>
      <c r="N2" s="8" t="s">
        <v>81</v>
      </c>
      <c r="O2" s="8" t="s">
        <v>82</v>
      </c>
      <c r="P2" s="8" t="s">
        <v>1463</v>
      </c>
      <c r="Q2" s="8" t="s">
        <v>16</v>
      </c>
      <c r="R2" s="37" t="s">
        <v>1464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2014:1:0:0:TAOYUAN</v>
      </c>
      <c r="F3" s="37" t="e">
        <f ca="1">MATCH($E3,INDIRECT(CONCATENATE($B$41,"$A:$A")),0)</f>
        <v>#N/A</v>
      </c>
      <c r="G3" s="30" t="e">
        <f ca="1">INDEX(INDIRECT(CONCATENATE($B$41,"$A:$AG")),$F3,MATCH(G$2,INDIRECT(CONCATENATE($B$41,"$A$1:$AG$1")),0))</f>
        <v>#N/A</v>
      </c>
      <c r="H3" s="30">
        <f t="shared" ref="H3:H38" si="3">$B$43</f>
        <v>8</v>
      </c>
      <c r="I3" s="37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2014:2:0:0:TAOYUAN</v>
      </c>
      <c r="F4" s="37">
        <f t="shared" ref="F4:F38" ca="1" si="5">MATCH($E4,INDIRECT(CONCATENATE($B$41,"$A:$A")),0)</f>
        <v>34</v>
      </c>
      <c r="G4" s="30">
        <f t="shared" ref="G4:G38" ca="1" si="6">INDEX(INDIRECT(CONCATENATE($B$41,"$A:$AG")),$F4,MATCH(G$2,INDIRECT(CONCATENATE($B$41,"$A$1:$AG$1")),0))</f>
        <v>6</v>
      </c>
      <c r="H4" s="30">
        <f t="shared" si="3"/>
        <v>8</v>
      </c>
      <c r="I4" s="37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2014:3:0:0:TAOYUAN</v>
      </c>
      <c r="F5" s="37">
        <f t="shared" ca="1" si="5"/>
        <v>42</v>
      </c>
      <c r="G5" s="30">
        <f t="shared" ca="1" si="6"/>
        <v>10</v>
      </c>
      <c r="H5" s="30">
        <f t="shared" si="3"/>
        <v>8</v>
      </c>
      <c r="I5" s="37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2014:4:0:0:TAOYUAN</v>
      </c>
      <c r="F6" s="37">
        <f t="shared" ca="1" si="5"/>
        <v>50</v>
      </c>
      <c r="G6" s="30">
        <f t="shared" ca="1" si="6"/>
        <v>6</v>
      </c>
      <c r="H6" s="30">
        <f t="shared" si="3"/>
        <v>8</v>
      </c>
      <c r="I6" s="37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2014:5:0:0:TAOYUAN</v>
      </c>
      <c r="F7" s="37">
        <f t="shared" ca="1" si="5"/>
        <v>58</v>
      </c>
      <c r="G7" s="30">
        <f t="shared" ca="1" si="6"/>
        <v>3</v>
      </c>
      <c r="H7" s="30">
        <f t="shared" si="3"/>
        <v>8</v>
      </c>
      <c r="I7" s="37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2014:6:0:0:TAOYUAN</v>
      </c>
      <c r="F8" s="37">
        <f t="shared" ca="1" si="5"/>
        <v>66</v>
      </c>
      <c r="G8" s="30">
        <f t="shared" ca="1" si="6"/>
        <v>9</v>
      </c>
      <c r="H8" s="30">
        <f t="shared" si="3"/>
        <v>8</v>
      </c>
      <c r="I8" s="37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2014:7:0:0:TAOYUAN</v>
      </c>
      <c r="F9" s="37">
        <f t="shared" ca="1" si="5"/>
        <v>74</v>
      </c>
      <c r="G9" s="30">
        <f t="shared" ca="1" si="6"/>
        <v>11</v>
      </c>
      <c r="H9" s="30">
        <f t="shared" si="3"/>
        <v>8</v>
      </c>
      <c r="I9" s="37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2014:8:0:0:TAOYUAN</v>
      </c>
      <c r="F10" s="37">
        <f t="shared" ca="1" si="5"/>
        <v>82</v>
      </c>
      <c r="G10" s="30">
        <f t="shared" ca="1" si="6"/>
        <v>6</v>
      </c>
      <c r="H10" s="30">
        <f t="shared" si="3"/>
        <v>8</v>
      </c>
      <c r="I10" s="37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2014:9:0:0:TAOYUAN</v>
      </c>
      <c r="F11" s="37">
        <f t="shared" ca="1" si="5"/>
        <v>90</v>
      </c>
      <c r="G11" s="30">
        <f t="shared" ca="1" si="6"/>
        <v>7</v>
      </c>
      <c r="H11" s="30">
        <f t="shared" si="3"/>
        <v>8</v>
      </c>
      <c r="I11" s="37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2014:10:0:0:TAOYUAN</v>
      </c>
      <c r="F12" s="37">
        <f t="shared" ca="1" si="5"/>
        <v>7</v>
      </c>
      <c r="G12" s="30">
        <f t="shared" ca="1" si="6"/>
        <v>9</v>
      </c>
      <c r="H12" s="30">
        <f t="shared" si="3"/>
        <v>8</v>
      </c>
      <c r="I12" s="37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2014:11:0:0:TAOYUAN</v>
      </c>
      <c r="F13" s="37">
        <f t="shared" ca="1" si="5"/>
        <v>16</v>
      </c>
      <c r="G13" s="30">
        <f t="shared" ca="1" si="6"/>
        <v>6</v>
      </c>
      <c r="H13" s="30">
        <f t="shared" si="3"/>
        <v>8</v>
      </c>
      <c r="I13" s="37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2014:12:0:0:TAOYUAN</v>
      </c>
      <c r="F14" s="37">
        <f t="shared" ca="1" si="5"/>
        <v>25</v>
      </c>
      <c r="G14" s="30">
        <f t="shared" ca="1" si="6"/>
        <v>7</v>
      </c>
      <c r="H14" s="30">
        <f t="shared" si="3"/>
        <v>8</v>
      </c>
      <c r="I14" s="37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2015:1:0:0:TAOYUAN</v>
      </c>
      <c r="F15" s="37">
        <f t="shared" ca="1" si="5"/>
        <v>129</v>
      </c>
      <c r="G15" s="30">
        <f t="shared" ca="1" si="6"/>
        <v>6</v>
      </c>
      <c r="H15" s="30">
        <f t="shared" si="3"/>
        <v>8</v>
      </c>
      <c r="I15" s="37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2015:2:0:0:TAOYUAN</v>
      </c>
      <c r="F16" s="37">
        <f t="shared" ca="1" si="5"/>
        <v>139</v>
      </c>
      <c r="G16" s="30">
        <f t="shared" ca="1" si="6"/>
        <v>7</v>
      </c>
      <c r="H16" s="30">
        <f t="shared" si="3"/>
        <v>8</v>
      </c>
      <c r="I16" s="37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2015:3:0:0:TAOYUAN</v>
      </c>
      <c r="F17" s="37">
        <f t="shared" ca="1" si="5"/>
        <v>149</v>
      </c>
      <c r="G17" s="30">
        <f t="shared" ca="1" si="6"/>
        <v>4</v>
      </c>
      <c r="H17" s="30">
        <f t="shared" si="3"/>
        <v>8</v>
      </c>
      <c r="I17" s="37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2015:4:0:0:TAOYUAN</v>
      </c>
      <c r="F18" s="37">
        <f t="shared" ca="1" si="5"/>
        <v>159</v>
      </c>
      <c r="G18" s="30">
        <f t="shared" ca="1" si="6"/>
        <v>6</v>
      </c>
      <c r="H18" s="30">
        <f t="shared" si="3"/>
        <v>8</v>
      </c>
      <c r="I18" s="37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2015:5:0:0:TAOYUAN</v>
      </c>
      <c r="F19" s="37">
        <f t="shared" ca="1" si="5"/>
        <v>169</v>
      </c>
      <c r="G19" s="30">
        <f t="shared" ca="1" si="6"/>
        <v>6</v>
      </c>
      <c r="H19" s="30">
        <f t="shared" si="3"/>
        <v>8</v>
      </c>
      <c r="I19" s="37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2015:6:0:0:TAOYUAN</v>
      </c>
      <c r="F20" s="37">
        <f t="shared" ca="1" si="5"/>
        <v>179</v>
      </c>
      <c r="G20" s="30">
        <f t="shared" ca="1" si="6"/>
        <v>11</v>
      </c>
      <c r="H20" s="30">
        <f t="shared" si="3"/>
        <v>8</v>
      </c>
      <c r="I20" s="37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2015:7:0:0:TAOYUAN</v>
      </c>
      <c r="F21" s="37">
        <f t="shared" ca="1" si="5"/>
        <v>189</v>
      </c>
      <c r="G21" s="30">
        <f t="shared" ca="1" si="6"/>
        <v>8</v>
      </c>
      <c r="H21" s="30">
        <f t="shared" si="3"/>
        <v>8</v>
      </c>
      <c r="I21" s="37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2015:8:0:0:TAOYUAN</v>
      </c>
      <c r="F22" s="37">
        <f t="shared" ca="1" si="5"/>
        <v>199</v>
      </c>
      <c r="G22" s="30">
        <f t="shared" ca="1" si="6"/>
        <v>10</v>
      </c>
      <c r="H22" s="30">
        <f t="shared" si="3"/>
        <v>8</v>
      </c>
      <c r="I22" s="37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2015:9:0:0:TAOYUAN</v>
      </c>
      <c r="F23" s="37">
        <f t="shared" ca="1" si="5"/>
        <v>209</v>
      </c>
      <c r="G23" s="30">
        <f t="shared" ca="1" si="6"/>
        <v>5</v>
      </c>
      <c r="H23" s="30">
        <f t="shared" si="3"/>
        <v>8</v>
      </c>
      <c r="I23" s="37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2015:10:0:0:TAOYUAN</v>
      </c>
      <c r="F24" s="37">
        <f t="shared" ca="1" si="5"/>
        <v>99</v>
      </c>
      <c r="G24" s="30">
        <f t="shared" ca="1" si="6"/>
        <v>5</v>
      </c>
      <c r="H24" s="30">
        <f t="shared" si="3"/>
        <v>8</v>
      </c>
      <c r="I24" s="37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2015:11:0:0:TAOYUAN</v>
      </c>
      <c r="F25" s="37">
        <f t="shared" ca="1" si="5"/>
        <v>109</v>
      </c>
      <c r="G25" s="30">
        <f t="shared" ca="1" si="6"/>
        <v>9</v>
      </c>
      <c r="H25" s="30">
        <f t="shared" si="3"/>
        <v>8</v>
      </c>
      <c r="I25" s="37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2015:12:0:0:TAOYUAN</v>
      </c>
      <c r="F26" s="37">
        <f t="shared" ca="1" si="5"/>
        <v>120</v>
      </c>
      <c r="G26" s="30">
        <f t="shared" ca="1" si="6"/>
        <v>11</v>
      </c>
      <c r="H26" s="30">
        <f t="shared" si="3"/>
        <v>8</v>
      </c>
      <c r="I26" s="37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2016:1:0:0:TAOYUAN</v>
      </c>
      <c r="F27" s="37">
        <f t="shared" ca="1" si="5"/>
        <v>220</v>
      </c>
      <c r="G27" s="30">
        <f t="shared" ca="1" si="6"/>
        <v>4</v>
      </c>
      <c r="H27" s="30">
        <f t="shared" si="3"/>
        <v>8</v>
      </c>
      <c r="I27" s="37">
        <f t="shared" ca="1" si="7"/>
        <v>9</v>
      </c>
      <c r="J27" s="11">
        <f t="shared" ca="1" si="8"/>
        <v>10</v>
      </c>
      <c r="K27" s="11">
        <f t="shared" ca="1" si="8"/>
        <v>0</v>
      </c>
      <c r="L27" s="11">
        <f t="shared" ca="1" si="8"/>
        <v>0</v>
      </c>
      <c r="M27" s="11">
        <f t="shared" ca="1" si="8"/>
        <v>10</v>
      </c>
      <c r="N27" s="11">
        <f t="shared" ca="1" si="8"/>
        <v>2</v>
      </c>
      <c r="O27" s="11">
        <f t="shared" ca="1" si="8"/>
        <v>1</v>
      </c>
      <c r="P27" s="8">
        <v>-11</v>
      </c>
      <c r="Q27" s="38">
        <f>DATE(YEAR, MONTH,DAY + 7*P27)</f>
        <v>42330</v>
      </c>
      <c r="R27" s="37">
        <f t="shared" ref="R27:R38" si="9">WEEKNUM(Q27,2)-WEEKNUM(DATE(YEAR(Q27),MONTH(Q27),1),2)+1</f>
        <v>4</v>
      </c>
      <c r="S27" s="38" t="str">
        <f ca="1">CONCATENATE(YEAR(Q27),":",MONTH(Q27),":",R27,":",WEEKLY_REPORT_DAY,":", INDIRECT(CONCATENATE($B$39, "$A$1")))</f>
        <v>2015:11:4:7:TAOYUAN</v>
      </c>
      <c r="T27" s="37" t="e">
        <f ca="1">MATCH(S27,INDIRECT(CONCATENATE($B$40,"$A:$A")),0)</f>
        <v>#N/A</v>
      </c>
      <c r="U27" s="30" t="e">
        <f ca="1">INDEX(INDIRECT(CONCATENATE($B$40,"$A:$AG")),$T27,MATCH(U$2,INDIRECT(CONCATENATE($B$40,"$A1:$AG1")),0))</f>
        <v>#N/A</v>
      </c>
      <c r="V27" s="30" t="e">
        <f t="shared" ref="V27:Y38" ca="1" si="10">INDEX(INDIRECT(CONCATENATE($B$40,"$A:$AG")),$T27,MATCH(V$2,INDIRECT(CONCATENATE($B$40,"$A1:$AG1")),0))</f>
        <v>#N/A</v>
      </c>
      <c r="W27" s="30" t="e">
        <f t="shared" ca="1" si="10"/>
        <v>#N/A</v>
      </c>
      <c r="X27" s="30" t="e">
        <f t="shared" ca="1" si="10"/>
        <v>#N/A</v>
      </c>
      <c r="Y27" s="30" t="e">
        <f t="shared" ca="1" si="10"/>
        <v>#N/A</v>
      </c>
      <c r="Z27" s="30">
        <f t="shared" ref="Z27:Z38" ca="1" si="11">ROUND(1*$B$45/$B$44,0)</f>
        <v>4</v>
      </c>
      <c r="AA27" s="30">
        <f t="shared" ref="AA27:AA38" ca="1" si="12">6*$B$45</f>
        <v>96</v>
      </c>
      <c r="AB27" s="30">
        <f t="shared" ref="AB27:AB38" ca="1" si="13">3*$B$45</f>
        <v>48</v>
      </c>
      <c r="AC27" s="30">
        <f t="shared" ref="AC27:AC38" ca="1" si="14">5*$B$45</f>
        <v>80</v>
      </c>
      <c r="AD27" s="30">
        <f t="shared" ref="AD27:AD38" ca="1" si="15">1*$B$45</f>
        <v>16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2016:2:0:0:TAOYUAN</v>
      </c>
      <c r="F28" s="37">
        <f t="shared" ca="1" si="5"/>
        <v>231</v>
      </c>
      <c r="G28" s="30">
        <f t="shared" ca="1" si="6"/>
        <v>2</v>
      </c>
      <c r="H28" s="30">
        <f t="shared" si="3"/>
        <v>8</v>
      </c>
      <c r="I28" s="37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8">
        <f>DATE(YEAR, MONTH,DAY + 7*P28)</f>
        <v>42337</v>
      </c>
      <c r="R28" s="37">
        <f t="shared" si="9"/>
        <v>5</v>
      </c>
      <c r="S28" s="38" t="str">
        <f ca="1">CONCATENATE(YEAR(Q28),":",MONTH(Q28),":",R28,":",WEEKLY_REPORT_DAY,":", INDIRECT(CONCATENATE($B$39, "$A$1")))</f>
        <v>2015:11:5:7:TAOYUAN</v>
      </c>
      <c r="T28" s="37" t="e">
        <f t="shared" ref="T28:T38" ca="1" si="16">MATCH(S28,INDIRECT(CONCATENATE($B$40,"$A:$A")),0)</f>
        <v>#N/A</v>
      </c>
      <c r="U28" s="30" t="e">
        <f t="shared" ref="U28:U38" ca="1" si="17">INDEX(INDIRECT(CONCATENATE($B$40,"$A:$AG")),$T28,MATCH(U$2,INDIRECT(CONCATENATE($B$40,"$A1:$AG1")),0))</f>
        <v>#N/A</v>
      </c>
      <c r="V28" s="30" t="e">
        <f t="shared" ca="1" si="10"/>
        <v>#N/A</v>
      </c>
      <c r="W28" s="30" t="e">
        <f t="shared" ca="1" si="10"/>
        <v>#N/A</v>
      </c>
      <c r="X28" s="30" t="e">
        <f t="shared" ca="1" si="10"/>
        <v>#N/A</v>
      </c>
      <c r="Y28" s="30" t="e">
        <f t="shared" ca="1" si="10"/>
        <v>#N/A</v>
      </c>
      <c r="Z28" s="30">
        <f t="shared" ca="1" si="11"/>
        <v>4</v>
      </c>
      <c r="AA28" s="30">
        <f t="shared" ca="1" si="12"/>
        <v>96</v>
      </c>
      <c r="AB28" s="30">
        <f t="shared" ca="1" si="13"/>
        <v>48</v>
      </c>
      <c r="AC28" s="30">
        <f t="shared" ca="1" si="14"/>
        <v>80</v>
      </c>
      <c r="AD28" s="30">
        <f t="shared" ca="1" si="15"/>
        <v>16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2016:3:0:0:TAOYUAN</v>
      </c>
      <c r="F29" s="37" t="e">
        <f t="shared" ca="1" si="5"/>
        <v>#N/A</v>
      </c>
      <c r="G29" s="30" t="e">
        <f t="shared" ca="1" si="6"/>
        <v>#N/A</v>
      </c>
      <c r="H29" s="30">
        <f t="shared" si="3"/>
        <v>8</v>
      </c>
      <c r="I29" s="37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8">
        <f>DATE(YEAR, MONTH,DAY + 7*P29)</f>
        <v>42344</v>
      </c>
      <c r="R29" s="37">
        <f t="shared" si="9"/>
        <v>1</v>
      </c>
      <c r="S29" s="38" t="str">
        <f ca="1">CONCATENATE(YEAR(Q29),":",MONTH(Q29),":",R29,":",WEEKLY_REPORT_DAY,":", INDIRECT(CONCATENATE($B$39, "$A$1")))</f>
        <v>2015:12:1:7:TAOYUAN</v>
      </c>
      <c r="T29" s="37" t="e">
        <f t="shared" ca="1" si="16"/>
        <v>#N/A</v>
      </c>
      <c r="U29" s="30" t="e">
        <f t="shared" ca="1" si="17"/>
        <v>#N/A</v>
      </c>
      <c r="V29" s="30" t="e">
        <f t="shared" ca="1" si="10"/>
        <v>#N/A</v>
      </c>
      <c r="W29" s="30" t="e">
        <f t="shared" ca="1" si="10"/>
        <v>#N/A</v>
      </c>
      <c r="X29" s="30" t="e">
        <f t="shared" ca="1" si="10"/>
        <v>#N/A</v>
      </c>
      <c r="Y29" s="30" t="e">
        <f t="shared" ca="1" si="10"/>
        <v>#N/A</v>
      </c>
      <c r="Z29" s="30">
        <f t="shared" ca="1" si="11"/>
        <v>4</v>
      </c>
      <c r="AA29" s="30">
        <f t="shared" ca="1" si="12"/>
        <v>96</v>
      </c>
      <c r="AB29" s="30">
        <f t="shared" ca="1" si="13"/>
        <v>48</v>
      </c>
      <c r="AC29" s="30">
        <f t="shared" ca="1" si="14"/>
        <v>80</v>
      </c>
      <c r="AD29" s="30">
        <f t="shared" ca="1" si="15"/>
        <v>16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2016:4:0:0:TAOYUAN</v>
      </c>
      <c r="F30" s="37" t="e">
        <f t="shared" ca="1" si="5"/>
        <v>#N/A</v>
      </c>
      <c r="G30" s="30" t="e">
        <f t="shared" ca="1" si="6"/>
        <v>#N/A</v>
      </c>
      <c r="H30" s="30">
        <f t="shared" si="3"/>
        <v>8</v>
      </c>
      <c r="I30" s="37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8">
        <f>DATE(YEAR, MONTH,DAY + 7*P30)</f>
        <v>42351</v>
      </c>
      <c r="R30" s="37">
        <f t="shared" si="9"/>
        <v>2</v>
      </c>
      <c r="S30" s="38" t="str">
        <f ca="1">CONCATENATE(YEAR(Q30),":",MONTH(Q30),":",R30,":",WEEKLY_REPORT_DAY,":", INDIRECT(CONCATENATE($B$39, "$A$1")))</f>
        <v>2015:12:2:7:TAOYUAN</v>
      </c>
      <c r="T30" s="37" t="e">
        <f t="shared" ca="1" si="16"/>
        <v>#N/A</v>
      </c>
      <c r="U30" s="30" t="e">
        <f t="shared" ca="1" si="17"/>
        <v>#N/A</v>
      </c>
      <c r="V30" s="30" t="e">
        <f t="shared" ca="1" si="10"/>
        <v>#N/A</v>
      </c>
      <c r="W30" s="30" t="e">
        <f t="shared" ca="1" si="10"/>
        <v>#N/A</v>
      </c>
      <c r="X30" s="30" t="e">
        <f t="shared" ca="1" si="10"/>
        <v>#N/A</v>
      </c>
      <c r="Y30" s="30" t="e">
        <f t="shared" ca="1" si="10"/>
        <v>#N/A</v>
      </c>
      <c r="Z30" s="30">
        <f t="shared" ca="1" si="11"/>
        <v>4</v>
      </c>
      <c r="AA30" s="30">
        <f t="shared" ca="1" si="12"/>
        <v>96</v>
      </c>
      <c r="AB30" s="30">
        <f t="shared" ca="1" si="13"/>
        <v>48</v>
      </c>
      <c r="AC30" s="30">
        <f t="shared" ca="1" si="14"/>
        <v>80</v>
      </c>
      <c r="AD30" s="30">
        <f t="shared" ca="1" si="15"/>
        <v>16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2016:5:0:0:TAOYUAN</v>
      </c>
      <c r="F31" s="37" t="e">
        <f t="shared" ca="1" si="5"/>
        <v>#N/A</v>
      </c>
      <c r="G31" s="30" t="e">
        <f t="shared" ca="1" si="6"/>
        <v>#N/A</v>
      </c>
      <c r="H31" s="30">
        <f t="shared" si="3"/>
        <v>8</v>
      </c>
      <c r="I31" s="37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8">
        <f>DATE(YEAR, MONTH,DAY + 7*P31)</f>
        <v>42358</v>
      </c>
      <c r="R31" s="37">
        <f t="shared" si="9"/>
        <v>3</v>
      </c>
      <c r="S31" s="38" t="str">
        <f ca="1">CONCATENATE(YEAR(Q31),":",MONTH(Q31),":",R31,":",WEEKLY_REPORT_DAY,":", INDIRECT(CONCATENATE($B$39, "$A$1")))</f>
        <v>2015:12:3:7:TAOYUAN</v>
      </c>
      <c r="T31" s="37" t="e">
        <f t="shared" ca="1" si="16"/>
        <v>#N/A</v>
      </c>
      <c r="U31" s="30" t="e">
        <f t="shared" ca="1" si="17"/>
        <v>#N/A</v>
      </c>
      <c r="V31" s="30" t="e">
        <f t="shared" ca="1" si="10"/>
        <v>#N/A</v>
      </c>
      <c r="W31" s="30" t="e">
        <f t="shared" ca="1" si="10"/>
        <v>#N/A</v>
      </c>
      <c r="X31" s="30" t="e">
        <f t="shared" ca="1" si="10"/>
        <v>#N/A</v>
      </c>
      <c r="Y31" s="30" t="e">
        <f t="shared" ca="1" si="10"/>
        <v>#N/A</v>
      </c>
      <c r="Z31" s="30">
        <f t="shared" ca="1" si="11"/>
        <v>4</v>
      </c>
      <c r="AA31" s="30">
        <f t="shared" ca="1" si="12"/>
        <v>96</v>
      </c>
      <c r="AB31" s="30">
        <f t="shared" ca="1" si="13"/>
        <v>48</v>
      </c>
      <c r="AC31" s="30">
        <f t="shared" ca="1" si="14"/>
        <v>80</v>
      </c>
      <c r="AD31" s="30">
        <f t="shared" ca="1" si="15"/>
        <v>16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2016:6:0:0:TAOYUAN</v>
      </c>
      <c r="F32" s="37" t="e">
        <f t="shared" ca="1" si="5"/>
        <v>#N/A</v>
      </c>
      <c r="G32" s="30" t="e">
        <f t="shared" ca="1" si="6"/>
        <v>#N/A</v>
      </c>
      <c r="H32" s="30">
        <f t="shared" si="3"/>
        <v>8</v>
      </c>
      <c r="I32" s="37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8">
        <f>DATE(YEAR, MONTH,DAY + 7*P32)</f>
        <v>42365</v>
      </c>
      <c r="R32" s="37">
        <f t="shared" si="9"/>
        <v>4</v>
      </c>
      <c r="S32" s="38" t="str">
        <f ca="1">CONCATENATE(YEAR(Q32),":",MONTH(Q32),":",R32,":",WEEKLY_REPORT_DAY,":", INDIRECT(CONCATENATE($B$39, "$A$1")))</f>
        <v>2015:12:4:7:TAOYUAN</v>
      </c>
      <c r="T32" s="37" t="e">
        <f t="shared" ca="1" si="16"/>
        <v>#N/A</v>
      </c>
      <c r="U32" s="30" t="e">
        <f t="shared" ca="1" si="17"/>
        <v>#N/A</v>
      </c>
      <c r="V32" s="30" t="e">
        <f t="shared" ca="1" si="10"/>
        <v>#N/A</v>
      </c>
      <c r="W32" s="30" t="e">
        <f t="shared" ca="1" si="10"/>
        <v>#N/A</v>
      </c>
      <c r="X32" s="30" t="e">
        <f t="shared" ca="1" si="10"/>
        <v>#N/A</v>
      </c>
      <c r="Y32" s="30" t="e">
        <f t="shared" ca="1" si="10"/>
        <v>#N/A</v>
      </c>
      <c r="Z32" s="30">
        <f t="shared" ca="1" si="11"/>
        <v>4</v>
      </c>
      <c r="AA32" s="30">
        <f t="shared" ca="1" si="12"/>
        <v>96</v>
      </c>
      <c r="AB32" s="30">
        <f t="shared" ca="1" si="13"/>
        <v>48</v>
      </c>
      <c r="AC32" s="30">
        <f t="shared" ca="1" si="14"/>
        <v>80</v>
      </c>
      <c r="AD32" s="30">
        <f t="shared" ca="1" si="15"/>
        <v>16</v>
      </c>
    </row>
    <row r="33" spans="1:36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2016:7:0:0:TAOYUAN</v>
      </c>
      <c r="F33" s="37" t="e">
        <f t="shared" ca="1" si="5"/>
        <v>#N/A</v>
      </c>
      <c r="G33" s="30" t="e">
        <f t="shared" ca="1" si="6"/>
        <v>#N/A</v>
      </c>
      <c r="H33" s="30">
        <f t="shared" si="3"/>
        <v>8</v>
      </c>
      <c r="I33" s="37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8">
        <f>DATE(YEAR, MONTH,DAY + 7*P33)</f>
        <v>42372</v>
      </c>
      <c r="R33" s="37">
        <f t="shared" si="9"/>
        <v>1</v>
      </c>
      <c r="S33" s="38" t="str">
        <f ca="1">CONCATENATE(YEAR(Q33),":",MONTH(Q33),":",R33,":",WEEKLY_REPORT_DAY,":", INDIRECT(CONCATENATE($B$39, "$A$1")))</f>
        <v>2016:1:1:7:TAOYUAN</v>
      </c>
      <c r="T33" s="37" t="e">
        <f t="shared" ca="1" si="16"/>
        <v>#N/A</v>
      </c>
      <c r="U33" s="30" t="e">
        <f t="shared" ca="1" si="17"/>
        <v>#N/A</v>
      </c>
      <c r="V33" s="30" t="e">
        <f t="shared" ca="1" si="10"/>
        <v>#N/A</v>
      </c>
      <c r="W33" s="30" t="e">
        <f t="shared" ca="1" si="10"/>
        <v>#N/A</v>
      </c>
      <c r="X33" s="30" t="e">
        <f t="shared" ca="1" si="10"/>
        <v>#N/A</v>
      </c>
      <c r="Y33" s="30" t="e">
        <f t="shared" ca="1" si="10"/>
        <v>#N/A</v>
      </c>
      <c r="Z33" s="30">
        <f t="shared" ca="1" si="11"/>
        <v>4</v>
      </c>
      <c r="AA33" s="30">
        <f t="shared" ca="1" si="12"/>
        <v>96</v>
      </c>
      <c r="AB33" s="30">
        <f t="shared" ca="1" si="13"/>
        <v>48</v>
      </c>
      <c r="AC33" s="30">
        <f t="shared" ca="1" si="14"/>
        <v>80</v>
      </c>
      <c r="AD33" s="30">
        <f t="shared" ca="1" si="15"/>
        <v>16</v>
      </c>
    </row>
    <row r="34" spans="1:36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2016:8:0:0:TAOYUAN</v>
      </c>
      <c r="F34" s="37" t="e">
        <f t="shared" ca="1" si="5"/>
        <v>#N/A</v>
      </c>
      <c r="G34" s="30" t="e">
        <f t="shared" ca="1" si="6"/>
        <v>#N/A</v>
      </c>
      <c r="H34" s="30">
        <f t="shared" si="3"/>
        <v>8</v>
      </c>
      <c r="I34" s="37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8">
        <f>DATE(YEAR, MONTH,DAY + 7*P34)</f>
        <v>42379</v>
      </c>
      <c r="R34" s="37">
        <f t="shared" si="9"/>
        <v>2</v>
      </c>
      <c r="S34" s="38" t="str">
        <f ca="1">CONCATENATE(YEAR(Q34),":",MONTH(Q34),":",R34,":",WEEKLY_REPORT_DAY,":", INDIRECT(CONCATENATE($B$39, "$A$1")))</f>
        <v>2016:1:2:7:TAOYUAN</v>
      </c>
      <c r="T34" s="37">
        <f t="shared" ca="1" si="16"/>
        <v>9</v>
      </c>
      <c r="U34" s="30">
        <f t="shared" ca="1" si="17"/>
        <v>1</v>
      </c>
      <c r="V34" s="30">
        <f t="shared" ca="1" si="10"/>
        <v>84</v>
      </c>
      <c r="W34" s="30">
        <f t="shared" ca="1" si="10"/>
        <v>0</v>
      </c>
      <c r="X34" s="30">
        <f t="shared" ca="1" si="10"/>
        <v>35</v>
      </c>
      <c r="Y34" s="30">
        <f t="shared" ca="1" si="10"/>
        <v>0</v>
      </c>
      <c r="Z34" s="30">
        <f t="shared" ca="1" si="11"/>
        <v>4</v>
      </c>
      <c r="AA34" s="30">
        <f t="shared" ca="1" si="12"/>
        <v>96</v>
      </c>
      <c r="AB34" s="30">
        <f t="shared" ca="1" si="13"/>
        <v>48</v>
      </c>
      <c r="AC34" s="30">
        <f t="shared" ca="1" si="14"/>
        <v>80</v>
      </c>
      <c r="AD34" s="30">
        <f t="shared" ca="1" si="15"/>
        <v>16</v>
      </c>
    </row>
    <row r="35" spans="1:36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2016:9:0:0:TAOYUAN</v>
      </c>
      <c r="F35" s="37" t="e">
        <f t="shared" ca="1" si="5"/>
        <v>#N/A</v>
      </c>
      <c r="G35" s="30" t="e">
        <f t="shared" ca="1" si="6"/>
        <v>#N/A</v>
      </c>
      <c r="H35" s="30">
        <f t="shared" si="3"/>
        <v>8</v>
      </c>
      <c r="I35" s="37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8">
        <f>DATE(YEAR, MONTH,DAY + 7*P35)</f>
        <v>42386</v>
      </c>
      <c r="R35" s="37">
        <f t="shared" si="9"/>
        <v>3</v>
      </c>
      <c r="S35" s="38" t="str">
        <f ca="1">CONCATENATE(YEAR(Q35),":",MONTH(Q35),":",R35,":",WEEKLY_REPORT_DAY,":", INDIRECT(CONCATENATE($B$39, "$A$1")))</f>
        <v>2016:1:3:7:TAOYUAN</v>
      </c>
      <c r="T35" s="37" t="e">
        <f t="shared" ca="1" si="16"/>
        <v>#N/A</v>
      </c>
      <c r="U35" s="30" t="e">
        <f t="shared" ca="1" si="17"/>
        <v>#N/A</v>
      </c>
      <c r="V35" s="30" t="e">
        <f t="shared" ca="1" si="10"/>
        <v>#N/A</v>
      </c>
      <c r="W35" s="30" t="e">
        <f t="shared" ca="1" si="10"/>
        <v>#N/A</v>
      </c>
      <c r="X35" s="30" t="e">
        <f t="shared" ca="1" si="10"/>
        <v>#N/A</v>
      </c>
      <c r="Y35" s="30" t="e">
        <f t="shared" ca="1" si="10"/>
        <v>#N/A</v>
      </c>
      <c r="Z35" s="30">
        <f t="shared" ca="1" si="11"/>
        <v>4</v>
      </c>
      <c r="AA35" s="30">
        <f t="shared" ca="1" si="12"/>
        <v>96</v>
      </c>
      <c r="AB35" s="30">
        <f t="shared" ca="1" si="13"/>
        <v>48</v>
      </c>
      <c r="AC35" s="30">
        <f t="shared" ca="1" si="14"/>
        <v>80</v>
      </c>
      <c r="AD35" s="30">
        <f t="shared" ca="1" si="15"/>
        <v>16</v>
      </c>
    </row>
    <row r="36" spans="1:36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2016:10:0:0:TAOYUAN</v>
      </c>
      <c r="F36" s="37" t="e">
        <f t="shared" ca="1" si="5"/>
        <v>#N/A</v>
      </c>
      <c r="G36" s="30" t="e">
        <f t="shared" ca="1" si="6"/>
        <v>#N/A</v>
      </c>
      <c r="H36" s="30">
        <f t="shared" si="3"/>
        <v>8</v>
      </c>
      <c r="I36" s="37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8">
        <f>DATE(YEAR, MONTH,DAY + 7*P36)</f>
        <v>42393</v>
      </c>
      <c r="R36" s="37">
        <f t="shared" si="9"/>
        <v>4</v>
      </c>
      <c r="S36" s="38" t="str">
        <f ca="1">CONCATENATE(YEAR(Q36),":",MONTH(Q36),":",R36,":",WEEKLY_REPORT_DAY,":", INDIRECT(CONCATENATE($B$39, "$A$1")))</f>
        <v>2016:1:4:7:TAOYUAN</v>
      </c>
      <c r="T36" s="37">
        <f t="shared" ca="1" si="16"/>
        <v>20</v>
      </c>
      <c r="U36" s="30">
        <f t="shared" ca="1" si="17"/>
        <v>1</v>
      </c>
      <c r="V36" s="30">
        <f t="shared" ca="1" si="10"/>
        <v>84</v>
      </c>
      <c r="W36" s="30">
        <f t="shared" ca="1" si="10"/>
        <v>18</v>
      </c>
      <c r="X36" s="30">
        <f t="shared" ca="1" si="10"/>
        <v>67</v>
      </c>
      <c r="Y36" s="30">
        <f t="shared" ca="1" si="10"/>
        <v>0</v>
      </c>
      <c r="Z36" s="30">
        <f t="shared" ca="1" si="11"/>
        <v>4</v>
      </c>
      <c r="AA36" s="30">
        <f t="shared" ca="1" si="12"/>
        <v>96</v>
      </c>
      <c r="AB36" s="30">
        <f t="shared" ca="1" si="13"/>
        <v>48</v>
      </c>
      <c r="AC36" s="30">
        <f t="shared" ca="1" si="14"/>
        <v>80</v>
      </c>
      <c r="AD36" s="30">
        <f t="shared" ca="1" si="15"/>
        <v>16</v>
      </c>
    </row>
    <row r="37" spans="1:36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2016:11:0:0:TAOYUAN</v>
      </c>
      <c r="F37" s="37" t="e">
        <f t="shared" ca="1" si="5"/>
        <v>#N/A</v>
      </c>
      <c r="G37" s="30" t="e">
        <f t="shared" ca="1" si="6"/>
        <v>#N/A</v>
      </c>
      <c r="H37" s="30">
        <f t="shared" si="3"/>
        <v>8</v>
      </c>
      <c r="I37" s="37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8">
        <f>DATE(YEAR, MONTH,DAY + 7*P37)</f>
        <v>42400</v>
      </c>
      <c r="R37" s="37">
        <f t="shared" si="9"/>
        <v>5</v>
      </c>
      <c r="S37" s="38" t="str">
        <f ca="1">CONCATENATE(YEAR(Q37),":",MONTH(Q37),":",R37,":",WEEKLY_REPORT_DAY,":", INDIRECT(CONCATENATE($B$39, "$A$1")))</f>
        <v>2016:1:5:7:TAOYUAN</v>
      </c>
      <c r="T37" s="37">
        <f t="shared" ca="1" si="16"/>
        <v>31</v>
      </c>
      <c r="U37" s="30">
        <f t="shared" ca="1" si="17"/>
        <v>2</v>
      </c>
      <c r="V37" s="30">
        <f t="shared" ca="1" si="10"/>
        <v>81</v>
      </c>
      <c r="W37" s="30">
        <f t="shared" ca="1" si="10"/>
        <v>18</v>
      </c>
      <c r="X37" s="30">
        <f t="shared" ca="1" si="10"/>
        <v>53</v>
      </c>
      <c r="Y37" s="30">
        <f t="shared" ca="1" si="10"/>
        <v>0</v>
      </c>
      <c r="Z37" s="30">
        <f t="shared" ca="1" si="11"/>
        <v>4</v>
      </c>
      <c r="AA37" s="30">
        <f t="shared" ca="1" si="12"/>
        <v>96</v>
      </c>
      <c r="AB37" s="30">
        <f t="shared" ca="1" si="13"/>
        <v>48</v>
      </c>
      <c r="AC37" s="30">
        <f t="shared" ca="1" si="14"/>
        <v>80</v>
      </c>
      <c r="AD37" s="30">
        <f t="shared" ca="1" si="15"/>
        <v>16</v>
      </c>
    </row>
    <row r="38" spans="1:36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2016:12:0:0:TAOYUAN</v>
      </c>
      <c r="F38" s="37" t="e">
        <f t="shared" ca="1" si="5"/>
        <v>#N/A</v>
      </c>
      <c r="G38" s="30" t="e">
        <f t="shared" ca="1" si="6"/>
        <v>#N/A</v>
      </c>
      <c r="H38" s="30">
        <f t="shared" si="3"/>
        <v>8</v>
      </c>
      <c r="I38" s="37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8">
        <f>DATE(YEAR, MONTH,DAY + 7*P38)</f>
        <v>42407</v>
      </c>
      <c r="R38" s="37">
        <f t="shared" si="9"/>
        <v>1</v>
      </c>
      <c r="S38" s="38" t="str">
        <f ca="1">CONCATENATE(YEAR(Q38),":",MONTH(Q38),":",R38,":",WEEKLY_REPORT_DAY,":", INDIRECT(CONCATENATE($B$39, "$A$1")))</f>
        <v>2016:2:1:7:TAOYUAN</v>
      </c>
      <c r="T38" s="37">
        <f t="shared" ca="1" si="16"/>
        <v>42</v>
      </c>
      <c r="U38" s="30">
        <f t="shared" ca="1" si="17"/>
        <v>1</v>
      </c>
      <c r="V38" s="30">
        <f t="shared" ca="1" si="10"/>
        <v>82</v>
      </c>
      <c r="W38" s="30">
        <f t="shared" ca="1" si="10"/>
        <v>15</v>
      </c>
      <c r="X38" s="30">
        <f t="shared" ca="1" si="10"/>
        <v>57</v>
      </c>
      <c r="Y38" s="30">
        <f t="shared" ca="1" si="10"/>
        <v>0</v>
      </c>
      <c r="Z38" s="30">
        <f t="shared" ca="1" si="11"/>
        <v>4</v>
      </c>
      <c r="AA38" s="30">
        <f t="shared" ca="1" si="12"/>
        <v>96</v>
      </c>
      <c r="AB38" s="30">
        <f t="shared" ca="1" si="13"/>
        <v>48</v>
      </c>
      <c r="AC38" s="30">
        <f t="shared" ca="1" si="14"/>
        <v>80</v>
      </c>
      <c r="AD38" s="30">
        <f t="shared" ca="1" si="15"/>
        <v>16</v>
      </c>
    </row>
    <row r="39" spans="1:36">
      <c r="A39" s="8" t="s">
        <v>1475</v>
      </c>
      <c r="B39" s="2" t="s">
        <v>1465</v>
      </c>
      <c r="C39" s="37"/>
      <c r="D39" s="37"/>
      <c r="G39" s="8">
        <f ca="1">SUMIFS(G3:G38, $B3:$B38,YEAR,G3:G38,"&lt;&gt;#N/A")</f>
        <v>6</v>
      </c>
      <c r="H39" s="37"/>
      <c r="J39" s="8">
        <f ca="1">SUM(J3:J38)</f>
        <v>10</v>
      </c>
      <c r="K39" s="8">
        <f t="shared" ref="K39:O39" ca="1" si="18">SUM(K3:K38)</f>
        <v>0</v>
      </c>
      <c r="L39" s="8">
        <f t="shared" ca="1" si="18"/>
        <v>0</v>
      </c>
      <c r="M39" s="8">
        <f t="shared" ca="1" si="18"/>
        <v>10</v>
      </c>
      <c r="N39" s="8">
        <f t="shared" ca="1" si="18"/>
        <v>2</v>
      </c>
      <c r="O39" s="8">
        <f t="shared" ca="1" si="18"/>
        <v>1</v>
      </c>
    </row>
    <row r="40" spans="1:36">
      <c r="A40" s="8" t="s">
        <v>1476</v>
      </c>
      <c r="B40" s="2" t="s">
        <v>1479</v>
      </c>
      <c r="C40" s="37"/>
      <c r="D40" s="37"/>
      <c r="H40" s="37"/>
      <c r="AF40" s="8"/>
      <c r="AG40" s="8"/>
      <c r="AH40" s="8"/>
      <c r="AI40" s="8"/>
      <c r="AJ40" s="8"/>
    </row>
    <row r="41" spans="1:36">
      <c r="A41" s="8" t="s">
        <v>1477</v>
      </c>
      <c r="B41" s="2" t="s">
        <v>1478</v>
      </c>
      <c r="C41" s="37"/>
      <c r="D41" s="37"/>
      <c r="H41" s="37"/>
      <c r="AF41" s="8"/>
      <c r="AG41" s="8"/>
      <c r="AH41" s="8"/>
      <c r="AI41" s="8"/>
      <c r="AJ41" s="8"/>
    </row>
    <row r="42" spans="1:36">
      <c r="A42" s="60" t="s">
        <v>1480</v>
      </c>
      <c r="B42" s="2" t="s">
        <v>1481</v>
      </c>
      <c r="C42" s="37"/>
      <c r="D42" s="37"/>
      <c r="H42" s="37"/>
      <c r="AF42" s="8"/>
      <c r="AG42" s="8"/>
      <c r="AH42" s="8"/>
      <c r="AI42" s="8"/>
      <c r="AJ42" s="8"/>
    </row>
    <row r="43" spans="1:36">
      <c r="A43" s="8" t="s">
        <v>1421</v>
      </c>
      <c r="B43" s="1">
        <v>8</v>
      </c>
      <c r="H43" s="37"/>
      <c r="I43" s="37"/>
      <c r="L43" s="37"/>
      <c r="M43" s="37"/>
      <c r="N43" s="37"/>
      <c r="O43" s="37"/>
      <c r="Q43" s="38"/>
    </row>
    <row r="44" spans="1:36">
      <c r="A44" s="8" t="s">
        <v>1420</v>
      </c>
      <c r="B44" s="8">
        <v>4</v>
      </c>
      <c r="H44" s="37"/>
      <c r="I44" s="37"/>
      <c r="L44" s="37"/>
      <c r="M44" s="37"/>
      <c r="N44" s="37"/>
      <c r="O44" s="37"/>
    </row>
    <row r="45" spans="1:36">
      <c r="A45" s="8" t="s">
        <v>1461</v>
      </c>
      <c r="B45" s="37">
        <f ca="1">COUNTA(INDIRECT(CONCATENATE($B$39,"$A:$A")))-1</f>
        <v>16</v>
      </c>
    </row>
    <row r="46" spans="1:36">
      <c r="A46" s="8" t="s">
        <v>632</v>
      </c>
      <c r="B46" s="8">
        <f ca="1">SUM(J39:L39)</f>
        <v>10</v>
      </c>
    </row>
    <row r="47" spans="1:36">
      <c r="A47" s="8" t="s">
        <v>633</v>
      </c>
      <c r="B47" s="8">
        <f ca="1">SUM(M39:O39)</f>
        <v>13</v>
      </c>
    </row>
    <row r="48" spans="1:36" ht="60">
      <c r="A48" s="8" t="s">
        <v>635</v>
      </c>
      <c r="B48" s="39" t="str">
        <f ca="1">CONCATENATE("Member Referral Goal 成員回條目標:     50%+ 
Member Referral Actual 成員回條實際:  ",$D$48)</f>
        <v>Member Referral Goal 成員回條目標:     50%+ 
Member Referral Actual 成員回條實際:  57%</v>
      </c>
      <c r="C48" s="40">
        <f ca="1">IFERROR(B47/SUM(B46:B47),"0")</f>
        <v>0.56521739130434778</v>
      </c>
      <c r="D48" s="8" t="str">
        <f ca="1">TEXT(C48,"00%")</f>
        <v>57%</v>
      </c>
      <c r="W48" s="39"/>
      <c r="Y48" s="39"/>
      <c r="AB48" s="39"/>
    </row>
    <row r="49" spans="1:4" ht="45">
      <c r="A49" s="8" t="s">
        <v>636</v>
      </c>
      <c r="B49" s="39" t="str">
        <f ca="1">CONCATENATE("Stake Annual Goal 年度目標:  ",C49,"
Stake Actual YTD 年度實際:    ",D49)</f>
        <v>Stake Annual Goal 年度目標:  100
Stake Actual YTD 年度實際:    6</v>
      </c>
      <c r="C49" s="8">
        <f ca="1">INDIRECT(CONCATENATE($B$39,"$D$2"))</f>
        <v>100</v>
      </c>
      <c r="D49" s="8">
        <f ca="1">$G$39</f>
        <v>6</v>
      </c>
    </row>
    <row r="50" spans="1:4" ht="23.25">
      <c r="A50" s="8" t="s">
        <v>1419</v>
      </c>
      <c r="B50" s="64" t="str">
        <f ca="1">INDIRECT(CONCATENATE($B$39, "$B$1"))</f>
        <v>Taoyuan Zone</v>
      </c>
    </row>
    <row r="51" spans="1:4">
      <c r="B51" s="62" t="str">
        <f ca="1">INDIRECT(CONCATENATE($B$39, "$B$2"))</f>
        <v>桃園地帶</v>
      </c>
    </row>
    <row r="52" spans="1:4">
      <c r="B52" s="62" t="str">
        <f ca="1">INDIRECT(CONCATENATE($B$39, "$B$6"))</f>
        <v>Taoyuan Stake</v>
      </c>
    </row>
    <row r="53" spans="1:4">
      <c r="B53" s="62" t="str">
        <f ca="1">INDIRECT(CONCATENATE($B$39, "$B$7"))</f>
        <v>桃園支聯會</v>
      </c>
    </row>
    <row r="54" spans="1:4">
      <c r="B54" s="63">
        <f ca="1">INDIRECT(CONCATENATE($B$39, "$B$4"))</f>
        <v>42414</v>
      </c>
    </row>
    <row r="56" spans="1:4">
      <c r="A56" s="8" t="str">
        <f ca="1">CONCATENATE("2014   ",SUMIF($G$3:$G$14,"&lt;&gt;#N/A",$G$3:$G$14))</f>
        <v>2014   80</v>
      </c>
    </row>
    <row r="57" spans="1:4">
      <c r="A57" s="8" t="str">
        <f ca="1">CONCATENATE("2015   ",SUMIF($G$15:$G$26,"&lt;&gt;#N/A",$G$15:$G$26))</f>
        <v>2015   88</v>
      </c>
    </row>
    <row r="58" spans="1:4">
      <c r="A58" s="8" t="str">
        <f ca="1">CONCATENATE("2016   ",SUMIF($G$27:$G$38,"&lt;&gt;#N/A",$G$27:$G$38))</f>
        <v>2016   6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abSelected="1" zoomScaleNormal="100" zoomScaleSheetLayoutView="115" workbookViewId="0">
      <selection activeCell="C25" sqref="C25"/>
    </sheetView>
  </sheetViews>
  <sheetFormatPr defaultRowHeight="15"/>
  <cols>
    <col min="1" max="1" width="20.7109375" style="8" customWidth="1"/>
    <col min="2" max="2" width="24.7109375" style="8" customWidth="1"/>
    <col min="3" max="3" width="23.7109375" style="8" bestFit="1" customWidth="1"/>
    <col min="4" max="6" width="15.7109375" style="8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45</v>
      </c>
      <c r="B1" s="51" t="s">
        <v>1548</v>
      </c>
      <c r="C1" s="42"/>
      <c r="D1" s="43"/>
      <c r="E1" s="43"/>
      <c r="F1" s="43"/>
      <c r="G1" s="43"/>
      <c r="H1" s="43"/>
      <c r="I1" s="43"/>
      <c r="J1" s="43"/>
      <c r="K1" s="44"/>
      <c r="L1" s="66" t="s">
        <v>27</v>
      </c>
      <c r="M1" s="66" t="s">
        <v>28</v>
      </c>
      <c r="N1" s="66" t="s">
        <v>29</v>
      </c>
      <c r="O1" s="66" t="s">
        <v>30</v>
      </c>
      <c r="P1" s="66" t="s">
        <v>31</v>
      </c>
      <c r="Q1" s="66" t="s">
        <v>32</v>
      </c>
      <c r="R1" s="66" t="s">
        <v>64</v>
      </c>
      <c r="S1" s="66" t="s">
        <v>65</v>
      </c>
      <c r="T1" s="66" t="s">
        <v>66</v>
      </c>
      <c r="U1" s="66" t="s">
        <v>33</v>
      </c>
      <c r="V1" s="66" t="s">
        <v>34</v>
      </c>
    </row>
    <row r="2" spans="1:22" ht="15" customHeight="1">
      <c r="B2" s="68" t="s">
        <v>1422</v>
      </c>
      <c r="C2" s="35" t="s">
        <v>1399</v>
      </c>
      <c r="D2" s="75"/>
      <c r="E2" s="53"/>
      <c r="F2" s="53"/>
      <c r="G2" s="72" t="s">
        <v>69</v>
      </c>
      <c r="H2" s="73"/>
      <c r="I2" s="73"/>
      <c r="J2" s="74"/>
      <c r="K2" s="65" t="s">
        <v>59</v>
      </c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1:22" ht="15" customHeight="1">
      <c r="B3" s="69"/>
      <c r="C3" s="34" t="s">
        <v>1400</v>
      </c>
      <c r="D3" s="76"/>
      <c r="E3" s="54"/>
      <c r="F3" s="54"/>
      <c r="G3" s="72" t="s">
        <v>1393</v>
      </c>
      <c r="H3" s="73"/>
      <c r="I3" s="73"/>
      <c r="J3" s="74"/>
      <c r="K3" s="65" t="s">
        <v>1391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ht="15" customHeight="1">
      <c r="B4" s="82">
        <f>DATE</f>
        <v>42414</v>
      </c>
      <c r="C4" s="32" t="s">
        <v>1396</v>
      </c>
      <c r="D4" s="33"/>
      <c r="E4" s="33"/>
      <c r="F4" s="33"/>
      <c r="G4" s="78">
        <f>ROUND($D$2/12*MONTH,0)</f>
        <v>0</v>
      </c>
      <c r="H4" s="79"/>
      <c r="I4" s="79"/>
      <c r="J4" s="80"/>
      <c r="K4" s="52">
        <f>ROUND($D$2/12,0)</f>
        <v>0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22" ht="15" customHeight="1">
      <c r="B5" s="83"/>
      <c r="C5" s="5" t="s">
        <v>1397</v>
      </c>
      <c r="D5" s="6"/>
      <c r="E5" s="6"/>
      <c r="F5" s="6"/>
      <c r="G5" s="84">
        <f ca="1">TAOYUAN_3_DISTRICT_GRAPH_DATA!$G$39</f>
        <v>6</v>
      </c>
      <c r="H5" s="85"/>
      <c r="I5" s="85"/>
      <c r="J5" s="86"/>
      <c r="K5" s="55">
        <f>$L$22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>
      <c r="B6" s="48" t="s">
        <v>701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702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653</v>
      </c>
      <c r="B10" s="27" t="s">
        <v>637</v>
      </c>
      <c r="C10" s="4" t="s">
        <v>669</v>
      </c>
      <c r="D10" s="4" t="s">
        <v>670</v>
      </c>
      <c r="E10" s="4" t="str">
        <f>CONCATENATE(YEAR,":",MONTH,":",WEEK,":",DAY,":",$A10)</f>
        <v>2016:2:2:7:TAO_3_E_ZL</v>
      </c>
      <c r="F10" s="4">
        <f>MATCH($E10,REPORT_DATA_BY_COMP!$A:$A,0)</f>
        <v>443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654</v>
      </c>
      <c r="B11" s="27" t="s">
        <v>638</v>
      </c>
      <c r="C11" s="4" t="s">
        <v>671</v>
      </c>
      <c r="D11" s="4" t="s">
        <v>672</v>
      </c>
      <c r="E11" s="4" t="str">
        <f>CONCATENATE(YEAR,":",MONTH,":",WEEK,":",DAY,":",$A11)</f>
        <v>2016:2:2:7:TAO_3_E</v>
      </c>
      <c r="F11" s="4">
        <f>MATCH($E11,REPORT_DATA_BY_COMP!$A:$A,0)</f>
        <v>442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655</v>
      </c>
      <c r="B12" s="27" t="s">
        <v>639</v>
      </c>
      <c r="C12" s="4" t="s">
        <v>673</v>
      </c>
      <c r="D12" s="4" t="s">
        <v>674</v>
      </c>
      <c r="E12" s="4" t="str">
        <f>CONCATENATE(YEAR,":",MONTH,":",WEEK,":",DAY,":",$A12)</f>
        <v>2016:2:2:7:TAO_4_E</v>
      </c>
      <c r="F12" s="4">
        <f>MATCH($E12,REPORT_DATA_BY_COMP!$A:$A,0)</f>
        <v>444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656</v>
      </c>
      <c r="B13" s="27" t="s">
        <v>640</v>
      </c>
      <c r="C13" s="4" t="s">
        <v>675</v>
      </c>
      <c r="D13" s="4" t="s">
        <v>676</v>
      </c>
      <c r="E13" s="4" t="str">
        <f>CONCATENATE(YEAR,":",MONTH,":",WEEK,":",DAY,":",$A13)</f>
        <v>2016:2:2:7:TAO_4_S</v>
      </c>
      <c r="F13" s="4">
        <f>MATCH($E13,REPORT_DATA_BY_COMP!$A:$A,0)</f>
        <v>445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32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1418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1</v>
      </c>
      <c r="J14" s="12">
        <f>SUM(J10:J11)</f>
        <v>5</v>
      </c>
      <c r="K14" s="12">
        <f>SUM(K10:K11)</f>
        <v>0</v>
      </c>
      <c r="L14" s="12">
        <f t="shared" ref="L14:V14" si="0">SUM(L10:L11)</f>
        <v>0</v>
      </c>
      <c r="M14" s="12">
        <f t="shared" si="0"/>
        <v>0</v>
      </c>
      <c r="N14" s="12">
        <f t="shared" si="0"/>
        <v>8</v>
      </c>
      <c r="O14" s="12">
        <f t="shared" si="0"/>
        <v>2</v>
      </c>
      <c r="P14" s="12">
        <f t="shared" si="0"/>
        <v>3</v>
      </c>
      <c r="Q14" s="12">
        <f t="shared" si="0"/>
        <v>20</v>
      </c>
      <c r="R14" s="12">
        <f t="shared" si="0"/>
        <v>9</v>
      </c>
      <c r="S14" s="12">
        <f t="shared" si="0"/>
        <v>0</v>
      </c>
      <c r="T14" s="12">
        <f t="shared" si="0"/>
        <v>10</v>
      </c>
      <c r="U14" s="12">
        <f t="shared" si="0"/>
        <v>3</v>
      </c>
      <c r="V14" s="12">
        <f t="shared" si="0"/>
        <v>0</v>
      </c>
    </row>
    <row r="15" spans="1:22">
      <c r="A15" s="60"/>
      <c r="B15" s="4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6"/>
    </row>
    <row r="16" spans="1:22">
      <c r="B16" s="13" t="s">
        <v>1547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2:22">
      <c r="B17" s="28" t="s">
        <v>1387</v>
      </c>
      <c r="C17" s="14"/>
      <c r="D17" s="14"/>
      <c r="E17" s="14" t="str">
        <f>CONCATENATE(YEAR,":",MONTH,":1:",WEEKLY_REPORT_DAY,":", $A$1)</f>
        <v>2016:2:1:7:TAOYUAN</v>
      </c>
      <c r="F17" s="14">
        <f>MATCH($E17,REPORT_DATA_BY_ZONE!$A:$A, 0)</f>
        <v>42</v>
      </c>
      <c r="G17" s="11" t="str">
        <f>IFERROR(INDEX([1]REPORT_DATA_BY_DISTRICT!$A:$AH,$F17,MATCH(G$8,[1]REPORT_DATA_BY_DISTRICT!$A$1:$AH$1,0)), "")</f>
        <v/>
      </c>
      <c r="H17" s="11" t="str">
        <f>IFERROR(INDEX([1]REPORT_DATA_BY_DISTRICT!$A:$AH,$F17,MATCH(H$8,[1]REPORT_DATA_BY_DISTRICT!$A$1:$AH$1,0)), "")</f>
        <v/>
      </c>
      <c r="I17" s="11" t="str">
        <f>IFERROR(INDEX([1]REPORT_DATA_BY_DISTRICT!$A:$AH,$F17,MATCH(I$8,[1]REPORT_DATA_BY_DISTRICT!$A$1:$AH$1,0)), "")</f>
        <v/>
      </c>
      <c r="J17" s="11" t="str">
        <f>IFERROR(INDEX([1]REPORT_DATA_BY_DISTRICT!$A:$AH,$F17,MATCH(J$8,[1]REPORT_DATA_BY_DISTRICT!$A$1:$AH$1,0)), "")</f>
        <v/>
      </c>
      <c r="K17" s="11" t="str">
        <f>IFERROR(INDEX([1]REPORT_DATA_BY_DISTRICT!$A:$AH,$F17,MATCH(K$8,[1]REPORT_DATA_BY_DISTRICT!$A$1:$AH$1,0)), "")</f>
        <v/>
      </c>
      <c r="L17" s="11" t="str">
        <f>IFERROR(INDEX([1]REPORT_DATA_BY_DISTRICT!$A:$AH,$F17,MATCH(L$8,[1]REPORT_DATA_BY_DISTRICT!$A$1:$AH$1,0)), "")</f>
        <v/>
      </c>
      <c r="M17" s="11" t="str">
        <f>IFERROR(INDEX([1]REPORT_DATA_BY_DISTRICT!$A:$AH,$F17,MATCH(M$8,[1]REPORT_DATA_BY_DISTRICT!$A$1:$AH$1,0)), "")</f>
        <v/>
      </c>
      <c r="N17" s="11" t="str">
        <f>IFERROR(INDEX([1]REPORT_DATA_BY_DISTRICT!$A:$AH,$F17,MATCH(N$8,[1]REPORT_DATA_BY_DISTRICT!$A$1:$AH$1,0)), "")</f>
        <v/>
      </c>
      <c r="O17" s="11" t="str">
        <f>IFERROR(INDEX([1]REPORT_DATA_BY_DISTRICT!$A:$AH,$F17,MATCH(O$8,[1]REPORT_DATA_BY_DISTRICT!$A$1:$AH$1,0)), "")</f>
        <v/>
      </c>
      <c r="P17" s="11" t="str">
        <f>IFERROR(INDEX([1]REPORT_DATA_BY_DISTRICT!$A:$AH,$F17,MATCH(P$8,[1]REPORT_DATA_BY_DISTRICT!$A$1:$AH$1,0)), "")</f>
        <v/>
      </c>
      <c r="Q17" s="11" t="str">
        <f>IFERROR(INDEX([1]REPORT_DATA_BY_DISTRICT!$A:$AH,$F17,MATCH(Q$8,[1]REPORT_DATA_BY_DISTRICT!$A$1:$AH$1,0)), "")</f>
        <v/>
      </c>
      <c r="R17" s="11" t="str">
        <f>IFERROR(INDEX([1]REPORT_DATA_BY_DISTRICT!$A:$AH,$F17,MATCH(R$8,[1]REPORT_DATA_BY_DISTRICT!$A$1:$AH$1,0)), "")</f>
        <v/>
      </c>
      <c r="S17" s="11" t="str">
        <f>IFERROR(INDEX([1]REPORT_DATA_BY_DISTRICT!$A:$AH,$F17,MATCH(S$8,[1]REPORT_DATA_BY_DISTRICT!$A$1:$AH$1,0)), "")</f>
        <v/>
      </c>
      <c r="T17" s="11" t="str">
        <f>IFERROR(INDEX([1]REPORT_DATA_BY_DISTRICT!$A:$AH,$F17,MATCH(T$8,[1]REPORT_DATA_BY_DISTRICT!$A$1:$AH$1,0)), "")</f>
        <v/>
      </c>
      <c r="U17" s="11" t="str">
        <f>IFERROR(INDEX([1]REPORT_DATA_BY_DISTRICT!$A:$AH,$F17,MATCH(U$8,[1]REPORT_DATA_BY_DISTRICT!$A$1:$AH$1,0)), "")</f>
        <v/>
      </c>
      <c r="V17" s="11" t="str">
        <f>IFERROR(INDEX([1]REPORT_DATA_BY_DISTRICT!$A:$AH,$F17,MATCH(V$8,[1]REPORT_DATA_BY_DISTRICT!$A$1:$AH$1,0)), "")</f>
        <v/>
      </c>
    </row>
    <row r="18" spans="2:22">
      <c r="B18" s="28" t="s">
        <v>1386</v>
      </c>
      <c r="C18" s="14"/>
      <c r="D18" s="14"/>
      <c r="E18" s="14" t="str">
        <f>CONCATENATE(YEAR,":",MONTH,":2:",WEEKLY_REPORT_DAY,":", $A$1)</f>
        <v>2016:2:2:7:TAOYUAN</v>
      </c>
      <c r="F18" s="14">
        <f>MATCH($E18,REPORT_DATA_BY_ZONE!$A:$A, 0)</f>
        <v>53</v>
      </c>
      <c r="G18" s="11" t="str">
        <f>IFERROR(INDEX([1]REPORT_DATA_BY_DISTRICT!$A:$AH,$F18,MATCH(G$8,[1]REPORT_DATA_BY_DISTRICT!$A$1:$AH$1,0)), "")</f>
        <v/>
      </c>
      <c r="H18" s="11" t="str">
        <f>IFERROR(INDEX([1]REPORT_DATA_BY_DISTRICT!$A:$AH,$F18,MATCH(H$8,[1]REPORT_DATA_BY_DISTRICT!$A$1:$AH$1,0)), "")</f>
        <v/>
      </c>
      <c r="I18" s="11" t="str">
        <f>IFERROR(INDEX([1]REPORT_DATA_BY_DISTRICT!$A:$AH,$F18,MATCH(I$8,[1]REPORT_DATA_BY_DISTRICT!$A$1:$AH$1,0)), "")</f>
        <v/>
      </c>
      <c r="J18" s="11" t="str">
        <f>IFERROR(INDEX([1]REPORT_DATA_BY_DISTRICT!$A:$AH,$F18,MATCH(J$8,[1]REPORT_DATA_BY_DISTRICT!$A$1:$AH$1,0)), "")</f>
        <v/>
      </c>
      <c r="K18" s="11" t="str">
        <f>IFERROR(INDEX([1]REPORT_DATA_BY_DISTRICT!$A:$AH,$F18,MATCH(K$8,[1]REPORT_DATA_BY_DISTRICT!$A$1:$AH$1,0)), "")</f>
        <v/>
      </c>
      <c r="L18" s="11" t="str">
        <f>IFERROR(INDEX([1]REPORT_DATA_BY_DISTRICT!$A:$AH,$F18,MATCH(L$8,[1]REPORT_DATA_BY_DISTRICT!$A$1:$AH$1,0)), "")</f>
        <v/>
      </c>
      <c r="M18" s="11" t="str">
        <f>IFERROR(INDEX([1]REPORT_DATA_BY_DISTRICT!$A:$AH,$F18,MATCH(M$8,[1]REPORT_DATA_BY_DISTRICT!$A$1:$AH$1,0)), "")</f>
        <v/>
      </c>
      <c r="N18" s="11" t="str">
        <f>IFERROR(INDEX([1]REPORT_DATA_BY_DISTRICT!$A:$AH,$F18,MATCH(N$8,[1]REPORT_DATA_BY_DISTRICT!$A$1:$AH$1,0)), "")</f>
        <v/>
      </c>
      <c r="O18" s="11" t="str">
        <f>IFERROR(INDEX([1]REPORT_DATA_BY_DISTRICT!$A:$AH,$F18,MATCH(O$8,[1]REPORT_DATA_BY_DISTRICT!$A$1:$AH$1,0)), "")</f>
        <v/>
      </c>
      <c r="P18" s="11" t="str">
        <f>IFERROR(INDEX([1]REPORT_DATA_BY_DISTRICT!$A:$AH,$F18,MATCH(P$8,[1]REPORT_DATA_BY_DISTRICT!$A$1:$AH$1,0)), "")</f>
        <v/>
      </c>
      <c r="Q18" s="11" t="str">
        <f>IFERROR(INDEX([1]REPORT_DATA_BY_DISTRICT!$A:$AH,$F18,MATCH(Q$8,[1]REPORT_DATA_BY_DISTRICT!$A$1:$AH$1,0)), "")</f>
        <v/>
      </c>
      <c r="R18" s="11" t="str">
        <f>IFERROR(INDEX([1]REPORT_DATA_BY_DISTRICT!$A:$AH,$F18,MATCH(R$8,[1]REPORT_DATA_BY_DISTRICT!$A$1:$AH$1,0)), "")</f>
        <v/>
      </c>
      <c r="S18" s="11" t="str">
        <f>IFERROR(INDEX([1]REPORT_DATA_BY_DISTRICT!$A:$AH,$F18,MATCH(S$8,[1]REPORT_DATA_BY_DISTRICT!$A$1:$AH$1,0)), "")</f>
        <v/>
      </c>
      <c r="T18" s="11" t="str">
        <f>IFERROR(INDEX([1]REPORT_DATA_BY_DISTRICT!$A:$AH,$F18,MATCH(T$8,[1]REPORT_DATA_BY_DISTRICT!$A$1:$AH$1,0)), "")</f>
        <v/>
      </c>
      <c r="U18" s="11" t="str">
        <f>IFERROR(INDEX([1]REPORT_DATA_BY_DISTRICT!$A:$AH,$F18,MATCH(U$8,[1]REPORT_DATA_BY_DISTRICT!$A$1:$AH$1,0)), "")</f>
        <v/>
      </c>
      <c r="V18" s="11" t="str">
        <f>IFERROR(INDEX([1]REPORT_DATA_BY_DISTRICT!$A:$AH,$F18,MATCH(V$8,[1]REPORT_DATA_BY_DISTRICT!$A$1:$AH$1,0)), "")</f>
        <v/>
      </c>
    </row>
    <row r="19" spans="2:22">
      <c r="B19" s="28" t="s">
        <v>1388</v>
      </c>
      <c r="C19" s="14"/>
      <c r="D19" s="14"/>
      <c r="E19" s="14" t="str">
        <f>CONCATENATE(YEAR,":",MONTH,":3:",WEEKLY_REPORT_DAY,":", $A$1)</f>
        <v>2016:2:3:7:TAOYUAN</v>
      </c>
      <c r="F19" s="14" t="e">
        <f>MATCH($E19,REPORT_DATA_BY_ZONE!$A:$A, 0)</f>
        <v>#N/A</v>
      </c>
      <c r="G19" s="11" t="str">
        <f>IFERROR(INDEX([1]REPORT_DATA_BY_DISTRICT!$A:$AH,$F19,MATCH(G$8,[1]REPORT_DATA_BY_DISTRICT!$A$1:$AH$1,0)), "")</f>
        <v/>
      </c>
      <c r="H19" s="11" t="str">
        <f>IFERROR(INDEX([1]REPORT_DATA_BY_DISTRICT!$A:$AH,$F19,MATCH(H$8,[1]REPORT_DATA_BY_DISTRICT!$A$1:$AH$1,0)), "")</f>
        <v/>
      </c>
      <c r="I19" s="11" t="str">
        <f>IFERROR(INDEX([1]REPORT_DATA_BY_DISTRICT!$A:$AH,$F19,MATCH(I$8,[1]REPORT_DATA_BY_DISTRICT!$A$1:$AH$1,0)), "")</f>
        <v/>
      </c>
      <c r="J19" s="11" t="str">
        <f>IFERROR(INDEX([1]REPORT_DATA_BY_DISTRICT!$A:$AH,$F19,MATCH(J$8,[1]REPORT_DATA_BY_DISTRICT!$A$1:$AH$1,0)), "")</f>
        <v/>
      </c>
      <c r="K19" s="11" t="str">
        <f>IFERROR(INDEX([1]REPORT_DATA_BY_DISTRICT!$A:$AH,$F19,MATCH(K$8,[1]REPORT_DATA_BY_DISTRICT!$A$1:$AH$1,0)), "")</f>
        <v/>
      </c>
      <c r="L19" s="11" t="str">
        <f>IFERROR(INDEX([1]REPORT_DATA_BY_DISTRICT!$A:$AH,$F19,MATCH(L$8,[1]REPORT_DATA_BY_DISTRICT!$A$1:$AH$1,0)), "")</f>
        <v/>
      </c>
      <c r="M19" s="11" t="str">
        <f>IFERROR(INDEX([1]REPORT_DATA_BY_DISTRICT!$A:$AH,$F19,MATCH(M$8,[1]REPORT_DATA_BY_DISTRICT!$A$1:$AH$1,0)), "")</f>
        <v/>
      </c>
      <c r="N19" s="11" t="str">
        <f>IFERROR(INDEX([1]REPORT_DATA_BY_DISTRICT!$A:$AH,$F19,MATCH(N$8,[1]REPORT_DATA_BY_DISTRICT!$A$1:$AH$1,0)), "")</f>
        <v/>
      </c>
      <c r="O19" s="11" t="str">
        <f>IFERROR(INDEX([1]REPORT_DATA_BY_DISTRICT!$A:$AH,$F19,MATCH(O$8,[1]REPORT_DATA_BY_DISTRICT!$A$1:$AH$1,0)), "")</f>
        <v/>
      </c>
      <c r="P19" s="11" t="str">
        <f>IFERROR(INDEX([1]REPORT_DATA_BY_DISTRICT!$A:$AH,$F19,MATCH(P$8,[1]REPORT_DATA_BY_DISTRICT!$A$1:$AH$1,0)), "")</f>
        <v/>
      </c>
      <c r="Q19" s="11" t="str">
        <f>IFERROR(INDEX([1]REPORT_DATA_BY_DISTRICT!$A:$AH,$F19,MATCH(Q$8,[1]REPORT_DATA_BY_DISTRICT!$A$1:$AH$1,0)), "")</f>
        <v/>
      </c>
      <c r="R19" s="11" t="str">
        <f>IFERROR(INDEX([1]REPORT_DATA_BY_DISTRICT!$A:$AH,$F19,MATCH(R$8,[1]REPORT_DATA_BY_DISTRICT!$A$1:$AH$1,0)), "")</f>
        <v/>
      </c>
      <c r="S19" s="11" t="str">
        <f>IFERROR(INDEX([1]REPORT_DATA_BY_DISTRICT!$A:$AH,$F19,MATCH(S$8,[1]REPORT_DATA_BY_DISTRICT!$A$1:$AH$1,0)), "")</f>
        <v/>
      </c>
      <c r="T19" s="11" t="str">
        <f>IFERROR(INDEX([1]REPORT_DATA_BY_DISTRICT!$A:$AH,$F19,MATCH(T$8,[1]REPORT_DATA_BY_DISTRICT!$A$1:$AH$1,0)), "")</f>
        <v/>
      </c>
      <c r="U19" s="11" t="str">
        <f>IFERROR(INDEX([1]REPORT_DATA_BY_DISTRICT!$A:$AH,$F19,MATCH(U$8,[1]REPORT_DATA_BY_DISTRICT!$A$1:$AH$1,0)), "")</f>
        <v/>
      </c>
      <c r="V19" s="11" t="str">
        <f>IFERROR(INDEX([1]REPORT_DATA_BY_DISTRICT!$A:$AH,$F19,MATCH(V$8,[1]REPORT_DATA_BY_DISTRICT!$A$1:$AH$1,0)), "")</f>
        <v/>
      </c>
    </row>
    <row r="20" spans="2:22">
      <c r="B20" s="28" t="s">
        <v>1389</v>
      </c>
      <c r="C20" s="14"/>
      <c r="D20" s="14"/>
      <c r="E20" s="14" t="str">
        <f>CONCATENATE(YEAR,":",MONTH,":4:",WEEKLY_REPORT_DAY,":", $A$1)</f>
        <v>2016:2:4:7:TAOYUAN</v>
      </c>
      <c r="F20" s="14" t="e">
        <f>MATCH($E20,REPORT_DATA_BY_ZONE!$A:$A, 0)</f>
        <v>#N/A</v>
      </c>
      <c r="G20" s="11" t="str">
        <f>IFERROR(INDEX([1]REPORT_DATA_BY_DISTRICT!$A:$AH,$F20,MATCH(G$8,[1]REPORT_DATA_BY_DISTRICT!$A$1:$AH$1,0)), "")</f>
        <v/>
      </c>
      <c r="H20" s="11" t="str">
        <f>IFERROR(INDEX([1]REPORT_DATA_BY_DISTRICT!$A:$AH,$F20,MATCH(H$8,[1]REPORT_DATA_BY_DISTRICT!$A$1:$AH$1,0)), "")</f>
        <v/>
      </c>
      <c r="I20" s="11" t="str">
        <f>IFERROR(INDEX([1]REPORT_DATA_BY_DISTRICT!$A:$AH,$F20,MATCH(I$8,[1]REPORT_DATA_BY_DISTRICT!$A$1:$AH$1,0)), "")</f>
        <v/>
      </c>
      <c r="J20" s="11" t="str">
        <f>IFERROR(INDEX([1]REPORT_DATA_BY_DISTRICT!$A:$AH,$F20,MATCH(J$8,[1]REPORT_DATA_BY_DISTRICT!$A$1:$AH$1,0)), "")</f>
        <v/>
      </c>
      <c r="K20" s="11" t="str">
        <f>IFERROR(INDEX([1]REPORT_DATA_BY_DISTRICT!$A:$AH,$F20,MATCH(K$8,[1]REPORT_DATA_BY_DISTRICT!$A$1:$AH$1,0)), "")</f>
        <v/>
      </c>
      <c r="L20" s="11" t="str">
        <f>IFERROR(INDEX([1]REPORT_DATA_BY_DISTRICT!$A:$AH,$F20,MATCH(L$8,[1]REPORT_DATA_BY_DISTRICT!$A$1:$AH$1,0)), "")</f>
        <v/>
      </c>
      <c r="M20" s="11" t="str">
        <f>IFERROR(INDEX([1]REPORT_DATA_BY_DISTRICT!$A:$AH,$F20,MATCH(M$8,[1]REPORT_DATA_BY_DISTRICT!$A$1:$AH$1,0)), "")</f>
        <v/>
      </c>
      <c r="N20" s="11" t="str">
        <f>IFERROR(INDEX([1]REPORT_DATA_BY_DISTRICT!$A:$AH,$F20,MATCH(N$8,[1]REPORT_DATA_BY_DISTRICT!$A$1:$AH$1,0)), "")</f>
        <v/>
      </c>
      <c r="O20" s="11" t="str">
        <f>IFERROR(INDEX([1]REPORT_DATA_BY_DISTRICT!$A:$AH,$F20,MATCH(O$8,[1]REPORT_DATA_BY_DISTRICT!$A$1:$AH$1,0)), "")</f>
        <v/>
      </c>
      <c r="P20" s="11" t="str">
        <f>IFERROR(INDEX([1]REPORT_DATA_BY_DISTRICT!$A:$AH,$F20,MATCH(P$8,[1]REPORT_DATA_BY_DISTRICT!$A$1:$AH$1,0)), "")</f>
        <v/>
      </c>
      <c r="Q20" s="11" t="str">
        <f>IFERROR(INDEX([1]REPORT_DATA_BY_DISTRICT!$A:$AH,$F20,MATCH(Q$8,[1]REPORT_DATA_BY_DISTRICT!$A$1:$AH$1,0)), "")</f>
        <v/>
      </c>
      <c r="R20" s="11" t="str">
        <f>IFERROR(INDEX([1]REPORT_DATA_BY_DISTRICT!$A:$AH,$F20,MATCH(R$8,[1]REPORT_DATA_BY_DISTRICT!$A$1:$AH$1,0)), "")</f>
        <v/>
      </c>
      <c r="S20" s="11" t="str">
        <f>IFERROR(INDEX([1]REPORT_DATA_BY_DISTRICT!$A:$AH,$F20,MATCH(S$8,[1]REPORT_DATA_BY_DISTRICT!$A$1:$AH$1,0)), "")</f>
        <v/>
      </c>
      <c r="T20" s="11" t="str">
        <f>IFERROR(INDEX([1]REPORT_DATA_BY_DISTRICT!$A:$AH,$F20,MATCH(T$8,[1]REPORT_DATA_BY_DISTRICT!$A$1:$AH$1,0)), "")</f>
        <v/>
      </c>
      <c r="U20" s="11" t="str">
        <f>IFERROR(INDEX([1]REPORT_DATA_BY_DISTRICT!$A:$AH,$F20,MATCH(U$8,[1]REPORT_DATA_BY_DISTRICT!$A$1:$AH$1,0)), "")</f>
        <v/>
      </c>
      <c r="V20" s="11" t="str">
        <f>IFERROR(INDEX([1]REPORT_DATA_BY_DISTRICT!$A:$AH,$F20,MATCH(V$8,[1]REPORT_DATA_BY_DISTRICT!$A$1:$AH$1,0)), "")</f>
        <v/>
      </c>
    </row>
    <row r="21" spans="2:22">
      <c r="B21" s="28" t="s">
        <v>1390</v>
      </c>
      <c r="C21" s="14"/>
      <c r="D21" s="14"/>
      <c r="E21" s="14" t="str">
        <f>CONCATENATE(YEAR,":",MONTH,":5:",WEEKLY_REPORT_DAY,":", $A$1)</f>
        <v>2016:2:5:7:TAOYUAN</v>
      </c>
      <c r="F21" s="14" t="e">
        <f>MATCH($E21,REPORT_DATA_BY_ZONE!$A:$A, 0)</f>
        <v>#N/A</v>
      </c>
      <c r="G21" s="11" t="str">
        <f>IFERROR(INDEX([1]REPORT_DATA_BY_DISTRICT!$A:$AH,$F21,MATCH(G$8,[1]REPORT_DATA_BY_DISTRICT!$A$1:$AH$1,0)), "")</f>
        <v/>
      </c>
      <c r="H21" s="11" t="str">
        <f>IFERROR(INDEX([1]REPORT_DATA_BY_DISTRICT!$A:$AH,$F21,MATCH(H$8,[1]REPORT_DATA_BY_DISTRICT!$A$1:$AH$1,0)), "")</f>
        <v/>
      </c>
      <c r="I21" s="11" t="str">
        <f>IFERROR(INDEX([1]REPORT_DATA_BY_DISTRICT!$A:$AH,$F21,MATCH(I$8,[1]REPORT_DATA_BY_DISTRICT!$A$1:$AH$1,0)), "")</f>
        <v/>
      </c>
      <c r="J21" s="11" t="str">
        <f>IFERROR(INDEX([1]REPORT_DATA_BY_DISTRICT!$A:$AH,$F21,MATCH(J$8,[1]REPORT_DATA_BY_DISTRICT!$A$1:$AH$1,0)), "")</f>
        <v/>
      </c>
      <c r="K21" s="11" t="str">
        <f>IFERROR(INDEX([1]REPORT_DATA_BY_DISTRICT!$A:$AH,$F21,MATCH(K$8,[1]REPORT_DATA_BY_DISTRICT!$A$1:$AH$1,0)), "")</f>
        <v/>
      </c>
      <c r="L21" s="11" t="str">
        <f>IFERROR(INDEX([1]REPORT_DATA_BY_DISTRICT!$A:$AH,$F21,MATCH(L$8,[1]REPORT_DATA_BY_DISTRICT!$A$1:$AH$1,0)), "")</f>
        <v/>
      </c>
      <c r="M21" s="11" t="str">
        <f>IFERROR(INDEX([1]REPORT_DATA_BY_DISTRICT!$A:$AH,$F21,MATCH(M$8,[1]REPORT_DATA_BY_DISTRICT!$A$1:$AH$1,0)), "")</f>
        <v/>
      </c>
      <c r="N21" s="11" t="str">
        <f>IFERROR(INDEX([1]REPORT_DATA_BY_DISTRICT!$A:$AH,$F21,MATCH(N$8,[1]REPORT_DATA_BY_DISTRICT!$A$1:$AH$1,0)), "")</f>
        <v/>
      </c>
      <c r="O21" s="11" t="str">
        <f>IFERROR(INDEX([1]REPORT_DATA_BY_DISTRICT!$A:$AH,$F21,MATCH(O$8,[1]REPORT_DATA_BY_DISTRICT!$A$1:$AH$1,0)), "")</f>
        <v/>
      </c>
      <c r="P21" s="11" t="str">
        <f>IFERROR(INDEX([1]REPORT_DATA_BY_DISTRICT!$A:$AH,$F21,MATCH(P$8,[1]REPORT_DATA_BY_DISTRICT!$A$1:$AH$1,0)), "")</f>
        <v/>
      </c>
      <c r="Q21" s="11" t="str">
        <f>IFERROR(INDEX([1]REPORT_DATA_BY_DISTRICT!$A:$AH,$F21,MATCH(Q$8,[1]REPORT_DATA_BY_DISTRICT!$A$1:$AH$1,0)), "")</f>
        <v/>
      </c>
      <c r="R21" s="11" t="str">
        <f>IFERROR(INDEX([1]REPORT_DATA_BY_DISTRICT!$A:$AH,$F21,MATCH(R$8,[1]REPORT_DATA_BY_DISTRICT!$A$1:$AH$1,0)), "")</f>
        <v/>
      </c>
      <c r="S21" s="11" t="str">
        <f>IFERROR(INDEX([1]REPORT_DATA_BY_DISTRICT!$A:$AH,$F21,MATCH(S$8,[1]REPORT_DATA_BY_DISTRICT!$A$1:$AH$1,0)), "")</f>
        <v/>
      </c>
      <c r="T21" s="11" t="str">
        <f>IFERROR(INDEX([1]REPORT_DATA_BY_DISTRICT!$A:$AH,$F21,MATCH(T$8,[1]REPORT_DATA_BY_DISTRICT!$A$1:$AH$1,0)), "")</f>
        <v/>
      </c>
      <c r="U21" s="11" t="str">
        <f>IFERROR(INDEX([1]REPORT_DATA_BY_DISTRICT!$A:$AH,$F21,MATCH(U$8,[1]REPORT_DATA_BY_DISTRICT!$A$1:$AH$1,0)), "")</f>
        <v/>
      </c>
      <c r="V21" s="11" t="str">
        <f>IFERROR(INDEX([1]REPORT_DATA_BY_DISTRICT!$A:$AH,$F21,MATCH(V$8,[1]REPORT_DATA_BY_DISTRICT!$A$1:$AH$1,0)), "")</f>
        <v/>
      </c>
    </row>
    <row r="22" spans="2:22">
      <c r="B22" s="18" t="s">
        <v>1418</v>
      </c>
      <c r="C22" s="15"/>
      <c r="D22" s="15"/>
      <c r="E22" s="15"/>
      <c r="F22" s="15"/>
      <c r="G22" s="19">
        <f>SUM(G17:G21)</f>
        <v>0</v>
      </c>
      <c r="H22" s="19">
        <f t="shared" ref="H22:V22" si="1">SUM(H17:H21)</f>
        <v>0</v>
      </c>
      <c r="I22" s="19">
        <f t="shared" si="1"/>
        <v>0</v>
      </c>
      <c r="J22" s="19">
        <f t="shared" si="1"/>
        <v>0</v>
      </c>
      <c r="K22" s="19">
        <f t="shared" si="1"/>
        <v>0</v>
      </c>
      <c r="L22" s="19">
        <f t="shared" si="1"/>
        <v>0</v>
      </c>
      <c r="M22" s="19">
        <f t="shared" si="1"/>
        <v>0</v>
      </c>
      <c r="N22" s="19">
        <f t="shared" si="1"/>
        <v>0</v>
      </c>
      <c r="O22" s="19">
        <f t="shared" si="1"/>
        <v>0</v>
      </c>
      <c r="P22" s="19">
        <f t="shared" si="1"/>
        <v>0</v>
      </c>
      <c r="Q22" s="19">
        <f t="shared" si="1"/>
        <v>0</v>
      </c>
      <c r="R22" s="19">
        <f t="shared" si="1"/>
        <v>0</v>
      </c>
      <c r="S22" s="19">
        <f t="shared" si="1"/>
        <v>0</v>
      </c>
      <c r="T22" s="19">
        <f t="shared" si="1"/>
        <v>0</v>
      </c>
      <c r="U22" s="19">
        <f t="shared" si="1"/>
        <v>0</v>
      </c>
      <c r="V22" s="19">
        <f t="shared" si="1"/>
        <v>0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879" priority="143" operator="lessThan">
      <formula>0.5</formula>
    </cfRule>
    <cfRule type="cellIs" dxfId="878" priority="144" operator="greaterThan">
      <formula>0.5</formula>
    </cfRule>
  </conditionalFormatting>
  <conditionalFormatting sqref="N10:N11">
    <cfRule type="cellIs" dxfId="877" priority="141" operator="lessThan">
      <formula>4.5</formula>
    </cfRule>
    <cfRule type="cellIs" dxfId="876" priority="142" operator="greaterThan">
      <formula>5.5</formula>
    </cfRule>
  </conditionalFormatting>
  <conditionalFormatting sqref="O10:O11">
    <cfRule type="cellIs" dxfId="875" priority="139" operator="lessThan">
      <formula>1.5</formula>
    </cfRule>
    <cfRule type="cellIs" dxfId="874" priority="140" operator="greaterThan">
      <formula>2.5</formula>
    </cfRule>
  </conditionalFormatting>
  <conditionalFormatting sqref="P10:P11">
    <cfRule type="cellIs" dxfId="873" priority="137" operator="lessThan">
      <formula>4.5</formula>
    </cfRule>
    <cfRule type="cellIs" dxfId="872" priority="138" operator="greaterThan">
      <formula>7.5</formula>
    </cfRule>
  </conditionalFormatting>
  <conditionalFormatting sqref="R10:S11">
    <cfRule type="cellIs" dxfId="871" priority="135" operator="lessThan">
      <formula>2.5</formula>
    </cfRule>
    <cfRule type="cellIs" dxfId="870" priority="136" operator="greaterThan">
      <formula>4.5</formula>
    </cfRule>
  </conditionalFormatting>
  <conditionalFormatting sqref="T10:T11">
    <cfRule type="cellIs" dxfId="869" priority="133" operator="lessThan">
      <formula>2.5</formula>
    </cfRule>
    <cfRule type="cellIs" dxfId="868" priority="134" operator="greaterThan">
      <formula>4.5</formula>
    </cfRule>
  </conditionalFormatting>
  <conditionalFormatting sqref="U10:U11">
    <cfRule type="cellIs" dxfId="867" priority="132" operator="greaterThan">
      <formula>1.5</formula>
    </cfRule>
  </conditionalFormatting>
  <conditionalFormatting sqref="L10:V11">
    <cfRule type="expression" dxfId="866" priority="129">
      <formula>L10=""</formula>
    </cfRule>
  </conditionalFormatting>
  <conditionalFormatting sqref="S10:S11">
    <cfRule type="cellIs" dxfId="865" priority="130" operator="greaterThan">
      <formula>0.5</formula>
    </cfRule>
    <cfRule type="cellIs" dxfId="864" priority="131" operator="lessThan">
      <formula>0.5</formula>
    </cfRule>
  </conditionalFormatting>
  <conditionalFormatting sqref="L12:M13">
    <cfRule type="cellIs" dxfId="863" priority="127" operator="lessThan">
      <formula>0.5</formula>
    </cfRule>
    <cfRule type="cellIs" dxfId="862" priority="128" operator="greaterThan">
      <formula>0.5</formula>
    </cfRule>
  </conditionalFormatting>
  <conditionalFormatting sqref="N12:N13">
    <cfRule type="cellIs" dxfId="861" priority="125" operator="lessThan">
      <formula>4.5</formula>
    </cfRule>
    <cfRule type="cellIs" dxfId="860" priority="126" operator="greaterThan">
      <formula>5.5</formula>
    </cfRule>
  </conditionalFormatting>
  <conditionalFormatting sqref="O12:O13">
    <cfRule type="cellIs" dxfId="859" priority="123" operator="lessThan">
      <formula>1.5</formula>
    </cfRule>
    <cfRule type="cellIs" dxfId="858" priority="124" operator="greaterThan">
      <formula>2.5</formula>
    </cfRule>
  </conditionalFormatting>
  <conditionalFormatting sqref="P12:P13">
    <cfRule type="cellIs" dxfId="857" priority="121" operator="lessThan">
      <formula>4.5</formula>
    </cfRule>
    <cfRule type="cellIs" dxfId="856" priority="122" operator="greaterThan">
      <formula>7.5</formula>
    </cfRule>
  </conditionalFormatting>
  <conditionalFormatting sqref="R12:S13">
    <cfRule type="cellIs" dxfId="855" priority="119" operator="lessThan">
      <formula>2.5</formula>
    </cfRule>
    <cfRule type="cellIs" dxfId="854" priority="120" operator="greaterThan">
      <formula>4.5</formula>
    </cfRule>
  </conditionalFormatting>
  <conditionalFormatting sqref="T12:T13">
    <cfRule type="cellIs" dxfId="853" priority="117" operator="lessThan">
      <formula>2.5</formula>
    </cfRule>
    <cfRule type="cellIs" dxfId="852" priority="118" operator="greaterThan">
      <formula>4.5</formula>
    </cfRule>
  </conditionalFormatting>
  <conditionalFormatting sqref="U12:U13">
    <cfRule type="cellIs" dxfId="851" priority="116" operator="greaterThan">
      <formula>1.5</formula>
    </cfRule>
  </conditionalFormatting>
  <conditionalFormatting sqref="L12:V13">
    <cfRule type="expression" dxfId="850" priority="113">
      <formula>L12=""</formula>
    </cfRule>
  </conditionalFormatting>
  <conditionalFormatting sqref="S12:S13">
    <cfRule type="cellIs" dxfId="849" priority="114" operator="greaterThan">
      <formula>0.5</formula>
    </cfRule>
    <cfRule type="cellIs" dxfId="848" priority="115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34" zoomScaleNormal="100" workbookViewId="0">
      <selection activeCell="B24" sqref="B24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10" workbookViewId="0">
      <selection activeCell="B24" sqref="B2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83</v>
      </c>
      <c r="K1" s="39" t="s">
        <v>85</v>
      </c>
      <c r="L1" s="39" t="s">
        <v>84</v>
      </c>
      <c r="M1" s="39" t="s">
        <v>73</v>
      </c>
      <c r="N1" s="39" t="s">
        <v>71</v>
      </c>
      <c r="O1" s="39" t="s">
        <v>72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1462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80</v>
      </c>
      <c r="K2" s="8" t="s">
        <v>79</v>
      </c>
      <c r="L2" s="8" t="s">
        <v>78</v>
      </c>
      <c r="M2" s="8" t="s">
        <v>77</v>
      </c>
      <c r="N2" s="8" t="s">
        <v>81</v>
      </c>
      <c r="O2" s="8" t="s">
        <v>82</v>
      </c>
      <c r="P2" s="8" t="s">
        <v>1463</v>
      </c>
      <c r="Q2" s="8" t="s">
        <v>16</v>
      </c>
      <c r="R2" s="37" t="s">
        <v>1464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2014:1:0:0:TAOYUAN</v>
      </c>
      <c r="F3" s="37" t="e">
        <f ca="1">MATCH($E3,INDIRECT(CONCATENATE($B$41,"$A:$A")),0)</f>
        <v>#N/A</v>
      </c>
      <c r="G3" s="30" t="e">
        <f ca="1">INDEX(INDIRECT(CONCATENATE($B$41,"$A:$AG")),$F3,MATCH(G$2,INDIRECT(CONCATENATE($B$41,"$A$1:$AG$1")),0))</f>
        <v>#N/A</v>
      </c>
      <c r="H3" s="30">
        <f t="shared" ref="H3:H38" si="3">$B$43</f>
        <v>8</v>
      </c>
      <c r="I3" s="37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2014:2:0:0:TAOYUAN</v>
      </c>
      <c r="F4" s="37">
        <f t="shared" ref="F4:F38" ca="1" si="5">MATCH($E4,INDIRECT(CONCATENATE($B$41,"$A:$A")),0)</f>
        <v>34</v>
      </c>
      <c r="G4" s="30">
        <f t="shared" ref="G4:G38" ca="1" si="6">INDEX(INDIRECT(CONCATENATE($B$41,"$A:$AG")),$F4,MATCH(G$2,INDIRECT(CONCATENATE($B$41,"$A$1:$AG$1")),0))</f>
        <v>6</v>
      </c>
      <c r="H4" s="30">
        <f t="shared" si="3"/>
        <v>8</v>
      </c>
      <c r="I4" s="37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2014:3:0:0:TAOYUAN</v>
      </c>
      <c r="F5" s="37">
        <f t="shared" ca="1" si="5"/>
        <v>42</v>
      </c>
      <c r="G5" s="30">
        <f t="shared" ca="1" si="6"/>
        <v>10</v>
      </c>
      <c r="H5" s="30">
        <f t="shared" si="3"/>
        <v>8</v>
      </c>
      <c r="I5" s="37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2014:4:0:0:TAOYUAN</v>
      </c>
      <c r="F6" s="37">
        <f t="shared" ca="1" si="5"/>
        <v>50</v>
      </c>
      <c r="G6" s="30">
        <f t="shared" ca="1" si="6"/>
        <v>6</v>
      </c>
      <c r="H6" s="30">
        <f t="shared" si="3"/>
        <v>8</v>
      </c>
      <c r="I6" s="37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2014:5:0:0:TAOYUAN</v>
      </c>
      <c r="F7" s="37">
        <f t="shared" ca="1" si="5"/>
        <v>58</v>
      </c>
      <c r="G7" s="30">
        <f t="shared" ca="1" si="6"/>
        <v>3</v>
      </c>
      <c r="H7" s="30">
        <f t="shared" si="3"/>
        <v>8</v>
      </c>
      <c r="I7" s="37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2014:6:0:0:TAOYUAN</v>
      </c>
      <c r="F8" s="37">
        <f t="shared" ca="1" si="5"/>
        <v>66</v>
      </c>
      <c r="G8" s="30">
        <f t="shared" ca="1" si="6"/>
        <v>9</v>
      </c>
      <c r="H8" s="30">
        <f t="shared" si="3"/>
        <v>8</v>
      </c>
      <c r="I8" s="37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2014:7:0:0:TAOYUAN</v>
      </c>
      <c r="F9" s="37">
        <f t="shared" ca="1" si="5"/>
        <v>74</v>
      </c>
      <c r="G9" s="30">
        <f t="shared" ca="1" si="6"/>
        <v>11</v>
      </c>
      <c r="H9" s="30">
        <f t="shared" si="3"/>
        <v>8</v>
      </c>
      <c r="I9" s="37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2014:8:0:0:TAOYUAN</v>
      </c>
      <c r="F10" s="37">
        <f t="shared" ca="1" si="5"/>
        <v>82</v>
      </c>
      <c r="G10" s="30">
        <f t="shared" ca="1" si="6"/>
        <v>6</v>
      </c>
      <c r="H10" s="30">
        <f t="shared" si="3"/>
        <v>8</v>
      </c>
      <c r="I10" s="37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2014:9:0:0:TAOYUAN</v>
      </c>
      <c r="F11" s="37">
        <f t="shared" ca="1" si="5"/>
        <v>90</v>
      </c>
      <c r="G11" s="30">
        <f t="shared" ca="1" si="6"/>
        <v>7</v>
      </c>
      <c r="H11" s="30">
        <f t="shared" si="3"/>
        <v>8</v>
      </c>
      <c r="I11" s="37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2014:10:0:0:TAOYUAN</v>
      </c>
      <c r="F12" s="37">
        <f t="shared" ca="1" si="5"/>
        <v>7</v>
      </c>
      <c r="G12" s="30">
        <f t="shared" ca="1" si="6"/>
        <v>9</v>
      </c>
      <c r="H12" s="30">
        <f t="shared" si="3"/>
        <v>8</v>
      </c>
      <c r="I12" s="37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2014:11:0:0:TAOYUAN</v>
      </c>
      <c r="F13" s="37">
        <f t="shared" ca="1" si="5"/>
        <v>16</v>
      </c>
      <c r="G13" s="30">
        <f t="shared" ca="1" si="6"/>
        <v>6</v>
      </c>
      <c r="H13" s="30">
        <f t="shared" si="3"/>
        <v>8</v>
      </c>
      <c r="I13" s="37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2014:12:0:0:TAOYUAN</v>
      </c>
      <c r="F14" s="37">
        <f t="shared" ca="1" si="5"/>
        <v>25</v>
      </c>
      <c r="G14" s="30">
        <f t="shared" ca="1" si="6"/>
        <v>7</v>
      </c>
      <c r="H14" s="30">
        <f t="shared" si="3"/>
        <v>8</v>
      </c>
      <c r="I14" s="37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2015:1:0:0:TAOYUAN</v>
      </c>
      <c r="F15" s="37">
        <f t="shared" ca="1" si="5"/>
        <v>129</v>
      </c>
      <c r="G15" s="30">
        <f t="shared" ca="1" si="6"/>
        <v>6</v>
      </c>
      <c r="H15" s="30">
        <f t="shared" si="3"/>
        <v>8</v>
      </c>
      <c r="I15" s="37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2015:2:0:0:TAOYUAN</v>
      </c>
      <c r="F16" s="37">
        <f t="shared" ca="1" si="5"/>
        <v>139</v>
      </c>
      <c r="G16" s="30">
        <f t="shared" ca="1" si="6"/>
        <v>7</v>
      </c>
      <c r="H16" s="30">
        <f t="shared" si="3"/>
        <v>8</v>
      </c>
      <c r="I16" s="37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2015:3:0:0:TAOYUAN</v>
      </c>
      <c r="F17" s="37">
        <f t="shared" ca="1" si="5"/>
        <v>149</v>
      </c>
      <c r="G17" s="30">
        <f t="shared" ca="1" si="6"/>
        <v>4</v>
      </c>
      <c r="H17" s="30">
        <f t="shared" si="3"/>
        <v>8</v>
      </c>
      <c r="I17" s="37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2015:4:0:0:TAOYUAN</v>
      </c>
      <c r="F18" s="37">
        <f t="shared" ca="1" si="5"/>
        <v>159</v>
      </c>
      <c r="G18" s="30">
        <f t="shared" ca="1" si="6"/>
        <v>6</v>
      </c>
      <c r="H18" s="30">
        <f t="shared" si="3"/>
        <v>8</v>
      </c>
      <c r="I18" s="37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2015:5:0:0:TAOYUAN</v>
      </c>
      <c r="F19" s="37">
        <f t="shared" ca="1" si="5"/>
        <v>169</v>
      </c>
      <c r="G19" s="30">
        <f t="shared" ca="1" si="6"/>
        <v>6</v>
      </c>
      <c r="H19" s="30">
        <f t="shared" si="3"/>
        <v>8</v>
      </c>
      <c r="I19" s="37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2015:6:0:0:TAOYUAN</v>
      </c>
      <c r="F20" s="37">
        <f t="shared" ca="1" si="5"/>
        <v>179</v>
      </c>
      <c r="G20" s="30">
        <f t="shared" ca="1" si="6"/>
        <v>11</v>
      </c>
      <c r="H20" s="30">
        <f t="shared" si="3"/>
        <v>8</v>
      </c>
      <c r="I20" s="37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2015:7:0:0:TAOYUAN</v>
      </c>
      <c r="F21" s="37">
        <f t="shared" ca="1" si="5"/>
        <v>189</v>
      </c>
      <c r="G21" s="30">
        <f t="shared" ca="1" si="6"/>
        <v>8</v>
      </c>
      <c r="H21" s="30">
        <f t="shared" si="3"/>
        <v>8</v>
      </c>
      <c r="I21" s="37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2015:8:0:0:TAOYUAN</v>
      </c>
      <c r="F22" s="37">
        <f t="shared" ca="1" si="5"/>
        <v>199</v>
      </c>
      <c r="G22" s="30">
        <f t="shared" ca="1" si="6"/>
        <v>10</v>
      </c>
      <c r="H22" s="30">
        <f t="shared" si="3"/>
        <v>8</v>
      </c>
      <c r="I22" s="37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2015:9:0:0:TAOYUAN</v>
      </c>
      <c r="F23" s="37">
        <f t="shared" ca="1" si="5"/>
        <v>209</v>
      </c>
      <c r="G23" s="30">
        <f t="shared" ca="1" si="6"/>
        <v>5</v>
      </c>
      <c r="H23" s="30">
        <f t="shared" si="3"/>
        <v>8</v>
      </c>
      <c r="I23" s="37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2015:10:0:0:TAOYUAN</v>
      </c>
      <c r="F24" s="37">
        <f t="shared" ca="1" si="5"/>
        <v>99</v>
      </c>
      <c r="G24" s="30">
        <f t="shared" ca="1" si="6"/>
        <v>5</v>
      </c>
      <c r="H24" s="30">
        <f t="shared" si="3"/>
        <v>8</v>
      </c>
      <c r="I24" s="37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2015:11:0:0:TAOYUAN</v>
      </c>
      <c r="F25" s="37">
        <f t="shared" ca="1" si="5"/>
        <v>109</v>
      </c>
      <c r="G25" s="30">
        <f t="shared" ca="1" si="6"/>
        <v>9</v>
      </c>
      <c r="H25" s="30">
        <f t="shared" si="3"/>
        <v>8</v>
      </c>
      <c r="I25" s="37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2015:12:0:0:TAOYUAN</v>
      </c>
      <c r="F26" s="37">
        <f t="shared" ca="1" si="5"/>
        <v>120</v>
      </c>
      <c r="G26" s="30">
        <f t="shared" ca="1" si="6"/>
        <v>11</v>
      </c>
      <c r="H26" s="30">
        <f t="shared" si="3"/>
        <v>8</v>
      </c>
      <c r="I26" s="37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2016:1:0:0:TAOYUAN</v>
      </c>
      <c r="F27" s="37">
        <f t="shared" ca="1" si="5"/>
        <v>220</v>
      </c>
      <c r="G27" s="30">
        <f t="shared" ca="1" si="6"/>
        <v>4</v>
      </c>
      <c r="H27" s="30">
        <f t="shared" si="3"/>
        <v>8</v>
      </c>
      <c r="I27" s="37">
        <f t="shared" ca="1" si="7"/>
        <v>9</v>
      </c>
      <c r="J27" s="11">
        <f t="shared" ca="1" si="8"/>
        <v>10</v>
      </c>
      <c r="K27" s="11">
        <f t="shared" ca="1" si="8"/>
        <v>0</v>
      </c>
      <c r="L27" s="11">
        <f t="shared" ca="1" si="8"/>
        <v>0</v>
      </c>
      <c r="M27" s="11">
        <f t="shared" ca="1" si="8"/>
        <v>10</v>
      </c>
      <c r="N27" s="11">
        <f t="shared" ca="1" si="8"/>
        <v>2</v>
      </c>
      <c r="O27" s="11">
        <f t="shared" ca="1" si="8"/>
        <v>1</v>
      </c>
      <c r="P27" s="8">
        <v>-11</v>
      </c>
      <c r="Q27" s="38">
        <f>DATE(YEAR, MONTH,DAY + 7*P27)</f>
        <v>42330</v>
      </c>
      <c r="R27" s="37">
        <f t="shared" ref="R27:R38" si="9">WEEKNUM(Q27,2)-WEEKNUM(DATE(YEAR(Q27),MONTH(Q27),1),2)+1</f>
        <v>4</v>
      </c>
      <c r="S27" s="38" t="str">
        <f ca="1">CONCATENATE(YEAR(Q27),":",MONTH(Q27),":",R27,":",WEEKLY_REPORT_DAY,":", INDIRECT(CONCATENATE($B$39, "$A$1")))</f>
        <v>2015:11:4:7:TAOYUAN</v>
      </c>
      <c r="T27" s="37" t="e">
        <f ca="1">MATCH(S27,INDIRECT(CONCATENATE($B$40,"$A:$A")),0)</f>
        <v>#N/A</v>
      </c>
      <c r="U27" s="30" t="e">
        <f ca="1">INDEX(INDIRECT(CONCATENATE($B$40,"$A:$AG")),$T27,MATCH(U$2,INDIRECT(CONCATENATE($B$40,"$A1:$AG1")),0))</f>
        <v>#N/A</v>
      </c>
      <c r="V27" s="30" t="e">
        <f t="shared" ref="V27:Y38" ca="1" si="10">INDEX(INDIRECT(CONCATENATE($B$40,"$A:$AG")),$T27,MATCH(V$2,INDIRECT(CONCATENATE($B$40,"$A1:$AG1")),0))</f>
        <v>#N/A</v>
      </c>
      <c r="W27" s="30" t="e">
        <f t="shared" ca="1" si="10"/>
        <v>#N/A</v>
      </c>
      <c r="X27" s="30" t="e">
        <f t="shared" ca="1" si="10"/>
        <v>#N/A</v>
      </c>
      <c r="Y27" s="30" t="e">
        <f t="shared" ca="1" si="10"/>
        <v>#N/A</v>
      </c>
      <c r="Z27" s="30">
        <f t="shared" ref="Z27:Z38" ca="1" si="11">ROUND(1*$B$45/$B$44,0)</f>
        <v>4</v>
      </c>
      <c r="AA27" s="30">
        <f t="shared" ref="AA27:AA38" ca="1" si="12">6*$B$45</f>
        <v>96</v>
      </c>
      <c r="AB27" s="30">
        <f t="shared" ref="AB27:AB38" ca="1" si="13">3*$B$45</f>
        <v>48</v>
      </c>
      <c r="AC27" s="30">
        <f t="shared" ref="AC27:AC38" ca="1" si="14">5*$B$45</f>
        <v>80</v>
      </c>
      <c r="AD27" s="30">
        <f t="shared" ref="AD27:AD38" ca="1" si="15">1*$B$45</f>
        <v>16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2016:2:0:0:TAOYUAN</v>
      </c>
      <c r="F28" s="37">
        <f t="shared" ca="1" si="5"/>
        <v>231</v>
      </c>
      <c r="G28" s="30">
        <f t="shared" ca="1" si="6"/>
        <v>2</v>
      </c>
      <c r="H28" s="30">
        <f t="shared" si="3"/>
        <v>8</v>
      </c>
      <c r="I28" s="37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8">
        <f>DATE(YEAR, MONTH,DAY + 7*P28)</f>
        <v>42337</v>
      </c>
      <c r="R28" s="37">
        <f t="shared" si="9"/>
        <v>5</v>
      </c>
      <c r="S28" s="38" t="str">
        <f ca="1">CONCATENATE(YEAR(Q28),":",MONTH(Q28),":",R28,":",WEEKLY_REPORT_DAY,":", INDIRECT(CONCATENATE($B$39, "$A$1")))</f>
        <v>2015:11:5:7:TAOYUAN</v>
      </c>
      <c r="T28" s="37" t="e">
        <f t="shared" ref="T28:T38" ca="1" si="16">MATCH(S28,INDIRECT(CONCATENATE($B$40,"$A:$A")),0)</f>
        <v>#N/A</v>
      </c>
      <c r="U28" s="30" t="e">
        <f t="shared" ref="U28:U38" ca="1" si="17">INDEX(INDIRECT(CONCATENATE($B$40,"$A:$AG")),$T28,MATCH(U$2,INDIRECT(CONCATENATE($B$40,"$A1:$AG1")),0))</f>
        <v>#N/A</v>
      </c>
      <c r="V28" s="30" t="e">
        <f t="shared" ca="1" si="10"/>
        <v>#N/A</v>
      </c>
      <c r="W28" s="30" t="e">
        <f t="shared" ca="1" si="10"/>
        <v>#N/A</v>
      </c>
      <c r="X28" s="30" t="e">
        <f t="shared" ca="1" si="10"/>
        <v>#N/A</v>
      </c>
      <c r="Y28" s="30" t="e">
        <f t="shared" ca="1" si="10"/>
        <v>#N/A</v>
      </c>
      <c r="Z28" s="30">
        <f t="shared" ca="1" si="11"/>
        <v>4</v>
      </c>
      <c r="AA28" s="30">
        <f t="shared" ca="1" si="12"/>
        <v>96</v>
      </c>
      <c r="AB28" s="30">
        <f t="shared" ca="1" si="13"/>
        <v>48</v>
      </c>
      <c r="AC28" s="30">
        <f t="shared" ca="1" si="14"/>
        <v>80</v>
      </c>
      <c r="AD28" s="30">
        <f t="shared" ca="1" si="15"/>
        <v>16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2016:3:0:0:TAOYUAN</v>
      </c>
      <c r="F29" s="37" t="e">
        <f t="shared" ca="1" si="5"/>
        <v>#N/A</v>
      </c>
      <c r="G29" s="30" t="e">
        <f t="shared" ca="1" si="6"/>
        <v>#N/A</v>
      </c>
      <c r="H29" s="30">
        <f t="shared" si="3"/>
        <v>8</v>
      </c>
      <c r="I29" s="37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8">
        <f>DATE(YEAR, MONTH,DAY + 7*P29)</f>
        <v>42344</v>
      </c>
      <c r="R29" s="37">
        <f t="shared" si="9"/>
        <v>1</v>
      </c>
      <c r="S29" s="38" t="str">
        <f ca="1">CONCATENATE(YEAR(Q29),":",MONTH(Q29),":",R29,":",WEEKLY_REPORT_DAY,":", INDIRECT(CONCATENATE($B$39, "$A$1")))</f>
        <v>2015:12:1:7:TAOYUAN</v>
      </c>
      <c r="T29" s="37" t="e">
        <f t="shared" ca="1" si="16"/>
        <v>#N/A</v>
      </c>
      <c r="U29" s="30" t="e">
        <f t="shared" ca="1" si="17"/>
        <v>#N/A</v>
      </c>
      <c r="V29" s="30" t="e">
        <f t="shared" ca="1" si="10"/>
        <v>#N/A</v>
      </c>
      <c r="W29" s="30" t="e">
        <f t="shared" ca="1" si="10"/>
        <v>#N/A</v>
      </c>
      <c r="X29" s="30" t="e">
        <f t="shared" ca="1" si="10"/>
        <v>#N/A</v>
      </c>
      <c r="Y29" s="30" t="e">
        <f t="shared" ca="1" si="10"/>
        <v>#N/A</v>
      </c>
      <c r="Z29" s="30">
        <f t="shared" ca="1" si="11"/>
        <v>4</v>
      </c>
      <c r="AA29" s="30">
        <f t="shared" ca="1" si="12"/>
        <v>96</v>
      </c>
      <c r="AB29" s="30">
        <f t="shared" ca="1" si="13"/>
        <v>48</v>
      </c>
      <c r="AC29" s="30">
        <f t="shared" ca="1" si="14"/>
        <v>80</v>
      </c>
      <c r="AD29" s="30">
        <f t="shared" ca="1" si="15"/>
        <v>16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2016:4:0:0:TAOYUAN</v>
      </c>
      <c r="F30" s="37" t="e">
        <f t="shared" ca="1" si="5"/>
        <v>#N/A</v>
      </c>
      <c r="G30" s="30" t="e">
        <f t="shared" ca="1" si="6"/>
        <v>#N/A</v>
      </c>
      <c r="H30" s="30">
        <f t="shared" si="3"/>
        <v>8</v>
      </c>
      <c r="I30" s="37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8">
        <f>DATE(YEAR, MONTH,DAY + 7*P30)</f>
        <v>42351</v>
      </c>
      <c r="R30" s="37">
        <f t="shared" si="9"/>
        <v>2</v>
      </c>
      <c r="S30" s="38" t="str">
        <f ca="1">CONCATENATE(YEAR(Q30),":",MONTH(Q30),":",R30,":",WEEKLY_REPORT_DAY,":", INDIRECT(CONCATENATE($B$39, "$A$1")))</f>
        <v>2015:12:2:7:TAOYUAN</v>
      </c>
      <c r="T30" s="37" t="e">
        <f t="shared" ca="1" si="16"/>
        <v>#N/A</v>
      </c>
      <c r="U30" s="30" t="e">
        <f t="shared" ca="1" si="17"/>
        <v>#N/A</v>
      </c>
      <c r="V30" s="30" t="e">
        <f t="shared" ca="1" si="10"/>
        <v>#N/A</v>
      </c>
      <c r="W30" s="30" t="e">
        <f t="shared" ca="1" si="10"/>
        <v>#N/A</v>
      </c>
      <c r="X30" s="30" t="e">
        <f t="shared" ca="1" si="10"/>
        <v>#N/A</v>
      </c>
      <c r="Y30" s="30" t="e">
        <f t="shared" ca="1" si="10"/>
        <v>#N/A</v>
      </c>
      <c r="Z30" s="30">
        <f t="shared" ca="1" si="11"/>
        <v>4</v>
      </c>
      <c r="AA30" s="30">
        <f t="shared" ca="1" si="12"/>
        <v>96</v>
      </c>
      <c r="AB30" s="30">
        <f t="shared" ca="1" si="13"/>
        <v>48</v>
      </c>
      <c r="AC30" s="30">
        <f t="shared" ca="1" si="14"/>
        <v>80</v>
      </c>
      <c r="AD30" s="30">
        <f t="shared" ca="1" si="15"/>
        <v>16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2016:5:0:0:TAOYUAN</v>
      </c>
      <c r="F31" s="37" t="e">
        <f t="shared" ca="1" si="5"/>
        <v>#N/A</v>
      </c>
      <c r="G31" s="30" t="e">
        <f t="shared" ca="1" si="6"/>
        <v>#N/A</v>
      </c>
      <c r="H31" s="30">
        <f t="shared" si="3"/>
        <v>8</v>
      </c>
      <c r="I31" s="37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8">
        <f>DATE(YEAR, MONTH,DAY + 7*P31)</f>
        <v>42358</v>
      </c>
      <c r="R31" s="37">
        <f t="shared" si="9"/>
        <v>3</v>
      </c>
      <c r="S31" s="38" t="str">
        <f ca="1">CONCATENATE(YEAR(Q31),":",MONTH(Q31),":",R31,":",WEEKLY_REPORT_DAY,":", INDIRECT(CONCATENATE($B$39, "$A$1")))</f>
        <v>2015:12:3:7:TAOYUAN</v>
      </c>
      <c r="T31" s="37" t="e">
        <f t="shared" ca="1" si="16"/>
        <v>#N/A</v>
      </c>
      <c r="U31" s="30" t="e">
        <f t="shared" ca="1" si="17"/>
        <v>#N/A</v>
      </c>
      <c r="V31" s="30" t="e">
        <f t="shared" ca="1" si="10"/>
        <v>#N/A</v>
      </c>
      <c r="W31" s="30" t="e">
        <f t="shared" ca="1" si="10"/>
        <v>#N/A</v>
      </c>
      <c r="X31" s="30" t="e">
        <f t="shared" ca="1" si="10"/>
        <v>#N/A</v>
      </c>
      <c r="Y31" s="30" t="e">
        <f t="shared" ca="1" si="10"/>
        <v>#N/A</v>
      </c>
      <c r="Z31" s="30">
        <f t="shared" ca="1" si="11"/>
        <v>4</v>
      </c>
      <c r="AA31" s="30">
        <f t="shared" ca="1" si="12"/>
        <v>96</v>
      </c>
      <c r="AB31" s="30">
        <f t="shared" ca="1" si="13"/>
        <v>48</v>
      </c>
      <c r="AC31" s="30">
        <f t="shared" ca="1" si="14"/>
        <v>80</v>
      </c>
      <c r="AD31" s="30">
        <f t="shared" ca="1" si="15"/>
        <v>16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2016:6:0:0:TAOYUAN</v>
      </c>
      <c r="F32" s="37" t="e">
        <f t="shared" ca="1" si="5"/>
        <v>#N/A</v>
      </c>
      <c r="G32" s="30" t="e">
        <f t="shared" ca="1" si="6"/>
        <v>#N/A</v>
      </c>
      <c r="H32" s="30">
        <f t="shared" si="3"/>
        <v>8</v>
      </c>
      <c r="I32" s="37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8">
        <f>DATE(YEAR, MONTH,DAY + 7*P32)</f>
        <v>42365</v>
      </c>
      <c r="R32" s="37">
        <f t="shared" si="9"/>
        <v>4</v>
      </c>
      <c r="S32" s="38" t="str">
        <f ca="1">CONCATENATE(YEAR(Q32),":",MONTH(Q32),":",R32,":",WEEKLY_REPORT_DAY,":", INDIRECT(CONCATENATE($B$39, "$A$1")))</f>
        <v>2015:12:4:7:TAOYUAN</v>
      </c>
      <c r="T32" s="37" t="e">
        <f t="shared" ca="1" si="16"/>
        <v>#N/A</v>
      </c>
      <c r="U32" s="30" t="e">
        <f t="shared" ca="1" si="17"/>
        <v>#N/A</v>
      </c>
      <c r="V32" s="30" t="e">
        <f t="shared" ca="1" si="10"/>
        <v>#N/A</v>
      </c>
      <c r="W32" s="30" t="e">
        <f t="shared" ca="1" si="10"/>
        <v>#N/A</v>
      </c>
      <c r="X32" s="30" t="e">
        <f t="shared" ca="1" si="10"/>
        <v>#N/A</v>
      </c>
      <c r="Y32" s="30" t="e">
        <f t="shared" ca="1" si="10"/>
        <v>#N/A</v>
      </c>
      <c r="Z32" s="30">
        <f t="shared" ca="1" si="11"/>
        <v>4</v>
      </c>
      <c r="AA32" s="30">
        <f t="shared" ca="1" si="12"/>
        <v>96</v>
      </c>
      <c r="AB32" s="30">
        <f t="shared" ca="1" si="13"/>
        <v>48</v>
      </c>
      <c r="AC32" s="30">
        <f t="shared" ca="1" si="14"/>
        <v>80</v>
      </c>
      <c r="AD32" s="30">
        <f t="shared" ca="1" si="15"/>
        <v>16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2016:7:0:0:TAOYUAN</v>
      </c>
      <c r="F33" s="37" t="e">
        <f t="shared" ca="1" si="5"/>
        <v>#N/A</v>
      </c>
      <c r="G33" s="30" t="e">
        <f t="shared" ca="1" si="6"/>
        <v>#N/A</v>
      </c>
      <c r="H33" s="30">
        <f t="shared" si="3"/>
        <v>8</v>
      </c>
      <c r="I33" s="37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8">
        <f>DATE(YEAR, MONTH,DAY + 7*P33)</f>
        <v>42372</v>
      </c>
      <c r="R33" s="37">
        <f t="shared" si="9"/>
        <v>1</v>
      </c>
      <c r="S33" s="38" t="str">
        <f ca="1">CONCATENATE(YEAR(Q33),":",MONTH(Q33),":",R33,":",WEEKLY_REPORT_DAY,":", INDIRECT(CONCATENATE($B$39, "$A$1")))</f>
        <v>2016:1:1:7:TAOYUAN</v>
      </c>
      <c r="T33" s="37" t="e">
        <f t="shared" ca="1" si="16"/>
        <v>#N/A</v>
      </c>
      <c r="U33" s="30" t="e">
        <f t="shared" ca="1" si="17"/>
        <v>#N/A</v>
      </c>
      <c r="V33" s="30" t="e">
        <f t="shared" ca="1" si="10"/>
        <v>#N/A</v>
      </c>
      <c r="W33" s="30" t="e">
        <f t="shared" ca="1" si="10"/>
        <v>#N/A</v>
      </c>
      <c r="X33" s="30" t="e">
        <f t="shared" ca="1" si="10"/>
        <v>#N/A</v>
      </c>
      <c r="Y33" s="30" t="e">
        <f t="shared" ca="1" si="10"/>
        <v>#N/A</v>
      </c>
      <c r="Z33" s="30">
        <f t="shared" ca="1" si="11"/>
        <v>4</v>
      </c>
      <c r="AA33" s="30">
        <f t="shared" ca="1" si="12"/>
        <v>96</v>
      </c>
      <c r="AB33" s="30">
        <f t="shared" ca="1" si="13"/>
        <v>48</v>
      </c>
      <c r="AC33" s="30">
        <f t="shared" ca="1" si="14"/>
        <v>80</v>
      </c>
      <c r="AD33" s="30">
        <f t="shared" ca="1" si="15"/>
        <v>16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2016:8:0:0:TAOYUAN</v>
      </c>
      <c r="F34" s="37" t="e">
        <f t="shared" ca="1" si="5"/>
        <v>#N/A</v>
      </c>
      <c r="G34" s="30" t="e">
        <f t="shared" ca="1" si="6"/>
        <v>#N/A</v>
      </c>
      <c r="H34" s="30">
        <f t="shared" si="3"/>
        <v>8</v>
      </c>
      <c r="I34" s="37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8">
        <f>DATE(YEAR, MONTH,DAY + 7*P34)</f>
        <v>42379</v>
      </c>
      <c r="R34" s="37">
        <f t="shared" si="9"/>
        <v>2</v>
      </c>
      <c r="S34" s="38" t="str">
        <f ca="1">CONCATENATE(YEAR(Q34),":",MONTH(Q34),":",R34,":",WEEKLY_REPORT_DAY,":", INDIRECT(CONCATENATE($B$39, "$A$1")))</f>
        <v>2016:1:2:7:TAOYUAN</v>
      </c>
      <c r="T34" s="37">
        <f t="shared" ca="1" si="16"/>
        <v>9</v>
      </c>
      <c r="U34" s="30">
        <f t="shared" ca="1" si="17"/>
        <v>1</v>
      </c>
      <c r="V34" s="30">
        <f t="shared" ca="1" si="10"/>
        <v>84</v>
      </c>
      <c r="W34" s="30">
        <f t="shared" ca="1" si="10"/>
        <v>0</v>
      </c>
      <c r="X34" s="30">
        <f t="shared" ca="1" si="10"/>
        <v>35</v>
      </c>
      <c r="Y34" s="30">
        <f t="shared" ca="1" si="10"/>
        <v>0</v>
      </c>
      <c r="Z34" s="30">
        <f t="shared" ca="1" si="11"/>
        <v>4</v>
      </c>
      <c r="AA34" s="30">
        <f t="shared" ca="1" si="12"/>
        <v>96</v>
      </c>
      <c r="AB34" s="30">
        <f t="shared" ca="1" si="13"/>
        <v>48</v>
      </c>
      <c r="AC34" s="30">
        <f t="shared" ca="1" si="14"/>
        <v>80</v>
      </c>
      <c r="AD34" s="30">
        <f t="shared" ca="1" si="15"/>
        <v>16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2016:9:0:0:TAOYUAN</v>
      </c>
      <c r="F35" s="37" t="e">
        <f t="shared" ca="1" si="5"/>
        <v>#N/A</v>
      </c>
      <c r="G35" s="30" t="e">
        <f t="shared" ca="1" si="6"/>
        <v>#N/A</v>
      </c>
      <c r="H35" s="30">
        <f t="shared" si="3"/>
        <v>8</v>
      </c>
      <c r="I35" s="37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8">
        <f>DATE(YEAR, MONTH,DAY + 7*P35)</f>
        <v>42386</v>
      </c>
      <c r="R35" s="37">
        <f t="shared" si="9"/>
        <v>3</v>
      </c>
      <c r="S35" s="38" t="str">
        <f ca="1">CONCATENATE(YEAR(Q35),":",MONTH(Q35),":",R35,":",WEEKLY_REPORT_DAY,":", INDIRECT(CONCATENATE($B$39, "$A$1")))</f>
        <v>2016:1:3:7:TAOYUAN</v>
      </c>
      <c r="T35" s="37" t="e">
        <f t="shared" ca="1" si="16"/>
        <v>#N/A</v>
      </c>
      <c r="U35" s="30" t="e">
        <f t="shared" ca="1" si="17"/>
        <v>#N/A</v>
      </c>
      <c r="V35" s="30" t="e">
        <f t="shared" ca="1" si="10"/>
        <v>#N/A</v>
      </c>
      <c r="W35" s="30" t="e">
        <f t="shared" ca="1" si="10"/>
        <v>#N/A</v>
      </c>
      <c r="X35" s="30" t="e">
        <f t="shared" ca="1" si="10"/>
        <v>#N/A</v>
      </c>
      <c r="Y35" s="30" t="e">
        <f t="shared" ca="1" si="10"/>
        <v>#N/A</v>
      </c>
      <c r="Z35" s="30">
        <f t="shared" ca="1" si="11"/>
        <v>4</v>
      </c>
      <c r="AA35" s="30">
        <f t="shared" ca="1" si="12"/>
        <v>96</v>
      </c>
      <c r="AB35" s="30">
        <f t="shared" ca="1" si="13"/>
        <v>48</v>
      </c>
      <c r="AC35" s="30">
        <f t="shared" ca="1" si="14"/>
        <v>80</v>
      </c>
      <c r="AD35" s="30">
        <f t="shared" ca="1" si="15"/>
        <v>16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2016:10:0:0:TAOYUAN</v>
      </c>
      <c r="F36" s="37" t="e">
        <f t="shared" ca="1" si="5"/>
        <v>#N/A</v>
      </c>
      <c r="G36" s="30" t="e">
        <f t="shared" ca="1" si="6"/>
        <v>#N/A</v>
      </c>
      <c r="H36" s="30">
        <f t="shared" si="3"/>
        <v>8</v>
      </c>
      <c r="I36" s="37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8">
        <f>DATE(YEAR, MONTH,DAY + 7*P36)</f>
        <v>42393</v>
      </c>
      <c r="R36" s="37">
        <f t="shared" si="9"/>
        <v>4</v>
      </c>
      <c r="S36" s="38" t="str">
        <f ca="1">CONCATENATE(YEAR(Q36),":",MONTH(Q36),":",R36,":",WEEKLY_REPORT_DAY,":", INDIRECT(CONCATENATE($B$39, "$A$1")))</f>
        <v>2016:1:4:7:TAOYUAN</v>
      </c>
      <c r="T36" s="37">
        <f t="shared" ca="1" si="16"/>
        <v>20</v>
      </c>
      <c r="U36" s="30">
        <f t="shared" ca="1" si="17"/>
        <v>1</v>
      </c>
      <c r="V36" s="30">
        <f t="shared" ca="1" si="10"/>
        <v>84</v>
      </c>
      <c r="W36" s="30">
        <f t="shared" ca="1" si="10"/>
        <v>18</v>
      </c>
      <c r="X36" s="30">
        <f t="shared" ca="1" si="10"/>
        <v>67</v>
      </c>
      <c r="Y36" s="30">
        <f t="shared" ca="1" si="10"/>
        <v>0</v>
      </c>
      <c r="Z36" s="30">
        <f t="shared" ca="1" si="11"/>
        <v>4</v>
      </c>
      <c r="AA36" s="30">
        <f t="shared" ca="1" si="12"/>
        <v>96</v>
      </c>
      <c r="AB36" s="30">
        <f t="shared" ca="1" si="13"/>
        <v>48</v>
      </c>
      <c r="AC36" s="30">
        <f t="shared" ca="1" si="14"/>
        <v>80</v>
      </c>
      <c r="AD36" s="30">
        <f t="shared" ca="1" si="15"/>
        <v>16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2016:11:0:0:TAOYUAN</v>
      </c>
      <c r="F37" s="37" t="e">
        <f t="shared" ca="1" si="5"/>
        <v>#N/A</v>
      </c>
      <c r="G37" s="30" t="e">
        <f t="shared" ca="1" si="6"/>
        <v>#N/A</v>
      </c>
      <c r="H37" s="30">
        <f t="shared" si="3"/>
        <v>8</v>
      </c>
      <c r="I37" s="37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8">
        <f>DATE(YEAR, MONTH,DAY + 7*P37)</f>
        <v>42400</v>
      </c>
      <c r="R37" s="37">
        <f t="shared" si="9"/>
        <v>5</v>
      </c>
      <c r="S37" s="38" t="str">
        <f ca="1">CONCATENATE(YEAR(Q37),":",MONTH(Q37),":",R37,":",WEEKLY_REPORT_DAY,":", INDIRECT(CONCATENATE($B$39, "$A$1")))</f>
        <v>2016:1:5:7:TAOYUAN</v>
      </c>
      <c r="T37" s="37">
        <f t="shared" ca="1" si="16"/>
        <v>31</v>
      </c>
      <c r="U37" s="30">
        <f t="shared" ca="1" si="17"/>
        <v>2</v>
      </c>
      <c r="V37" s="30">
        <f t="shared" ca="1" si="10"/>
        <v>81</v>
      </c>
      <c r="W37" s="30">
        <f t="shared" ca="1" si="10"/>
        <v>18</v>
      </c>
      <c r="X37" s="30">
        <f t="shared" ca="1" si="10"/>
        <v>53</v>
      </c>
      <c r="Y37" s="30">
        <f t="shared" ca="1" si="10"/>
        <v>0</v>
      </c>
      <c r="Z37" s="30">
        <f t="shared" ca="1" si="11"/>
        <v>4</v>
      </c>
      <c r="AA37" s="30">
        <f t="shared" ca="1" si="12"/>
        <v>96</v>
      </c>
      <c r="AB37" s="30">
        <f t="shared" ca="1" si="13"/>
        <v>48</v>
      </c>
      <c r="AC37" s="30">
        <f t="shared" ca="1" si="14"/>
        <v>80</v>
      </c>
      <c r="AD37" s="30">
        <f t="shared" ca="1" si="15"/>
        <v>16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2016:12:0:0:TAOYUAN</v>
      </c>
      <c r="F38" s="37" t="e">
        <f t="shared" ca="1" si="5"/>
        <v>#N/A</v>
      </c>
      <c r="G38" s="30" t="e">
        <f t="shared" ca="1" si="6"/>
        <v>#N/A</v>
      </c>
      <c r="H38" s="30">
        <f t="shared" si="3"/>
        <v>8</v>
      </c>
      <c r="I38" s="37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8">
        <f>DATE(YEAR, MONTH,DAY + 7*P38)</f>
        <v>42407</v>
      </c>
      <c r="R38" s="37">
        <f t="shared" si="9"/>
        <v>1</v>
      </c>
      <c r="S38" s="38" t="str">
        <f ca="1">CONCATENATE(YEAR(Q38),":",MONTH(Q38),":",R38,":",WEEKLY_REPORT_DAY,":", INDIRECT(CONCATENATE($B$39, "$A$1")))</f>
        <v>2016:2:1:7:TAOYUAN</v>
      </c>
      <c r="T38" s="37">
        <f t="shared" ca="1" si="16"/>
        <v>42</v>
      </c>
      <c r="U38" s="30">
        <f t="shared" ca="1" si="17"/>
        <v>1</v>
      </c>
      <c r="V38" s="30">
        <f t="shared" ca="1" si="10"/>
        <v>82</v>
      </c>
      <c r="W38" s="30">
        <f t="shared" ca="1" si="10"/>
        <v>15</v>
      </c>
      <c r="X38" s="30">
        <f t="shared" ca="1" si="10"/>
        <v>57</v>
      </c>
      <c r="Y38" s="30">
        <f t="shared" ca="1" si="10"/>
        <v>0</v>
      </c>
      <c r="Z38" s="30">
        <f t="shared" ca="1" si="11"/>
        <v>4</v>
      </c>
      <c r="AA38" s="30">
        <f t="shared" ca="1" si="12"/>
        <v>96</v>
      </c>
      <c r="AB38" s="30">
        <f t="shared" ca="1" si="13"/>
        <v>48</v>
      </c>
      <c r="AC38" s="30">
        <f t="shared" ca="1" si="14"/>
        <v>80</v>
      </c>
      <c r="AD38" s="30">
        <f t="shared" ca="1" si="15"/>
        <v>16</v>
      </c>
    </row>
    <row r="39" spans="1:30">
      <c r="A39" s="8" t="s">
        <v>1475</v>
      </c>
      <c r="B39" s="2" t="s">
        <v>1465</v>
      </c>
      <c r="C39" s="37"/>
      <c r="D39" s="37"/>
      <c r="G39" s="8">
        <f ca="1">SUMIFS(G3:G38, $B3:$B38,YEAR,G3:G38,"&lt;&gt;#N/A")</f>
        <v>6</v>
      </c>
      <c r="H39" s="37"/>
      <c r="J39" s="8">
        <f ca="1">SUM(J3:J38)</f>
        <v>10</v>
      </c>
      <c r="K39" s="8">
        <f t="shared" ref="K39:O39" ca="1" si="18">SUM(K3:K38)</f>
        <v>0</v>
      </c>
      <c r="L39" s="8">
        <f t="shared" ca="1" si="18"/>
        <v>0</v>
      </c>
      <c r="M39" s="8">
        <f t="shared" ca="1" si="18"/>
        <v>10</v>
      </c>
      <c r="N39" s="8">
        <f t="shared" ca="1" si="18"/>
        <v>2</v>
      </c>
      <c r="O39" s="8">
        <f t="shared" ca="1" si="18"/>
        <v>1</v>
      </c>
    </row>
    <row r="40" spans="1:30">
      <c r="A40" s="8" t="s">
        <v>1476</v>
      </c>
      <c r="B40" s="2" t="s">
        <v>1479</v>
      </c>
      <c r="C40" s="37"/>
      <c r="D40" s="37"/>
      <c r="H40" s="37"/>
    </row>
    <row r="41" spans="1:30">
      <c r="A41" s="8" t="s">
        <v>1477</v>
      </c>
      <c r="B41" s="2" t="s">
        <v>1478</v>
      </c>
      <c r="C41" s="37"/>
      <c r="D41" s="37"/>
      <c r="H41" s="37"/>
    </row>
    <row r="42" spans="1:30">
      <c r="A42" s="60" t="s">
        <v>1480</v>
      </c>
      <c r="B42" s="2" t="s">
        <v>1481</v>
      </c>
      <c r="C42" s="37"/>
      <c r="D42" s="37"/>
      <c r="H42" s="37"/>
    </row>
    <row r="43" spans="1:30">
      <c r="A43" s="8" t="s">
        <v>1421</v>
      </c>
      <c r="B43" s="1">
        <v>8</v>
      </c>
      <c r="H43" s="37"/>
      <c r="I43" s="37"/>
      <c r="L43" s="37"/>
      <c r="M43" s="37"/>
      <c r="N43" s="37"/>
      <c r="O43" s="37"/>
      <c r="Q43" s="38"/>
    </row>
    <row r="44" spans="1:30">
      <c r="A44" s="8" t="s">
        <v>1420</v>
      </c>
      <c r="B44" s="8">
        <v>4</v>
      </c>
      <c r="H44" s="37"/>
      <c r="I44" s="37"/>
      <c r="L44" s="37"/>
      <c r="M44" s="37"/>
      <c r="N44" s="37"/>
      <c r="O44" s="37"/>
    </row>
    <row r="45" spans="1:30">
      <c r="A45" s="8" t="s">
        <v>1461</v>
      </c>
      <c r="B45" s="37">
        <f ca="1">COUNTA(INDIRECT(CONCATENATE($B$39,"$A:$A")))-1</f>
        <v>16</v>
      </c>
    </row>
    <row r="46" spans="1:30">
      <c r="A46" s="8" t="s">
        <v>632</v>
      </c>
      <c r="B46" s="8">
        <f ca="1">SUM(J39:L39)</f>
        <v>10</v>
      </c>
    </row>
    <row r="47" spans="1:30">
      <c r="A47" s="8" t="s">
        <v>633</v>
      </c>
      <c r="B47" s="8">
        <f ca="1">SUM(M39:O39)</f>
        <v>13</v>
      </c>
    </row>
    <row r="48" spans="1:30" ht="60">
      <c r="A48" s="8" t="s">
        <v>635</v>
      </c>
      <c r="B48" s="39" t="str">
        <f ca="1">CONCATENATE("Member Referral Goal 成員回條目標:     50%+ 
Member Referral Actual 成員回條實際:  ",$D$48)</f>
        <v>Member Referral Goal 成員回條目標:     50%+ 
Member Referral Actual 成員回條實際:  57%</v>
      </c>
      <c r="C48" s="40">
        <f ca="1">IFERROR(B47/SUM(B46:B47),"0")</f>
        <v>0.56521739130434778</v>
      </c>
      <c r="D48" s="8" t="str">
        <f ca="1">TEXT(C48,"00%")</f>
        <v>57%</v>
      </c>
      <c r="W48" s="39"/>
      <c r="Y48" s="39"/>
      <c r="AB48" s="39"/>
    </row>
    <row r="49" spans="1:4" ht="45">
      <c r="A49" s="8" t="s">
        <v>636</v>
      </c>
      <c r="B49" s="39" t="str">
        <f ca="1">CONCATENATE("Stake Annual Goal 年度目標:  ",C49,"
Stake Actual YTD 年度實際:    ",D49)</f>
        <v>Stake Annual Goal 年度目標:  100
Stake Actual YTD 年度實際:    6</v>
      </c>
      <c r="C49" s="8">
        <f ca="1">INDIRECT(CONCATENATE($B$39,"$D$2"))</f>
        <v>100</v>
      </c>
      <c r="D49" s="8">
        <f ca="1">$G$39</f>
        <v>6</v>
      </c>
    </row>
    <row r="50" spans="1:4" ht="23.25">
      <c r="A50" s="8" t="s">
        <v>1419</v>
      </c>
      <c r="B50" s="64" t="str">
        <f ca="1">INDIRECT(CONCATENATE($B$39, "$B$1"))</f>
        <v>Taoyuan Zone</v>
      </c>
    </row>
    <row r="51" spans="1:4">
      <c r="B51" s="62" t="str">
        <f ca="1">INDIRECT(CONCATENATE($B$39, "$B$2"))</f>
        <v>桃園地帶</v>
      </c>
    </row>
    <row r="52" spans="1:4">
      <c r="B52" s="62" t="str">
        <f ca="1">INDIRECT(CONCATENATE($B$39, "$B$6"))</f>
        <v>Taoyuan Stake</v>
      </c>
    </row>
    <row r="53" spans="1:4">
      <c r="B53" s="62" t="str">
        <f ca="1">INDIRECT(CONCATENATE($B$39, "$B$7"))</f>
        <v>桃園支聯會</v>
      </c>
    </row>
    <row r="54" spans="1:4">
      <c r="B54" s="63">
        <f ca="1">INDIRECT(CONCATENATE($B$39, "$B$4"))</f>
        <v>42414</v>
      </c>
    </row>
    <row r="56" spans="1:4">
      <c r="A56" s="8" t="str">
        <f ca="1">CONCATENATE("2014   ",SUMIF($G$3:$G$14,"&lt;&gt;#N/A",$G$3:$G$14))</f>
        <v>2014   80</v>
      </c>
    </row>
    <row r="57" spans="1:4">
      <c r="A57" s="8" t="str">
        <f ca="1">CONCATENATE("2015   ",SUMIF($G$15:$G$26,"&lt;&gt;#N/A",$G$15:$G$26))</f>
        <v>2015   88</v>
      </c>
    </row>
    <row r="58" spans="1:4">
      <c r="A58" s="8" t="str">
        <f ca="1">CONCATENATE("2016   ",SUMIF($G$27:$G$38,"&lt;&gt;#N/A",$G$27:$G$38))</f>
        <v>2016   6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51</v>
      </c>
      <c r="B1" s="51" t="s">
        <v>706</v>
      </c>
      <c r="C1" s="42"/>
      <c r="D1" s="43"/>
      <c r="E1" s="43"/>
      <c r="F1" s="43"/>
      <c r="G1" s="43"/>
      <c r="H1" s="43"/>
      <c r="I1" s="43"/>
      <c r="J1" s="43"/>
      <c r="K1" s="44"/>
      <c r="L1" s="66" t="s">
        <v>27</v>
      </c>
      <c r="M1" s="66" t="s">
        <v>28</v>
      </c>
      <c r="N1" s="66" t="s">
        <v>29</v>
      </c>
      <c r="O1" s="66" t="s">
        <v>30</v>
      </c>
      <c r="P1" s="66" t="s">
        <v>31</v>
      </c>
      <c r="Q1" s="66" t="s">
        <v>32</v>
      </c>
      <c r="R1" s="66" t="s">
        <v>64</v>
      </c>
      <c r="S1" s="66" t="s">
        <v>65</v>
      </c>
      <c r="T1" s="66" t="s">
        <v>66</v>
      </c>
      <c r="U1" s="66" t="s">
        <v>33</v>
      </c>
      <c r="V1" s="66" t="s">
        <v>34</v>
      </c>
    </row>
    <row r="2" spans="1:22" ht="15" customHeight="1">
      <c r="B2" s="68" t="s">
        <v>1423</v>
      </c>
      <c r="C2" s="35" t="s">
        <v>1399</v>
      </c>
      <c r="D2" s="75">
        <v>88</v>
      </c>
      <c r="E2" s="53"/>
      <c r="F2" s="53"/>
      <c r="G2" s="72" t="s">
        <v>69</v>
      </c>
      <c r="H2" s="73"/>
      <c r="I2" s="73"/>
      <c r="J2" s="74"/>
      <c r="K2" s="47" t="s">
        <v>59</v>
      </c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1:22" ht="15" customHeight="1">
      <c r="B3" s="69"/>
      <c r="C3" s="34" t="s">
        <v>1400</v>
      </c>
      <c r="D3" s="76"/>
      <c r="E3" s="54"/>
      <c r="F3" s="54"/>
      <c r="G3" s="72" t="s">
        <v>1393</v>
      </c>
      <c r="H3" s="73"/>
      <c r="I3" s="73"/>
      <c r="J3" s="74"/>
      <c r="K3" s="47" t="s">
        <v>1391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ht="15" customHeight="1">
      <c r="B4" s="82">
        <f>DATE</f>
        <v>42414</v>
      </c>
      <c r="C4" s="32" t="s">
        <v>1396</v>
      </c>
      <c r="D4" s="33"/>
      <c r="E4" s="33"/>
      <c r="F4" s="33"/>
      <c r="G4" s="78">
        <f>ROUND($D$2/12*MONTH,0)</f>
        <v>15</v>
      </c>
      <c r="H4" s="79"/>
      <c r="I4" s="79"/>
      <c r="J4" s="80"/>
      <c r="K4" s="52">
        <f>ROUND($D$2/12,0)</f>
        <v>7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22" ht="15" customHeight="1">
      <c r="B5" s="83"/>
      <c r="C5" s="5" t="s">
        <v>1397</v>
      </c>
      <c r="D5" s="6"/>
      <c r="E5" s="6"/>
      <c r="F5" s="6"/>
      <c r="G5" s="84" t="e">
        <f>#REF!</f>
        <v>#REF!</v>
      </c>
      <c r="H5" s="85"/>
      <c r="I5" s="85"/>
      <c r="J5" s="86"/>
      <c r="K5" s="55">
        <f>$L$37</f>
        <v>2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>
      <c r="B6" s="48" t="s">
        <v>704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705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707</v>
      </c>
      <c r="B10" s="27" t="s">
        <v>708</v>
      </c>
      <c r="C10" s="4" t="s">
        <v>733</v>
      </c>
      <c r="D10" s="4" t="s">
        <v>734</v>
      </c>
      <c r="E10" s="4" t="str">
        <f>CONCATENATE(YEAR,":",MONTH,":",WEEK,":",DAY,":",$A10)</f>
        <v>2016:2:2:7:SONGSHAN_E</v>
      </c>
      <c r="F10" s="4">
        <f>MATCH($E10,REPORT_DATA_BY_COMP!$A:$A,0)</f>
        <v>431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709</v>
      </c>
      <c r="B11" s="27" t="s">
        <v>710</v>
      </c>
      <c r="C11" s="4" t="s">
        <v>735</v>
      </c>
      <c r="D11" s="4" t="s">
        <v>736</v>
      </c>
      <c r="E11" s="4" t="str">
        <f>CONCATENATE(YEAR,":",MONTH,":",WEEK,":",DAY,":",$A11)</f>
        <v>2016:2:2:7:SONGSHAN_S</v>
      </c>
      <c r="F11" s="4">
        <f>MATCH($E11,REPORT_DATA_BY_COMP!$A:$A,0)</f>
        <v>432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711</v>
      </c>
      <c r="B12" s="27" t="s">
        <v>712</v>
      </c>
      <c r="C12" s="4" t="s">
        <v>737</v>
      </c>
      <c r="D12" s="4" t="s">
        <v>738</v>
      </c>
      <c r="E12" s="4" t="str">
        <f>CONCATENATE(YEAR,":",MONTH,":",WEEK,":",DAY,":",$A12)</f>
        <v>2016:2:2:7:NEIHU_E</v>
      </c>
      <c r="F12" s="4">
        <f>MATCH($E12,REPORT_DATA_BY_COMP!$A:$A,0)</f>
        <v>420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6" t="s">
        <v>713</v>
      </c>
      <c r="B13" s="27" t="s">
        <v>714</v>
      </c>
      <c r="C13" s="4" t="s">
        <v>739</v>
      </c>
      <c r="D13" s="4" t="s">
        <v>740</v>
      </c>
      <c r="E13" s="4" t="str">
        <f>CONCATENATE(YEAR,":",MONTH,":",WEEK,":",DAY,":",$A13)</f>
        <v>2016:2:2:7:NEIHU_S</v>
      </c>
      <c r="F13" s="4">
        <f>MATCH($E13,REPORT_DATA_BY_COMP!$A:$A,0)</f>
        <v>421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1418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7</v>
      </c>
      <c r="J14" s="12">
        <f>SUM(J10:J11)</f>
        <v>9</v>
      </c>
      <c r="K14" s="12">
        <f>SUM(K10:K11)</f>
        <v>0</v>
      </c>
      <c r="L14" s="12">
        <f t="shared" ref="L14:V14" si="0">SUM(L10:L11)</f>
        <v>0</v>
      </c>
      <c r="M14" s="12">
        <f t="shared" si="0"/>
        <v>1</v>
      </c>
      <c r="N14" s="12">
        <f t="shared" si="0"/>
        <v>17</v>
      </c>
      <c r="O14" s="12">
        <f t="shared" si="0"/>
        <v>5</v>
      </c>
      <c r="P14" s="12">
        <f t="shared" si="0"/>
        <v>16</v>
      </c>
      <c r="Q14" s="12">
        <f t="shared" si="0"/>
        <v>17</v>
      </c>
      <c r="R14" s="12">
        <f t="shared" si="0"/>
        <v>10</v>
      </c>
      <c r="S14" s="12">
        <f t="shared" si="0"/>
        <v>2</v>
      </c>
      <c r="T14" s="12">
        <f t="shared" si="0"/>
        <v>7</v>
      </c>
      <c r="U14" s="12">
        <f t="shared" si="0"/>
        <v>5</v>
      </c>
      <c r="V14" s="12">
        <f t="shared" si="0"/>
        <v>0</v>
      </c>
    </row>
    <row r="15" spans="1:22">
      <c r="B15" s="5" t="s">
        <v>1433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715</v>
      </c>
      <c r="B16" s="27" t="s">
        <v>716</v>
      </c>
      <c r="C16" s="4" t="s">
        <v>741</v>
      </c>
      <c r="D16" s="4" t="s">
        <v>742</v>
      </c>
      <c r="E16" s="4" t="str">
        <f>CONCATENATE(YEAR,":",MONTH,":",WEEK,":",DAY,":",$A16)</f>
        <v>2016:2:2:7:JILONG_A_E</v>
      </c>
      <c r="F16" s="4">
        <f>MATCH($E16,REPORT_DATA_BY_COMP!$A:$A,0)</f>
        <v>407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1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6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5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8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717</v>
      </c>
      <c r="B17" s="27" t="s">
        <v>718</v>
      </c>
      <c r="C17" s="4" t="s">
        <v>743</v>
      </c>
      <c r="D17" s="4" t="s">
        <v>744</v>
      </c>
      <c r="E17" s="4" t="str">
        <f>CONCATENATE(YEAR,":",MONTH,":",WEEK,":",DAY,":",$A17)</f>
        <v>2016:2:2:7:JILONG_B_E</v>
      </c>
      <c r="F17" s="4">
        <f>MATCH($E17,REPORT_DATA_BY_COMP!$A:$A,0)</f>
        <v>408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6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6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5</v>
      </c>
      <c r="Q17" s="11">
        <f>IFERROR(INDEX(REPORT_DATA_BY_COMP!$A:$AH,$F17,MATCH(Q$8,REPORT_DATA_BY_COMP!$A$1:$AH$1,0)), "")</f>
        <v>4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1418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1</v>
      </c>
      <c r="I18" s="12">
        <f t="shared" si="1"/>
        <v>1</v>
      </c>
      <c r="J18" s="12">
        <f t="shared" si="1"/>
        <v>10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6</v>
      </c>
      <c r="P18" s="12">
        <f t="shared" si="1"/>
        <v>10</v>
      </c>
      <c r="Q18" s="12">
        <f t="shared" si="1"/>
        <v>10</v>
      </c>
      <c r="R18" s="12">
        <f t="shared" si="1"/>
        <v>5</v>
      </c>
      <c r="S18" s="12">
        <f t="shared" si="1"/>
        <v>0</v>
      </c>
      <c r="T18" s="12">
        <f t="shared" si="1"/>
        <v>14</v>
      </c>
      <c r="U18" s="12">
        <f t="shared" si="1"/>
        <v>6</v>
      </c>
      <c r="V18" s="12">
        <f t="shared" si="1"/>
        <v>0</v>
      </c>
    </row>
    <row r="19" spans="1:22">
      <c r="B19" s="5" t="s">
        <v>1434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719</v>
      </c>
      <c r="B20" s="27" t="s">
        <v>720</v>
      </c>
      <c r="C20" s="4" t="s">
        <v>745</v>
      </c>
      <c r="D20" s="4" t="s">
        <v>746</v>
      </c>
      <c r="E20" s="4" t="str">
        <f>CONCATENATE(YEAR,":",MONTH,":",WEEK,":",DAY,":",$A20)</f>
        <v>2016:2:2:7:XIZHI_A_E</v>
      </c>
      <c r="F20" s="4">
        <f>MATCH($E20,REPORT_DATA_BY_COMP!$A:$A,0)</f>
        <v>467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3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A21" s="26" t="s">
        <v>721</v>
      </c>
      <c r="B21" s="27" t="s">
        <v>722</v>
      </c>
      <c r="C21" s="4" t="s">
        <v>747</v>
      </c>
      <c r="D21" s="4" t="s">
        <v>748</v>
      </c>
      <c r="E21" s="4" t="str">
        <f>CONCATENATE(YEAR,":",MONTH,":",WEEK,":",DAY,":",$A21)</f>
        <v>2016:2:2:7:XIZHI_B_E</v>
      </c>
      <c r="F21" s="4">
        <f>MATCH($E21,REPORT_DATA_BY_COMP!$A:$A,0)</f>
        <v>468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4</v>
      </c>
      <c r="Q21" s="11">
        <f>IFERROR(INDEX(REPORT_DATA_BY_COMP!$A:$AH,$F21,MATCH(Q$8,REPORT_DATA_BY_COMP!$A$1:$AH$1,0)), "")</f>
        <v>14</v>
      </c>
      <c r="R21" s="11">
        <f>IFERROR(INDEX(REPORT_DATA_BY_COMP!$A:$AH,$F21,MATCH(R$8,REPORT_DATA_BY_COMP!$A$1:$AH$1,0)), "")</f>
        <v>5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1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723</v>
      </c>
      <c r="B22" s="27" t="s">
        <v>724</v>
      </c>
      <c r="C22" s="4" t="s">
        <v>749</v>
      </c>
      <c r="D22" s="4" t="s">
        <v>750</v>
      </c>
      <c r="E22" s="4" t="str">
        <f>CONCATENATE(YEAR,":",MONTH,":",WEEK,":",DAY,":",$A22)</f>
        <v>2016:2:2:7:XIZHI_S</v>
      </c>
      <c r="F22" s="4">
        <f>MATCH($E22,REPORT_DATA_BY_COMP!$A:$A,0)</f>
        <v>469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6</v>
      </c>
      <c r="O22" s="11">
        <f>IFERROR(INDEX(REPORT_DATA_BY_COMP!$A:$AH,$F22,MATCH(O$8,REPORT_DATA_BY_COMP!$A$1:$AH$1,0)), "")</f>
        <v>1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19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3</v>
      </c>
      <c r="V22" s="11">
        <f>IFERROR(INDEX(REPORT_DATA_BY_COMP!$A:$AH,$F22,MATCH(V$8,REPORT_DATA_BY_COMP!$A$1:$AH$1,0)), "")</f>
        <v>0</v>
      </c>
    </row>
    <row r="23" spans="1:22">
      <c r="B23" s="9" t="s">
        <v>1418</v>
      </c>
      <c r="C23" s="10"/>
      <c r="D23" s="10"/>
      <c r="E23" s="10"/>
      <c r="F23" s="10"/>
      <c r="G23" s="12">
        <f t="shared" ref="G23:V23" si="2">SUM(G20:G21)</f>
        <v>0</v>
      </c>
      <c r="H23" s="12">
        <f t="shared" si="2"/>
        <v>0</v>
      </c>
      <c r="I23" s="12">
        <f t="shared" si="2"/>
        <v>2</v>
      </c>
      <c r="J23" s="12">
        <f t="shared" si="2"/>
        <v>4</v>
      </c>
      <c r="K23" s="12">
        <f t="shared" si="2"/>
        <v>0</v>
      </c>
      <c r="L23" s="12">
        <f t="shared" si="2"/>
        <v>0</v>
      </c>
      <c r="M23" s="12">
        <f t="shared" si="2"/>
        <v>0</v>
      </c>
      <c r="N23" s="12">
        <f t="shared" si="2"/>
        <v>9</v>
      </c>
      <c r="O23" s="12">
        <f t="shared" si="2"/>
        <v>2</v>
      </c>
      <c r="P23" s="12">
        <f t="shared" si="2"/>
        <v>10</v>
      </c>
      <c r="Q23" s="12">
        <f t="shared" si="2"/>
        <v>22</v>
      </c>
      <c r="R23" s="12">
        <f t="shared" si="2"/>
        <v>8</v>
      </c>
      <c r="S23" s="12">
        <f t="shared" si="2"/>
        <v>0</v>
      </c>
      <c r="T23" s="12">
        <f t="shared" si="2"/>
        <v>4</v>
      </c>
      <c r="U23" s="12">
        <f t="shared" si="2"/>
        <v>0</v>
      </c>
      <c r="V23" s="12">
        <f t="shared" si="2"/>
        <v>0</v>
      </c>
    </row>
    <row r="24" spans="1:22">
      <c r="B24" s="5" t="s">
        <v>1435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>
      <c r="A25" s="26" t="s">
        <v>725</v>
      </c>
      <c r="B25" s="27" t="s">
        <v>726</v>
      </c>
      <c r="C25" s="4" t="s">
        <v>751</v>
      </c>
      <c r="D25" s="4" t="s">
        <v>752</v>
      </c>
      <c r="E25" s="4" t="str">
        <f>CONCATENATE(YEAR,":",MONTH,":",WEEK,":",DAY,":",$A25)</f>
        <v>2016:2:2:7:YILAN_E</v>
      </c>
      <c r="F25" s="4">
        <f>MATCH($E25,REPORT_DATA_BY_COMP!$A:$A,0)</f>
        <v>470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1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4</v>
      </c>
      <c r="O25" s="11">
        <f>IFERROR(INDEX(REPORT_DATA_BY_COMP!$A:$AH,$F25,MATCH(O$8,REPORT_DATA_BY_COMP!$A$1:$AH$1,0)), "")</f>
        <v>0</v>
      </c>
      <c r="P25" s="11">
        <f>IFERROR(INDEX(REPORT_DATA_BY_COMP!$A:$AH,$F25,MATCH(P$8,REPORT_DATA_BY_COMP!$A$1:$AH$1,0)), "")</f>
        <v>2</v>
      </c>
      <c r="Q25" s="11">
        <f>IFERROR(INDEX(REPORT_DATA_BY_COMP!$A:$AH,$F25,MATCH(Q$8,REPORT_DATA_BY_COMP!$A$1:$AH$1,0)), "")</f>
        <v>19</v>
      </c>
      <c r="R25" s="11">
        <f>IFERROR(INDEX(REPORT_DATA_BY_COMP!$A:$AH,$F25,MATCH(R$8,REPORT_DATA_BY_COMP!$A$1:$AH$1,0)), "")</f>
        <v>2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0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6" t="s">
        <v>727</v>
      </c>
      <c r="B26" s="27" t="s">
        <v>728</v>
      </c>
      <c r="C26" s="4" t="s">
        <v>753</v>
      </c>
      <c r="D26" s="4" t="s">
        <v>754</v>
      </c>
      <c r="E26" s="4" t="str">
        <f>CONCATENATE(YEAR,":",MONTH,":",WEEK,":",DAY,":",$A26)</f>
        <v>2016:2:2:7:YILAN_S</v>
      </c>
      <c r="F26" s="4">
        <f>MATCH($E26,REPORT_DATA_BY_COMP!$A:$A,0)</f>
        <v>471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1</v>
      </c>
      <c r="J26" s="11">
        <f>IFERROR(INDEX(REPORT_DATA_BY_COMP!$A:$AH,$F26,MATCH(J$8,REPORT_DATA_BY_COMP!$A$1:$AH$1,0)), "")</f>
        <v>1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2</v>
      </c>
      <c r="O26" s="11">
        <f>IFERROR(INDEX(REPORT_DATA_BY_COMP!$A:$AH,$F26,MATCH(O$8,REPORT_DATA_BY_COMP!$A$1:$AH$1,0)), "")</f>
        <v>2</v>
      </c>
      <c r="P26" s="11">
        <f>IFERROR(INDEX(REPORT_DATA_BY_COMP!$A:$AH,$F26,MATCH(P$8,REPORT_DATA_BY_COMP!$A$1:$AH$1,0)), "")</f>
        <v>3</v>
      </c>
      <c r="Q26" s="11">
        <f>IFERROR(INDEX(REPORT_DATA_BY_COMP!$A:$AH,$F26,MATCH(Q$8,REPORT_DATA_BY_COMP!$A$1:$AH$1,0)), "")</f>
        <v>13</v>
      </c>
      <c r="R26" s="11">
        <f>IFERROR(INDEX(REPORT_DATA_BY_COMP!$A:$AH,$F26,MATCH(R$8,REPORT_DATA_BY_COMP!$A$1:$AH$1,0)), "")</f>
        <v>5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2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A27" s="26" t="s">
        <v>729</v>
      </c>
      <c r="B27" s="27" t="s">
        <v>730</v>
      </c>
      <c r="C27" s="4" t="s">
        <v>755</v>
      </c>
      <c r="D27" s="4" t="s">
        <v>756</v>
      </c>
      <c r="E27" s="4" t="str">
        <f>CONCATENATE(YEAR,":",MONTH,":",WEEK,":",DAY,":",$A27)</f>
        <v>2016:2:2:7:LUODONG_A_E</v>
      </c>
      <c r="F27" s="4">
        <f>MATCH($E27,REPORT_DATA_BY_COMP!$A:$A,0)</f>
        <v>412</v>
      </c>
      <c r="G27" s="11">
        <f>IFERROR(INDEX(REPORT_DATA_BY_COMP!$A:$AH,$F27,MATCH(G$8,REPORT_DATA_BY_COMP!$A$1:$AH$1,0)), "")</f>
        <v>0</v>
      </c>
      <c r="H27" s="11">
        <f>IFERROR(INDEX(REPORT_DATA_BY_COMP!$A:$AH,$F27,MATCH(H$8,REPORT_DATA_BY_COMP!$A$1:$AH$1,0)), "")</f>
        <v>0</v>
      </c>
      <c r="I27" s="11">
        <f>IFERROR(INDEX(REPORT_DATA_BY_COMP!$A:$AH,$F27,MATCH(I$8,REPORT_DATA_BY_COMP!$A$1:$AH$1,0)), "")</f>
        <v>0</v>
      </c>
      <c r="J27" s="11">
        <f>IFERROR(INDEX(REPORT_DATA_BY_COMP!$A:$AH,$F27,MATCH(J$8,REPORT_DATA_BY_COMP!$A$1:$AH$1,0)), "")</f>
        <v>1</v>
      </c>
      <c r="K27" s="11">
        <f>IFERROR(INDEX(REPORT_DATA_BY_COMP!$A:$AH,$F27,MATCH(K$8,REPORT_DATA_BY_COMP!$A$1:$AH$1,0)), "")</f>
        <v>0</v>
      </c>
      <c r="L27" s="11">
        <f>IFERROR(INDEX(REPORT_DATA_BY_COMP!$A:$AH,$F27,MATCH(L$8,REPORT_DATA_BY_COMP!$A$1:$AH$1,0)), "")</f>
        <v>0</v>
      </c>
      <c r="M27" s="11">
        <f>IFERROR(INDEX(REPORT_DATA_BY_COMP!$A:$AH,$F27,MATCH(M$8,REPORT_DATA_BY_COMP!$A$1:$AH$1,0)), "")</f>
        <v>0</v>
      </c>
      <c r="N27" s="11">
        <f>IFERROR(INDEX(REPORT_DATA_BY_COMP!$A:$AH,$F27,MATCH(N$8,REPORT_DATA_BY_COMP!$A$1:$AH$1,0)), "")</f>
        <v>2</v>
      </c>
      <c r="O27" s="11">
        <f>IFERROR(INDEX(REPORT_DATA_BY_COMP!$A:$AH,$F27,MATCH(O$8,REPORT_DATA_BY_COMP!$A$1:$AH$1,0)), "")</f>
        <v>1</v>
      </c>
      <c r="P27" s="11">
        <f>IFERROR(INDEX(REPORT_DATA_BY_COMP!$A:$AH,$F27,MATCH(P$8,REPORT_DATA_BY_COMP!$A$1:$AH$1,0)), "")</f>
        <v>4</v>
      </c>
      <c r="Q27" s="11">
        <f>IFERROR(INDEX(REPORT_DATA_BY_COMP!$A:$AH,$F27,MATCH(Q$8,REPORT_DATA_BY_COMP!$A$1:$AH$1,0)), "")</f>
        <v>9</v>
      </c>
      <c r="R27" s="11">
        <f>IFERROR(INDEX(REPORT_DATA_BY_COMP!$A:$AH,$F27,MATCH(R$8,REPORT_DATA_BY_COMP!$A$1:$AH$1,0)), "")</f>
        <v>4</v>
      </c>
      <c r="S27" s="11">
        <f>IFERROR(INDEX(REPORT_DATA_BY_COMP!$A:$AH,$F27,MATCH(S$8,REPORT_DATA_BY_COMP!$A$1:$AH$1,0)), "")</f>
        <v>0</v>
      </c>
      <c r="T27" s="11">
        <f>IFERROR(INDEX(REPORT_DATA_BY_COMP!$A:$AH,$F27,MATCH(T$8,REPORT_DATA_BY_COMP!$A$1:$AH$1,0)), "")</f>
        <v>3</v>
      </c>
      <c r="U27" s="11">
        <f>IFERROR(INDEX(REPORT_DATA_BY_COMP!$A:$AH,$F27,MATCH(U$8,REPORT_DATA_BY_COMP!$A$1:$AH$1,0)), "")</f>
        <v>0</v>
      </c>
      <c r="V27" s="11">
        <f>IFERROR(INDEX(REPORT_DATA_BY_COMP!$A:$AH,$F27,MATCH(V$8,REPORT_DATA_BY_COMP!$A$1:$AH$1,0)), "")</f>
        <v>0</v>
      </c>
    </row>
    <row r="28" spans="1:22">
      <c r="A28" s="26" t="s">
        <v>731</v>
      </c>
      <c r="B28" s="27" t="s">
        <v>732</v>
      </c>
      <c r="C28" s="4" t="s">
        <v>757</v>
      </c>
      <c r="D28" s="4" t="s">
        <v>758</v>
      </c>
      <c r="E28" s="4" t="str">
        <f>CONCATENATE(YEAR,":",MONTH,":",WEEK,":",DAY,":",$A28)</f>
        <v>2016:2:2:7:LUODONG_B_E</v>
      </c>
      <c r="F28" s="4">
        <f>MATCH($E28,REPORT_DATA_BY_COMP!$A:$A,0)</f>
        <v>413</v>
      </c>
      <c r="G28" s="11">
        <f>IFERROR(INDEX(REPORT_DATA_BY_COMP!$A:$AH,$F28,MATCH(G$8,REPORT_DATA_BY_COMP!$A$1:$AH$1,0)), "")</f>
        <v>0</v>
      </c>
      <c r="H28" s="11">
        <f>IFERROR(INDEX(REPORT_DATA_BY_COMP!$A:$AH,$F28,MATCH(H$8,REPORT_DATA_BY_COMP!$A$1:$AH$1,0)), "")</f>
        <v>0</v>
      </c>
      <c r="I28" s="11">
        <f>IFERROR(INDEX(REPORT_DATA_BY_COMP!$A:$AH,$F28,MATCH(I$8,REPORT_DATA_BY_COMP!$A$1:$AH$1,0)), "")</f>
        <v>0</v>
      </c>
      <c r="J28" s="11">
        <f>IFERROR(INDEX(REPORT_DATA_BY_COMP!$A:$AH,$F28,MATCH(J$8,REPORT_DATA_BY_COMP!$A$1:$AH$1,0)), "")</f>
        <v>3</v>
      </c>
      <c r="K28" s="11">
        <f>IFERROR(INDEX(REPORT_DATA_BY_COMP!$A:$AH,$F28,MATCH(K$8,REPORT_DATA_BY_COMP!$A$1:$AH$1,0)), "")</f>
        <v>0</v>
      </c>
      <c r="L28" s="11">
        <f>IFERROR(INDEX(REPORT_DATA_BY_COMP!$A:$AH,$F28,MATCH(L$8,REPORT_DATA_BY_COMP!$A$1:$AH$1,0)), "")</f>
        <v>1</v>
      </c>
      <c r="M28" s="11">
        <f>IFERROR(INDEX(REPORT_DATA_BY_COMP!$A:$AH,$F28,MATCH(M$8,REPORT_DATA_BY_COMP!$A$1:$AH$1,0)), "")</f>
        <v>1</v>
      </c>
      <c r="N28" s="11">
        <f>IFERROR(INDEX(REPORT_DATA_BY_COMP!$A:$AH,$F28,MATCH(N$8,REPORT_DATA_BY_COMP!$A$1:$AH$1,0)), "")</f>
        <v>5</v>
      </c>
      <c r="O28" s="11">
        <f>IFERROR(INDEX(REPORT_DATA_BY_COMP!$A:$AH,$F28,MATCH(O$8,REPORT_DATA_BY_COMP!$A$1:$AH$1,0)), "")</f>
        <v>2</v>
      </c>
      <c r="P28" s="11">
        <f>IFERROR(INDEX(REPORT_DATA_BY_COMP!$A:$AH,$F28,MATCH(P$8,REPORT_DATA_BY_COMP!$A$1:$AH$1,0)), "")</f>
        <v>1</v>
      </c>
      <c r="Q28" s="11">
        <f>IFERROR(INDEX(REPORT_DATA_BY_COMP!$A:$AH,$F28,MATCH(Q$8,REPORT_DATA_BY_COMP!$A$1:$AH$1,0)), "")</f>
        <v>12</v>
      </c>
      <c r="R28" s="11">
        <f>IFERROR(INDEX(REPORT_DATA_BY_COMP!$A:$AH,$F28,MATCH(R$8,REPORT_DATA_BY_COMP!$A$1:$AH$1,0)), "")</f>
        <v>4</v>
      </c>
      <c r="S28" s="11">
        <f>IFERROR(INDEX(REPORT_DATA_BY_COMP!$A:$AH,$F28,MATCH(S$8,REPORT_DATA_BY_COMP!$A$1:$AH$1,0)), "")</f>
        <v>0</v>
      </c>
      <c r="T28" s="11">
        <f>IFERROR(INDEX(REPORT_DATA_BY_COMP!$A:$AH,$F28,MATCH(T$8,REPORT_DATA_BY_COMP!$A$1:$AH$1,0)), "")</f>
        <v>4</v>
      </c>
      <c r="U28" s="11">
        <f>IFERROR(INDEX(REPORT_DATA_BY_COMP!$A:$AH,$F28,MATCH(U$8,REPORT_DATA_BY_COMP!$A$1:$AH$1,0)), "")</f>
        <v>1</v>
      </c>
      <c r="V28" s="11">
        <f>IFERROR(INDEX(REPORT_DATA_BY_COMP!$A:$AH,$F28,MATCH(V$8,REPORT_DATA_BY_COMP!$A$1:$AH$1,0)), "")</f>
        <v>0</v>
      </c>
    </row>
    <row r="29" spans="1:22">
      <c r="B29" s="9" t="s">
        <v>1418</v>
      </c>
      <c r="C29" s="10"/>
      <c r="D29" s="10"/>
      <c r="E29" s="10"/>
      <c r="F29" s="10"/>
      <c r="G29" s="12">
        <f t="shared" ref="G29:V29" si="3">SUM(G25:G26)</f>
        <v>0</v>
      </c>
      <c r="H29" s="12">
        <f t="shared" si="3"/>
        <v>0</v>
      </c>
      <c r="I29" s="12">
        <f t="shared" si="3"/>
        <v>2</v>
      </c>
      <c r="J29" s="12">
        <f t="shared" si="3"/>
        <v>2</v>
      </c>
      <c r="K29" s="12">
        <f t="shared" si="3"/>
        <v>0</v>
      </c>
      <c r="L29" s="12">
        <f t="shared" si="3"/>
        <v>0</v>
      </c>
      <c r="M29" s="12">
        <f t="shared" si="3"/>
        <v>0</v>
      </c>
      <c r="N29" s="12">
        <f t="shared" si="3"/>
        <v>6</v>
      </c>
      <c r="O29" s="12">
        <f t="shared" si="3"/>
        <v>2</v>
      </c>
      <c r="P29" s="12">
        <f t="shared" si="3"/>
        <v>5</v>
      </c>
      <c r="Q29" s="12">
        <f t="shared" si="3"/>
        <v>32</v>
      </c>
      <c r="R29" s="12">
        <f t="shared" si="3"/>
        <v>7</v>
      </c>
      <c r="S29" s="12">
        <f t="shared" si="3"/>
        <v>0</v>
      </c>
      <c r="T29" s="12">
        <f t="shared" si="3"/>
        <v>2</v>
      </c>
      <c r="U29" s="12">
        <f t="shared" si="3"/>
        <v>0</v>
      </c>
      <c r="V29" s="12">
        <f t="shared" si="3"/>
        <v>0</v>
      </c>
    </row>
    <row r="30" spans="1:22">
      <c r="A30" s="60"/>
      <c r="B30" s="4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6"/>
    </row>
    <row r="31" spans="1:22">
      <c r="B31" s="13" t="s">
        <v>1416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>
      <c r="B32" s="28" t="s">
        <v>1387</v>
      </c>
      <c r="C32" s="14"/>
      <c r="D32" s="14"/>
      <c r="E32" s="14" t="str">
        <f>CONCATENATE(YEAR,":",MONTH,":1:",WEEKLY_REPORT_DAY,":", $A$1)</f>
        <v>2016:2:1:7:EAST</v>
      </c>
      <c r="F32" s="14">
        <f>MATCH($E32,REPORT_DATA_BY_ZONE!$A:$A, 0)</f>
        <v>36</v>
      </c>
      <c r="G32" s="11">
        <f>IFERROR(INDEX(REPORT_DATA_BY_ZONE!$A:$AH,$F32,MATCH(G$8,REPORT_DATA_BY_ZONE!$A$1:$AH$1,0)), "")</f>
        <v>0</v>
      </c>
      <c r="H32" s="11">
        <f>IFERROR(INDEX(REPORT_DATA_BY_ZONE!$A:$AH,$F32,MATCH(H$8,REPORT_DATA_BY_ZONE!$A$1:$AH$1,0)), "")</f>
        <v>2</v>
      </c>
      <c r="I32" s="11">
        <f>IFERROR(INDEX(REPORT_DATA_BY_ZONE!$A:$AH,$F32,MATCH(I$8,REPORT_DATA_BY_ZONE!$A$1:$AH$1,0)), "")</f>
        <v>18</v>
      </c>
      <c r="J32" s="11">
        <f>IFERROR(INDEX(REPORT_DATA_BY_ZONE!$A:$AH,$F32,MATCH(J$8,REPORT_DATA_BY_ZONE!$A$1:$AH$1,0)), "")</f>
        <v>40</v>
      </c>
      <c r="K32" s="11">
        <f>IFERROR(INDEX(REPORT_DATA_BY_ZONE!$A:$AH,$F32,MATCH(K$8,REPORT_DATA_BY_ZONE!$A$1:$AH$1,0)), "")</f>
        <v>0</v>
      </c>
      <c r="L32" s="11">
        <f>IFERROR(INDEX(REPORT_DATA_BY_ZONE!$A:$AH,$F32,MATCH(L$8,REPORT_DATA_BY_ZONE!$A$1:$AH$1,0)), "")</f>
        <v>1</v>
      </c>
      <c r="M32" s="11">
        <f>IFERROR(INDEX(REPORT_DATA_BY_ZONE!$A:$AH,$F32,MATCH(M$8,REPORT_DATA_BY_ZONE!$A$1:$AH$1,0)), "")</f>
        <v>0</v>
      </c>
      <c r="N32" s="11">
        <f>IFERROR(INDEX(REPORT_DATA_BY_ZONE!$A:$AH,$F32,MATCH(N$8,REPORT_DATA_BY_ZONE!$A$1:$AH$1,0)), "")</f>
        <v>70</v>
      </c>
      <c r="O32" s="11">
        <f>IFERROR(INDEX(REPORT_DATA_BY_ZONE!$A:$AH,$F32,MATCH(O$8,REPORT_DATA_BY_ZONE!$A$1:$AH$1,0)), "")</f>
        <v>24</v>
      </c>
      <c r="P32" s="11">
        <f>IFERROR(INDEX(REPORT_DATA_BY_ZONE!$A:$AH,$F32,MATCH(P$8,REPORT_DATA_BY_ZONE!$A$1:$AH$1,0)), "")</f>
        <v>92</v>
      </c>
      <c r="Q32" s="11">
        <f>IFERROR(INDEX(REPORT_DATA_BY_ZONE!$A:$AH,$F32,MATCH(Q$8,REPORT_DATA_BY_ZONE!$A$1:$AH$1,0)), "")</f>
        <v>163</v>
      </c>
      <c r="R32" s="11">
        <f>IFERROR(INDEX(REPORT_DATA_BY_ZONE!$A:$AH,$F32,MATCH(R$8,REPORT_DATA_BY_ZONE!$A$1:$AH$1,0)), "")</f>
        <v>68</v>
      </c>
      <c r="S32" s="11">
        <f>IFERROR(INDEX(REPORT_DATA_BY_ZONE!$A:$AH,$F32,MATCH(S$8,REPORT_DATA_BY_ZONE!$A$1:$AH$1,0)), "")</f>
        <v>0</v>
      </c>
      <c r="T32" s="11">
        <f>IFERROR(INDEX(REPORT_DATA_BY_ZONE!$A:$AH,$F32,MATCH(T$8,REPORT_DATA_BY_ZONE!$A$1:$AH$1,0)), "")</f>
        <v>49</v>
      </c>
      <c r="U32" s="11">
        <f>IFERROR(INDEX(REPORT_DATA_BY_ZONE!$A:$AH,$F32,MATCH(U$8,REPORT_DATA_BY_ZONE!$A$1:$AH$1,0)), "")</f>
        <v>11</v>
      </c>
      <c r="V32" s="11">
        <f>IFERROR(INDEX(REPORT_DATA_BY_ZONE!$A:$AH,$F32,MATCH(V$8,REPORT_DATA_BY_ZONE!$A$1:$AH$1,0)), "")</f>
        <v>1</v>
      </c>
    </row>
    <row r="33" spans="2:22">
      <c r="B33" s="28" t="s">
        <v>1386</v>
      </c>
      <c r="C33" s="14"/>
      <c r="D33" s="14"/>
      <c r="E33" s="14" t="str">
        <f>CONCATENATE(YEAR,":",MONTH,":2:",WEEKLY_REPORT_DAY,":", $A$1)</f>
        <v>2016:2:2:7:EAST</v>
      </c>
      <c r="F33" s="14">
        <f>MATCH($E33,REPORT_DATA_BY_ZONE!$A:$A, 0)</f>
        <v>47</v>
      </c>
      <c r="G33" s="11">
        <f>IFERROR(INDEX(REPORT_DATA_BY_ZONE!$A:$AH,$F33,MATCH(G$8,REPORT_DATA_BY_ZONE!$A$1:$AH$1,0)), "")</f>
        <v>0</v>
      </c>
      <c r="H33" s="11">
        <f>IFERROR(INDEX(REPORT_DATA_BY_ZONE!$A:$AH,$F33,MATCH(H$8,REPORT_DATA_BY_ZONE!$A$1:$AH$1,0)), "")</f>
        <v>2</v>
      </c>
      <c r="I33" s="11">
        <f>IFERROR(INDEX(REPORT_DATA_BY_ZONE!$A:$AH,$F33,MATCH(I$8,REPORT_DATA_BY_ZONE!$A$1:$AH$1,0)), "")</f>
        <v>14</v>
      </c>
      <c r="J33" s="11">
        <f>IFERROR(INDEX(REPORT_DATA_BY_ZONE!$A:$AH,$F33,MATCH(J$8,REPORT_DATA_BY_ZONE!$A$1:$AH$1,0)), "")</f>
        <v>34</v>
      </c>
      <c r="K33" s="11">
        <f>IFERROR(INDEX(REPORT_DATA_BY_ZONE!$A:$AH,$F33,MATCH(K$8,REPORT_DATA_BY_ZONE!$A$1:$AH$1,0)), "")</f>
        <v>2</v>
      </c>
      <c r="L33" s="11">
        <f>IFERROR(INDEX(REPORT_DATA_BY_ZONE!$A:$AH,$F33,MATCH(L$8,REPORT_DATA_BY_ZONE!$A$1:$AH$1,0)), "")</f>
        <v>1</v>
      </c>
      <c r="M33" s="11">
        <f>IFERROR(INDEX(REPORT_DATA_BY_ZONE!$A:$AH,$F33,MATCH(M$8,REPORT_DATA_BY_ZONE!$A$1:$AH$1,0)), "")</f>
        <v>2</v>
      </c>
      <c r="N33" s="11">
        <f>IFERROR(INDEX(REPORT_DATA_BY_ZONE!$A:$AH,$F33,MATCH(N$8,REPORT_DATA_BY_ZONE!$A$1:$AH$1,0)), "")</f>
        <v>63</v>
      </c>
      <c r="O33" s="11">
        <f>IFERROR(INDEX(REPORT_DATA_BY_ZONE!$A:$AH,$F33,MATCH(O$8,REPORT_DATA_BY_ZONE!$A$1:$AH$1,0)), "")</f>
        <v>21</v>
      </c>
      <c r="P33" s="11">
        <f>IFERROR(INDEX(REPORT_DATA_BY_ZONE!$A:$AH,$F33,MATCH(P$8,REPORT_DATA_BY_ZONE!$A$1:$AH$1,0)), "")</f>
        <v>57</v>
      </c>
      <c r="Q33" s="11">
        <f>IFERROR(INDEX(REPORT_DATA_BY_ZONE!$A:$AH,$F33,MATCH(Q$8,REPORT_DATA_BY_ZONE!$A$1:$AH$1,0)), "")</f>
        <v>135</v>
      </c>
      <c r="R33" s="11">
        <f>IFERROR(INDEX(REPORT_DATA_BY_ZONE!$A:$AH,$F33,MATCH(R$8,REPORT_DATA_BY_ZONE!$A$1:$AH$1,0)), "")</f>
        <v>47</v>
      </c>
      <c r="S33" s="11">
        <f>IFERROR(INDEX(REPORT_DATA_BY_ZONE!$A:$AH,$F33,MATCH(S$8,REPORT_DATA_BY_ZONE!$A$1:$AH$1,0)), "")</f>
        <v>2</v>
      </c>
      <c r="T33" s="11">
        <f>IFERROR(INDEX(REPORT_DATA_BY_ZONE!$A:$AH,$F33,MATCH(T$8,REPORT_DATA_BY_ZONE!$A$1:$AH$1,0)), "")</f>
        <v>49</v>
      </c>
      <c r="U33" s="11">
        <f>IFERROR(INDEX(REPORT_DATA_BY_ZONE!$A:$AH,$F33,MATCH(U$8,REPORT_DATA_BY_ZONE!$A$1:$AH$1,0)), "")</f>
        <v>17</v>
      </c>
      <c r="V33" s="11">
        <f>IFERROR(INDEX(REPORT_DATA_BY_ZONE!$A:$AH,$F33,MATCH(V$8,REPORT_DATA_BY_ZONE!$A$1:$AH$1,0)), "")</f>
        <v>0</v>
      </c>
    </row>
    <row r="34" spans="2:22">
      <c r="B34" s="28" t="s">
        <v>1388</v>
      </c>
      <c r="C34" s="14"/>
      <c r="D34" s="14"/>
      <c r="E34" s="14" t="str">
        <f>CONCATENATE(YEAR,":",MONTH,":3:",WEEKLY_REPORT_DAY,":", $A$1)</f>
        <v>2016:2:3:7:EAST</v>
      </c>
      <c r="F34" s="14" t="e">
        <f>MATCH($E34,REPORT_DATA_BY_ZONE!$A:$A, 0)</f>
        <v>#N/A</v>
      </c>
      <c r="G34" s="11" t="str">
        <f>IFERROR(INDEX(REPORT_DATA_BY_ZONE!$A:$AH,$F34,MATCH(G$8,REPORT_DATA_BY_ZONE!$A$1:$AH$1,0)), "")</f>
        <v/>
      </c>
      <c r="H34" s="11" t="str">
        <f>IFERROR(INDEX(REPORT_DATA_BY_ZONE!$A:$AH,$F34,MATCH(H$8,REPORT_DATA_BY_ZONE!$A$1:$AH$1,0)), "")</f>
        <v/>
      </c>
      <c r="I34" s="11" t="str">
        <f>IFERROR(INDEX(REPORT_DATA_BY_ZONE!$A:$AH,$F34,MATCH(I$8,REPORT_DATA_BY_ZONE!$A$1:$AH$1,0)), "")</f>
        <v/>
      </c>
      <c r="J34" s="11" t="str">
        <f>IFERROR(INDEX(REPORT_DATA_BY_ZONE!$A:$AH,$F34,MATCH(J$8,REPORT_DATA_BY_ZONE!$A$1:$AH$1,0)), "")</f>
        <v/>
      </c>
      <c r="K34" s="11" t="str">
        <f>IFERROR(INDEX(REPORT_DATA_BY_ZONE!$A:$AH,$F34,MATCH(K$8,REPORT_DATA_BY_ZONE!$A$1:$AH$1,0)), "")</f>
        <v/>
      </c>
      <c r="L34" s="11" t="str">
        <f>IFERROR(INDEX(REPORT_DATA_BY_ZONE!$A:$AH,$F34,MATCH(L$8,REPORT_DATA_BY_ZONE!$A$1:$AH$1,0)), "")</f>
        <v/>
      </c>
      <c r="M34" s="11" t="str">
        <f>IFERROR(INDEX(REPORT_DATA_BY_ZONE!$A:$AH,$F34,MATCH(M$8,REPORT_DATA_BY_ZONE!$A$1:$AH$1,0)), "")</f>
        <v/>
      </c>
      <c r="N34" s="11" t="str">
        <f>IFERROR(INDEX(REPORT_DATA_BY_ZONE!$A:$AH,$F34,MATCH(N$8,REPORT_DATA_BY_ZONE!$A$1:$AH$1,0)), "")</f>
        <v/>
      </c>
      <c r="O34" s="11" t="str">
        <f>IFERROR(INDEX(REPORT_DATA_BY_ZONE!$A:$AH,$F34,MATCH(O$8,REPORT_DATA_BY_ZONE!$A$1:$AH$1,0)), "")</f>
        <v/>
      </c>
      <c r="P34" s="11" t="str">
        <f>IFERROR(INDEX(REPORT_DATA_BY_ZONE!$A:$AH,$F34,MATCH(P$8,REPORT_DATA_BY_ZONE!$A$1:$AH$1,0)), "")</f>
        <v/>
      </c>
      <c r="Q34" s="11" t="str">
        <f>IFERROR(INDEX(REPORT_DATA_BY_ZONE!$A:$AH,$F34,MATCH(Q$8,REPORT_DATA_BY_ZONE!$A$1:$AH$1,0)), "")</f>
        <v/>
      </c>
      <c r="R34" s="11" t="str">
        <f>IFERROR(INDEX(REPORT_DATA_BY_ZONE!$A:$AH,$F34,MATCH(R$8,REPORT_DATA_BY_ZONE!$A$1:$AH$1,0)), "")</f>
        <v/>
      </c>
      <c r="S34" s="11" t="str">
        <f>IFERROR(INDEX(REPORT_DATA_BY_ZONE!$A:$AH,$F34,MATCH(S$8,REPORT_DATA_BY_ZONE!$A$1:$AH$1,0)), "")</f>
        <v/>
      </c>
      <c r="T34" s="11" t="str">
        <f>IFERROR(INDEX(REPORT_DATA_BY_ZONE!$A:$AH,$F34,MATCH(T$8,REPORT_DATA_BY_ZONE!$A$1:$AH$1,0)), "")</f>
        <v/>
      </c>
      <c r="U34" s="11" t="str">
        <f>IFERROR(INDEX(REPORT_DATA_BY_ZONE!$A:$AH,$F34,MATCH(U$8,REPORT_DATA_BY_ZONE!$A$1:$AH$1,0)), "")</f>
        <v/>
      </c>
      <c r="V34" s="11" t="str">
        <f>IFERROR(INDEX(REPORT_DATA_BY_ZONE!$A:$AH,$F34,MATCH(V$8,REPORT_DATA_BY_ZONE!$A$1:$AH$1,0)), "")</f>
        <v/>
      </c>
    </row>
    <row r="35" spans="2:22">
      <c r="B35" s="28" t="s">
        <v>1389</v>
      </c>
      <c r="C35" s="14"/>
      <c r="D35" s="14"/>
      <c r="E35" s="14" t="str">
        <f>CONCATENATE(YEAR,":",MONTH,":4:",WEEKLY_REPORT_DAY,":", $A$1)</f>
        <v>2016:2:4:7:EAST</v>
      </c>
      <c r="F35" s="14" t="e">
        <f>MATCH($E35,REPORT_DATA_BY_ZONE!$A:$A, 0)</f>
        <v>#N/A</v>
      </c>
      <c r="G35" s="11" t="str">
        <f>IFERROR(INDEX(REPORT_DATA_BY_ZONE!$A:$AH,$F35,MATCH(G$8,REPORT_DATA_BY_ZONE!$A$1:$AH$1,0)), "")</f>
        <v/>
      </c>
      <c r="H35" s="11" t="str">
        <f>IFERROR(INDEX(REPORT_DATA_BY_ZONE!$A:$AH,$F35,MATCH(H$8,REPORT_DATA_BY_ZONE!$A$1:$AH$1,0)), "")</f>
        <v/>
      </c>
      <c r="I35" s="11" t="str">
        <f>IFERROR(INDEX(REPORT_DATA_BY_ZONE!$A:$AH,$F35,MATCH(I$8,REPORT_DATA_BY_ZONE!$A$1:$AH$1,0)), "")</f>
        <v/>
      </c>
      <c r="J35" s="11" t="str">
        <f>IFERROR(INDEX(REPORT_DATA_BY_ZONE!$A:$AH,$F35,MATCH(J$8,REPORT_DATA_BY_ZONE!$A$1:$AH$1,0)), "")</f>
        <v/>
      </c>
      <c r="K35" s="11" t="str">
        <f>IFERROR(INDEX(REPORT_DATA_BY_ZONE!$A:$AH,$F35,MATCH(K$8,REPORT_DATA_BY_ZONE!$A$1:$AH$1,0)), "")</f>
        <v/>
      </c>
      <c r="L35" s="11" t="str">
        <f>IFERROR(INDEX(REPORT_DATA_BY_ZONE!$A:$AH,$F35,MATCH(L$8,REPORT_DATA_BY_ZONE!$A$1:$AH$1,0)), "")</f>
        <v/>
      </c>
      <c r="M35" s="11" t="str">
        <f>IFERROR(INDEX(REPORT_DATA_BY_ZONE!$A:$AH,$F35,MATCH(M$8,REPORT_DATA_BY_ZONE!$A$1:$AH$1,0)), "")</f>
        <v/>
      </c>
      <c r="N35" s="11" t="str">
        <f>IFERROR(INDEX(REPORT_DATA_BY_ZONE!$A:$AH,$F35,MATCH(N$8,REPORT_DATA_BY_ZONE!$A$1:$AH$1,0)), "")</f>
        <v/>
      </c>
      <c r="O35" s="11" t="str">
        <f>IFERROR(INDEX(REPORT_DATA_BY_ZONE!$A:$AH,$F35,MATCH(O$8,REPORT_DATA_BY_ZONE!$A$1:$AH$1,0)), "")</f>
        <v/>
      </c>
      <c r="P35" s="11" t="str">
        <f>IFERROR(INDEX(REPORT_DATA_BY_ZONE!$A:$AH,$F35,MATCH(P$8,REPORT_DATA_BY_ZONE!$A$1:$AH$1,0)), "")</f>
        <v/>
      </c>
      <c r="Q35" s="11" t="str">
        <f>IFERROR(INDEX(REPORT_DATA_BY_ZONE!$A:$AH,$F35,MATCH(Q$8,REPORT_DATA_BY_ZONE!$A$1:$AH$1,0)), "")</f>
        <v/>
      </c>
      <c r="R35" s="11" t="str">
        <f>IFERROR(INDEX(REPORT_DATA_BY_ZONE!$A:$AH,$F35,MATCH(R$8,REPORT_DATA_BY_ZONE!$A$1:$AH$1,0)), "")</f>
        <v/>
      </c>
      <c r="S35" s="11" t="str">
        <f>IFERROR(INDEX(REPORT_DATA_BY_ZONE!$A:$AH,$F35,MATCH(S$8,REPORT_DATA_BY_ZONE!$A$1:$AH$1,0)), "")</f>
        <v/>
      </c>
      <c r="T35" s="11" t="str">
        <f>IFERROR(INDEX(REPORT_DATA_BY_ZONE!$A:$AH,$F35,MATCH(T$8,REPORT_DATA_BY_ZONE!$A$1:$AH$1,0)), "")</f>
        <v/>
      </c>
      <c r="U35" s="11" t="str">
        <f>IFERROR(INDEX(REPORT_DATA_BY_ZONE!$A:$AH,$F35,MATCH(U$8,REPORT_DATA_BY_ZONE!$A$1:$AH$1,0)), "")</f>
        <v/>
      </c>
      <c r="V35" s="11" t="str">
        <f>IFERROR(INDEX(REPORT_DATA_BY_ZONE!$A:$AH,$F35,MATCH(V$8,REPORT_DATA_BY_ZONE!$A$1:$AH$1,0)), "")</f>
        <v/>
      </c>
    </row>
    <row r="36" spans="2:22">
      <c r="B36" s="28" t="s">
        <v>1390</v>
      </c>
      <c r="C36" s="14"/>
      <c r="D36" s="14"/>
      <c r="E36" s="14" t="str">
        <f>CONCATENATE(YEAR,":",MONTH,":5:",WEEKLY_REPORT_DAY,":", $A$1)</f>
        <v>2016:2:5:7:EAST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2:22">
      <c r="B37" s="18" t="s">
        <v>1418</v>
      </c>
      <c r="C37" s="15"/>
      <c r="D37" s="15"/>
      <c r="E37" s="15"/>
      <c r="F37" s="15"/>
      <c r="G37" s="19">
        <f>SUM(G32:G36)</f>
        <v>0</v>
      </c>
      <c r="H37" s="19">
        <f t="shared" ref="H37:V37" si="4">SUM(H32:H36)</f>
        <v>4</v>
      </c>
      <c r="I37" s="19">
        <f t="shared" si="4"/>
        <v>32</v>
      </c>
      <c r="J37" s="19">
        <f t="shared" si="4"/>
        <v>74</v>
      </c>
      <c r="K37" s="19">
        <f t="shared" si="4"/>
        <v>2</v>
      </c>
      <c r="L37" s="19">
        <f t="shared" si="4"/>
        <v>2</v>
      </c>
      <c r="M37" s="19">
        <f t="shared" si="4"/>
        <v>2</v>
      </c>
      <c r="N37" s="19">
        <f t="shared" si="4"/>
        <v>133</v>
      </c>
      <c r="O37" s="19">
        <f t="shared" si="4"/>
        <v>45</v>
      </c>
      <c r="P37" s="19">
        <f t="shared" si="4"/>
        <v>149</v>
      </c>
      <c r="Q37" s="19">
        <f t="shared" si="4"/>
        <v>298</v>
      </c>
      <c r="R37" s="19">
        <f t="shared" si="4"/>
        <v>115</v>
      </c>
      <c r="S37" s="19">
        <f t="shared" si="4"/>
        <v>2</v>
      </c>
      <c r="T37" s="19">
        <f t="shared" si="4"/>
        <v>98</v>
      </c>
      <c r="U37" s="19">
        <f t="shared" si="4"/>
        <v>28</v>
      </c>
      <c r="V37" s="19">
        <f t="shared" si="4"/>
        <v>1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847" priority="159" operator="lessThan">
      <formula>0.5</formula>
    </cfRule>
    <cfRule type="cellIs" dxfId="846" priority="160" operator="greaterThan">
      <formula>0.5</formula>
    </cfRule>
  </conditionalFormatting>
  <conditionalFormatting sqref="N10:N11">
    <cfRule type="cellIs" dxfId="845" priority="157" operator="lessThan">
      <formula>4.5</formula>
    </cfRule>
    <cfRule type="cellIs" dxfId="844" priority="158" operator="greaterThan">
      <formula>5.5</formula>
    </cfRule>
  </conditionalFormatting>
  <conditionalFormatting sqref="O10:O11">
    <cfRule type="cellIs" dxfId="843" priority="155" operator="lessThan">
      <formula>1.5</formula>
    </cfRule>
    <cfRule type="cellIs" dxfId="842" priority="156" operator="greaterThan">
      <formula>2.5</formula>
    </cfRule>
  </conditionalFormatting>
  <conditionalFormatting sqref="P10:P11">
    <cfRule type="cellIs" dxfId="841" priority="153" operator="lessThan">
      <formula>4.5</formula>
    </cfRule>
    <cfRule type="cellIs" dxfId="840" priority="154" operator="greaterThan">
      <formula>7.5</formula>
    </cfRule>
  </conditionalFormatting>
  <conditionalFormatting sqref="R10:S11">
    <cfRule type="cellIs" dxfId="839" priority="151" operator="lessThan">
      <formula>2.5</formula>
    </cfRule>
    <cfRule type="cellIs" dxfId="838" priority="152" operator="greaterThan">
      <formula>4.5</formula>
    </cfRule>
  </conditionalFormatting>
  <conditionalFormatting sqref="T10:T11">
    <cfRule type="cellIs" dxfId="837" priority="149" operator="lessThan">
      <formula>2.5</formula>
    </cfRule>
    <cfRule type="cellIs" dxfId="836" priority="150" operator="greaterThan">
      <formula>4.5</formula>
    </cfRule>
  </conditionalFormatting>
  <conditionalFormatting sqref="U10:U11">
    <cfRule type="cellIs" dxfId="835" priority="148" operator="greaterThan">
      <formula>1.5</formula>
    </cfRule>
  </conditionalFormatting>
  <conditionalFormatting sqref="L10:V11">
    <cfRule type="expression" dxfId="834" priority="145">
      <formula>L10=""</formula>
    </cfRule>
  </conditionalFormatting>
  <conditionalFormatting sqref="S10:S11">
    <cfRule type="cellIs" dxfId="833" priority="146" operator="greaterThan">
      <formula>0.5</formula>
    </cfRule>
    <cfRule type="cellIs" dxfId="832" priority="147" operator="lessThan">
      <formula>0.5</formula>
    </cfRule>
  </conditionalFormatting>
  <conditionalFormatting sqref="L12:M13">
    <cfRule type="cellIs" dxfId="831" priority="143" operator="lessThan">
      <formula>0.5</formula>
    </cfRule>
    <cfRule type="cellIs" dxfId="830" priority="144" operator="greaterThan">
      <formula>0.5</formula>
    </cfRule>
  </conditionalFormatting>
  <conditionalFormatting sqref="N12:N13">
    <cfRule type="cellIs" dxfId="829" priority="141" operator="lessThan">
      <formula>4.5</formula>
    </cfRule>
    <cfRule type="cellIs" dxfId="828" priority="142" operator="greaterThan">
      <formula>5.5</formula>
    </cfRule>
  </conditionalFormatting>
  <conditionalFormatting sqref="O12:O13">
    <cfRule type="cellIs" dxfId="827" priority="139" operator="lessThan">
      <formula>1.5</formula>
    </cfRule>
    <cfRule type="cellIs" dxfId="826" priority="140" operator="greaterThan">
      <formula>2.5</formula>
    </cfRule>
  </conditionalFormatting>
  <conditionalFormatting sqref="P12:P13">
    <cfRule type="cellIs" dxfId="825" priority="137" operator="lessThan">
      <formula>4.5</formula>
    </cfRule>
    <cfRule type="cellIs" dxfId="824" priority="138" operator="greaterThan">
      <formula>7.5</formula>
    </cfRule>
  </conditionalFormatting>
  <conditionalFormatting sqref="R12:S13">
    <cfRule type="cellIs" dxfId="823" priority="135" operator="lessThan">
      <formula>2.5</formula>
    </cfRule>
    <cfRule type="cellIs" dxfId="822" priority="136" operator="greaterThan">
      <formula>4.5</formula>
    </cfRule>
  </conditionalFormatting>
  <conditionalFormatting sqref="T12:T13">
    <cfRule type="cellIs" dxfId="821" priority="133" operator="lessThan">
      <formula>2.5</formula>
    </cfRule>
    <cfRule type="cellIs" dxfId="820" priority="134" operator="greaterThan">
      <formula>4.5</formula>
    </cfRule>
  </conditionalFormatting>
  <conditionalFormatting sqref="U12:U13">
    <cfRule type="cellIs" dxfId="819" priority="132" operator="greaterThan">
      <formula>1.5</formula>
    </cfRule>
  </conditionalFormatting>
  <conditionalFormatting sqref="L12:V13">
    <cfRule type="expression" dxfId="818" priority="129">
      <formula>L12=""</formula>
    </cfRule>
  </conditionalFormatting>
  <conditionalFormatting sqref="S12:S13">
    <cfRule type="cellIs" dxfId="817" priority="130" operator="greaterThan">
      <formula>0.5</formula>
    </cfRule>
    <cfRule type="cellIs" dxfId="816" priority="131" operator="lessThan">
      <formula>0.5</formula>
    </cfRule>
  </conditionalFormatting>
  <conditionalFormatting sqref="L16:M17">
    <cfRule type="cellIs" dxfId="815" priority="127" operator="lessThan">
      <formula>0.5</formula>
    </cfRule>
    <cfRule type="cellIs" dxfId="814" priority="128" operator="greaterThan">
      <formula>0.5</formula>
    </cfRule>
  </conditionalFormatting>
  <conditionalFormatting sqref="N16:N17">
    <cfRule type="cellIs" dxfId="813" priority="125" operator="lessThan">
      <formula>4.5</formula>
    </cfRule>
    <cfRule type="cellIs" dxfId="812" priority="126" operator="greaterThan">
      <formula>5.5</formula>
    </cfRule>
  </conditionalFormatting>
  <conditionalFormatting sqref="O16:O17">
    <cfRule type="cellIs" dxfId="811" priority="123" operator="lessThan">
      <formula>1.5</formula>
    </cfRule>
    <cfRule type="cellIs" dxfId="810" priority="124" operator="greaterThan">
      <formula>2.5</formula>
    </cfRule>
  </conditionalFormatting>
  <conditionalFormatting sqref="P16:P17">
    <cfRule type="cellIs" dxfId="809" priority="121" operator="lessThan">
      <formula>4.5</formula>
    </cfRule>
    <cfRule type="cellIs" dxfId="808" priority="122" operator="greaterThan">
      <formula>7.5</formula>
    </cfRule>
  </conditionalFormatting>
  <conditionalFormatting sqref="R16:S17">
    <cfRule type="cellIs" dxfId="807" priority="119" operator="lessThan">
      <formula>2.5</formula>
    </cfRule>
    <cfRule type="cellIs" dxfId="806" priority="120" operator="greaterThan">
      <formula>4.5</formula>
    </cfRule>
  </conditionalFormatting>
  <conditionalFormatting sqref="T16:T17">
    <cfRule type="cellIs" dxfId="805" priority="117" operator="lessThan">
      <formula>2.5</formula>
    </cfRule>
    <cfRule type="cellIs" dxfId="804" priority="118" operator="greaterThan">
      <formula>4.5</formula>
    </cfRule>
  </conditionalFormatting>
  <conditionalFormatting sqref="U16:U17">
    <cfRule type="cellIs" dxfId="803" priority="116" operator="greaterThan">
      <formula>1.5</formula>
    </cfRule>
  </conditionalFormatting>
  <conditionalFormatting sqref="L16:V17">
    <cfRule type="expression" dxfId="802" priority="113">
      <formula>L16=""</formula>
    </cfRule>
  </conditionalFormatting>
  <conditionalFormatting sqref="S16:S17">
    <cfRule type="cellIs" dxfId="801" priority="114" operator="greaterThan">
      <formula>0.5</formula>
    </cfRule>
    <cfRule type="cellIs" dxfId="800" priority="115" operator="lessThan">
      <formula>0.5</formula>
    </cfRule>
  </conditionalFormatting>
  <conditionalFormatting sqref="L20:M21">
    <cfRule type="cellIs" dxfId="799" priority="95" operator="lessThan">
      <formula>0.5</formula>
    </cfRule>
    <cfRule type="cellIs" dxfId="798" priority="96" operator="greaterThan">
      <formula>0.5</formula>
    </cfRule>
  </conditionalFormatting>
  <conditionalFormatting sqref="N20:N21">
    <cfRule type="cellIs" dxfId="797" priority="93" operator="lessThan">
      <formula>4.5</formula>
    </cfRule>
    <cfRule type="cellIs" dxfId="796" priority="94" operator="greaterThan">
      <formula>5.5</formula>
    </cfRule>
  </conditionalFormatting>
  <conditionalFormatting sqref="O20:O21">
    <cfRule type="cellIs" dxfId="795" priority="91" operator="lessThan">
      <formula>1.5</formula>
    </cfRule>
    <cfRule type="cellIs" dxfId="794" priority="92" operator="greaterThan">
      <formula>2.5</formula>
    </cfRule>
  </conditionalFormatting>
  <conditionalFormatting sqref="P20:P21">
    <cfRule type="cellIs" dxfId="793" priority="89" operator="lessThan">
      <formula>4.5</formula>
    </cfRule>
    <cfRule type="cellIs" dxfId="792" priority="90" operator="greaterThan">
      <formula>7.5</formula>
    </cfRule>
  </conditionalFormatting>
  <conditionalFormatting sqref="R20:S21">
    <cfRule type="cellIs" dxfId="791" priority="87" operator="lessThan">
      <formula>2.5</formula>
    </cfRule>
    <cfRule type="cellIs" dxfId="790" priority="88" operator="greaterThan">
      <formula>4.5</formula>
    </cfRule>
  </conditionalFormatting>
  <conditionalFormatting sqref="T20:T21">
    <cfRule type="cellIs" dxfId="789" priority="85" operator="lessThan">
      <formula>2.5</formula>
    </cfRule>
    <cfRule type="cellIs" dxfId="788" priority="86" operator="greaterThan">
      <formula>4.5</formula>
    </cfRule>
  </conditionalFormatting>
  <conditionalFormatting sqref="U20:U21">
    <cfRule type="cellIs" dxfId="787" priority="84" operator="greaterThan">
      <formula>1.5</formula>
    </cfRule>
  </conditionalFormatting>
  <conditionalFormatting sqref="L20:V21">
    <cfRule type="expression" dxfId="786" priority="81">
      <formula>L20=""</formula>
    </cfRule>
  </conditionalFormatting>
  <conditionalFormatting sqref="S20:S21">
    <cfRule type="cellIs" dxfId="785" priority="82" operator="greaterThan">
      <formula>0.5</formula>
    </cfRule>
    <cfRule type="cellIs" dxfId="784" priority="83" operator="lessThan">
      <formula>0.5</formula>
    </cfRule>
  </conditionalFormatting>
  <conditionalFormatting sqref="L22:M22">
    <cfRule type="cellIs" dxfId="783" priority="79" operator="lessThan">
      <formula>0.5</formula>
    </cfRule>
    <cfRule type="cellIs" dxfId="782" priority="80" operator="greaterThan">
      <formula>0.5</formula>
    </cfRule>
  </conditionalFormatting>
  <conditionalFormatting sqref="N22">
    <cfRule type="cellIs" dxfId="781" priority="77" operator="lessThan">
      <formula>4.5</formula>
    </cfRule>
    <cfRule type="cellIs" dxfId="780" priority="78" operator="greaterThan">
      <formula>5.5</formula>
    </cfRule>
  </conditionalFormatting>
  <conditionalFormatting sqref="O22">
    <cfRule type="cellIs" dxfId="779" priority="75" operator="lessThan">
      <formula>1.5</formula>
    </cfRule>
    <cfRule type="cellIs" dxfId="778" priority="76" operator="greaterThan">
      <formula>2.5</formula>
    </cfRule>
  </conditionalFormatting>
  <conditionalFormatting sqref="P22">
    <cfRule type="cellIs" dxfId="777" priority="73" operator="lessThan">
      <formula>4.5</formula>
    </cfRule>
    <cfRule type="cellIs" dxfId="776" priority="74" operator="greaterThan">
      <formula>7.5</formula>
    </cfRule>
  </conditionalFormatting>
  <conditionalFormatting sqref="R22:S22">
    <cfRule type="cellIs" dxfId="775" priority="71" operator="lessThan">
      <formula>2.5</formula>
    </cfRule>
    <cfRule type="cellIs" dxfId="774" priority="72" operator="greaterThan">
      <formula>4.5</formula>
    </cfRule>
  </conditionalFormatting>
  <conditionalFormatting sqref="T22">
    <cfRule type="cellIs" dxfId="773" priority="69" operator="lessThan">
      <formula>2.5</formula>
    </cfRule>
    <cfRule type="cellIs" dxfId="772" priority="70" operator="greaterThan">
      <formula>4.5</formula>
    </cfRule>
  </conditionalFormatting>
  <conditionalFormatting sqref="U22">
    <cfRule type="cellIs" dxfId="771" priority="68" operator="greaterThan">
      <formula>1.5</formula>
    </cfRule>
  </conditionalFormatting>
  <conditionalFormatting sqref="L22:V22">
    <cfRule type="expression" dxfId="770" priority="65">
      <formula>L22=""</formula>
    </cfRule>
  </conditionalFormatting>
  <conditionalFormatting sqref="S22">
    <cfRule type="cellIs" dxfId="769" priority="66" operator="greaterThan">
      <formula>0.5</formula>
    </cfRule>
    <cfRule type="cellIs" dxfId="768" priority="67" operator="lessThan">
      <formula>0.5</formula>
    </cfRule>
  </conditionalFormatting>
  <conditionalFormatting sqref="L25:M26">
    <cfRule type="cellIs" dxfId="767" priority="63" operator="lessThan">
      <formula>0.5</formula>
    </cfRule>
    <cfRule type="cellIs" dxfId="766" priority="64" operator="greaterThan">
      <formula>0.5</formula>
    </cfRule>
  </conditionalFormatting>
  <conditionalFormatting sqref="N25:N26">
    <cfRule type="cellIs" dxfId="765" priority="61" operator="lessThan">
      <formula>4.5</formula>
    </cfRule>
    <cfRule type="cellIs" dxfId="764" priority="62" operator="greaterThan">
      <formula>5.5</formula>
    </cfRule>
  </conditionalFormatting>
  <conditionalFormatting sqref="O25:O26">
    <cfRule type="cellIs" dxfId="763" priority="59" operator="lessThan">
      <formula>1.5</formula>
    </cfRule>
    <cfRule type="cellIs" dxfId="762" priority="60" operator="greaterThan">
      <formula>2.5</formula>
    </cfRule>
  </conditionalFormatting>
  <conditionalFormatting sqref="P25:P26">
    <cfRule type="cellIs" dxfId="761" priority="57" operator="lessThan">
      <formula>4.5</formula>
    </cfRule>
    <cfRule type="cellIs" dxfId="760" priority="58" operator="greaterThan">
      <formula>7.5</formula>
    </cfRule>
  </conditionalFormatting>
  <conditionalFormatting sqref="R25:S26">
    <cfRule type="cellIs" dxfId="759" priority="55" operator="lessThan">
      <formula>2.5</formula>
    </cfRule>
    <cfRule type="cellIs" dxfId="758" priority="56" operator="greaterThan">
      <formula>4.5</formula>
    </cfRule>
  </conditionalFormatting>
  <conditionalFormatting sqref="T25:T26">
    <cfRule type="cellIs" dxfId="757" priority="53" operator="lessThan">
      <formula>2.5</formula>
    </cfRule>
    <cfRule type="cellIs" dxfId="756" priority="54" operator="greaterThan">
      <formula>4.5</formula>
    </cfRule>
  </conditionalFormatting>
  <conditionalFormatting sqref="U25:U26">
    <cfRule type="cellIs" dxfId="755" priority="52" operator="greaterThan">
      <formula>1.5</formula>
    </cfRule>
  </conditionalFormatting>
  <conditionalFormatting sqref="L25:V26">
    <cfRule type="expression" dxfId="754" priority="49">
      <formula>L25=""</formula>
    </cfRule>
  </conditionalFormatting>
  <conditionalFormatting sqref="S25:S26">
    <cfRule type="cellIs" dxfId="753" priority="50" operator="greaterThan">
      <formula>0.5</formula>
    </cfRule>
    <cfRule type="cellIs" dxfId="752" priority="51" operator="lessThan">
      <formula>0.5</formula>
    </cfRule>
  </conditionalFormatting>
  <conditionalFormatting sqref="L27:M27">
    <cfRule type="cellIs" dxfId="751" priority="47" operator="lessThan">
      <formula>0.5</formula>
    </cfRule>
    <cfRule type="cellIs" dxfId="750" priority="48" operator="greaterThan">
      <formula>0.5</formula>
    </cfRule>
  </conditionalFormatting>
  <conditionalFormatting sqref="N27">
    <cfRule type="cellIs" dxfId="749" priority="45" operator="lessThan">
      <formula>4.5</formula>
    </cfRule>
    <cfRule type="cellIs" dxfId="748" priority="46" operator="greaterThan">
      <formula>5.5</formula>
    </cfRule>
  </conditionalFormatting>
  <conditionalFormatting sqref="O27">
    <cfRule type="cellIs" dxfId="747" priority="43" operator="lessThan">
      <formula>1.5</formula>
    </cfRule>
    <cfRule type="cellIs" dxfId="746" priority="44" operator="greaterThan">
      <formula>2.5</formula>
    </cfRule>
  </conditionalFormatting>
  <conditionalFormatting sqref="P27">
    <cfRule type="cellIs" dxfId="745" priority="41" operator="lessThan">
      <formula>4.5</formula>
    </cfRule>
    <cfRule type="cellIs" dxfId="744" priority="42" operator="greaterThan">
      <formula>7.5</formula>
    </cfRule>
  </conditionalFormatting>
  <conditionalFormatting sqref="R27:S27">
    <cfRule type="cellIs" dxfId="743" priority="39" operator="lessThan">
      <formula>2.5</formula>
    </cfRule>
    <cfRule type="cellIs" dxfId="742" priority="40" operator="greaterThan">
      <formula>4.5</formula>
    </cfRule>
  </conditionalFormatting>
  <conditionalFormatting sqref="T27">
    <cfRule type="cellIs" dxfId="741" priority="37" operator="lessThan">
      <formula>2.5</formula>
    </cfRule>
    <cfRule type="cellIs" dxfId="740" priority="38" operator="greaterThan">
      <formula>4.5</formula>
    </cfRule>
  </conditionalFormatting>
  <conditionalFormatting sqref="U27">
    <cfRule type="cellIs" dxfId="739" priority="36" operator="greaterThan">
      <formula>1.5</formula>
    </cfRule>
  </conditionalFormatting>
  <conditionalFormatting sqref="L27:V27">
    <cfRule type="expression" dxfId="738" priority="33">
      <formula>L27=""</formula>
    </cfRule>
  </conditionalFormatting>
  <conditionalFormatting sqref="S27">
    <cfRule type="cellIs" dxfId="737" priority="34" operator="greaterThan">
      <formula>0.5</formula>
    </cfRule>
    <cfRule type="cellIs" dxfId="736" priority="35" operator="lessThan">
      <formula>0.5</formula>
    </cfRule>
  </conditionalFormatting>
  <conditionalFormatting sqref="L28:M28">
    <cfRule type="cellIs" dxfId="735" priority="15" operator="lessThan">
      <formula>0.5</formula>
    </cfRule>
    <cfRule type="cellIs" dxfId="734" priority="16" operator="greaterThan">
      <formula>0.5</formula>
    </cfRule>
  </conditionalFormatting>
  <conditionalFormatting sqref="N28">
    <cfRule type="cellIs" dxfId="733" priority="13" operator="lessThan">
      <formula>4.5</formula>
    </cfRule>
    <cfRule type="cellIs" dxfId="732" priority="14" operator="greaterThan">
      <formula>5.5</formula>
    </cfRule>
  </conditionalFormatting>
  <conditionalFormatting sqref="O28">
    <cfRule type="cellIs" dxfId="731" priority="11" operator="lessThan">
      <formula>1.5</formula>
    </cfRule>
    <cfRule type="cellIs" dxfId="730" priority="12" operator="greaterThan">
      <formula>2.5</formula>
    </cfRule>
  </conditionalFormatting>
  <conditionalFormatting sqref="P28">
    <cfRule type="cellIs" dxfId="729" priority="9" operator="lessThan">
      <formula>4.5</formula>
    </cfRule>
    <cfRule type="cellIs" dxfId="728" priority="10" operator="greaterThan">
      <formula>7.5</formula>
    </cfRule>
  </conditionalFormatting>
  <conditionalFormatting sqref="R28:S28">
    <cfRule type="cellIs" dxfId="727" priority="7" operator="lessThan">
      <formula>2.5</formula>
    </cfRule>
    <cfRule type="cellIs" dxfId="726" priority="8" operator="greaterThan">
      <formula>4.5</formula>
    </cfRule>
  </conditionalFormatting>
  <conditionalFormatting sqref="T28">
    <cfRule type="cellIs" dxfId="725" priority="5" operator="lessThan">
      <formula>2.5</formula>
    </cfRule>
    <cfRule type="cellIs" dxfId="724" priority="6" operator="greaterThan">
      <formula>4.5</formula>
    </cfRule>
  </conditionalFormatting>
  <conditionalFormatting sqref="U28">
    <cfRule type="cellIs" dxfId="723" priority="4" operator="greaterThan">
      <formula>1.5</formula>
    </cfRule>
  </conditionalFormatting>
  <conditionalFormatting sqref="L28:V28">
    <cfRule type="expression" dxfId="722" priority="1">
      <formula>L28=""</formula>
    </cfRule>
  </conditionalFormatting>
  <conditionalFormatting sqref="S28">
    <cfRule type="cellIs" dxfId="721" priority="2" operator="greaterThan">
      <formula>0.5</formula>
    </cfRule>
    <cfRule type="cellIs" dxfId="72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8"/>
  <sheetViews>
    <sheetView topLeftCell="A189" workbookViewId="0">
      <selection activeCell="V14" sqref="V1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76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s="8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91</v>
      </c>
      <c r="B2" s="3" t="s">
        <v>92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93</v>
      </c>
      <c r="B3" s="3" t="s">
        <v>94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95</v>
      </c>
      <c r="B4" s="3" t="s">
        <v>96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97</v>
      </c>
      <c r="B5" s="3" t="s">
        <v>98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99</v>
      </c>
      <c r="B6" s="3" t="s">
        <v>100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101</v>
      </c>
      <c r="B7" s="3" t="s">
        <v>102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103</v>
      </c>
      <c r="B8" s="3" t="s">
        <v>104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105</v>
      </c>
      <c r="B9" s="3" t="s">
        <v>106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1027</v>
      </c>
      <c r="B10" s="3" t="s">
        <v>108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109</v>
      </c>
      <c r="B11" s="3" t="s">
        <v>110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111</v>
      </c>
      <c r="B12" s="3" t="s">
        <v>112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113</v>
      </c>
      <c r="B13" s="3" t="s">
        <v>114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115</v>
      </c>
      <c r="B14" s="3" t="s">
        <v>116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117</v>
      </c>
      <c r="B15" s="3" t="s">
        <v>118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119</v>
      </c>
      <c r="B16" s="3" t="s">
        <v>120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121</v>
      </c>
      <c r="B17" s="3" t="s">
        <v>122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123</v>
      </c>
      <c r="B18" s="3" t="s">
        <v>124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125</v>
      </c>
      <c r="B19" s="3" t="s">
        <v>126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127</v>
      </c>
      <c r="B20" s="3" t="s">
        <v>128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129</v>
      </c>
      <c r="B21" s="3" t="s">
        <v>130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131</v>
      </c>
      <c r="B22" s="3" t="s">
        <v>132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133</v>
      </c>
      <c r="B23" s="3" t="s">
        <v>134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135</v>
      </c>
      <c r="B24" s="3" t="s">
        <v>136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137</v>
      </c>
      <c r="B25" s="3" t="s">
        <v>138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139</v>
      </c>
      <c r="B26" s="3" t="s">
        <v>140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141</v>
      </c>
      <c r="B27" s="3" t="s">
        <v>142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143</v>
      </c>
      <c r="B28" s="3" t="s">
        <v>144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145</v>
      </c>
      <c r="B29" s="3" t="s">
        <v>146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147</v>
      </c>
      <c r="B30" s="3" t="s">
        <v>148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149</v>
      </c>
      <c r="B31" s="3" t="s">
        <v>150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151</v>
      </c>
      <c r="B32" s="3" t="s">
        <v>57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152</v>
      </c>
      <c r="B33" s="3" t="s">
        <v>153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154</v>
      </c>
      <c r="B34" s="3" t="s">
        <v>155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156</v>
      </c>
      <c r="B35" s="3" t="s">
        <v>157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158</v>
      </c>
      <c r="B36" s="3" t="s">
        <v>159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160</v>
      </c>
      <c r="B37" s="3" t="s">
        <v>161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162</v>
      </c>
      <c r="B38" s="3" t="s">
        <v>163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164</v>
      </c>
      <c r="B39" s="3" t="s">
        <v>165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166</v>
      </c>
      <c r="B40" s="3" t="s">
        <v>167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168</v>
      </c>
      <c r="B41" s="3" t="s">
        <v>169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170</v>
      </c>
      <c r="B42" s="3" t="s">
        <v>171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172</v>
      </c>
      <c r="B43" s="3" t="s">
        <v>173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174</v>
      </c>
      <c r="B44" s="3" t="s">
        <v>175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176</v>
      </c>
      <c r="B45" s="3" t="s">
        <v>177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178</v>
      </c>
      <c r="B46" s="3" t="s">
        <v>179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180</v>
      </c>
      <c r="B47" s="3" t="s">
        <v>181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182</v>
      </c>
      <c r="B48" s="3" t="s">
        <v>183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184</v>
      </c>
      <c r="B49" s="3" t="s">
        <v>185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186</v>
      </c>
      <c r="B50" s="3" t="s">
        <v>187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188</v>
      </c>
      <c r="B51" s="3" t="s">
        <v>189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190</v>
      </c>
      <c r="B52" s="3" t="s">
        <v>191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192</v>
      </c>
      <c r="B53" s="3" t="s">
        <v>193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194</v>
      </c>
      <c r="B54" s="3" t="s">
        <v>195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196</v>
      </c>
      <c r="B55" s="3" t="s">
        <v>197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198</v>
      </c>
      <c r="B56" s="3" t="s">
        <v>199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200</v>
      </c>
      <c r="B57" s="3" t="s">
        <v>201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202</v>
      </c>
      <c r="B58" s="3" t="s">
        <v>203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204</v>
      </c>
      <c r="B59" s="3" t="s">
        <v>205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206</v>
      </c>
      <c r="B60" s="3" t="s">
        <v>207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208</v>
      </c>
      <c r="B61" s="3" t="s">
        <v>209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210</v>
      </c>
      <c r="B62" s="3" t="s">
        <v>211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212</v>
      </c>
      <c r="B63" s="3" t="s">
        <v>213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214</v>
      </c>
      <c r="B64" s="3" t="s">
        <v>215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216</v>
      </c>
      <c r="B65" s="3" t="s">
        <v>217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218</v>
      </c>
      <c r="B66" s="3" t="s">
        <v>219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220</v>
      </c>
      <c r="B67" s="3" t="s">
        <v>221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222</v>
      </c>
      <c r="B68" s="3" t="s">
        <v>223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224</v>
      </c>
      <c r="B69" s="3" t="s">
        <v>225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226</v>
      </c>
      <c r="B70" s="3" t="s">
        <v>227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228</v>
      </c>
      <c r="B71" s="3" t="s">
        <v>229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230</v>
      </c>
      <c r="B72" s="3" t="s">
        <v>231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232</v>
      </c>
      <c r="B73" s="3" t="s">
        <v>233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234</v>
      </c>
      <c r="B74" s="3" t="s">
        <v>235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236</v>
      </c>
      <c r="B75" s="3" t="s">
        <v>237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238</v>
      </c>
      <c r="B76" s="3" t="s">
        <v>239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240</v>
      </c>
      <c r="B77" s="3" t="s">
        <v>241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242</v>
      </c>
      <c r="B78" s="3" t="s">
        <v>243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244</v>
      </c>
      <c r="B79" s="3" t="s">
        <v>245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246</v>
      </c>
      <c r="B80" s="3" t="s">
        <v>247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248</v>
      </c>
      <c r="B81" s="3" t="s">
        <v>249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250</v>
      </c>
      <c r="B82" s="3" t="s">
        <v>251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252</v>
      </c>
      <c r="B83" s="3" t="s">
        <v>253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254</v>
      </c>
      <c r="B84" s="3" t="s">
        <v>255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1028</v>
      </c>
      <c r="B85" s="3" t="s">
        <v>262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256</v>
      </c>
      <c r="B86" s="3" t="s">
        <v>257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258</v>
      </c>
      <c r="B87" s="3" t="s">
        <v>259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260</v>
      </c>
      <c r="B88" s="3" t="s">
        <v>261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263</v>
      </c>
      <c r="B89" s="3" t="s">
        <v>264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265</v>
      </c>
      <c r="B90" s="3" t="s">
        <v>266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267</v>
      </c>
      <c r="B91" s="3" t="s">
        <v>268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269</v>
      </c>
      <c r="B92" s="3" t="s">
        <v>270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1029</v>
      </c>
      <c r="B93" s="3" t="s">
        <v>107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271</v>
      </c>
      <c r="B94" s="3" t="s">
        <v>92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272</v>
      </c>
      <c r="B95" s="3" t="s">
        <v>273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274</v>
      </c>
      <c r="B96" s="3" t="s">
        <v>94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275</v>
      </c>
      <c r="B97" s="3" t="s">
        <v>96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276</v>
      </c>
      <c r="B98" s="3" t="s">
        <v>98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277</v>
      </c>
      <c r="B99" s="3" t="s">
        <v>100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278</v>
      </c>
      <c r="B100" s="3" t="s">
        <v>102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279</v>
      </c>
      <c r="B101" s="3" t="s">
        <v>104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280</v>
      </c>
      <c r="B102" s="3" t="s">
        <v>106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1030</v>
      </c>
      <c r="B103" s="3" t="s">
        <v>108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281</v>
      </c>
      <c r="B104" s="3" t="s">
        <v>110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282</v>
      </c>
      <c r="B105" s="3" t="s">
        <v>112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283</v>
      </c>
      <c r="B106" s="3" t="s">
        <v>288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285</v>
      </c>
      <c r="B107" s="3" t="s">
        <v>114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286</v>
      </c>
      <c r="B108" s="3" t="s">
        <v>116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287</v>
      </c>
      <c r="B109" s="3" t="s">
        <v>284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289</v>
      </c>
      <c r="B110" s="3" t="s">
        <v>118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290</v>
      </c>
      <c r="B111" s="3" t="s">
        <v>120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291</v>
      </c>
      <c r="B112" s="3" t="s">
        <v>122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292</v>
      </c>
      <c r="B113" s="3" t="s">
        <v>124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293</v>
      </c>
      <c r="B114" s="3" t="s">
        <v>126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294</v>
      </c>
      <c r="B115" s="3" t="s">
        <v>128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295</v>
      </c>
      <c r="B116" s="3" t="s">
        <v>130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296</v>
      </c>
      <c r="B117" s="3" t="s">
        <v>132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297</v>
      </c>
      <c r="B118" s="3" t="s">
        <v>134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298</v>
      </c>
      <c r="B119" s="3" t="s">
        <v>136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299</v>
      </c>
      <c r="B120" s="3" t="s">
        <v>138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300</v>
      </c>
      <c r="B121" s="3" t="s">
        <v>140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301</v>
      </c>
      <c r="B122" s="3" t="s">
        <v>142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302</v>
      </c>
      <c r="B123" s="3" t="s">
        <v>144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303</v>
      </c>
      <c r="B124" s="3" t="s">
        <v>146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304</v>
      </c>
      <c r="B125" s="3" t="s">
        <v>148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305</v>
      </c>
      <c r="B126" s="3" t="s">
        <v>150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306</v>
      </c>
      <c r="B127" s="3" t="s">
        <v>153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307</v>
      </c>
      <c r="B128" s="3" t="s">
        <v>155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308</v>
      </c>
      <c r="B129" s="3" t="s">
        <v>309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310</v>
      </c>
      <c r="B130" s="3" t="s">
        <v>157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311</v>
      </c>
      <c r="B131" s="3" t="s">
        <v>159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312</v>
      </c>
      <c r="B132" s="3" t="s">
        <v>161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313</v>
      </c>
      <c r="B133" s="3" t="s">
        <v>163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314</v>
      </c>
      <c r="B134" s="3" t="s">
        <v>165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315</v>
      </c>
      <c r="B135" s="3" t="s">
        <v>167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316</v>
      </c>
      <c r="B136" s="3" t="s">
        <v>169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317</v>
      </c>
      <c r="B137" s="3" t="s">
        <v>171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318</v>
      </c>
      <c r="B138" s="3" t="s">
        <v>173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319</v>
      </c>
      <c r="B139" s="3" t="s">
        <v>175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320</v>
      </c>
      <c r="B140" s="3" t="s">
        <v>177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321</v>
      </c>
      <c r="B141" s="3" t="s">
        <v>179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322</v>
      </c>
      <c r="B142" s="3" t="s">
        <v>323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324</v>
      </c>
      <c r="B143" s="3" t="s">
        <v>181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325</v>
      </c>
      <c r="B144" s="3" t="s">
        <v>183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326</v>
      </c>
      <c r="B145" s="3" t="s">
        <v>185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327</v>
      </c>
      <c r="B146" s="3" t="s">
        <v>187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328</v>
      </c>
      <c r="B147" s="3" t="s">
        <v>189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329</v>
      </c>
      <c r="B148" s="3" t="s">
        <v>191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330</v>
      </c>
      <c r="B149" s="3" t="s">
        <v>193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331</v>
      </c>
      <c r="B150" s="3" t="s">
        <v>195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332</v>
      </c>
      <c r="B151" s="3" t="s">
        <v>197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333</v>
      </c>
      <c r="B152" s="3" t="s">
        <v>199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334</v>
      </c>
      <c r="B153" s="3" t="s">
        <v>201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335</v>
      </c>
      <c r="B154" s="3" t="s">
        <v>203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336</v>
      </c>
      <c r="B155" s="3" t="s">
        <v>205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337</v>
      </c>
      <c r="B156" s="3" t="s">
        <v>207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338</v>
      </c>
      <c r="B157" s="3" t="s">
        <v>209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339</v>
      </c>
      <c r="B158" s="3" t="s">
        <v>211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340</v>
      </c>
      <c r="B159" s="3" t="s">
        <v>213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341</v>
      </c>
      <c r="B160" s="3" t="s">
        <v>215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342</v>
      </c>
      <c r="B161" s="3" t="s">
        <v>217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343</v>
      </c>
      <c r="B162" s="3" t="s">
        <v>219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344</v>
      </c>
      <c r="B163" s="3" t="s">
        <v>221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345</v>
      </c>
      <c r="B164" s="3" t="s">
        <v>223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346</v>
      </c>
      <c r="B165" s="3" t="s">
        <v>225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347</v>
      </c>
      <c r="B166" s="3" t="s">
        <v>227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348</v>
      </c>
      <c r="B167" s="3" t="s">
        <v>229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349</v>
      </c>
      <c r="B168" s="3" t="s">
        <v>231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350</v>
      </c>
      <c r="B169" s="3" t="s">
        <v>233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351</v>
      </c>
      <c r="B170" s="3" t="s">
        <v>235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352</v>
      </c>
      <c r="B171" s="3" t="s">
        <v>237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353</v>
      </c>
      <c r="B172" s="3" t="s">
        <v>239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354</v>
      </c>
      <c r="B173" s="3" t="s">
        <v>241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355</v>
      </c>
      <c r="B174" s="3" t="s">
        <v>243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356</v>
      </c>
      <c r="B175" s="3" t="s">
        <v>245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357</v>
      </c>
      <c r="B176" s="3" t="s">
        <v>247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358</v>
      </c>
      <c r="B177" s="3" t="s">
        <v>249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359</v>
      </c>
      <c r="B178" s="3" t="s">
        <v>251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360</v>
      </c>
      <c r="B179" s="3" t="s">
        <v>253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361</v>
      </c>
      <c r="B180" s="3" t="s">
        <v>255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1031</v>
      </c>
      <c r="B181" s="3" t="s">
        <v>262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362</v>
      </c>
      <c r="B182" s="3" t="s">
        <v>257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363</v>
      </c>
      <c r="B183" s="3" t="s">
        <v>259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364</v>
      </c>
      <c r="B184" s="3" t="s">
        <v>264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365</v>
      </c>
      <c r="B185" s="3" t="s">
        <v>266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366</v>
      </c>
      <c r="B186" s="3" t="s">
        <v>268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367</v>
      </c>
      <c r="B187" s="3" t="s">
        <v>270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1032</v>
      </c>
      <c r="B188" s="3" t="s">
        <v>107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368</v>
      </c>
      <c r="B189" s="3" t="s">
        <v>92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369</v>
      </c>
      <c r="B190" s="3" t="s">
        <v>273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370</v>
      </c>
      <c r="B191" s="3" t="s">
        <v>94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371</v>
      </c>
      <c r="B192" s="3" t="s">
        <v>96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372</v>
      </c>
      <c r="B193" s="3" t="s">
        <v>98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373</v>
      </c>
      <c r="B194" s="3" t="s">
        <v>100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374</v>
      </c>
      <c r="B195" s="3" t="s">
        <v>102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375</v>
      </c>
      <c r="B196" s="3" t="s">
        <v>104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376</v>
      </c>
      <c r="B197" s="3" t="s">
        <v>106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1033</v>
      </c>
      <c r="B198" s="3" t="s">
        <v>108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377</v>
      </c>
      <c r="B199" s="3" t="s">
        <v>110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378</v>
      </c>
      <c r="B200" s="3" t="s">
        <v>112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379</v>
      </c>
      <c r="B201" s="3" t="s">
        <v>288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380</v>
      </c>
      <c r="B202" s="3" t="s">
        <v>114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381</v>
      </c>
      <c r="B203" s="3" t="s">
        <v>116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382</v>
      </c>
      <c r="B204" s="3" t="s">
        <v>284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383</v>
      </c>
      <c r="B205" s="3" t="s">
        <v>118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384</v>
      </c>
      <c r="B206" s="3" t="s">
        <v>120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385</v>
      </c>
      <c r="B207" s="3" t="s">
        <v>122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386</v>
      </c>
      <c r="B208" s="3" t="s">
        <v>124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387</v>
      </c>
      <c r="B209" s="3" t="s">
        <v>126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388</v>
      </c>
      <c r="B210" s="3" t="s">
        <v>128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389</v>
      </c>
      <c r="B211" s="3" t="s">
        <v>130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390</v>
      </c>
      <c r="B212" s="3" t="s">
        <v>132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391</v>
      </c>
      <c r="B213" s="3" t="s">
        <v>134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392</v>
      </c>
      <c r="B214" s="3" t="s">
        <v>393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394</v>
      </c>
      <c r="B215" s="3" t="s">
        <v>136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395</v>
      </c>
      <c r="B216" s="3" t="s">
        <v>138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396</v>
      </c>
      <c r="B217" s="3" t="s">
        <v>140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397</v>
      </c>
      <c r="B218" s="3" t="s">
        <v>142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398</v>
      </c>
      <c r="B219" s="3" t="s">
        <v>399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400</v>
      </c>
      <c r="B220" s="3" t="s">
        <v>148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401</v>
      </c>
      <c r="B221" s="3" t="s">
        <v>150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402</v>
      </c>
      <c r="B222" s="3" t="s">
        <v>57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403</v>
      </c>
      <c r="B223" s="3" t="s">
        <v>153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404</v>
      </c>
      <c r="B224" s="3" t="s">
        <v>155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405</v>
      </c>
      <c r="B225" s="3" t="s">
        <v>309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406</v>
      </c>
      <c r="B226" s="3" t="s">
        <v>157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407</v>
      </c>
      <c r="B227" s="3" t="s">
        <v>159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408</v>
      </c>
      <c r="B228" s="3" t="s">
        <v>161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409</v>
      </c>
      <c r="B229" s="3" t="s">
        <v>163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410</v>
      </c>
      <c r="B230" s="3" t="s">
        <v>165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411</v>
      </c>
      <c r="B231" s="3" t="s">
        <v>167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412</v>
      </c>
      <c r="B232" s="3" t="s">
        <v>169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413</v>
      </c>
      <c r="B233" s="3" t="s">
        <v>171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414</v>
      </c>
      <c r="B234" s="3" t="s">
        <v>173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415</v>
      </c>
      <c r="B235" s="3" t="s">
        <v>175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416</v>
      </c>
      <c r="B236" s="3" t="s">
        <v>177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417</v>
      </c>
      <c r="B237" s="3" t="s">
        <v>179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418</v>
      </c>
      <c r="B238" s="3" t="s">
        <v>323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419</v>
      </c>
      <c r="B239" s="3" t="s">
        <v>181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420</v>
      </c>
      <c r="B240" s="3" t="s">
        <v>183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421</v>
      </c>
      <c r="B241" s="3" t="s">
        <v>144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422</v>
      </c>
      <c r="B242" s="3" t="s">
        <v>187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423</v>
      </c>
      <c r="B243" s="3" t="s">
        <v>185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424</v>
      </c>
      <c r="B244" s="3" t="s">
        <v>146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425</v>
      </c>
      <c r="B245" s="3" t="s">
        <v>189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426</v>
      </c>
      <c r="B246" s="3" t="s">
        <v>191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427</v>
      </c>
      <c r="B247" s="3" t="s">
        <v>193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428</v>
      </c>
      <c r="B248" s="3" t="s">
        <v>195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429</v>
      </c>
      <c r="B249" s="3" t="s">
        <v>430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431</v>
      </c>
      <c r="B250" s="3" t="s">
        <v>197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432</v>
      </c>
      <c r="B251" s="3" t="s">
        <v>199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433</v>
      </c>
      <c r="B252" s="3" t="s">
        <v>201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434</v>
      </c>
      <c r="B253" s="3" t="s">
        <v>203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435</v>
      </c>
      <c r="B254" s="3" t="s">
        <v>205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436</v>
      </c>
      <c r="B255" s="3" t="s">
        <v>207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437</v>
      </c>
      <c r="B256" s="3" t="s">
        <v>209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438</v>
      </c>
      <c r="B257" s="3" t="s">
        <v>211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439</v>
      </c>
      <c r="B258" s="3" t="s">
        <v>213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440</v>
      </c>
      <c r="B259" s="3" t="s">
        <v>215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441</v>
      </c>
      <c r="B260" s="3" t="s">
        <v>217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442</v>
      </c>
      <c r="B261" s="3" t="s">
        <v>219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443</v>
      </c>
      <c r="B262" s="3" t="s">
        <v>221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444</v>
      </c>
      <c r="B263" s="3" t="s">
        <v>223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445</v>
      </c>
      <c r="B264" s="3" t="s">
        <v>225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446</v>
      </c>
      <c r="B265" s="3" t="s">
        <v>227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447</v>
      </c>
      <c r="B266" s="3" t="s">
        <v>229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448</v>
      </c>
      <c r="B267" s="3" t="s">
        <v>231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449</v>
      </c>
      <c r="B268" s="3" t="s">
        <v>233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450</v>
      </c>
      <c r="B269" s="3" t="s">
        <v>235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451</v>
      </c>
      <c r="B270" s="3" t="s">
        <v>237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452</v>
      </c>
      <c r="B271" s="3" t="s">
        <v>239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453</v>
      </c>
      <c r="B272" s="3" t="s">
        <v>241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454</v>
      </c>
      <c r="B273" s="3" t="s">
        <v>243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455</v>
      </c>
      <c r="B274" s="3" t="s">
        <v>245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456</v>
      </c>
      <c r="B275" s="3" t="s">
        <v>247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457</v>
      </c>
      <c r="B276" s="3" t="s">
        <v>249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458</v>
      </c>
      <c r="B277" s="3" t="s">
        <v>255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459</v>
      </c>
      <c r="B278" s="3" t="s">
        <v>251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460</v>
      </c>
      <c r="B279" s="3" t="s">
        <v>253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1034</v>
      </c>
      <c r="B280" s="3" t="s">
        <v>262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461</v>
      </c>
      <c r="B281" s="3" t="s">
        <v>257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462</v>
      </c>
      <c r="B282" s="3" t="s">
        <v>259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463</v>
      </c>
      <c r="B283" s="3" t="s">
        <v>261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464</v>
      </c>
      <c r="B284" s="3" t="s">
        <v>264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465</v>
      </c>
      <c r="B285" s="3" t="s">
        <v>266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466</v>
      </c>
      <c r="B286" s="3" t="s">
        <v>268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467</v>
      </c>
      <c r="B287" s="3" t="s">
        <v>270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1035</v>
      </c>
      <c r="B288" s="3" t="s">
        <v>107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468</v>
      </c>
      <c r="B289" s="3" t="s">
        <v>92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469</v>
      </c>
      <c r="B290" s="3" t="s">
        <v>273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470</v>
      </c>
      <c r="B291" s="3" t="s">
        <v>94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471</v>
      </c>
      <c r="B292" s="3" t="s">
        <v>96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472</v>
      </c>
      <c r="B293" s="3" t="s">
        <v>98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473</v>
      </c>
      <c r="B294" s="3" t="s">
        <v>100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474</v>
      </c>
      <c r="B295" s="3" t="s">
        <v>102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475</v>
      </c>
      <c r="B296" s="3" t="s">
        <v>104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476</v>
      </c>
      <c r="B297" s="3" t="s">
        <v>106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1036</v>
      </c>
      <c r="B298" s="3" t="s">
        <v>108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477</v>
      </c>
      <c r="B299" s="3" t="s">
        <v>110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478</v>
      </c>
      <c r="B300" s="3" t="s">
        <v>112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479</v>
      </c>
      <c r="B301" s="3" t="s">
        <v>288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480</v>
      </c>
      <c r="B302" s="3" t="s">
        <v>114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481</v>
      </c>
      <c r="B303" s="3" t="s">
        <v>116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482</v>
      </c>
      <c r="B304" s="3" t="s">
        <v>284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483</v>
      </c>
      <c r="B305" s="3" t="s">
        <v>118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484</v>
      </c>
      <c r="B306" s="3" t="s">
        <v>120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485</v>
      </c>
      <c r="B307" s="3" t="s">
        <v>122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486</v>
      </c>
      <c r="B308" s="3" t="s">
        <v>124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487</v>
      </c>
      <c r="B309" s="3" t="s">
        <v>126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488</v>
      </c>
      <c r="B310" s="3" t="s">
        <v>128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489</v>
      </c>
      <c r="B311" s="3" t="s">
        <v>130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490</v>
      </c>
      <c r="B312" s="3" t="s">
        <v>132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491</v>
      </c>
      <c r="B313" s="3" t="s">
        <v>134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492</v>
      </c>
      <c r="B314" s="3" t="s">
        <v>393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493</v>
      </c>
      <c r="B315" s="3" t="s">
        <v>136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494</v>
      </c>
      <c r="B316" s="3" t="s">
        <v>138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495</v>
      </c>
      <c r="B317" s="3" t="s">
        <v>140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496</v>
      </c>
      <c r="B318" s="3" t="s">
        <v>142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497</v>
      </c>
      <c r="B319" s="3" t="s">
        <v>399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498</v>
      </c>
      <c r="B320" s="3" t="s">
        <v>148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499</v>
      </c>
      <c r="B321" s="3" t="s">
        <v>150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500</v>
      </c>
      <c r="B322" s="3" t="s">
        <v>57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501</v>
      </c>
      <c r="B323" s="3" t="s">
        <v>153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502</v>
      </c>
      <c r="B324" s="3" t="s">
        <v>155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503</v>
      </c>
      <c r="B325" s="3" t="s">
        <v>309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504</v>
      </c>
      <c r="B326" s="3" t="s">
        <v>157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505</v>
      </c>
      <c r="B327" s="3" t="s">
        <v>159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506</v>
      </c>
      <c r="B328" s="3" t="s">
        <v>161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507</v>
      </c>
      <c r="B329" s="3" t="s">
        <v>163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508</v>
      </c>
      <c r="B330" s="3" t="s">
        <v>165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509</v>
      </c>
      <c r="B331" s="3" t="s">
        <v>167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510</v>
      </c>
      <c r="B332" s="3" t="s">
        <v>169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511</v>
      </c>
      <c r="B333" s="3" t="s">
        <v>171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512</v>
      </c>
      <c r="B334" s="3" t="s">
        <v>173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513</v>
      </c>
      <c r="B335" s="3" t="s">
        <v>175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514</v>
      </c>
      <c r="B336" s="3" t="s">
        <v>177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515</v>
      </c>
      <c r="B337" s="3" t="s">
        <v>179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516</v>
      </c>
      <c r="B338" s="3" t="s">
        <v>323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517</v>
      </c>
      <c r="B339" s="3" t="s">
        <v>181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518</v>
      </c>
      <c r="B340" s="3" t="s">
        <v>183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519</v>
      </c>
      <c r="B341" s="3" t="s">
        <v>144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520</v>
      </c>
      <c r="B342" s="3" t="s">
        <v>187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521</v>
      </c>
      <c r="B343" s="3" t="s">
        <v>185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522</v>
      </c>
      <c r="B344" s="3" t="s">
        <v>146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523</v>
      </c>
      <c r="B345" s="3" t="s">
        <v>189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524</v>
      </c>
      <c r="B346" s="3" t="s">
        <v>191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525</v>
      </c>
      <c r="B347" s="3" t="s">
        <v>193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1155</v>
      </c>
      <c r="R347" s="8">
        <v>0</v>
      </c>
      <c r="S347"/>
      <c r="T347"/>
      <c r="U347"/>
      <c r="V347"/>
      <c r="W347"/>
      <c r="X347"/>
    </row>
    <row r="348" spans="1:24">
      <c r="A348" s="8" t="s">
        <v>527</v>
      </c>
      <c r="B348" s="3" t="s">
        <v>195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528</v>
      </c>
      <c r="B349" s="3" t="s">
        <v>430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529</v>
      </c>
      <c r="B350" s="3" t="s">
        <v>197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530</v>
      </c>
      <c r="B351" s="3" t="s">
        <v>199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531</v>
      </c>
      <c r="B352" s="3" t="s">
        <v>201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532</v>
      </c>
      <c r="B353" s="3" t="s">
        <v>203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533</v>
      </c>
      <c r="B354" s="3" t="s">
        <v>205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534</v>
      </c>
      <c r="B355" s="3" t="s">
        <v>207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535</v>
      </c>
      <c r="B356" s="3" t="s">
        <v>209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536</v>
      </c>
      <c r="B357" s="3" t="s">
        <v>211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537</v>
      </c>
      <c r="B358" s="3" t="s">
        <v>213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538</v>
      </c>
      <c r="B359" s="3" t="s">
        <v>215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539</v>
      </c>
      <c r="B360" s="3" t="s">
        <v>217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540</v>
      </c>
      <c r="B361" s="3" t="s">
        <v>219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541</v>
      </c>
      <c r="B362" s="3" t="s">
        <v>221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542</v>
      </c>
      <c r="B363" s="3" t="s">
        <v>223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543</v>
      </c>
      <c r="B364" s="3" t="s">
        <v>225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544</v>
      </c>
      <c r="B365" s="3" t="s">
        <v>227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545</v>
      </c>
      <c r="B366" s="3" t="s">
        <v>229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546</v>
      </c>
      <c r="B367" s="3" t="s">
        <v>231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547</v>
      </c>
      <c r="B368" s="3" t="s">
        <v>233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548</v>
      </c>
      <c r="B369" s="3" t="s">
        <v>235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549</v>
      </c>
      <c r="B370" s="3" t="s">
        <v>237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550</v>
      </c>
      <c r="B371" s="3" t="s">
        <v>239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551</v>
      </c>
      <c r="B372" s="3" t="s">
        <v>241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552</v>
      </c>
      <c r="B373" s="3" t="s">
        <v>243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553</v>
      </c>
      <c r="B374" s="3" t="s">
        <v>245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554</v>
      </c>
      <c r="B375" s="3" t="s">
        <v>247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555</v>
      </c>
      <c r="B376" s="3" t="s">
        <v>249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556</v>
      </c>
      <c r="B377" s="3" t="s">
        <v>255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557</v>
      </c>
      <c r="B378" s="3" t="s">
        <v>251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558</v>
      </c>
      <c r="B379" s="3" t="s">
        <v>253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1037</v>
      </c>
      <c r="B380" s="3" t="s">
        <v>262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559</v>
      </c>
      <c r="B381" s="3" t="s">
        <v>257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560</v>
      </c>
      <c r="B382" s="3" t="s">
        <v>259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561</v>
      </c>
      <c r="B383" s="3" t="s">
        <v>261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562</v>
      </c>
      <c r="B384" s="3" t="s">
        <v>264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563</v>
      </c>
      <c r="B385" s="3" t="s">
        <v>266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564</v>
      </c>
      <c r="B386" s="3" t="s">
        <v>268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565</v>
      </c>
      <c r="B387" s="3" t="s">
        <v>270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1038</v>
      </c>
      <c r="B388" s="3" t="s">
        <v>107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1059</v>
      </c>
      <c r="B389" s="3" t="s">
        <v>92</v>
      </c>
      <c r="C389" s="8">
        <v>0</v>
      </c>
      <c r="D389" s="8">
        <v>0</v>
      </c>
      <c r="E389" s="8">
        <v>2</v>
      </c>
      <c r="F389" s="8">
        <v>4</v>
      </c>
      <c r="G389" s="8">
        <v>0</v>
      </c>
      <c r="H389" s="8">
        <v>0</v>
      </c>
      <c r="I389" s="8">
        <v>0</v>
      </c>
      <c r="J389" s="8">
        <v>7</v>
      </c>
      <c r="K389" s="8">
        <v>2</v>
      </c>
      <c r="L389" s="8">
        <v>10</v>
      </c>
      <c r="M389" s="8">
        <v>10</v>
      </c>
      <c r="N389" s="8">
        <v>9</v>
      </c>
      <c r="O389" s="8">
        <v>0</v>
      </c>
      <c r="P389" s="8">
        <v>2</v>
      </c>
      <c r="Q389" s="8">
        <v>2</v>
      </c>
      <c r="R389" s="8">
        <v>0</v>
      </c>
    </row>
    <row r="390" spans="1:24">
      <c r="A390" s="8" t="s">
        <v>1156</v>
      </c>
      <c r="B390" s="3" t="s">
        <v>1157</v>
      </c>
      <c r="C390" s="8">
        <v>0</v>
      </c>
      <c r="D390" s="8">
        <v>0</v>
      </c>
      <c r="E390" s="8">
        <v>6</v>
      </c>
      <c r="F390" s="8">
        <v>6</v>
      </c>
      <c r="G390" s="8">
        <v>0</v>
      </c>
      <c r="H390" s="8">
        <v>0</v>
      </c>
      <c r="I390" s="8">
        <v>0</v>
      </c>
      <c r="J390" s="8">
        <v>18</v>
      </c>
      <c r="K390" s="8">
        <v>5</v>
      </c>
      <c r="L390" s="8">
        <v>4</v>
      </c>
      <c r="M390" s="8">
        <v>8</v>
      </c>
      <c r="N390" s="8">
        <v>7</v>
      </c>
      <c r="O390" s="8">
        <v>3</v>
      </c>
      <c r="P390" s="8">
        <v>8</v>
      </c>
      <c r="Q390" s="8">
        <v>4</v>
      </c>
      <c r="R390" s="8">
        <v>0</v>
      </c>
    </row>
    <row r="391" spans="1:24">
      <c r="A391" s="8" t="s">
        <v>1039</v>
      </c>
      <c r="B391" s="3" t="s">
        <v>94</v>
      </c>
      <c r="C391" s="8">
        <v>0</v>
      </c>
      <c r="D391" s="8">
        <v>0</v>
      </c>
      <c r="E391" s="8">
        <v>0</v>
      </c>
      <c r="F391" s="8">
        <v>2</v>
      </c>
      <c r="G391" s="8">
        <v>0</v>
      </c>
      <c r="H391" s="8">
        <v>0</v>
      </c>
      <c r="I391" s="8">
        <v>0</v>
      </c>
      <c r="J391" s="8">
        <v>6</v>
      </c>
      <c r="K391" s="8">
        <v>2</v>
      </c>
      <c r="L391" s="8">
        <v>3</v>
      </c>
      <c r="M391" s="8">
        <v>6</v>
      </c>
      <c r="N391" s="8">
        <v>4</v>
      </c>
      <c r="O391" s="8">
        <v>2</v>
      </c>
      <c r="P391" s="8">
        <v>8</v>
      </c>
      <c r="Q391" s="8">
        <v>6</v>
      </c>
      <c r="R391" s="8">
        <v>0</v>
      </c>
    </row>
    <row r="392" spans="1:24">
      <c r="A392" s="8" t="s">
        <v>1060</v>
      </c>
      <c r="B392" s="3" t="s">
        <v>96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1</v>
      </c>
      <c r="I392" s="8">
        <v>1</v>
      </c>
      <c r="J392" s="8">
        <v>5</v>
      </c>
      <c r="K392" s="8">
        <v>1</v>
      </c>
      <c r="L392" s="8">
        <v>8</v>
      </c>
      <c r="M392" s="8">
        <v>2</v>
      </c>
      <c r="N392" s="8">
        <v>3</v>
      </c>
      <c r="O392" s="8">
        <v>0</v>
      </c>
      <c r="P392" s="8">
        <v>6</v>
      </c>
      <c r="Q392" s="8">
        <v>0</v>
      </c>
      <c r="R392" s="8">
        <v>0</v>
      </c>
    </row>
    <row r="393" spans="1:24">
      <c r="A393" s="8" t="s">
        <v>1158</v>
      </c>
      <c r="B393" s="3" t="s">
        <v>98</v>
      </c>
      <c r="C393" s="8">
        <v>1</v>
      </c>
      <c r="D393" s="8">
        <v>0</v>
      </c>
      <c r="E393" s="8">
        <v>0</v>
      </c>
      <c r="F393" s="8">
        <v>7</v>
      </c>
      <c r="G393" s="8">
        <v>1</v>
      </c>
      <c r="H393" s="8">
        <v>0</v>
      </c>
      <c r="I393" s="8">
        <v>0</v>
      </c>
      <c r="J393" s="8">
        <v>8</v>
      </c>
      <c r="K393" s="8">
        <v>7</v>
      </c>
      <c r="L393" s="8">
        <v>4</v>
      </c>
      <c r="M393" s="8">
        <v>10</v>
      </c>
      <c r="N393" s="8">
        <v>11</v>
      </c>
      <c r="O393" s="8">
        <v>0</v>
      </c>
      <c r="P393" s="8">
        <v>2</v>
      </c>
      <c r="Q393" s="8">
        <v>1</v>
      </c>
      <c r="R393" s="8">
        <v>0</v>
      </c>
    </row>
    <row r="394" spans="1:24">
      <c r="A394" s="8" t="s">
        <v>1061</v>
      </c>
      <c r="B394" s="3" t="s">
        <v>100</v>
      </c>
      <c r="C394" s="8">
        <v>0</v>
      </c>
      <c r="D394" s="8">
        <v>0</v>
      </c>
      <c r="E394" s="8">
        <v>1</v>
      </c>
      <c r="F394" s="8">
        <v>1</v>
      </c>
      <c r="G394" s="8">
        <v>0</v>
      </c>
      <c r="H394" s="8">
        <v>0</v>
      </c>
      <c r="I394" s="8">
        <v>0</v>
      </c>
      <c r="J394" s="8">
        <v>2</v>
      </c>
      <c r="K394" s="8">
        <v>3</v>
      </c>
      <c r="L394" s="8">
        <v>0</v>
      </c>
      <c r="M394" s="8">
        <v>7</v>
      </c>
      <c r="N394" s="8">
        <v>1</v>
      </c>
      <c r="O394" s="8">
        <v>0</v>
      </c>
      <c r="P394" s="8">
        <v>0</v>
      </c>
      <c r="Q394" s="8">
        <v>0</v>
      </c>
      <c r="R394" s="8">
        <v>0</v>
      </c>
    </row>
    <row r="395" spans="1:24">
      <c r="A395" s="8" t="s">
        <v>1062</v>
      </c>
      <c r="B395" s="3" t="s">
        <v>102</v>
      </c>
      <c r="C395" s="8">
        <v>0</v>
      </c>
      <c r="D395" s="8">
        <v>0</v>
      </c>
      <c r="E395" s="8">
        <v>2</v>
      </c>
      <c r="F395" s="8">
        <v>3</v>
      </c>
      <c r="G395" s="8">
        <v>0</v>
      </c>
      <c r="H395" s="8">
        <v>0</v>
      </c>
      <c r="I395" s="8">
        <v>0</v>
      </c>
      <c r="J395" s="8">
        <v>5</v>
      </c>
      <c r="K395" s="8">
        <v>1</v>
      </c>
      <c r="L395" s="8">
        <v>4</v>
      </c>
      <c r="M395" s="8">
        <v>12</v>
      </c>
      <c r="N395" s="8">
        <v>4</v>
      </c>
      <c r="O395" s="8">
        <v>0</v>
      </c>
      <c r="P395" s="8">
        <v>2</v>
      </c>
      <c r="Q395" s="8">
        <v>0</v>
      </c>
      <c r="R395" s="8">
        <v>0</v>
      </c>
    </row>
    <row r="396" spans="1:24">
      <c r="A396" s="8" t="s">
        <v>1052</v>
      </c>
      <c r="B396" s="3" t="s">
        <v>104</v>
      </c>
      <c r="C396" s="8">
        <v>0</v>
      </c>
      <c r="D396" s="8">
        <v>1</v>
      </c>
      <c r="E396" s="8">
        <v>0</v>
      </c>
      <c r="F396" s="8">
        <v>1</v>
      </c>
      <c r="G396" s="8">
        <v>0</v>
      </c>
      <c r="H396" s="8">
        <v>0</v>
      </c>
      <c r="I396" s="8">
        <v>0</v>
      </c>
      <c r="J396" s="8">
        <v>4</v>
      </c>
      <c r="K396" s="8">
        <v>2</v>
      </c>
      <c r="L396" s="8">
        <v>5</v>
      </c>
      <c r="M396" s="8">
        <v>11</v>
      </c>
      <c r="N396" s="8">
        <v>7</v>
      </c>
      <c r="O396" s="8">
        <v>0</v>
      </c>
      <c r="P396" s="8">
        <v>4</v>
      </c>
      <c r="Q396" s="8">
        <v>2</v>
      </c>
      <c r="R396" s="8">
        <v>0</v>
      </c>
    </row>
    <row r="397" spans="1:24">
      <c r="A397" s="8" t="s">
        <v>1063</v>
      </c>
      <c r="B397" s="3" t="s">
        <v>106</v>
      </c>
      <c r="C397" s="8">
        <v>0</v>
      </c>
      <c r="D397" s="8">
        <v>1</v>
      </c>
      <c r="E397" s="8">
        <v>3</v>
      </c>
      <c r="F397" s="8">
        <v>3</v>
      </c>
      <c r="G397" s="8">
        <v>0</v>
      </c>
      <c r="H397" s="8">
        <v>0</v>
      </c>
      <c r="I397" s="8">
        <v>0</v>
      </c>
      <c r="J397" s="8">
        <v>7</v>
      </c>
      <c r="K397" s="8">
        <v>1</v>
      </c>
      <c r="L397" s="8">
        <v>1</v>
      </c>
      <c r="M397" s="8">
        <v>1</v>
      </c>
      <c r="N397" s="8">
        <v>0</v>
      </c>
      <c r="O397" s="8">
        <v>0</v>
      </c>
      <c r="P397" s="8">
        <v>0</v>
      </c>
      <c r="Q397" s="8">
        <v>1</v>
      </c>
      <c r="R397" s="8">
        <v>0</v>
      </c>
    </row>
    <row r="398" spans="1:24">
      <c r="A398" s="8" t="s">
        <v>1064</v>
      </c>
      <c r="B398" s="3" t="s">
        <v>107</v>
      </c>
      <c r="C398" s="8">
        <v>1</v>
      </c>
      <c r="D398" s="8">
        <v>2</v>
      </c>
      <c r="E398" s="8">
        <v>0</v>
      </c>
      <c r="F398" s="8">
        <v>2</v>
      </c>
      <c r="G398" s="8">
        <v>0</v>
      </c>
      <c r="H398" s="8">
        <v>0</v>
      </c>
      <c r="I398" s="8">
        <v>0</v>
      </c>
      <c r="J398" s="8">
        <v>5</v>
      </c>
      <c r="K398" s="8">
        <v>4</v>
      </c>
      <c r="L398" s="8">
        <v>7</v>
      </c>
      <c r="M398" s="8">
        <v>1</v>
      </c>
      <c r="N398" s="8">
        <v>0</v>
      </c>
      <c r="O398" s="8">
        <v>1</v>
      </c>
      <c r="P398" s="8">
        <v>5</v>
      </c>
      <c r="Q398" s="8">
        <v>3</v>
      </c>
      <c r="R398" s="8">
        <v>0</v>
      </c>
    </row>
    <row r="399" spans="1:24">
      <c r="A399" s="8" t="s">
        <v>1065</v>
      </c>
      <c r="B399" s="3" t="s">
        <v>108</v>
      </c>
      <c r="C399" s="8">
        <v>1</v>
      </c>
      <c r="D399" s="8">
        <v>1</v>
      </c>
      <c r="E399" s="8">
        <v>2</v>
      </c>
      <c r="F399" s="8">
        <v>1</v>
      </c>
      <c r="G399" s="8">
        <v>0</v>
      </c>
      <c r="H399" s="8">
        <v>0</v>
      </c>
      <c r="I399" s="8">
        <v>0</v>
      </c>
      <c r="J399" s="8">
        <v>8</v>
      </c>
      <c r="K399" s="8">
        <v>2</v>
      </c>
      <c r="L399" s="8">
        <v>9</v>
      </c>
      <c r="M399" s="8">
        <v>6</v>
      </c>
      <c r="N399" s="8">
        <v>4</v>
      </c>
      <c r="O399" s="8">
        <v>3</v>
      </c>
      <c r="P399" s="8">
        <v>4</v>
      </c>
      <c r="Q399" s="8">
        <v>2</v>
      </c>
      <c r="R399" s="8">
        <v>0</v>
      </c>
    </row>
    <row r="400" spans="1:24">
      <c r="A400" s="8" t="s">
        <v>1040</v>
      </c>
      <c r="B400" s="3" t="s">
        <v>110</v>
      </c>
      <c r="C400" s="8">
        <v>0</v>
      </c>
      <c r="D400" s="8">
        <v>0</v>
      </c>
      <c r="E400" s="8">
        <v>0</v>
      </c>
      <c r="F400" s="8">
        <v>1</v>
      </c>
      <c r="G400" s="8">
        <v>0</v>
      </c>
      <c r="H400" s="8">
        <v>0</v>
      </c>
      <c r="I400" s="8">
        <v>0</v>
      </c>
      <c r="J400" s="8">
        <v>4</v>
      </c>
      <c r="K400" s="8">
        <v>0</v>
      </c>
      <c r="L400" s="8">
        <v>3</v>
      </c>
      <c r="M400" s="8">
        <v>17</v>
      </c>
      <c r="N400" s="8">
        <v>6</v>
      </c>
      <c r="O400" s="8">
        <v>0</v>
      </c>
      <c r="P400" s="8">
        <v>1</v>
      </c>
      <c r="Q400" s="8">
        <v>0</v>
      </c>
      <c r="R400" s="8">
        <v>0</v>
      </c>
    </row>
    <row r="401" spans="1:18">
      <c r="A401" s="8" t="s">
        <v>1066</v>
      </c>
      <c r="B401" s="3" t="s">
        <v>112</v>
      </c>
      <c r="C401" s="8">
        <v>0</v>
      </c>
      <c r="D401" s="8">
        <v>1</v>
      </c>
      <c r="E401" s="8">
        <v>1</v>
      </c>
      <c r="F401" s="8">
        <v>8</v>
      </c>
      <c r="G401" s="8">
        <v>1</v>
      </c>
      <c r="H401" s="8">
        <v>0</v>
      </c>
      <c r="I401" s="8">
        <v>0</v>
      </c>
      <c r="J401" s="8">
        <v>11</v>
      </c>
      <c r="K401" s="8">
        <v>2</v>
      </c>
      <c r="L401" s="8">
        <v>9</v>
      </c>
      <c r="M401" s="8">
        <v>10</v>
      </c>
      <c r="N401" s="8">
        <v>2</v>
      </c>
      <c r="O401" s="8">
        <v>0</v>
      </c>
      <c r="P401" s="8">
        <v>5</v>
      </c>
      <c r="Q401" s="8">
        <v>6</v>
      </c>
      <c r="R401" s="8">
        <v>0</v>
      </c>
    </row>
    <row r="402" spans="1:18">
      <c r="A402" s="8" t="s">
        <v>1067</v>
      </c>
      <c r="B402" s="3" t="s">
        <v>288</v>
      </c>
      <c r="C402" s="8">
        <v>1</v>
      </c>
      <c r="D402" s="8">
        <v>0</v>
      </c>
      <c r="E402" s="8">
        <v>1</v>
      </c>
      <c r="F402" s="8">
        <v>2</v>
      </c>
      <c r="G402" s="8">
        <v>1</v>
      </c>
      <c r="H402" s="8">
        <v>0</v>
      </c>
      <c r="I402" s="8">
        <v>0</v>
      </c>
      <c r="J402" s="8">
        <v>7</v>
      </c>
      <c r="K402" s="8">
        <v>2</v>
      </c>
      <c r="L402" s="8">
        <v>8</v>
      </c>
      <c r="M402" s="8">
        <v>13</v>
      </c>
      <c r="N402" s="8">
        <v>3</v>
      </c>
      <c r="O402" s="8">
        <v>0</v>
      </c>
      <c r="P402" s="8">
        <v>5</v>
      </c>
      <c r="Q402" s="8">
        <v>3</v>
      </c>
      <c r="R402" s="8">
        <v>0</v>
      </c>
    </row>
    <row r="403" spans="1:18">
      <c r="A403" s="8" t="s">
        <v>1068</v>
      </c>
      <c r="B403" s="3" t="s">
        <v>114</v>
      </c>
      <c r="C403" s="8">
        <v>0</v>
      </c>
      <c r="D403" s="8">
        <v>0</v>
      </c>
      <c r="E403" s="8">
        <v>3</v>
      </c>
      <c r="F403" s="8">
        <v>1</v>
      </c>
      <c r="G403" s="8">
        <v>0</v>
      </c>
      <c r="H403" s="8">
        <v>0</v>
      </c>
      <c r="I403" s="8">
        <v>0</v>
      </c>
      <c r="J403" s="8">
        <v>4</v>
      </c>
      <c r="K403" s="8">
        <v>0</v>
      </c>
      <c r="L403" s="8">
        <v>2</v>
      </c>
      <c r="M403" s="8">
        <v>11</v>
      </c>
      <c r="N403" s="8">
        <v>2</v>
      </c>
      <c r="O403" s="8">
        <v>0</v>
      </c>
      <c r="P403" s="8">
        <v>1</v>
      </c>
      <c r="Q403" s="8">
        <v>0</v>
      </c>
      <c r="R403" s="8">
        <v>0</v>
      </c>
    </row>
    <row r="404" spans="1:18">
      <c r="A404" s="8" t="s">
        <v>1069</v>
      </c>
      <c r="B404" s="3" t="s">
        <v>116</v>
      </c>
      <c r="C404" s="8">
        <v>0</v>
      </c>
      <c r="D404" s="8">
        <v>1</v>
      </c>
      <c r="E404" s="8">
        <v>3</v>
      </c>
      <c r="F404" s="8">
        <v>3</v>
      </c>
      <c r="G404" s="8">
        <v>0</v>
      </c>
      <c r="H404" s="8">
        <v>0</v>
      </c>
      <c r="I404" s="8">
        <v>0</v>
      </c>
      <c r="J404" s="8">
        <v>7</v>
      </c>
      <c r="K404" s="8">
        <v>3</v>
      </c>
      <c r="L404" s="8">
        <v>8</v>
      </c>
      <c r="M404" s="8">
        <v>4</v>
      </c>
      <c r="N404" s="8">
        <v>9</v>
      </c>
      <c r="O404" s="8">
        <v>0</v>
      </c>
      <c r="P404" s="8">
        <v>4</v>
      </c>
      <c r="Q404" s="8">
        <v>0</v>
      </c>
      <c r="R404" s="8">
        <v>0</v>
      </c>
    </row>
    <row r="405" spans="1:18">
      <c r="A405" s="8" t="s">
        <v>1070</v>
      </c>
      <c r="B405" s="3" t="s">
        <v>284</v>
      </c>
      <c r="C405" s="8">
        <v>0</v>
      </c>
      <c r="D405" s="8">
        <v>0</v>
      </c>
      <c r="E405" s="8">
        <v>1</v>
      </c>
      <c r="F405" s="8">
        <v>0</v>
      </c>
      <c r="G405" s="8">
        <v>0</v>
      </c>
      <c r="H405" s="8">
        <v>0</v>
      </c>
      <c r="I405" s="8">
        <v>0</v>
      </c>
      <c r="J405" s="8">
        <v>1</v>
      </c>
      <c r="K405" s="8">
        <v>2</v>
      </c>
      <c r="L405" s="8">
        <v>2</v>
      </c>
      <c r="M405" s="8">
        <v>3</v>
      </c>
      <c r="N405" s="8">
        <v>2</v>
      </c>
      <c r="O405" s="8">
        <v>0</v>
      </c>
      <c r="P405" s="8">
        <v>0</v>
      </c>
      <c r="Q405" s="8">
        <v>0</v>
      </c>
      <c r="R405" s="8">
        <v>0</v>
      </c>
    </row>
    <row r="406" spans="1:18">
      <c r="A406" s="8" t="s">
        <v>1071</v>
      </c>
      <c r="B406" s="3" t="s">
        <v>118</v>
      </c>
      <c r="C406" s="8">
        <v>0</v>
      </c>
      <c r="D406" s="8">
        <v>0</v>
      </c>
      <c r="E406" s="8">
        <v>4</v>
      </c>
      <c r="F406" s="8">
        <v>0</v>
      </c>
      <c r="G406" s="8">
        <v>0</v>
      </c>
      <c r="H406" s="8">
        <v>0</v>
      </c>
      <c r="I406" s="8">
        <v>0</v>
      </c>
      <c r="J406" s="8">
        <v>7</v>
      </c>
      <c r="K406" s="8">
        <v>3</v>
      </c>
      <c r="L406" s="8">
        <v>8</v>
      </c>
      <c r="M406" s="8">
        <v>11</v>
      </c>
      <c r="N406" s="8">
        <v>8</v>
      </c>
      <c r="O406" s="8">
        <v>4</v>
      </c>
      <c r="P406" s="8">
        <v>5</v>
      </c>
      <c r="Q406" s="8">
        <v>0</v>
      </c>
      <c r="R406" s="8">
        <v>0</v>
      </c>
    </row>
    <row r="407" spans="1:18">
      <c r="A407" s="8" t="s">
        <v>1159</v>
      </c>
      <c r="B407" s="3" t="s">
        <v>120</v>
      </c>
      <c r="C407" s="8">
        <v>0</v>
      </c>
      <c r="D407" s="8">
        <v>1</v>
      </c>
      <c r="E407" s="8">
        <v>1</v>
      </c>
      <c r="F407" s="8">
        <v>4</v>
      </c>
      <c r="G407" s="8">
        <v>1</v>
      </c>
      <c r="H407" s="8">
        <v>0</v>
      </c>
      <c r="I407" s="8">
        <v>0</v>
      </c>
      <c r="J407" s="8">
        <v>6</v>
      </c>
      <c r="K407" s="8">
        <v>3</v>
      </c>
      <c r="L407" s="8">
        <v>5</v>
      </c>
      <c r="M407" s="8">
        <v>6</v>
      </c>
      <c r="N407" s="8">
        <v>3</v>
      </c>
      <c r="O407" s="8">
        <v>0</v>
      </c>
      <c r="P407" s="8">
        <v>8</v>
      </c>
      <c r="Q407" s="8">
        <v>3</v>
      </c>
      <c r="R407" s="8">
        <v>0</v>
      </c>
    </row>
    <row r="408" spans="1:18">
      <c r="A408" s="8" t="s">
        <v>1072</v>
      </c>
      <c r="B408" s="3" t="s">
        <v>122</v>
      </c>
      <c r="C408" s="8">
        <v>0</v>
      </c>
      <c r="D408" s="8">
        <v>0</v>
      </c>
      <c r="E408" s="8">
        <v>0</v>
      </c>
      <c r="F408" s="8">
        <v>6</v>
      </c>
      <c r="G408" s="8">
        <v>0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4</v>
      </c>
      <c r="N408" s="8">
        <v>2</v>
      </c>
      <c r="O408" s="8">
        <v>0</v>
      </c>
      <c r="P408" s="8">
        <v>6</v>
      </c>
      <c r="Q408" s="8">
        <v>3</v>
      </c>
      <c r="R408" s="8">
        <v>0</v>
      </c>
    </row>
    <row r="409" spans="1:18">
      <c r="A409" s="8" t="s">
        <v>1160</v>
      </c>
      <c r="B409" s="3" t="s">
        <v>124</v>
      </c>
      <c r="C409" s="8">
        <v>0</v>
      </c>
      <c r="D409" s="8">
        <v>0</v>
      </c>
      <c r="E409" s="8">
        <v>5</v>
      </c>
      <c r="F409" s="8">
        <v>1</v>
      </c>
      <c r="G409" s="8">
        <v>0</v>
      </c>
      <c r="H409" s="8">
        <v>0</v>
      </c>
      <c r="I409" s="8">
        <v>0</v>
      </c>
      <c r="J409" s="8">
        <v>11</v>
      </c>
      <c r="K409" s="8">
        <v>4</v>
      </c>
      <c r="L409" s="8">
        <v>7</v>
      </c>
      <c r="M409" s="8">
        <v>7</v>
      </c>
      <c r="N409" s="8">
        <v>8</v>
      </c>
      <c r="O409" s="8">
        <v>0</v>
      </c>
      <c r="P409" s="8">
        <v>7</v>
      </c>
      <c r="Q409" s="8">
        <v>3</v>
      </c>
      <c r="R409" s="8">
        <v>0</v>
      </c>
    </row>
    <row r="410" spans="1:18">
      <c r="A410" s="8" t="s">
        <v>1073</v>
      </c>
      <c r="B410" s="3" t="s">
        <v>126</v>
      </c>
      <c r="C410" s="8">
        <v>0</v>
      </c>
      <c r="D410" s="8">
        <v>0</v>
      </c>
      <c r="E410" s="8">
        <v>1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  <c r="K410" s="8">
        <v>1</v>
      </c>
      <c r="L410" s="8">
        <v>3</v>
      </c>
      <c r="M410" s="8">
        <v>9</v>
      </c>
      <c r="N410" s="8">
        <v>1</v>
      </c>
      <c r="O410" s="8">
        <v>0</v>
      </c>
      <c r="P410" s="8">
        <v>1</v>
      </c>
      <c r="Q410" s="8">
        <v>0</v>
      </c>
      <c r="R410" s="8">
        <v>0</v>
      </c>
    </row>
    <row r="411" spans="1:18">
      <c r="A411" s="8" t="s">
        <v>1074</v>
      </c>
      <c r="B411" s="3" t="s">
        <v>128</v>
      </c>
      <c r="C411" s="8">
        <v>0</v>
      </c>
      <c r="D411" s="8">
        <v>0</v>
      </c>
      <c r="E411" s="8">
        <v>0</v>
      </c>
      <c r="F411" s="8">
        <v>2</v>
      </c>
      <c r="G411" s="8">
        <v>0</v>
      </c>
      <c r="H411" s="8">
        <v>0</v>
      </c>
      <c r="I411" s="8">
        <v>0</v>
      </c>
      <c r="J411" s="8">
        <v>4</v>
      </c>
      <c r="K411" s="8">
        <v>3</v>
      </c>
      <c r="L411" s="8">
        <v>5</v>
      </c>
      <c r="M411" s="8">
        <v>3</v>
      </c>
      <c r="N411" s="8">
        <v>1</v>
      </c>
      <c r="O411" s="8">
        <v>0</v>
      </c>
      <c r="P411" s="8">
        <v>6</v>
      </c>
      <c r="Q411" s="8">
        <v>2</v>
      </c>
      <c r="R411" s="8">
        <v>0</v>
      </c>
    </row>
    <row r="412" spans="1:18">
      <c r="A412" s="8" t="s">
        <v>1075</v>
      </c>
      <c r="B412" s="3" t="s">
        <v>130</v>
      </c>
      <c r="C412" s="8">
        <v>0</v>
      </c>
      <c r="D412" s="8">
        <v>0</v>
      </c>
      <c r="E412" s="8">
        <v>0</v>
      </c>
      <c r="F412" s="8">
        <v>1</v>
      </c>
      <c r="G412" s="8">
        <v>0</v>
      </c>
      <c r="H412" s="8">
        <v>0</v>
      </c>
      <c r="I412" s="8">
        <v>0</v>
      </c>
      <c r="J412" s="8">
        <v>2</v>
      </c>
      <c r="K412" s="8">
        <v>1</v>
      </c>
      <c r="L412" s="8">
        <v>4</v>
      </c>
      <c r="M412" s="8">
        <v>9</v>
      </c>
      <c r="N412" s="8">
        <v>4</v>
      </c>
      <c r="O412" s="8">
        <v>0</v>
      </c>
      <c r="P412" s="8">
        <v>3</v>
      </c>
      <c r="Q412" s="8">
        <v>0</v>
      </c>
      <c r="R412" s="8">
        <v>0</v>
      </c>
    </row>
    <row r="413" spans="1:18">
      <c r="A413" s="8" t="s">
        <v>1076</v>
      </c>
      <c r="B413" s="3" t="s">
        <v>132</v>
      </c>
      <c r="C413" s="8">
        <v>0</v>
      </c>
      <c r="D413" s="8">
        <v>0</v>
      </c>
      <c r="E413" s="8">
        <v>0</v>
      </c>
      <c r="F413" s="8">
        <v>3</v>
      </c>
      <c r="G413" s="8">
        <v>0</v>
      </c>
      <c r="H413" s="8">
        <v>1</v>
      </c>
      <c r="I413" s="8">
        <v>1</v>
      </c>
      <c r="J413" s="8">
        <v>5</v>
      </c>
      <c r="K413" s="8">
        <v>2</v>
      </c>
      <c r="L413" s="8">
        <v>1</v>
      </c>
      <c r="M413" s="8">
        <v>12</v>
      </c>
      <c r="N413" s="8">
        <v>4</v>
      </c>
      <c r="O413" s="8">
        <v>0</v>
      </c>
      <c r="P413" s="8">
        <v>4</v>
      </c>
      <c r="Q413" s="8">
        <v>1</v>
      </c>
      <c r="R413" s="8">
        <v>0</v>
      </c>
    </row>
    <row r="414" spans="1:18">
      <c r="A414" s="8" t="s">
        <v>1053</v>
      </c>
      <c r="B414" s="3" t="s">
        <v>134</v>
      </c>
      <c r="C414" s="8">
        <v>0</v>
      </c>
      <c r="D414" s="8">
        <v>0</v>
      </c>
      <c r="E414" s="8">
        <v>1</v>
      </c>
      <c r="F414" s="8">
        <v>3</v>
      </c>
      <c r="G414" s="8">
        <v>0</v>
      </c>
      <c r="H414" s="8">
        <v>0</v>
      </c>
      <c r="I414" s="8">
        <v>0</v>
      </c>
      <c r="J414" s="8">
        <v>4</v>
      </c>
      <c r="K414" s="8">
        <v>1</v>
      </c>
      <c r="L414" s="8">
        <v>4</v>
      </c>
      <c r="M414" s="8">
        <v>10</v>
      </c>
      <c r="N414" s="8">
        <v>4</v>
      </c>
      <c r="O414" s="8">
        <v>1</v>
      </c>
      <c r="P414" s="8">
        <v>1</v>
      </c>
      <c r="Q414" s="8">
        <v>1</v>
      </c>
      <c r="R414" s="8">
        <v>1</v>
      </c>
    </row>
    <row r="415" spans="1:18">
      <c r="A415" s="8" t="s">
        <v>1077</v>
      </c>
      <c r="B415" s="3" t="s">
        <v>393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7</v>
      </c>
      <c r="K415" s="8">
        <v>0</v>
      </c>
      <c r="L415" s="8">
        <v>2</v>
      </c>
      <c r="M415" s="8">
        <v>16</v>
      </c>
      <c r="N415" s="8">
        <v>7</v>
      </c>
      <c r="O415" s="8">
        <v>0</v>
      </c>
      <c r="P415" s="8">
        <v>1</v>
      </c>
      <c r="Q415" s="8">
        <v>1</v>
      </c>
      <c r="R415" s="8">
        <v>0</v>
      </c>
    </row>
    <row r="416" spans="1:18">
      <c r="A416" s="8" t="s">
        <v>1054</v>
      </c>
      <c r="B416" s="3" t="s">
        <v>136</v>
      </c>
      <c r="C416" s="8">
        <v>0</v>
      </c>
      <c r="D416" s="8">
        <v>1</v>
      </c>
      <c r="E416" s="8">
        <v>1</v>
      </c>
      <c r="F416" s="8">
        <v>0</v>
      </c>
      <c r="G416" s="8">
        <v>0</v>
      </c>
      <c r="H416" s="8">
        <v>0</v>
      </c>
      <c r="I416" s="8">
        <v>0</v>
      </c>
      <c r="J416" s="8">
        <v>3</v>
      </c>
      <c r="K416" s="8">
        <v>2</v>
      </c>
      <c r="L416" s="8">
        <v>5</v>
      </c>
      <c r="M416" s="8">
        <v>3</v>
      </c>
      <c r="N416" s="8">
        <v>2</v>
      </c>
      <c r="O416" s="8">
        <v>0</v>
      </c>
      <c r="P416" s="8">
        <v>4</v>
      </c>
      <c r="Q416" s="8">
        <v>1</v>
      </c>
      <c r="R416" s="8">
        <v>0</v>
      </c>
    </row>
    <row r="417" spans="1:18">
      <c r="A417" s="8" t="s">
        <v>1078</v>
      </c>
      <c r="B417" s="3" t="s">
        <v>138</v>
      </c>
      <c r="C417" s="8">
        <v>0</v>
      </c>
      <c r="D417" s="8">
        <v>0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1</v>
      </c>
      <c r="K417" s="8">
        <v>3</v>
      </c>
      <c r="L417" s="8">
        <v>6</v>
      </c>
      <c r="M417" s="8">
        <v>2</v>
      </c>
      <c r="N417" s="8">
        <v>4</v>
      </c>
      <c r="O417" s="8">
        <v>1</v>
      </c>
      <c r="P417" s="8">
        <v>1</v>
      </c>
      <c r="Q417" s="8">
        <v>1</v>
      </c>
      <c r="R417" s="8">
        <v>0</v>
      </c>
    </row>
    <row r="418" spans="1:18">
      <c r="A418" s="8" t="s">
        <v>1079</v>
      </c>
      <c r="B418" s="3" t="s">
        <v>140</v>
      </c>
      <c r="C418" s="8">
        <v>0</v>
      </c>
      <c r="D418" s="8">
        <v>0</v>
      </c>
      <c r="E418" s="8">
        <v>2</v>
      </c>
      <c r="F418" s="8">
        <v>6</v>
      </c>
      <c r="G418" s="8">
        <v>0</v>
      </c>
      <c r="H418" s="8">
        <v>0</v>
      </c>
      <c r="I418" s="8">
        <v>0</v>
      </c>
      <c r="J418" s="8">
        <v>11</v>
      </c>
      <c r="K418" s="8">
        <v>3</v>
      </c>
      <c r="L418" s="8">
        <v>10</v>
      </c>
      <c r="M418" s="8">
        <v>9</v>
      </c>
      <c r="N418" s="8">
        <v>7</v>
      </c>
      <c r="O418" s="8">
        <v>0</v>
      </c>
      <c r="P418" s="8">
        <v>6</v>
      </c>
      <c r="Q418" s="8">
        <v>1</v>
      </c>
      <c r="R418" s="8">
        <v>0</v>
      </c>
    </row>
    <row r="419" spans="1:18">
      <c r="A419" s="8" t="s">
        <v>1161</v>
      </c>
      <c r="B419" s="3" t="s">
        <v>142</v>
      </c>
      <c r="C419" s="8">
        <v>0</v>
      </c>
      <c r="D419" s="8">
        <v>1</v>
      </c>
      <c r="E419" s="8">
        <v>1</v>
      </c>
      <c r="F419" s="8">
        <v>3</v>
      </c>
      <c r="G419" s="8">
        <v>1</v>
      </c>
      <c r="H419" s="8">
        <v>0</v>
      </c>
      <c r="I419" s="8">
        <v>0</v>
      </c>
      <c r="J419" s="8">
        <v>5</v>
      </c>
      <c r="K419" s="8">
        <v>6</v>
      </c>
      <c r="L419" s="8">
        <v>10</v>
      </c>
      <c r="M419" s="8">
        <v>9</v>
      </c>
      <c r="N419" s="8">
        <v>6</v>
      </c>
      <c r="O419" s="8">
        <v>0</v>
      </c>
      <c r="P419" s="8">
        <v>2</v>
      </c>
      <c r="Q419" s="8">
        <v>1</v>
      </c>
      <c r="R419" s="8">
        <v>0</v>
      </c>
    </row>
    <row r="420" spans="1:18">
      <c r="A420" s="8" t="s">
        <v>1080</v>
      </c>
      <c r="B420" s="3" t="s">
        <v>399</v>
      </c>
      <c r="C420" s="8">
        <v>0</v>
      </c>
      <c r="D420" s="8">
        <v>0</v>
      </c>
      <c r="E420" s="8">
        <v>1</v>
      </c>
      <c r="F420" s="8">
        <v>2</v>
      </c>
      <c r="G420" s="8">
        <v>0</v>
      </c>
      <c r="H420" s="8">
        <v>0</v>
      </c>
      <c r="I420" s="8">
        <v>0</v>
      </c>
      <c r="J420" s="8">
        <v>3</v>
      </c>
      <c r="K420" s="8">
        <v>1</v>
      </c>
      <c r="L420" s="8">
        <v>6</v>
      </c>
      <c r="M420" s="8">
        <v>6</v>
      </c>
      <c r="N420" s="8">
        <v>3</v>
      </c>
      <c r="O420" s="8">
        <v>0</v>
      </c>
      <c r="P420" s="8">
        <v>7</v>
      </c>
      <c r="Q420" s="8">
        <v>2</v>
      </c>
      <c r="R420" s="8">
        <v>0</v>
      </c>
    </row>
    <row r="421" spans="1:18">
      <c r="A421" s="8" t="s">
        <v>1081</v>
      </c>
      <c r="B421" s="3" t="s">
        <v>148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1</v>
      </c>
      <c r="M421" s="8">
        <v>8</v>
      </c>
      <c r="N421" s="8">
        <v>1</v>
      </c>
      <c r="O421" s="8">
        <v>0</v>
      </c>
      <c r="P421" s="8">
        <v>5</v>
      </c>
      <c r="Q421" s="8">
        <v>0</v>
      </c>
      <c r="R421" s="8">
        <v>0</v>
      </c>
    </row>
    <row r="422" spans="1:18">
      <c r="A422" s="8" t="s">
        <v>1041</v>
      </c>
      <c r="B422" s="3" t="s">
        <v>150</v>
      </c>
      <c r="C422" s="8">
        <v>0</v>
      </c>
      <c r="D422" s="8">
        <v>1</v>
      </c>
      <c r="E422" s="8">
        <v>3</v>
      </c>
      <c r="F422" s="8">
        <v>5</v>
      </c>
      <c r="G422" s="8">
        <v>0</v>
      </c>
      <c r="H422" s="8">
        <v>0</v>
      </c>
      <c r="I422" s="8">
        <v>0</v>
      </c>
      <c r="J422" s="8">
        <v>16</v>
      </c>
      <c r="K422" s="8">
        <v>1</v>
      </c>
      <c r="L422" s="8">
        <v>7</v>
      </c>
      <c r="M422" s="8">
        <v>20</v>
      </c>
      <c r="N422" s="8">
        <v>10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1055</v>
      </c>
      <c r="B423" s="3" t="s">
        <v>57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2</v>
      </c>
      <c r="K423" s="8">
        <v>1</v>
      </c>
      <c r="L423" s="8">
        <v>2</v>
      </c>
      <c r="M423" s="8">
        <v>0</v>
      </c>
      <c r="N423" s="8">
        <v>0</v>
      </c>
      <c r="O423" s="8">
        <v>0</v>
      </c>
      <c r="P423" s="8">
        <v>2</v>
      </c>
      <c r="Q423" s="8">
        <v>1</v>
      </c>
      <c r="R423" s="8">
        <v>0</v>
      </c>
    </row>
    <row r="424" spans="1:18">
      <c r="A424" s="8" t="s">
        <v>1042</v>
      </c>
      <c r="B424" s="3" t="s">
        <v>153</v>
      </c>
      <c r="C424" s="8">
        <v>0</v>
      </c>
      <c r="D424" s="8">
        <v>1</v>
      </c>
      <c r="E424" s="8">
        <v>2</v>
      </c>
      <c r="F424" s="8">
        <v>1</v>
      </c>
      <c r="G424" s="8">
        <v>0</v>
      </c>
      <c r="H424" s="8">
        <v>0</v>
      </c>
      <c r="I424" s="8">
        <v>0</v>
      </c>
      <c r="J424" s="8">
        <v>4</v>
      </c>
      <c r="K424" s="8">
        <v>4</v>
      </c>
      <c r="L424" s="8">
        <v>11</v>
      </c>
      <c r="M424" s="8">
        <v>5</v>
      </c>
      <c r="N424" s="8">
        <v>4</v>
      </c>
      <c r="O424" s="8">
        <v>0</v>
      </c>
      <c r="P424" s="8">
        <v>4</v>
      </c>
      <c r="Q424" s="8">
        <v>0</v>
      </c>
      <c r="R424" s="8">
        <v>0</v>
      </c>
    </row>
    <row r="425" spans="1:18">
      <c r="A425" s="8" t="s">
        <v>1043</v>
      </c>
      <c r="B425" s="3" t="s">
        <v>155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4</v>
      </c>
      <c r="K425" s="8">
        <v>1</v>
      </c>
      <c r="L425" s="8">
        <v>9</v>
      </c>
      <c r="M425" s="8">
        <v>5</v>
      </c>
      <c r="N425" s="8">
        <v>4</v>
      </c>
      <c r="O425" s="8">
        <v>0</v>
      </c>
      <c r="P425" s="8">
        <v>6</v>
      </c>
      <c r="Q425" s="8">
        <v>0</v>
      </c>
      <c r="R425" s="8">
        <v>0</v>
      </c>
    </row>
    <row r="426" spans="1:18">
      <c r="A426" s="8" t="s">
        <v>1082</v>
      </c>
      <c r="B426" s="3" t="s">
        <v>309</v>
      </c>
      <c r="C426" s="8">
        <v>0</v>
      </c>
      <c r="D426" s="8">
        <v>0</v>
      </c>
      <c r="E426" s="8">
        <v>2</v>
      </c>
      <c r="F426" s="8">
        <v>2</v>
      </c>
      <c r="G426" s="8">
        <v>0</v>
      </c>
      <c r="H426" s="8">
        <v>0</v>
      </c>
      <c r="I426" s="8">
        <v>0</v>
      </c>
      <c r="J426" s="8">
        <v>4</v>
      </c>
      <c r="K426" s="8">
        <v>5</v>
      </c>
      <c r="L426" s="8">
        <v>4</v>
      </c>
      <c r="M426" s="8">
        <v>8</v>
      </c>
      <c r="N426" s="8">
        <v>4</v>
      </c>
      <c r="O426" s="8">
        <v>0</v>
      </c>
      <c r="P426" s="8">
        <v>5</v>
      </c>
      <c r="Q426" s="8">
        <v>2</v>
      </c>
      <c r="R426" s="8">
        <v>0</v>
      </c>
    </row>
    <row r="427" spans="1:18">
      <c r="A427" s="8" t="s">
        <v>1083</v>
      </c>
      <c r="B427" s="3" t="s">
        <v>157</v>
      </c>
      <c r="C427" s="8">
        <v>0</v>
      </c>
      <c r="D427" s="8">
        <v>0</v>
      </c>
      <c r="E427" s="8">
        <v>0</v>
      </c>
      <c r="F427" s="8">
        <v>3</v>
      </c>
      <c r="G427" s="8">
        <v>0</v>
      </c>
      <c r="H427" s="8">
        <v>0</v>
      </c>
      <c r="I427" s="8">
        <v>0</v>
      </c>
      <c r="J427" s="8">
        <v>5</v>
      </c>
      <c r="K427" s="8">
        <v>2</v>
      </c>
      <c r="L427" s="8">
        <v>1</v>
      </c>
      <c r="M427" s="8">
        <v>5</v>
      </c>
      <c r="N427" s="8">
        <v>4</v>
      </c>
      <c r="O427" s="8">
        <v>0</v>
      </c>
      <c r="P427" s="8">
        <v>3</v>
      </c>
      <c r="Q427" s="8">
        <v>0</v>
      </c>
      <c r="R427" s="8">
        <v>0</v>
      </c>
    </row>
    <row r="428" spans="1:18">
      <c r="A428" s="8" t="s">
        <v>1084</v>
      </c>
      <c r="B428" s="3" t="s">
        <v>159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</v>
      </c>
      <c r="K428" s="8">
        <v>1</v>
      </c>
      <c r="L428" s="8">
        <v>6</v>
      </c>
      <c r="M428" s="8">
        <v>14</v>
      </c>
      <c r="N428" s="8">
        <v>5</v>
      </c>
      <c r="O428" s="8">
        <v>0</v>
      </c>
      <c r="P428" s="8">
        <v>3</v>
      </c>
      <c r="Q428" s="8">
        <v>2</v>
      </c>
      <c r="R428" s="8">
        <v>0</v>
      </c>
    </row>
    <row r="429" spans="1:18">
      <c r="A429" s="8" t="s">
        <v>1085</v>
      </c>
      <c r="B429" s="3" t="s">
        <v>161</v>
      </c>
      <c r="C429" s="8">
        <v>0</v>
      </c>
      <c r="D429" s="8">
        <v>0</v>
      </c>
      <c r="E429" s="8">
        <v>0</v>
      </c>
      <c r="F429" s="8">
        <v>2</v>
      </c>
      <c r="G429" s="8">
        <v>0</v>
      </c>
      <c r="H429" s="8">
        <v>0</v>
      </c>
      <c r="I429" s="8">
        <v>0</v>
      </c>
      <c r="J429" s="8">
        <v>2</v>
      </c>
      <c r="K429" s="8">
        <v>1</v>
      </c>
      <c r="L429" s="8">
        <v>4</v>
      </c>
      <c r="M429" s="8">
        <v>9</v>
      </c>
      <c r="N429" s="8">
        <v>5</v>
      </c>
      <c r="O429" s="8">
        <v>1</v>
      </c>
      <c r="P429" s="8">
        <v>1</v>
      </c>
      <c r="Q429" s="8">
        <v>0</v>
      </c>
      <c r="R429" s="8">
        <v>0</v>
      </c>
    </row>
    <row r="430" spans="1:18">
      <c r="A430" s="8" t="s">
        <v>1162</v>
      </c>
      <c r="B430" s="3" t="s">
        <v>163</v>
      </c>
      <c r="C430" s="8">
        <v>0</v>
      </c>
      <c r="D430" s="8">
        <v>0</v>
      </c>
      <c r="E430" s="8">
        <v>1</v>
      </c>
      <c r="F430" s="8">
        <v>1</v>
      </c>
      <c r="G430" s="8">
        <v>0</v>
      </c>
      <c r="H430" s="8">
        <v>0</v>
      </c>
      <c r="I430" s="8">
        <v>0</v>
      </c>
      <c r="J430" s="8">
        <v>5</v>
      </c>
      <c r="K430" s="8">
        <v>1</v>
      </c>
      <c r="L430" s="8">
        <v>3</v>
      </c>
      <c r="M430" s="8">
        <v>12</v>
      </c>
      <c r="N430" s="8">
        <v>8</v>
      </c>
      <c r="O430" s="8">
        <v>0</v>
      </c>
      <c r="P430" s="8">
        <v>2</v>
      </c>
      <c r="Q430" s="8">
        <v>1</v>
      </c>
      <c r="R430" s="8">
        <v>0</v>
      </c>
    </row>
    <row r="431" spans="1:18">
      <c r="A431" s="8" t="s">
        <v>1086</v>
      </c>
      <c r="B431" s="3" t="s">
        <v>165</v>
      </c>
      <c r="C431" s="8">
        <v>0</v>
      </c>
      <c r="D431" s="8">
        <v>0</v>
      </c>
      <c r="E431" s="8">
        <v>5</v>
      </c>
      <c r="F431" s="8">
        <v>5</v>
      </c>
      <c r="G431" s="8">
        <v>0</v>
      </c>
      <c r="H431" s="8">
        <v>0</v>
      </c>
      <c r="I431" s="8">
        <v>1</v>
      </c>
      <c r="J431" s="8">
        <v>10</v>
      </c>
      <c r="K431" s="8">
        <v>2</v>
      </c>
      <c r="L431" s="8">
        <v>7</v>
      </c>
      <c r="M431" s="8">
        <v>12</v>
      </c>
      <c r="N431" s="8">
        <v>8</v>
      </c>
      <c r="O431" s="8">
        <v>1</v>
      </c>
      <c r="P431" s="8">
        <v>5</v>
      </c>
      <c r="Q431" s="8">
        <v>3</v>
      </c>
      <c r="R431" s="8">
        <v>0</v>
      </c>
    </row>
    <row r="432" spans="1:18">
      <c r="A432" s="8" t="s">
        <v>1087</v>
      </c>
      <c r="B432" s="3" t="s">
        <v>167</v>
      </c>
      <c r="C432" s="8">
        <v>0</v>
      </c>
      <c r="D432" s="8">
        <v>0</v>
      </c>
      <c r="E432" s="8">
        <v>2</v>
      </c>
      <c r="F432" s="8">
        <v>4</v>
      </c>
      <c r="G432" s="8">
        <v>0</v>
      </c>
      <c r="H432" s="8">
        <v>0</v>
      </c>
      <c r="I432" s="8">
        <v>0</v>
      </c>
      <c r="J432" s="8">
        <v>7</v>
      </c>
      <c r="K432" s="8">
        <v>3</v>
      </c>
      <c r="L432" s="8">
        <v>9</v>
      </c>
      <c r="M432" s="8">
        <v>5</v>
      </c>
      <c r="N432" s="8">
        <v>2</v>
      </c>
      <c r="O432" s="8">
        <v>1</v>
      </c>
      <c r="P432" s="8">
        <v>2</v>
      </c>
      <c r="Q432" s="8">
        <v>2</v>
      </c>
      <c r="R432" s="8">
        <v>0</v>
      </c>
    </row>
    <row r="433" spans="1:18">
      <c r="A433" s="8" t="s">
        <v>1163</v>
      </c>
      <c r="B433" s="3" t="s">
        <v>169</v>
      </c>
      <c r="C433" s="8">
        <v>0</v>
      </c>
      <c r="D433" s="8">
        <v>0</v>
      </c>
      <c r="E433" s="8">
        <v>0</v>
      </c>
      <c r="F433" s="8">
        <v>3</v>
      </c>
      <c r="G433" s="8">
        <v>0</v>
      </c>
      <c r="H433" s="8">
        <v>0</v>
      </c>
      <c r="I433" s="8">
        <v>0</v>
      </c>
      <c r="J433" s="8">
        <v>5</v>
      </c>
      <c r="K433" s="8">
        <v>1</v>
      </c>
      <c r="L433" s="8">
        <v>7</v>
      </c>
      <c r="M433" s="8">
        <v>7</v>
      </c>
      <c r="N433" s="8">
        <v>6</v>
      </c>
      <c r="O433" s="8">
        <v>1</v>
      </c>
      <c r="P433" s="8">
        <v>4</v>
      </c>
      <c r="Q433" s="8">
        <v>3</v>
      </c>
      <c r="R433" s="8">
        <v>0</v>
      </c>
    </row>
    <row r="434" spans="1:18">
      <c r="A434" s="8" t="s">
        <v>1088</v>
      </c>
      <c r="B434" s="3" t="s">
        <v>171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2</v>
      </c>
      <c r="K434" s="8">
        <v>1</v>
      </c>
      <c r="L434" s="8">
        <v>1</v>
      </c>
      <c r="M434" s="8">
        <v>10</v>
      </c>
      <c r="N434" s="8">
        <v>4</v>
      </c>
      <c r="O434" s="8">
        <v>0</v>
      </c>
      <c r="P434" s="8">
        <v>2</v>
      </c>
      <c r="Q434" s="8">
        <v>0</v>
      </c>
      <c r="R434" s="8">
        <v>0</v>
      </c>
    </row>
    <row r="435" spans="1:18">
      <c r="A435" s="8" t="s">
        <v>1089</v>
      </c>
      <c r="B435" s="3" t="s">
        <v>173</v>
      </c>
      <c r="C435" s="8">
        <v>1</v>
      </c>
      <c r="D435" s="8">
        <v>0</v>
      </c>
      <c r="E435" s="8">
        <v>4</v>
      </c>
      <c r="F435" s="8">
        <v>5</v>
      </c>
      <c r="G435" s="8">
        <v>1</v>
      </c>
      <c r="H435" s="8">
        <v>0</v>
      </c>
      <c r="I435" s="8">
        <v>0</v>
      </c>
      <c r="J435" s="8">
        <v>10</v>
      </c>
      <c r="K435" s="8">
        <v>2</v>
      </c>
      <c r="L435" s="8">
        <v>4</v>
      </c>
      <c r="M435" s="8">
        <v>13</v>
      </c>
      <c r="N435" s="8">
        <v>4</v>
      </c>
      <c r="O435" s="8">
        <v>3</v>
      </c>
      <c r="P435" s="8">
        <v>2</v>
      </c>
      <c r="Q435" s="8">
        <v>1</v>
      </c>
      <c r="R435" s="8">
        <v>0</v>
      </c>
    </row>
    <row r="436" spans="1:18">
      <c r="A436" s="8" t="s">
        <v>1090</v>
      </c>
      <c r="B436" s="3" t="s">
        <v>175</v>
      </c>
      <c r="C436" s="8">
        <v>0</v>
      </c>
      <c r="D436" s="8">
        <v>0</v>
      </c>
      <c r="E436" s="8">
        <v>2</v>
      </c>
      <c r="F436" s="8">
        <v>4</v>
      </c>
      <c r="G436" s="8">
        <v>0</v>
      </c>
      <c r="H436" s="8">
        <v>0</v>
      </c>
      <c r="I436" s="8">
        <v>0</v>
      </c>
      <c r="J436" s="8">
        <v>6</v>
      </c>
      <c r="K436" s="8">
        <v>0</v>
      </c>
      <c r="L436" s="8">
        <v>5</v>
      </c>
      <c r="M436" s="8">
        <v>7</v>
      </c>
      <c r="N436" s="8">
        <v>4</v>
      </c>
      <c r="O436" s="8">
        <v>0</v>
      </c>
      <c r="P436" s="8">
        <v>4</v>
      </c>
      <c r="Q436" s="8">
        <v>1</v>
      </c>
      <c r="R436" s="8">
        <v>0</v>
      </c>
    </row>
    <row r="437" spans="1:18">
      <c r="A437" s="8" t="s">
        <v>1164</v>
      </c>
      <c r="B437" s="3" t="s">
        <v>177</v>
      </c>
      <c r="C437" s="8">
        <v>1</v>
      </c>
      <c r="D437" s="8">
        <v>2</v>
      </c>
      <c r="E437" s="8">
        <v>3</v>
      </c>
      <c r="F437" s="8">
        <v>1</v>
      </c>
      <c r="G437" s="8">
        <v>1</v>
      </c>
      <c r="H437" s="8">
        <v>0</v>
      </c>
      <c r="I437" s="8">
        <v>0</v>
      </c>
      <c r="J437" s="8">
        <v>7</v>
      </c>
      <c r="K437" s="8">
        <v>4</v>
      </c>
      <c r="L437" s="8">
        <v>5</v>
      </c>
      <c r="M437" s="8">
        <v>5</v>
      </c>
      <c r="N437" s="8">
        <v>1</v>
      </c>
      <c r="O437" s="8">
        <v>0</v>
      </c>
      <c r="P437" s="8">
        <v>3</v>
      </c>
      <c r="Q437" s="8">
        <v>4</v>
      </c>
      <c r="R437" s="8">
        <v>0</v>
      </c>
    </row>
    <row r="438" spans="1:18">
      <c r="A438" s="8" t="s">
        <v>1091</v>
      </c>
      <c r="B438" s="3" t="s">
        <v>179</v>
      </c>
      <c r="C438" s="8">
        <v>0</v>
      </c>
      <c r="D438" s="8">
        <v>1</v>
      </c>
      <c r="E438" s="8">
        <v>1</v>
      </c>
      <c r="F438" s="8">
        <v>0</v>
      </c>
      <c r="G438" s="8">
        <v>0</v>
      </c>
      <c r="H438" s="8">
        <v>0</v>
      </c>
      <c r="I438" s="8">
        <v>0</v>
      </c>
      <c r="J438" s="8">
        <v>2</v>
      </c>
      <c r="K438" s="8">
        <v>2</v>
      </c>
      <c r="L438" s="8">
        <v>1</v>
      </c>
      <c r="M438" s="8">
        <v>3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</row>
    <row r="439" spans="1:18">
      <c r="A439" s="8" t="s">
        <v>1092</v>
      </c>
      <c r="B439" s="3" t="s">
        <v>323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1</v>
      </c>
      <c r="L439" s="8">
        <v>3</v>
      </c>
      <c r="M439" s="8">
        <v>6</v>
      </c>
      <c r="N439" s="8">
        <v>4</v>
      </c>
      <c r="O439" s="8">
        <v>0</v>
      </c>
      <c r="P439" s="8">
        <v>1</v>
      </c>
      <c r="Q439" s="8">
        <v>1</v>
      </c>
      <c r="R439" s="8">
        <v>0</v>
      </c>
    </row>
    <row r="440" spans="1:18">
      <c r="A440" s="8" t="s">
        <v>1093</v>
      </c>
      <c r="B440" s="3" t="s">
        <v>181</v>
      </c>
      <c r="C440" s="8">
        <v>1</v>
      </c>
      <c r="D440" s="8">
        <v>0</v>
      </c>
      <c r="E440" s="8">
        <v>2</v>
      </c>
      <c r="F440" s="8">
        <v>2</v>
      </c>
      <c r="G440" s="8">
        <v>0</v>
      </c>
      <c r="H440" s="8">
        <v>0</v>
      </c>
      <c r="I440" s="8">
        <v>0</v>
      </c>
      <c r="J440" s="8">
        <v>5</v>
      </c>
      <c r="K440" s="8">
        <v>5</v>
      </c>
      <c r="L440" s="8">
        <v>8</v>
      </c>
      <c r="M440" s="8">
        <v>8</v>
      </c>
      <c r="N440" s="8">
        <v>3</v>
      </c>
      <c r="O440" s="8">
        <v>2</v>
      </c>
      <c r="P440" s="8">
        <v>5</v>
      </c>
      <c r="Q440" s="8">
        <v>1</v>
      </c>
      <c r="R440" s="8">
        <v>0</v>
      </c>
    </row>
    <row r="441" spans="1:18">
      <c r="A441" s="8" t="s">
        <v>1094</v>
      </c>
      <c r="B441" s="3" t="s">
        <v>183</v>
      </c>
      <c r="C441" s="8">
        <v>0</v>
      </c>
      <c r="D441" s="8">
        <v>0</v>
      </c>
      <c r="E441" s="8">
        <v>1</v>
      </c>
      <c r="F441" s="8">
        <v>0</v>
      </c>
      <c r="G441" s="8">
        <v>0</v>
      </c>
      <c r="H441" s="8">
        <v>0</v>
      </c>
      <c r="I441" s="8">
        <v>0</v>
      </c>
      <c r="J441" s="8">
        <v>7</v>
      </c>
      <c r="K441" s="8">
        <v>1</v>
      </c>
      <c r="L441" s="8">
        <v>4</v>
      </c>
      <c r="M441" s="8">
        <v>10</v>
      </c>
      <c r="N441" s="8">
        <v>0</v>
      </c>
      <c r="O441" s="8">
        <v>0</v>
      </c>
      <c r="P441" s="8">
        <v>3</v>
      </c>
      <c r="Q441" s="8">
        <v>3</v>
      </c>
      <c r="R441" s="8">
        <v>0</v>
      </c>
    </row>
    <row r="442" spans="1:18">
      <c r="A442" s="8" t="s">
        <v>1095</v>
      </c>
      <c r="B442" s="3" t="s">
        <v>144</v>
      </c>
      <c r="C442" s="8">
        <v>0</v>
      </c>
      <c r="D442" s="8">
        <v>0</v>
      </c>
      <c r="E442" s="8">
        <v>0</v>
      </c>
      <c r="F442" s="8">
        <v>2</v>
      </c>
      <c r="G442" s="8">
        <v>0</v>
      </c>
      <c r="H442" s="8">
        <v>0</v>
      </c>
      <c r="I442" s="8">
        <v>0</v>
      </c>
      <c r="J442" s="8">
        <v>2</v>
      </c>
      <c r="K442" s="8">
        <v>1</v>
      </c>
      <c r="L442" s="8">
        <v>1</v>
      </c>
      <c r="M442" s="8">
        <v>3</v>
      </c>
      <c r="N442" s="8">
        <v>2</v>
      </c>
      <c r="O442" s="8">
        <v>0</v>
      </c>
      <c r="P442" s="8">
        <v>3</v>
      </c>
      <c r="Q442" s="8">
        <v>0</v>
      </c>
      <c r="R442" s="8">
        <v>0</v>
      </c>
    </row>
    <row r="443" spans="1:18">
      <c r="A443" s="8" t="s">
        <v>1096</v>
      </c>
      <c r="B443" s="3" t="s">
        <v>187</v>
      </c>
      <c r="C443" s="8">
        <v>0</v>
      </c>
      <c r="D443" s="8">
        <v>0</v>
      </c>
      <c r="E443" s="8">
        <v>1</v>
      </c>
      <c r="F443" s="8">
        <v>3</v>
      </c>
      <c r="G443" s="8">
        <v>0</v>
      </c>
      <c r="H443" s="8">
        <v>0</v>
      </c>
      <c r="I443" s="8">
        <v>0</v>
      </c>
      <c r="J443" s="8">
        <v>6</v>
      </c>
      <c r="K443" s="8">
        <v>1</v>
      </c>
      <c r="L443" s="8">
        <v>2</v>
      </c>
      <c r="M443" s="8">
        <v>17</v>
      </c>
      <c r="N443" s="8">
        <v>7</v>
      </c>
      <c r="O443" s="8">
        <v>0</v>
      </c>
      <c r="P443" s="8">
        <v>7</v>
      </c>
      <c r="Q443" s="8">
        <v>3</v>
      </c>
      <c r="R443" s="8">
        <v>0</v>
      </c>
    </row>
    <row r="444" spans="1:18">
      <c r="A444" s="8" t="s">
        <v>1097</v>
      </c>
      <c r="B444" s="3" t="s">
        <v>185</v>
      </c>
      <c r="C444" s="8">
        <v>0</v>
      </c>
      <c r="D444" s="8">
        <v>0</v>
      </c>
      <c r="E444" s="8">
        <v>1</v>
      </c>
      <c r="F444" s="8">
        <v>7</v>
      </c>
      <c r="G444" s="8">
        <v>0</v>
      </c>
      <c r="H444" s="8">
        <v>0</v>
      </c>
      <c r="I444" s="8">
        <v>0</v>
      </c>
      <c r="J444" s="8">
        <v>8</v>
      </c>
      <c r="K444" s="8">
        <v>1</v>
      </c>
      <c r="L444" s="8">
        <v>2</v>
      </c>
      <c r="M444" s="8">
        <v>8</v>
      </c>
      <c r="N444" s="8">
        <v>3</v>
      </c>
      <c r="O444" s="8">
        <v>0</v>
      </c>
      <c r="P444" s="8">
        <v>0</v>
      </c>
      <c r="Q444" s="8">
        <v>1</v>
      </c>
      <c r="R444" s="8">
        <v>0</v>
      </c>
    </row>
    <row r="445" spans="1:18">
      <c r="A445" s="8" t="s">
        <v>1098</v>
      </c>
      <c r="B445" s="3" t="s">
        <v>146</v>
      </c>
      <c r="C445" s="8">
        <v>0</v>
      </c>
      <c r="D445" s="8">
        <v>0</v>
      </c>
      <c r="E445" s="8">
        <v>1</v>
      </c>
      <c r="F445" s="8">
        <v>2</v>
      </c>
      <c r="G445" s="8">
        <v>0</v>
      </c>
      <c r="H445" s="8">
        <v>0</v>
      </c>
      <c r="I445" s="8">
        <v>0</v>
      </c>
      <c r="J445" s="8">
        <v>5</v>
      </c>
      <c r="K445" s="8">
        <v>0</v>
      </c>
      <c r="L445" s="8">
        <v>3</v>
      </c>
      <c r="M445" s="8">
        <v>32</v>
      </c>
      <c r="N445" s="8">
        <v>10</v>
      </c>
      <c r="O445" s="8">
        <v>0</v>
      </c>
      <c r="P445" s="8">
        <v>3</v>
      </c>
      <c r="Q445" s="8">
        <v>4</v>
      </c>
      <c r="R445" s="8">
        <v>0</v>
      </c>
    </row>
    <row r="446" spans="1:18">
      <c r="A446" s="8" t="s">
        <v>1099</v>
      </c>
      <c r="B446" s="3" t="s">
        <v>189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2</v>
      </c>
      <c r="L446" s="8">
        <v>1</v>
      </c>
      <c r="M446" s="8">
        <v>11</v>
      </c>
      <c r="N446" s="8">
        <v>5</v>
      </c>
      <c r="O446" s="8">
        <v>0</v>
      </c>
      <c r="P446" s="8">
        <v>1</v>
      </c>
      <c r="Q446" s="8">
        <v>0</v>
      </c>
      <c r="R446" s="8">
        <v>0</v>
      </c>
    </row>
    <row r="447" spans="1:18">
      <c r="A447" s="8" t="s">
        <v>1100</v>
      </c>
      <c r="B447" s="3" t="s">
        <v>191</v>
      </c>
      <c r="C447" s="8">
        <v>0</v>
      </c>
      <c r="D447" s="8">
        <v>0</v>
      </c>
      <c r="E447" s="8">
        <v>1</v>
      </c>
      <c r="F447" s="8">
        <v>2</v>
      </c>
      <c r="G447" s="8">
        <v>0</v>
      </c>
      <c r="H447" s="8">
        <v>1</v>
      </c>
      <c r="I447" s="8">
        <v>1</v>
      </c>
      <c r="J447" s="8">
        <v>4</v>
      </c>
      <c r="K447" s="8">
        <v>1</v>
      </c>
      <c r="L447" s="8">
        <v>4</v>
      </c>
      <c r="M447" s="8">
        <v>20</v>
      </c>
      <c r="N447" s="8">
        <v>2</v>
      </c>
      <c r="O447" s="8">
        <v>0</v>
      </c>
      <c r="P447" s="8">
        <v>7</v>
      </c>
      <c r="Q447" s="8">
        <v>3</v>
      </c>
      <c r="R447" s="8">
        <v>0</v>
      </c>
    </row>
    <row r="448" spans="1:18">
      <c r="A448" s="8" t="s">
        <v>1165</v>
      </c>
      <c r="B448" s="3" t="s">
        <v>526</v>
      </c>
      <c r="C448" s="8">
        <v>0</v>
      </c>
      <c r="D448" s="8">
        <v>0</v>
      </c>
      <c r="E448" s="8">
        <v>3</v>
      </c>
      <c r="F448" s="8">
        <v>0</v>
      </c>
      <c r="G448" s="8">
        <v>1</v>
      </c>
      <c r="H448" s="8">
        <v>0</v>
      </c>
      <c r="I448" s="8">
        <v>0</v>
      </c>
      <c r="J448" s="8">
        <v>3</v>
      </c>
      <c r="K448" s="8">
        <v>3</v>
      </c>
      <c r="L448" s="8">
        <v>11</v>
      </c>
      <c r="M448" s="8">
        <v>18</v>
      </c>
      <c r="N448" s="8">
        <v>8</v>
      </c>
      <c r="O448" s="8">
        <v>1</v>
      </c>
      <c r="P448" s="8">
        <v>2</v>
      </c>
      <c r="Q448" s="8">
        <v>0</v>
      </c>
      <c r="R448" s="8">
        <v>0</v>
      </c>
    </row>
    <row r="449" spans="1:18">
      <c r="A449" s="8" t="s">
        <v>1044</v>
      </c>
      <c r="B449" s="3" t="s">
        <v>195</v>
      </c>
      <c r="C449" s="8">
        <v>0</v>
      </c>
      <c r="D449" s="8">
        <v>0</v>
      </c>
      <c r="E449" s="8">
        <v>1</v>
      </c>
      <c r="F449" s="8">
        <v>4</v>
      </c>
      <c r="G449" s="8">
        <v>0</v>
      </c>
      <c r="H449" s="8">
        <v>0</v>
      </c>
      <c r="I449" s="8">
        <v>0</v>
      </c>
      <c r="J449" s="8">
        <v>5</v>
      </c>
      <c r="K449" s="8">
        <v>3</v>
      </c>
      <c r="L449" s="8">
        <v>3</v>
      </c>
      <c r="M449" s="8">
        <v>5</v>
      </c>
      <c r="N449" s="8">
        <v>2</v>
      </c>
      <c r="O449" s="8">
        <v>0</v>
      </c>
      <c r="P449" s="8">
        <v>5</v>
      </c>
      <c r="Q449" s="8">
        <v>3</v>
      </c>
      <c r="R449" s="8">
        <v>0</v>
      </c>
    </row>
    <row r="450" spans="1:18">
      <c r="A450" s="8" t="s">
        <v>1101</v>
      </c>
      <c r="B450" s="3" t="s">
        <v>430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  <c r="K450" s="8">
        <v>1</v>
      </c>
      <c r="L450" s="8">
        <v>4</v>
      </c>
      <c r="M450" s="8">
        <v>5</v>
      </c>
      <c r="N450" s="8">
        <v>3</v>
      </c>
      <c r="O450" s="8">
        <v>0</v>
      </c>
      <c r="P450" s="8">
        <v>5</v>
      </c>
      <c r="Q450" s="8">
        <v>0</v>
      </c>
      <c r="R450" s="8">
        <v>0</v>
      </c>
    </row>
    <row r="451" spans="1:18">
      <c r="A451" s="8" t="s">
        <v>1102</v>
      </c>
      <c r="B451" s="3" t="s">
        <v>197</v>
      </c>
      <c r="C451" s="8">
        <v>0</v>
      </c>
      <c r="D451" s="8">
        <v>1</v>
      </c>
      <c r="E451" s="8">
        <v>3</v>
      </c>
      <c r="F451" s="8">
        <v>2</v>
      </c>
      <c r="G451" s="8">
        <v>1</v>
      </c>
      <c r="H451" s="8">
        <v>0</v>
      </c>
      <c r="I451" s="8">
        <v>0</v>
      </c>
      <c r="J451" s="8">
        <v>9</v>
      </c>
      <c r="K451" s="8">
        <v>2</v>
      </c>
      <c r="L451" s="8">
        <v>7</v>
      </c>
      <c r="M451" s="8">
        <v>4</v>
      </c>
      <c r="N451" s="8">
        <v>4</v>
      </c>
      <c r="O451" s="8">
        <v>2</v>
      </c>
      <c r="P451" s="8">
        <v>7</v>
      </c>
      <c r="Q451" s="8">
        <v>5</v>
      </c>
      <c r="R451" s="8">
        <v>0</v>
      </c>
    </row>
    <row r="452" spans="1:18">
      <c r="A452" s="8" t="s">
        <v>1103</v>
      </c>
      <c r="B452" s="3" t="s">
        <v>199</v>
      </c>
      <c r="C452" s="8">
        <v>0</v>
      </c>
      <c r="D452" s="8">
        <v>0</v>
      </c>
      <c r="E452" s="8">
        <v>0</v>
      </c>
      <c r="F452" s="8">
        <v>4</v>
      </c>
      <c r="G452" s="8">
        <v>0</v>
      </c>
      <c r="H452" s="8">
        <v>0</v>
      </c>
      <c r="I452" s="8">
        <v>0</v>
      </c>
      <c r="J452" s="8">
        <v>5</v>
      </c>
      <c r="K452" s="8">
        <v>1</v>
      </c>
      <c r="L452" s="8">
        <v>6</v>
      </c>
      <c r="M452" s="8">
        <v>12</v>
      </c>
      <c r="N452" s="8">
        <v>3</v>
      </c>
      <c r="O452" s="8">
        <v>1</v>
      </c>
      <c r="P452" s="8">
        <v>1</v>
      </c>
      <c r="Q452" s="8">
        <v>0</v>
      </c>
      <c r="R452" s="8">
        <v>0</v>
      </c>
    </row>
    <row r="453" spans="1:18">
      <c r="A453" s="8" t="s">
        <v>1104</v>
      </c>
      <c r="B453" s="3" t="s">
        <v>201</v>
      </c>
      <c r="C453" s="8">
        <v>0</v>
      </c>
      <c r="D453" s="8">
        <v>0</v>
      </c>
      <c r="E453" s="8">
        <v>1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0</v>
      </c>
      <c r="L453" s="8">
        <v>6</v>
      </c>
      <c r="M453" s="8">
        <v>5</v>
      </c>
      <c r="N453" s="8">
        <v>2</v>
      </c>
      <c r="O453" s="8">
        <v>0</v>
      </c>
      <c r="P453" s="8">
        <v>0</v>
      </c>
      <c r="Q453" s="8">
        <v>0</v>
      </c>
      <c r="R453" s="8">
        <v>0</v>
      </c>
    </row>
    <row r="454" spans="1:18">
      <c r="A454" s="8" t="s">
        <v>1166</v>
      </c>
      <c r="B454" s="3" t="s">
        <v>203</v>
      </c>
      <c r="C454" s="8">
        <v>0</v>
      </c>
      <c r="D454" s="8">
        <v>0</v>
      </c>
      <c r="E454" s="8">
        <v>2</v>
      </c>
      <c r="F454" s="8">
        <v>3</v>
      </c>
      <c r="G454" s="8">
        <v>0</v>
      </c>
      <c r="H454" s="8">
        <v>0</v>
      </c>
      <c r="I454" s="8">
        <v>0</v>
      </c>
      <c r="J454" s="8">
        <v>8</v>
      </c>
      <c r="K454" s="8">
        <v>2</v>
      </c>
      <c r="L454" s="8">
        <v>7</v>
      </c>
      <c r="M454" s="8">
        <v>11</v>
      </c>
      <c r="N454" s="8">
        <v>6</v>
      </c>
      <c r="O454" s="8">
        <v>2</v>
      </c>
      <c r="P454" s="8">
        <v>5</v>
      </c>
      <c r="Q454" s="8">
        <v>5</v>
      </c>
      <c r="R454" s="8">
        <v>0</v>
      </c>
    </row>
    <row r="455" spans="1:18">
      <c r="A455" s="8" t="s">
        <v>1056</v>
      </c>
      <c r="B455" s="3" t="s">
        <v>205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3</v>
      </c>
      <c r="M455" s="8">
        <v>6</v>
      </c>
      <c r="N455" s="8">
        <v>1</v>
      </c>
      <c r="O455" s="8">
        <v>0</v>
      </c>
      <c r="P455" s="8">
        <v>0</v>
      </c>
      <c r="Q455" s="8">
        <v>0</v>
      </c>
      <c r="R455" s="8">
        <v>0</v>
      </c>
    </row>
    <row r="456" spans="1:18">
      <c r="A456" s="8" t="s">
        <v>1105</v>
      </c>
      <c r="B456" s="3" t="s">
        <v>207</v>
      </c>
      <c r="C456" s="8">
        <v>0</v>
      </c>
      <c r="D456" s="8">
        <v>0</v>
      </c>
      <c r="E456" s="8">
        <v>1</v>
      </c>
      <c r="F456" s="8">
        <v>0</v>
      </c>
      <c r="G456" s="8">
        <v>0</v>
      </c>
      <c r="H456" s="8">
        <v>0</v>
      </c>
      <c r="I456" s="8">
        <v>0</v>
      </c>
      <c r="J456" s="8">
        <v>2</v>
      </c>
      <c r="K456" s="8">
        <v>1</v>
      </c>
      <c r="L456" s="8">
        <v>8</v>
      </c>
      <c r="M456" s="8">
        <v>19</v>
      </c>
      <c r="N456" s="8">
        <v>6</v>
      </c>
      <c r="O456" s="8">
        <v>0</v>
      </c>
      <c r="P456" s="8">
        <v>2</v>
      </c>
      <c r="Q456" s="8">
        <v>1</v>
      </c>
      <c r="R456" s="8">
        <v>0</v>
      </c>
    </row>
    <row r="457" spans="1:18">
      <c r="A457" s="8" t="s">
        <v>1106</v>
      </c>
      <c r="B457" s="3" t="s">
        <v>209</v>
      </c>
      <c r="C457" s="8">
        <v>0</v>
      </c>
      <c r="D457" s="8">
        <v>0</v>
      </c>
      <c r="E457" s="8">
        <v>3</v>
      </c>
      <c r="F457" s="8">
        <v>1</v>
      </c>
      <c r="G457" s="8">
        <v>0</v>
      </c>
      <c r="H457" s="8">
        <v>0</v>
      </c>
      <c r="I457" s="8">
        <v>0</v>
      </c>
      <c r="J457" s="8">
        <v>9</v>
      </c>
      <c r="K457" s="8">
        <v>3</v>
      </c>
      <c r="L457" s="8">
        <v>7</v>
      </c>
      <c r="M457" s="8">
        <v>10</v>
      </c>
      <c r="N457" s="8">
        <v>8</v>
      </c>
      <c r="O457" s="8">
        <v>0</v>
      </c>
      <c r="P457" s="8">
        <v>6</v>
      </c>
      <c r="Q457" s="8">
        <v>0</v>
      </c>
      <c r="R457" s="8">
        <v>0</v>
      </c>
    </row>
    <row r="458" spans="1:18">
      <c r="A458" s="8" t="s">
        <v>1107</v>
      </c>
      <c r="B458" s="3" t="s">
        <v>211</v>
      </c>
      <c r="C458" s="8">
        <v>1</v>
      </c>
      <c r="D458" s="8">
        <v>1</v>
      </c>
      <c r="E458" s="8">
        <v>1</v>
      </c>
      <c r="F458" s="8">
        <v>3</v>
      </c>
      <c r="G458" s="8">
        <v>0</v>
      </c>
      <c r="H458" s="8">
        <v>0</v>
      </c>
      <c r="I458" s="8">
        <v>0</v>
      </c>
      <c r="J458" s="8">
        <v>10</v>
      </c>
      <c r="K458" s="8">
        <v>3</v>
      </c>
      <c r="L458" s="8">
        <v>6</v>
      </c>
      <c r="M458" s="8">
        <v>11</v>
      </c>
      <c r="N458" s="8">
        <v>3</v>
      </c>
      <c r="O458" s="8">
        <v>0</v>
      </c>
      <c r="P458" s="8">
        <v>3</v>
      </c>
      <c r="Q458" s="8">
        <v>1</v>
      </c>
      <c r="R458" s="8">
        <v>0</v>
      </c>
    </row>
    <row r="459" spans="1:18">
      <c r="A459" s="8" t="s">
        <v>1108</v>
      </c>
      <c r="B459" s="3" t="s">
        <v>213</v>
      </c>
      <c r="C459" s="8">
        <v>0</v>
      </c>
      <c r="D459" s="8">
        <v>0</v>
      </c>
      <c r="E459" s="8">
        <v>2</v>
      </c>
      <c r="F459" s="8">
        <v>1</v>
      </c>
      <c r="G459" s="8">
        <v>0</v>
      </c>
      <c r="H459" s="8">
        <v>0</v>
      </c>
      <c r="I459" s="8">
        <v>0</v>
      </c>
      <c r="J459" s="8">
        <v>4</v>
      </c>
      <c r="K459" s="8">
        <v>2</v>
      </c>
      <c r="L459" s="8">
        <v>7</v>
      </c>
      <c r="M459" s="8">
        <v>13</v>
      </c>
      <c r="N459" s="8">
        <v>6</v>
      </c>
      <c r="O459" s="8">
        <v>1</v>
      </c>
      <c r="P459" s="8">
        <v>5</v>
      </c>
      <c r="Q459" s="8">
        <v>2</v>
      </c>
      <c r="R459" s="8">
        <v>0</v>
      </c>
    </row>
    <row r="460" spans="1:18">
      <c r="A460" s="8" t="s">
        <v>1109</v>
      </c>
      <c r="B460" s="3" t="s">
        <v>215</v>
      </c>
      <c r="C460" s="8">
        <v>0</v>
      </c>
      <c r="D460" s="8">
        <v>1</v>
      </c>
      <c r="E460" s="8">
        <v>4</v>
      </c>
      <c r="F460" s="8">
        <v>4</v>
      </c>
      <c r="G460" s="8">
        <v>1</v>
      </c>
      <c r="H460" s="8">
        <v>0</v>
      </c>
      <c r="I460" s="8">
        <v>0</v>
      </c>
      <c r="J460" s="8">
        <v>9</v>
      </c>
      <c r="K460" s="8">
        <v>3</v>
      </c>
      <c r="L460" s="8">
        <v>12</v>
      </c>
      <c r="M460" s="8">
        <v>11</v>
      </c>
      <c r="N460" s="8">
        <v>8</v>
      </c>
      <c r="O460" s="8">
        <v>0</v>
      </c>
      <c r="P460" s="8">
        <v>2</v>
      </c>
      <c r="Q460" s="8">
        <v>0</v>
      </c>
      <c r="R460" s="8">
        <v>0</v>
      </c>
    </row>
    <row r="461" spans="1:18">
      <c r="A461" s="8" t="s">
        <v>1167</v>
      </c>
      <c r="B461" s="3" t="s">
        <v>217</v>
      </c>
      <c r="C461" s="8">
        <v>0</v>
      </c>
      <c r="D461" s="8">
        <v>1</v>
      </c>
      <c r="E461" s="8">
        <v>1</v>
      </c>
      <c r="F461" s="8">
        <v>3</v>
      </c>
      <c r="G461" s="8">
        <v>0</v>
      </c>
      <c r="H461" s="8">
        <v>0</v>
      </c>
      <c r="I461" s="8">
        <v>0</v>
      </c>
      <c r="J461" s="8">
        <v>5</v>
      </c>
      <c r="K461" s="8">
        <v>3</v>
      </c>
      <c r="L461" s="8">
        <v>7</v>
      </c>
      <c r="M461" s="8">
        <v>5</v>
      </c>
      <c r="N461" s="8">
        <v>4</v>
      </c>
      <c r="O461" s="8">
        <v>0</v>
      </c>
      <c r="P461" s="8">
        <v>6</v>
      </c>
      <c r="Q461" s="8">
        <v>0</v>
      </c>
      <c r="R461" s="8">
        <v>0</v>
      </c>
    </row>
    <row r="462" spans="1:18">
      <c r="A462" s="8" t="s">
        <v>1168</v>
      </c>
      <c r="B462" s="3" t="s">
        <v>219</v>
      </c>
      <c r="C462" s="8">
        <v>0</v>
      </c>
      <c r="D462" s="8">
        <v>1</v>
      </c>
      <c r="E462" s="8">
        <v>2</v>
      </c>
      <c r="F462" s="8">
        <v>2</v>
      </c>
      <c r="G462" s="8">
        <v>0</v>
      </c>
      <c r="H462" s="8">
        <v>0</v>
      </c>
      <c r="I462" s="8">
        <v>0</v>
      </c>
      <c r="J462" s="8">
        <v>5</v>
      </c>
      <c r="K462" s="8">
        <v>0</v>
      </c>
      <c r="L462" s="8">
        <v>4</v>
      </c>
      <c r="M462" s="8">
        <v>3</v>
      </c>
      <c r="N462" s="8">
        <v>0</v>
      </c>
      <c r="O462" s="8">
        <v>1</v>
      </c>
      <c r="P462" s="8">
        <v>3</v>
      </c>
      <c r="Q462" s="8">
        <v>2</v>
      </c>
      <c r="R462" s="8">
        <v>0</v>
      </c>
    </row>
    <row r="463" spans="1:18">
      <c r="A463" s="8" t="s">
        <v>1169</v>
      </c>
      <c r="B463" s="3" t="s">
        <v>221</v>
      </c>
      <c r="C463" s="8">
        <v>0</v>
      </c>
      <c r="D463" s="8">
        <v>0</v>
      </c>
      <c r="E463" s="8">
        <v>1</v>
      </c>
      <c r="F463" s="8">
        <v>2</v>
      </c>
      <c r="G463" s="8">
        <v>0</v>
      </c>
      <c r="H463" s="8">
        <v>0</v>
      </c>
      <c r="I463" s="8">
        <v>0</v>
      </c>
      <c r="J463" s="8">
        <v>3</v>
      </c>
      <c r="K463" s="8">
        <v>2</v>
      </c>
      <c r="L463" s="8">
        <v>3</v>
      </c>
      <c r="M463" s="8">
        <v>7</v>
      </c>
      <c r="N463" s="8">
        <v>4</v>
      </c>
      <c r="O463" s="8">
        <v>0</v>
      </c>
      <c r="P463" s="8">
        <v>2</v>
      </c>
      <c r="Q463" s="8">
        <v>0</v>
      </c>
      <c r="R463" s="8">
        <v>0</v>
      </c>
    </row>
    <row r="464" spans="1:18">
      <c r="A464" s="8" t="s">
        <v>1110</v>
      </c>
      <c r="B464" s="3" t="s">
        <v>223</v>
      </c>
      <c r="C464" s="8">
        <v>0</v>
      </c>
      <c r="D464" s="8">
        <v>1</v>
      </c>
      <c r="E464" s="8">
        <v>1</v>
      </c>
      <c r="F464" s="8">
        <v>0</v>
      </c>
      <c r="G464" s="8">
        <v>1</v>
      </c>
      <c r="H464" s="8">
        <v>0</v>
      </c>
      <c r="I464" s="8">
        <v>0</v>
      </c>
      <c r="J464" s="8">
        <v>5</v>
      </c>
      <c r="K464" s="8">
        <v>3</v>
      </c>
      <c r="L464" s="8">
        <v>4</v>
      </c>
      <c r="M464" s="8">
        <v>13</v>
      </c>
      <c r="N464" s="8">
        <v>8</v>
      </c>
      <c r="O464" s="8">
        <v>0</v>
      </c>
      <c r="P464" s="8">
        <v>6</v>
      </c>
      <c r="Q464" s="8">
        <v>1</v>
      </c>
      <c r="R464" s="8">
        <v>0</v>
      </c>
    </row>
    <row r="465" spans="1:18">
      <c r="A465" s="8" t="s">
        <v>1045</v>
      </c>
      <c r="B465" s="3" t="s">
        <v>225</v>
      </c>
      <c r="C465" s="8">
        <v>0</v>
      </c>
      <c r="D465" s="8">
        <v>1</v>
      </c>
      <c r="E465" s="8">
        <v>3</v>
      </c>
      <c r="F465" s="8">
        <v>3</v>
      </c>
      <c r="G465" s="8">
        <v>0</v>
      </c>
      <c r="H465" s="8">
        <v>0</v>
      </c>
      <c r="I465" s="8">
        <v>0</v>
      </c>
      <c r="J465" s="8">
        <v>7</v>
      </c>
      <c r="K465" s="8">
        <v>2</v>
      </c>
      <c r="L465" s="8">
        <v>2</v>
      </c>
      <c r="M465" s="8">
        <v>10</v>
      </c>
      <c r="N465" s="8">
        <v>3</v>
      </c>
      <c r="O465" s="8">
        <v>1</v>
      </c>
      <c r="P465" s="8">
        <v>5</v>
      </c>
      <c r="Q465" s="8">
        <v>1</v>
      </c>
      <c r="R465" s="8">
        <v>0</v>
      </c>
    </row>
    <row r="466" spans="1:18">
      <c r="A466" s="8" t="s">
        <v>1170</v>
      </c>
      <c r="B466" s="3" t="s">
        <v>227</v>
      </c>
      <c r="C466" s="8">
        <v>0</v>
      </c>
      <c r="D466" s="8">
        <v>0</v>
      </c>
      <c r="E466" s="8">
        <v>0</v>
      </c>
      <c r="F466" s="8">
        <v>4</v>
      </c>
      <c r="G466" s="8">
        <v>0</v>
      </c>
      <c r="H466" s="8">
        <v>0</v>
      </c>
      <c r="I466" s="8">
        <v>0</v>
      </c>
      <c r="J466" s="8">
        <v>5</v>
      </c>
      <c r="K466" s="8">
        <v>2</v>
      </c>
      <c r="L466" s="8">
        <v>1</v>
      </c>
      <c r="M466" s="8">
        <v>18</v>
      </c>
      <c r="N466" s="8">
        <v>5</v>
      </c>
      <c r="O466" s="8">
        <v>0</v>
      </c>
      <c r="P466" s="8">
        <v>2</v>
      </c>
      <c r="Q466" s="8">
        <v>2</v>
      </c>
      <c r="R466" s="8">
        <v>0</v>
      </c>
    </row>
    <row r="467" spans="1:18">
      <c r="A467" s="8" t="s">
        <v>1111</v>
      </c>
      <c r="B467" s="3" t="s">
        <v>229</v>
      </c>
      <c r="C467" s="8">
        <v>0</v>
      </c>
      <c r="D467" s="8">
        <v>0</v>
      </c>
      <c r="E467" s="8">
        <v>1</v>
      </c>
      <c r="F467" s="8">
        <v>1</v>
      </c>
      <c r="G467" s="8">
        <v>0</v>
      </c>
      <c r="H467" s="8">
        <v>0</v>
      </c>
      <c r="I467" s="8">
        <v>0</v>
      </c>
      <c r="J467" s="8">
        <v>4</v>
      </c>
      <c r="K467" s="8">
        <v>1</v>
      </c>
      <c r="L467" s="8">
        <v>6</v>
      </c>
      <c r="M467" s="8">
        <v>8</v>
      </c>
      <c r="N467" s="8">
        <v>3</v>
      </c>
      <c r="O467" s="8">
        <v>0</v>
      </c>
      <c r="P467" s="8">
        <v>3</v>
      </c>
      <c r="Q467" s="8">
        <v>0</v>
      </c>
      <c r="R467" s="8">
        <v>0</v>
      </c>
    </row>
    <row r="468" spans="1:18">
      <c r="A468" s="8" t="s">
        <v>1112</v>
      </c>
      <c r="B468" s="3" t="s">
        <v>231</v>
      </c>
      <c r="C468" s="8">
        <v>0</v>
      </c>
      <c r="D468" s="8">
        <v>0</v>
      </c>
      <c r="E468" s="8">
        <v>1</v>
      </c>
      <c r="F468" s="8">
        <v>3</v>
      </c>
      <c r="G468" s="8">
        <v>0</v>
      </c>
      <c r="H468" s="8">
        <v>0</v>
      </c>
      <c r="I468" s="8">
        <v>0</v>
      </c>
      <c r="J468" s="8">
        <v>5</v>
      </c>
      <c r="K468" s="8">
        <v>1</v>
      </c>
      <c r="L468" s="8">
        <v>4</v>
      </c>
      <c r="M468" s="8">
        <v>14</v>
      </c>
      <c r="N468" s="8">
        <v>5</v>
      </c>
      <c r="O468" s="8">
        <v>0</v>
      </c>
      <c r="P468" s="8">
        <v>1</v>
      </c>
      <c r="Q468" s="8">
        <v>0</v>
      </c>
      <c r="R468" s="8">
        <v>0</v>
      </c>
    </row>
    <row r="469" spans="1:18">
      <c r="A469" s="8" t="s">
        <v>1113</v>
      </c>
      <c r="B469" s="3" t="s">
        <v>233</v>
      </c>
      <c r="C469" s="8">
        <v>0</v>
      </c>
      <c r="D469" s="8">
        <v>1</v>
      </c>
      <c r="E469" s="8">
        <v>0</v>
      </c>
      <c r="F469" s="8">
        <v>1</v>
      </c>
      <c r="G469" s="8">
        <v>1</v>
      </c>
      <c r="H469" s="8">
        <v>0</v>
      </c>
      <c r="I469" s="8">
        <v>0</v>
      </c>
      <c r="J469" s="8">
        <v>6</v>
      </c>
      <c r="K469" s="8">
        <v>1</v>
      </c>
      <c r="L469" s="8">
        <v>4</v>
      </c>
      <c r="M469" s="8">
        <v>19</v>
      </c>
      <c r="N469" s="8">
        <v>5</v>
      </c>
      <c r="O469" s="8">
        <v>0</v>
      </c>
      <c r="P469" s="8">
        <v>3</v>
      </c>
      <c r="Q469" s="8">
        <v>3</v>
      </c>
      <c r="R469" s="8">
        <v>0</v>
      </c>
    </row>
    <row r="470" spans="1:18">
      <c r="A470" s="8" t="s">
        <v>1171</v>
      </c>
      <c r="B470" s="3" t="s">
        <v>235</v>
      </c>
      <c r="C470" s="8">
        <v>0</v>
      </c>
      <c r="D470" s="8">
        <v>0</v>
      </c>
      <c r="E470" s="8">
        <v>1</v>
      </c>
      <c r="F470" s="8">
        <v>1</v>
      </c>
      <c r="G470" s="8">
        <v>0</v>
      </c>
      <c r="H470" s="8">
        <v>0</v>
      </c>
      <c r="I470" s="8">
        <v>0</v>
      </c>
      <c r="J470" s="8">
        <v>4</v>
      </c>
      <c r="K470" s="8">
        <v>0</v>
      </c>
      <c r="L470" s="8">
        <v>2</v>
      </c>
      <c r="M470" s="8">
        <v>19</v>
      </c>
      <c r="N470" s="8">
        <v>2</v>
      </c>
      <c r="O470" s="8">
        <v>0</v>
      </c>
      <c r="P470" s="8">
        <v>0</v>
      </c>
      <c r="Q470" s="8">
        <v>0</v>
      </c>
      <c r="R470" s="8">
        <v>0</v>
      </c>
    </row>
    <row r="471" spans="1:18">
      <c r="A471" s="8" t="s">
        <v>1172</v>
      </c>
      <c r="B471" s="3" t="s">
        <v>237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2</v>
      </c>
      <c r="K471" s="8">
        <v>2</v>
      </c>
      <c r="L471" s="8">
        <v>3</v>
      </c>
      <c r="M471" s="8">
        <v>13</v>
      </c>
      <c r="N471" s="8">
        <v>5</v>
      </c>
      <c r="O471" s="8">
        <v>0</v>
      </c>
      <c r="P471" s="8">
        <v>2</v>
      </c>
      <c r="Q471" s="8">
        <v>0</v>
      </c>
      <c r="R471" s="8">
        <v>0</v>
      </c>
    </row>
    <row r="472" spans="1:18">
      <c r="A472" s="8" t="s">
        <v>1114</v>
      </c>
      <c r="B472" s="3" t="s">
        <v>239</v>
      </c>
      <c r="C472" s="8">
        <v>0</v>
      </c>
      <c r="D472" s="8">
        <v>0</v>
      </c>
      <c r="E472" s="8">
        <v>3</v>
      </c>
      <c r="F472" s="8">
        <v>2</v>
      </c>
      <c r="G472" s="8">
        <v>0</v>
      </c>
      <c r="H472" s="8">
        <v>0</v>
      </c>
      <c r="I472" s="8">
        <v>0</v>
      </c>
      <c r="J472" s="8">
        <v>8</v>
      </c>
      <c r="K472" s="8">
        <v>7</v>
      </c>
      <c r="L472" s="8">
        <v>10</v>
      </c>
      <c r="M472" s="8">
        <v>31</v>
      </c>
      <c r="N472" s="8">
        <v>13</v>
      </c>
      <c r="O472" s="8">
        <v>0</v>
      </c>
      <c r="P472" s="8">
        <v>7</v>
      </c>
      <c r="Q472" s="8">
        <v>3</v>
      </c>
      <c r="R472" s="8">
        <v>0</v>
      </c>
    </row>
    <row r="473" spans="1:18">
      <c r="A473" s="8" t="s">
        <v>1115</v>
      </c>
      <c r="B473" s="3" t="s">
        <v>241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6</v>
      </c>
      <c r="K473" s="8">
        <v>1</v>
      </c>
      <c r="L473" s="8">
        <v>2</v>
      </c>
      <c r="M473" s="8">
        <v>13</v>
      </c>
      <c r="N473" s="8">
        <v>6</v>
      </c>
      <c r="O473" s="8">
        <v>0</v>
      </c>
      <c r="P473" s="8">
        <v>4</v>
      </c>
      <c r="Q473" s="8">
        <v>2</v>
      </c>
      <c r="R473" s="8">
        <v>0</v>
      </c>
    </row>
    <row r="474" spans="1:18">
      <c r="A474" s="8" t="s">
        <v>1116</v>
      </c>
      <c r="B474" s="3" t="s">
        <v>243</v>
      </c>
      <c r="C474" s="8">
        <v>0</v>
      </c>
      <c r="D474" s="8">
        <v>0</v>
      </c>
      <c r="E474" s="8">
        <v>1</v>
      </c>
      <c r="F474" s="8">
        <v>3</v>
      </c>
      <c r="G474" s="8">
        <v>0</v>
      </c>
      <c r="H474" s="8">
        <v>0</v>
      </c>
      <c r="I474" s="8">
        <v>0</v>
      </c>
      <c r="J474" s="8">
        <v>4</v>
      </c>
      <c r="K474" s="8">
        <v>0</v>
      </c>
      <c r="L474" s="8">
        <v>2</v>
      </c>
      <c r="M474" s="8">
        <v>10</v>
      </c>
      <c r="N474" s="8">
        <v>7</v>
      </c>
      <c r="O474" s="8">
        <v>0</v>
      </c>
      <c r="P474" s="8">
        <v>5</v>
      </c>
      <c r="Q474" s="8">
        <v>1</v>
      </c>
      <c r="R474" s="8">
        <v>0</v>
      </c>
    </row>
    <row r="475" spans="1:18">
      <c r="A475" s="8" t="s">
        <v>1117</v>
      </c>
      <c r="B475" s="3" t="s">
        <v>245</v>
      </c>
      <c r="C475" s="8">
        <v>0</v>
      </c>
      <c r="D475" s="8">
        <v>0</v>
      </c>
      <c r="E475" s="8">
        <v>1</v>
      </c>
      <c r="F475" s="8">
        <v>1</v>
      </c>
      <c r="G475" s="8">
        <v>0</v>
      </c>
      <c r="H475" s="8">
        <v>0</v>
      </c>
      <c r="I475" s="8">
        <v>0</v>
      </c>
      <c r="J475" s="8">
        <v>6</v>
      </c>
      <c r="K475" s="8">
        <v>1</v>
      </c>
      <c r="L475" s="8">
        <v>7</v>
      </c>
      <c r="M475" s="8">
        <v>6</v>
      </c>
      <c r="N475" s="8">
        <v>6</v>
      </c>
      <c r="O475" s="8">
        <v>0</v>
      </c>
      <c r="P475" s="8">
        <v>5</v>
      </c>
      <c r="Q475" s="8">
        <v>3</v>
      </c>
      <c r="R475" s="8">
        <v>0</v>
      </c>
    </row>
    <row r="476" spans="1:18">
      <c r="A476" s="8" t="s">
        <v>1118</v>
      </c>
      <c r="B476" s="3" t="s">
        <v>247</v>
      </c>
      <c r="C476" s="8">
        <v>0</v>
      </c>
      <c r="D476" s="8">
        <v>0</v>
      </c>
      <c r="E476" s="8">
        <v>4</v>
      </c>
      <c r="F476" s="8">
        <v>1</v>
      </c>
      <c r="G476" s="8">
        <v>0</v>
      </c>
      <c r="H476" s="8">
        <v>0</v>
      </c>
      <c r="I476" s="8">
        <v>0</v>
      </c>
      <c r="J476" s="8">
        <v>5</v>
      </c>
      <c r="K476" s="8">
        <v>3</v>
      </c>
      <c r="L476" s="8">
        <v>4</v>
      </c>
      <c r="M476" s="8">
        <v>13</v>
      </c>
      <c r="N476" s="8">
        <v>5</v>
      </c>
      <c r="O476" s="8">
        <v>1</v>
      </c>
      <c r="P476" s="8">
        <v>5</v>
      </c>
      <c r="Q476" s="8">
        <v>1</v>
      </c>
      <c r="R476" s="8">
        <v>0</v>
      </c>
    </row>
    <row r="477" spans="1:18">
      <c r="A477" s="8" t="s">
        <v>1119</v>
      </c>
      <c r="B477" s="3" t="s">
        <v>249</v>
      </c>
      <c r="C477" s="8">
        <v>0</v>
      </c>
      <c r="D477" s="8">
        <v>0</v>
      </c>
      <c r="E477" s="8">
        <v>4</v>
      </c>
      <c r="F477" s="8">
        <v>4</v>
      </c>
      <c r="G477" s="8">
        <v>0</v>
      </c>
      <c r="H477" s="8">
        <v>0</v>
      </c>
      <c r="I477" s="8">
        <v>0</v>
      </c>
      <c r="J477" s="8">
        <v>13</v>
      </c>
      <c r="K477" s="8">
        <v>2</v>
      </c>
      <c r="L477" s="8">
        <v>10</v>
      </c>
      <c r="M477" s="8">
        <v>7</v>
      </c>
      <c r="N477" s="8">
        <v>6</v>
      </c>
      <c r="O477" s="8">
        <v>0</v>
      </c>
      <c r="P477" s="8">
        <v>4</v>
      </c>
      <c r="Q477" s="8">
        <v>4</v>
      </c>
      <c r="R477" s="8">
        <v>0</v>
      </c>
    </row>
    <row r="478" spans="1:18">
      <c r="A478" s="8" t="s">
        <v>1120</v>
      </c>
      <c r="B478" s="3" t="s">
        <v>255</v>
      </c>
      <c r="C478" s="8">
        <v>0</v>
      </c>
      <c r="D478" s="8">
        <v>0</v>
      </c>
      <c r="E478" s="8">
        <v>2</v>
      </c>
      <c r="F478" s="8">
        <v>2</v>
      </c>
      <c r="G478" s="8">
        <v>0</v>
      </c>
      <c r="H478" s="8">
        <v>0</v>
      </c>
      <c r="I478" s="8">
        <v>0</v>
      </c>
      <c r="J478" s="8">
        <v>13</v>
      </c>
      <c r="K478" s="8">
        <v>0</v>
      </c>
      <c r="L478" s="8">
        <v>3</v>
      </c>
      <c r="M478" s="8">
        <v>3</v>
      </c>
      <c r="N478" s="8">
        <v>5</v>
      </c>
      <c r="O478" s="8">
        <v>0</v>
      </c>
      <c r="P478" s="8">
        <v>4</v>
      </c>
      <c r="Q478" s="8">
        <v>1</v>
      </c>
      <c r="R478" s="8">
        <v>0</v>
      </c>
    </row>
    <row r="479" spans="1:18">
      <c r="A479" s="8" t="s">
        <v>1121</v>
      </c>
      <c r="B479" s="3" t="s">
        <v>251</v>
      </c>
      <c r="C479" s="8">
        <v>0</v>
      </c>
      <c r="D479" s="8">
        <v>0</v>
      </c>
      <c r="E479" s="8">
        <v>0</v>
      </c>
      <c r="F479" s="8">
        <v>1</v>
      </c>
      <c r="G479" s="8">
        <v>0</v>
      </c>
      <c r="H479" s="8">
        <v>0</v>
      </c>
      <c r="I479" s="8">
        <v>0</v>
      </c>
      <c r="J479" s="8">
        <v>2</v>
      </c>
      <c r="K479" s="8">
        <v>2</v>
      </c>
      <c r="L479" s="8">
        <v>2</v>
      </c>
      <c r="M479" s="8">
        <v>11</v>
      </c>
      <c r="N479" s="8">
        <v>7</v>
      </c>
      <c r="O479" s="8">
        <v>1</v>
      </c>
      <c r="P479" s="8">
        <v>2</v>
      </c>
      <c r="Q479" s="8">
        <v>1</v>
      </c>
      <c r="R479" s="8">
        <v>0</v>
      </c>
    </row>
    <row r="480" spans="1:18">
      <c r="A480" s="8" t="s">
        <v>1122</v>
      </c>
      <c r="B480" s="3" t="s">
        <v>253</v>
      </c>
      <c r="C480" s="8">
        <v>0</v>
      </c>
      <c r="D480" s="8">
        <v>0</v>
      </c>
      <c r="E480" s="8">
        <v>0</v>
      </c>
      <c r="F480" s="8">
        <v>2</v>
      </c>
      <c r="G480" s="8">
        <v>0</v>
      </c>
      <c r="H480" s="8">
        <v>0</v>
      </c>
      <c r="I480" s="8">
        <v>0</v>
      </c>
      <c r="J480" s="8">
        <v>3</v>
      </c>
      <c r="K480" s="8">
        <v>1</v>
      </c>
      <c r="L480" s="8">
        <v>5</v>
      </c>
      <c r="M480" s="8">
        <v>6</v>
      </c>
      <c r="N480" s="8">
        <v>2</v>
      </c>
      <c r="O480" s="8">
        <v>0</v>
      </c>
      <c r="P480" s="8">
        <v>2</v>
      </c>
      <c r="Q480" s="8">
        <v>0</v>
      </c>
      <c r="R480" s="8">
        <v>0</v>
      </c>
    </row>
    <row r="481" spans="1:18">
      <c r="A481" s="8" t="s">
        <v>1123</v>
      </c>
      <c r="B481" s="3" t="s">
        <v>261</v>
      </c>
      <c r="C481" s="8">
        <v>0</v>
      </c>
      <c r="D481" s="8">
        <v>1</v>
      </c>
      <c r="E481" s="8">
        <v>1</v>
      </c>
      <c r="F481" s="8">
        <v>3</v>
      </c>
      <c r="G481" s="8">
        <v>0</v>
      </c>
      <c r="H481" s="8">
        <v>0</v>
      </c>
      <c r="I481" s="8">
        <v>0</v>
      </c>
      <c r="J481" s="8">
        <v>5</v>
      </c>
      <c r="K481" s="8">
        <v>1</v>
      </c>
      <c r="L481" s="8">
        <v>3</v>
      </c>
      <c r="M481" s="8">
        <v>7</v>
      </c>
      <c r="N481" s="8">
        <v>5</v>
      </c>
      <c r="O481" s="8">
        <v>0</v>
      </c>
      <c r="P481" s="8">
        <v>1</v>
      </c>
      <c r="Q481" s="8">
        <v>2</v>
      </c>
      <c r="R481" s="8">
        <v>0</v>
      </c>
    </row>
    <row r="482" spans="1:18">
      <c r="A482" s="8" t="s">
        <v>1124</v>
      </c>
      <c r="B482" s="3" t="s">
        <v>259</v>
      </c>
      <c r="C482" s="8">
        <v>0</v>
      </c>
      <c r="D482" s="8">
        <v>1</v>
      </c>
      <c r="E482" s="8">
        <v>0</v>
      </c>
      <c r="F482" s="8">
        <v>1</v>
      </c>
      <c r="G482" s="8">
        <v>0</v>
      </c>
      <c r="H482" s="8">
        <v>0</v>
      </c>
      <c r="I482" s="8">
        <v>0</v>
      </c>
      <c r="J482" s="8">
        <v>2</v>
      </c>
      <c r="K482" s="8">
        <v>1</v>
      </c>
      <c r="L482" s="8">
        <v>6</v>
      </c>
      <c r="M482" s="8">
        <v>7</v>
      </c>
      <c r="N482" s="8">
        <v>1</v>
      </c>
      <c r="O482" s="8">
        <v>0</v>
      </c>
      <c r="P482" s="8">
        <v>4</v>
      </c>
      <c r="Q482" s="8">
        <v>2</v>
      </c>
      <c r="R482" s="8">
        <v>1</v>
      </c>
    </row>
    <row r="483" spans="1:18">
      <c r="A483" s="8" t="s">
        <v>1173</v>
      </c>
      <c r="B483" s="3" t="s">
        <v>257</v>
      </c>
      <c r="C483" s="8">
        <v>1</v>
      </c>
      <c r="D483" s="8">
        <v>0</v>
      </c>
      <c r="E483" s="8">
        <v>0</v>
      </c>
      <c r="F483" s="8">
        <v>1</v>
      </c>
      <c r="G483" s="8">
        <v>1</v>
      </c>
      <c r="H483" s="8">
        <v>0</v>
      </c>
      <c r="I483" s="8">
        <v>0</v>
      </c>
      <c r="J483" s="8">
        <v>2</v>
      </c>
      <c r="K483" s="8">
        <v>0</v>
      </c>
      <c r="L483" s="8">
        <v>4</v>
      </c>
      <c r="M483" s="8">
        <v>6</v>
      </c>
      <c r="N483" s="8">
        <v>3</v>
      </c>
      <c r="O483" s="8">
        <v>1</v>
      </c>
      <c r="P483" s="8">
        <v>4</v>
      </c>
      <c r="Q483" s="8">
        <v>1</v>
      </c>
      <c r="R483" s="8">
        <v>0</v>
      </c>
    </row>
    <row r="484" spans="1:18">
      <c r="A484" s="8" t="s">
        <v>1125</v>
      </c>
      <c r="B484" s="3" t="s">
        <v>262</v>
      </c>
      <c r="C484" s="8">
        <v>0</v>
      </c>
      <c r="D484" s="8">
        <v>0</v>
      </c>
      <c r="E484" s="8">
        <v>4</v>
      </c>
      <c r="F484" s="8">
        <v>4</v>
      </c>
      <c r="G484" s="8">
        <v>0</v>
      </c>
      <c r="H484" s="8">
        <v>0</v>
      </c>
      <c r="I484" s="8">
        <v>0</v>
      </c>
      <c r="J484" s="8">
        <v>8</v>
      </c>
      <c r="K484" s="8">
        <v>4</v>
      </c>
      <c r="L484" s="8">
        <v>4</v>
      </c>
      <c r="M484" s="8">
        <v>8</v>
      </c>
      <c r="N484" s="8">
        <v>2</v>
      </c>
      <c r="O484" s="8">
        <v>0</v>
      </c>
      <c r="P484" s="8">
        <v>2</v>
      </c>
      <c r="Q484" s="8">
        <v>1</v>
      </c>
      <c r="R484" s="8">
        <v>0</v>
      </c>
    </row>
    <row r="485" spans="1:18">
      <c r="A485" s="8" t="s">
        <v>1126</v>
      </c>
      <c r="B485" s="3" t="s">
        <v>264</v>
      </c>
      <c r="C485" s="8">
        <v>0</v>
      </c>
      <c r="D485" s="8">
        <v>0</v>
      </c>
      <c r="E485" s="8">
        <v>0</v>
      </c>
      <c r="F485" s="8">
        <v>4</v>
      </c>
      <c r="G485" s="8">
        <v>0</v>
      </c>
      <c r="H485" s="8">
        <v>0</v>
      </c>
      <c r="I485" s="8">
        <v>0</v>
      </c>
      <c r="J485" s="8">
        <v>4</v>
      </c>
      <c r="K485" s="8">
        <v>2</v>
      </c>
      <c r="L485" s="8">
        <v>3</v>
      </c>
      <c r="M485" s="8">
        <v>4</v>
      </c>
      <c r="N485" s="8">
        <v>1</v>
      </c>
      <c r="O485" s="8">
        <v>1</v>
      </c>
      <c r="P485" s="8">
        <v>5</v>
      </c>
      <c r="Q485" s="8">
        <v>1</v>
      </c>
      <c r="R485" s="8">
        <v>0</v>
      </c>
    </row>
    <row r="486" spans="1:18">
      <c r="A486" s="8" t="s">
        <v>1057</v>
      </c>
      <c r="B486" s="3" t="s">
        <v>266</v>
      </c>
      <c r="C486" s="8">
        <v>1</v>
      </c>
      <c r="D486" s="8">
        <v>0</v>
      </c>
      <c r="E486" s="8">
        <v>2</v>
      </c>
      <c r="F486" s="8">
        <v>0</v>
      </c>
      <c r="G486" s="8">
        <v>1</v>
      </c>
      <c r="H486" s="8">
        <v>0</v>
      </c>
      <c r="I486" s="8">
        <v>0</v>
      </c>
      <c r="J486" s="8">
        <v>3</v>
      </c>
      <c r="K486" s="8">
        <v>1</v>
      </c>
      <c r="L486" s="8">
        <v>14</v>
      </c>
      <c r="M486" s="8">
        <v>6</v>
      </c>
      <c r="N486" s="8">
        <v>2</v>
      </c>
      <c r="O486" s="8">
        <v>1</v>
      </c>
      <c r="P486" s="8">
        <v>6</v>
      </c>
      <c r="Q486" s="8">
        <v>3</v>
      </c>
      <c r="R486" s="8">
        <v>0</v>
      </c>
    </row>
    <row r="487" spans="1:18">
      <c r="A487" s="8" t="s">
        <v>1058</v>
      </c>
      <c r="B487" s="3" t="s">
        <v>268</v>
      </c>
      <c r="C487" s="8">
        <v>0</v>
      </c>
      <c r="D487" s="8">
        <v>0</v>
      </c>
      <c r="E487" s="8">
        <v>1</v>
      </c>
      <c r="F487" s="8">
        <v>0</v>
      </c>
      <c r="G487" s="8">
        <v>0</v>
      </c>
      <c r="H487" s="8">
        <v>0</v>
      </c>
      <c r="I487" s="8">
        <v>0</v>
      </c>
      <c r="J487" s="8">
        <v>2</v>
      </c>
      <c r="K487" s="8">
        <v>0</v>
      </c>
      <c r="L487" s="8">
        <v>6</v>
      </c>
      <c r="M487" s="8">
        <v>11</v>
      </c>
      <c r="N487" s="8">
        <v>3</v>
      </c>
      <c r="O487" s="8">
        <v>0</v>
      </c>
      <c r="P487" s="8">
        <v>5</v>
      </c>
      <c r="Q487" s="8">
        <v>0</v>
      </c>
      <c r="R487" s="8">
        <v>0</v>
      </c>
    </row>
    <row r="488" spans="1:18">
      <c r="A488" s="8" t="s">
        <v>1046</v>
      </c>
      <c r="B488" s="3" t="s">
        <v>270</v>
      </c>
      <c r="C488" s="8">
        <v>0</v>
      </c>
      <c r="D488" s="8">
        <v>1</v>
      </c>
      <c r="E488" s="8">
        <v>0</v>
      </c>
      <c r="F488" s="8">
        <v>0</v>
      </c>
      <c r="G488" s="8">
        <v>1</v>
      </c>
      <c r="H488" s="8">
        <v>1</v>
      </c>
      <c r="I488" s="8">
        <v>1</v>
      </c>
      <c r="J488" s="8">
        <v>1</v>
      </c>
      <c r="K488" s="8">
        <v>2</v>
      </c>
      <c r="L488" s="8">
        <v>8</v>
      </c>
      <c r="M488" s="8">
        <v>8</v>
      </c>
      <c r="N488" s="8">
        <v>3</v>
      </c>
      <c r="O488" s="8">
        <v>3</v>
      </c>
      <c r="P488" s="8">
        <v>5</v>
      </c>
      <c r="Q488" s="8">
        <v>0</v>
      </c>
      <c r="R488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P64" sqref="P64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10" workbookViewId="0">
      <selection activeCell="P64" sqref="P64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83</v>
      </c>
      <c r="K1" s="39" t="s">
        <v>85</v>
      </c>
      <c r="L1" s="39" t="s">
        <v>84</v>
      </c>
      <c r="M1" s="39" t="s">
        <v>73</v>
      </c>
      <c r="N1" s="39" t="s">
        <v>71</v>
      </c>
      <c r="O1" s="39" t="s">
        <v>72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1462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80</v>
      </c>
      <c r="K2" s="8" t="s">
        <v>79</v>
      </c>
      <c r="L2" s="8" t="s">
        <v>78</v>
      </c>
      <c r="M2" s="8" t="s">
        <v>77</v>
      </c>
      <c r="N2" s="8" t="s">
        <v>81</v>
      </c>
      <c r="O2" s="8" t="s">
        <v>82</v>
      </c>
      <c r="P2" s="8" t="s">
        <v>1463</v>
      </c>
      <c r="Q2" s="8" t="s">
        <v>16</v>
      </c>
      <c r="R2" s="37" t="s">
        <v>1464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2014:1:0:0:EAST</v>
      </c>
      <c r="F3" s="37" t="e">
        <f ca="1">MATCH($E3,INDIRECT(CONCATENATE($B$41,"$A:$A")),0)</f>
        <v>#N/A</v>
      </c>
      <c r="G3" s="30" t="e">
        <f ca="1">INDEX(INDIRECT(CONCATENATE($B$41,"$A:$AG")),$F3,MATCH(G$2,INDIRECT(CONCATENATE($B$41,"$A$1:$AG$1")),0))</f>
        <v>#N/A</v>
      </c>
      <c r="H3" s="30">
        <f t="shared" ref="H3:H38" si="3">$B$43</f>
        <v>8</v>
      </c>
      <c r="I3" s="37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2014:2:0:0:EAST</v>
      </c>
      <c r="F4" s="37">
        <f t="shared" ref="F4:F38" ca="1" si="5">MATCH($E4,INDIRECT(CONCATENATE($B$41,"$A:$A")),0)</f>
        <v>30</v>
      </c>
      <c r="G4" s="30">
        <f t="shared" ref="G4:G38" ca="1" si="6">INDEX(INDIRECT(CONCATENATE($B$41,"$A:$AG")),$F4,MATCH(G$2,INDIRECT(CONCATENATE($B$41,"$A$1:$AG$1")),0))</f>
        <v>6</v>
      </c>
      <c r="H4" s="30">
        <f t="shared" si="3"/>
        <v>8</v>
      </c>
      <c r="I4" s="37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2014:3:0:0:EAST</v>
      </c>
      <c r="F5" s="37">
        <f t="shared" ca="1" si="5"/>
        <v>38</v>
      </c>
      <c r="G5" s="30">
        <f t="shared" ca="1" si="6"/>
        <v>4</v>
      </c>
      <c r="H5" s="30">
        <f t="shared" si="3"/>
        <v>8</v>
      </c>
      <c r="I5" s="37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2014:4:0:0:EAST</v>
      </c>
      <c r="F6" s="37">
        <f t="shared" ca="1" si="5"/>
        <v>46</v>
      </c>
      <c r="G6" s="30">
        <f t="shared" ca="1" si="6"/>
        <v>7</v>
      </c>
      <c r="H6" s="30">
        <f t="shared" si="3"/>
        <v>8</v>
      </c>
      <c r="I6" s="37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2014:5:0:0:EAST</v>
      </c>
      <c r="F7" s="37">
        <f t="shared" ca="1" si="5"/>
        <v>54</v>
      </c>
      <c r="G7" s="30">
        <f t="shared" ca="1" si="6"/>
        <v>1</v>
      </c>
      <c r="H7" s="30">
        <f t="shared" si="3"/>
        <v>8</v>
      </c>
      <c r="I7" s="37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2014:6:0:0:EAST</v>
      </c>
      <c r="F8" s="37">
        <f t="shared" ca="1" si="5"/>
        <v>62</v>
      </c>
      <c r="G8" s="30">
        <f t="shared" ca="1" si="6"/>
        <v>8</v>
      </c>
      <c r="H8" s="30">
        <f t="shared" si="3"/>
        <v>8</v>
      </c>
      <c r="I8" s="37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2014:7:0:0:EAST</v>
      </c>
      <c r="F9" s="37">
        <f t="shared" ca="1" si="5"/>
        <v>70</v>
      </c>
      <c r="G9" s="30">
        <f t="shared" ca="1" si="6"/>
        <v>4</v>
      </c>
      <c r="H9" s="30">
        <f t="shared" si="3"/>
        <v>8</v>
      </c>
      <c r="I9" s="37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2014:8:0:0:EAST</v>
      </c>
      <c r="F10" s="37">
        <f t="shared" ca="1" si="5"/>
        <v>78</v>
      </c>
      <c r="G10" s="30">
        <f t="shared" ca="1" si="6"/>
        <v>2</v>
      </c>
      <c r="H10" s="30">
        <f t="shared" si="3"/>
        <v>8</v>
      </c>
      <c r="I10" s="37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2014:9:0:0:EAST</v>
      </c>
      <c r="F11" s="37">
        <f t="shared" ca="1" si="5"/>
        <v>86</v>
      </c>
      <c r="G11" s="30">
        <f t="shared" ca="1" si="6"/>
        <v>5</v>
      </c>
      <c r="H11" s="30">
        <f t="shared" si="3"/>
        <v>8</v>
      </c>
      <c r="I11" s="37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2014:10:0:0:EAST</v>
      </c>
      <c r="F12" s="37">
        <f t="shared" ca="1" si="5"/>
        <v>3</v>
      </c>
      <c r="G12" s="30">
        <f t="shared" ca="1" si="6"/>
        <v>5</v>
      </c>
      <c r="H12" s="30">
        <f t="shared" si="3"/>
        <v>8</v>
      </c>
      <c r="I12" s="37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2014:11:0:0:EAST</v>
      </c>
      <c r="F13" s="37">
        <f t="shared" ca="1" si="5"/>
        <v>12</v>
      </c>
      <c r="G13" s="30">
        <f t="shared" ca="1" si="6"/>
        <v>6</v>
      </c>
      <c r="H13" s="30">
        <f t="shared" si="3"/>
        <v>8</v>
      </c>
      <c r="I13" s="37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2014:12:0:0:EAST</v>
      </c>
      <c r="F14" s="37">
        <f t="shared" ca="1" si="5"/>
        <v>21</v>
      </c>
      <c r="G14" s="30">
        <f t="shared" ca="1" si="6"/>
        <v>10</v>
      </c>
      <c r="H14" s="30">
        <f t="shared" si="3"/>
        <v>8</v>
      </c>
      <c r="I14" s="37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2015:1:0:0:EAST</v>
      </c>
      <c r="F15" s="37">
        <f t="shared" ca="1" si="5"/>
        <v>125</v>
      </c>
      <c r="G15" s="30">
        <f t="shared" ca="1" si="6"/>
        <v>1</v>
      </c>
      <c r="H15" s="30">
        <f t="shared" si="3"/>
        <v>8</v>
      </c>
      <c r="I15" s="37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2015:2:0:0:EAST</v>
      </c>
      <c r="F16" s="37">
        <f t="shared" ca="1" si="5"/>
        <v>134</v>
      </c>
      <c r="G16" s="30">
        <f t="shared" ca="1" si="6"/>
        <v>5</v>
      </c>
      <c r="H16" s="30">
        <f t="shared" si="3"/>
        <v>8</v>
      </c>
      <c r="I16" s="37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2015:3:0:0:EAST</v>
      </c>
      <c r="F17" s="37">
        <f t="shared" ca="1" si="5"/>
        <v>144</v>
      </c>
      <c r="G17" s="30">
        <f t="shared" ca="1" si="6"/>
        <v>3</v>
      </c>
      <c r="H17" s="30">
        <f t="shared" si="3"/>
        <v>8</v>
      </c>
      <c r="I17" s="37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2015:4:0:0:EAST</v>
      </c>
      <c r="F18" s="37">
        <f t="shared" ca="1" si="5"/>
        <v>154</v>
      </c>
      <c r="G18" s="30">
        <f t="shared" ca="1" si="6"/>
        <v>5</v>
      </c>
      <c r="H18" s="30">
        <f t="shared" si="3"/>
        <v>8</v>
      </c>
      <c r="I18" s="37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2015:5:0:0:EAST</v>
      </c>
      <c r="F19" s="37">
        <f t="shared" ca="1" si="5"/>
        <v>164</v>
      </c>
      <c r="G19" s="30">
        <f t="shared" ca="1" si="6"/>
        <v>5</v>
      </c>
      <c r="H19" s="30">
        <f t="shared" si="3"/>
        <v>8</v>
      </c>
      <c r="I19" s="37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2015:6:0:0:EAST</v>
      </c>
      <c r="F20" s="37">
        <f t="shared" ca="1" si="5"/>
        <v>174</v>
      </c>
      <c r="G20" s="30">
        <f t="shared" ca="1" si="6"/>
        <v>4</v>
      </c>
      <c r="H20" s="30">
        <f t="shared" si="3"/>
        <v>8</v>
      </c>
      <c r="I20" s="37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2015:7:0:0:EAST</v>
      </c>
      <c r="F21" s="37">
        <f t="shared" ca="1" si="5"/>
        <v>184</v>
      </c>
      <c r="G21" s="30">
        <f t="shared" ca="1" si="6"/>
        <v>6</v>
      </c>
      <c r="H21" s="30">
        <f t="shared" si="3"/>
        <v>8</v>
      </c>
      <c r="I21" s="37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2015:8:0:0:EAST</v>
      </c>
      <c r="F22" s="37">
        <f t="shared" ca="1" si="5"/>
        <v>194</v>
      </c>
      <c r="G22" s="30">
        <f t="shared" ca="1" si="6"/>
        <v>7</v>
      </c>
      <c r="H22" s="30">
        <f t="shared" si="3"/>
        <v>8</v>
      </c>
      <c r="I22" s="37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2015:9:0:0:EAST</v>
      </c>
      <c r="F23" s="37">
        <f t="shared" ca="1" si="5"/>
        <v>204</v>
      </c>
      <c r="G23" s="30">
        <f t="shared" ca="1" si="6"/>
        <v>7</v>
      </c>
      <c r="H23" s="30">
        <f t="shared" si="3"/>
        <v>8</v>
      </c>
      <c r="I23" s="37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2015:10:0:0:EAST</v>
      </c>
      <c r="F24" s="37">
        <f t="shared" ca="1" si="5"/>
        <v>94</v>
      </c>
      <c r="G24" s="30">
        <f t="shared" ca="1" si="6"/>
        <v>6</v>
      </c>
      <c r="H24" s="30">
        <f t="shared" si="3"/>
        <v>8</v>
      </c>
      <c r="I24" s="37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2015:11:0:0:EAST</v>
      </c>
      <c r="F25" s="37">
        <f t="shared" ca="1" si="5"/>
        <v>104</v>
      </c>
      <c r="G25" s="30">
        <f t="shared" ca="1" si="6"/>
        <v>5</v>
      </c>
      <c r="H25" s="30">
        <f t="shared" si="3"/>
        <v>8</v>
      </c>
      <c r="I25" s="37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2015:12:0:0:EAST</v>
      </c>
      <c r="F26" s="37">
        <f t="shared" ca="1" si="5"/>
        <v>114</v>
      </c>
      <c r="G26" s="30">
        <f t="shared" ca="1" si="6"/>
        <v>4</v>
      </c>
      <c r="H26" s="30">
        <f t="shared" si="3"/>
        <v>8</v>
      </c>
      <c r="I26" s="37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2016:1:0:0:EAST</v>
      </c>
      <c r="F27" s="37">
        <f t="shared" ca="1" si="5"/>
        <v>214</v>
      </c>
      <c r="G27" s="30">
        <f t="shared" ca="1" si="6"/>
        <v>6</v>
      </c>
      <c r="H27" s="30">
        <f t="shared" si="3"/>
        <v>8</v>
      </c>
      <c r="I27" s="37">
        <f t="shared" ca="1" si="7"/>
        <v>3</v>
      </c>
      <c r="J27" s="11">
        <f t="shared" ca="1" si="8"/>
        <v>5</v>
      </c>
      <c r="K27" s="11">
        <f t="shared" ca="1" si="8"/>
        <v>0</v>
      </c>
      <c r="L27" s="11">
        <f t="shared" ca="1" si="8"/>
        <v>0</v>
      </c>
      <c r="M27" s="11">
        <f t="shared" ca="1" si="8"/>
        <v>7</v>
      </c>
      <c r="N27" s="11">
        <f t="shared" ca="1" si="8"/>
        <v>0</v>
      </c>
      <c r="O27" s="11">
        <f t="shared" ca="1" si="8"/>
        <v>0</v>
      </c>
      <c r="P27" s="8">
        <v>-11</v>
      </c>
      <c r="Q27" s="38">
        <f>DATE(YEAR, MONTH,DAY + 7*P27)</f>
        <v>42330</v>
      </c>
      <c r="R27" s="37">
        <f t="shared" ref="R27:R38" si="9">WEEKNUM(Q27,2)-WEEKNUM(DATE(YEAR(Q27),MONTH(Q27),1),2)+1</f>
        <v>4</v>
      </c>
      <c r="S27" s="38" t="str">
        <f ca="1">CONCATENATE(YEAR(Q27),":",MONTH(Q27),":",R27,":",WEEKLY_REPORT_DAY,":", INDIRECT(CONCATENATE($B$39, "$A$1")))</f>
        <v>2015:11:4:7:EAST</v>
      </c>
      <c r="T27" s="37" t="e">
        <f ca="1">MATCH(S27,INDIRECT(CONCATENATE($B$40,"$A:$A")),0)</f>
        <v>#N/A</v>
      </c>
      <c r="U27" s="30" t="e">
        <f ca="1">INDEX(INDIRECT(CONCATENATE($B$40,"$A:$AG")),$T27,MATCH(U$2,INDIRECT(CONCATENATE($B$40,"$A1:$AG1")),0))</f>
        <v>#N/A</v>
      </c>
      <c r="V27" s="30" t="e">
        <f t="shared" ref="V27:Y38" ca="1" si="10">INDEX(INDIRECT(CONCATENATE($B$40,"$A:$AG")),$T27,MATCH(V$2,INDIRECT(CONCATENATE($B$40,"$A1:$AG1")),0))</f>
        <v>#N/A</v>
      </c>
      <c r="W27" s="30" t="e">
        <f t="shared" ca="1" si="10"/>
        <v>#N/A</v>
      </c>
      <c r="X27" s="30" t="e">
        <f t="shared" ca="1" si="10"/>
        <v>#N/A</v>
      </c>
      <c r="Y27" s="30" t="e">
        <f t="shared" ca="1" si="10"/>
        <v>#N/A</v>
      </c>
      <c r="Z27" s="30">
        <f t="shared" ref="Z27:Z38" ca="1" si="11">ROUND(1*$B$45/$B$44,0)</f>
        <v>3</v>
      </c>
      <c r="AA27" s="30">
        <f t="shared" ref="AA27:AA38" ca="1" si="12">6*$B$45</f>
        <v>78</v>
      </c>
      <c r="AB27" s="30">
        <f t="shared" ref="AB27:AB38" ca="1" si="13">3*$B$45</f>
        <v>39</v>
      </c>
      <c r="AC27" s="30">
        <f t="shared" ref="AC27:AC38" ca="1" si="14">5*$B$45</f>
        <v>65</v>
      </c>
      <c r="AD27" s="30">
        <f t="shared" ref="AD27:AD38" ca="1" si="15">1*$B$45</f>
        <v>13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2016:2:0:0:EAST</v>
      </c>
      <c r="F28" s="37">
        <f t="shared" ca="1" si="5"/>
        <v>225</v>
      </c>
      <c r="G28" s="30">
        <f t="shared" ca="1" si="6"/>
        <v>2</v>
      </c>
      <c r="H28" s="30">
        <f t="shared" si="3"/>
        <v>8</v>
      </c>
      <c r="I28" s="37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8">
        <f>DATE(YEAR, MONTH,DAY + 7*P28)</f>
        <v>42337</v>
      </c>
      <c r="R28" s="37">
        <f t="shared" si="9"/>
        <v>5</v>
      </c>
      <c r="S28" s="38" t="str">
        <f ca="1">CONCATENATE(YEAR(Q28),":",MONTH(Q28),":",R28,":",WEEKLY_REPORT_DAY,":", INDIRECT(CONCATENATE($B$39, "$A$1")))</f>
        <v>2015:11:5:7:EAST</v>
      </c>
      <c r="T28" s="37" t="e">
        <f t="shared" ref="T28:T38" ca="1" si="16">MATCH(S28,INDIRECT(CONCATENATE($B$40,"$A:$A")),0)</f>
        <v>#N/A</v>
      </c>
      <c r="U28" s="30" t="e">
        <f t="shared" ref="U28:U38" ca="1" si="17">INDEX(INDIRECT(CONCATENATE($B$40,"$A:$AG")),$T28,MATCH(U$2,INDIRECT(CONCATENATE($B$40,"$A1:$AG1")),0))</f>
        <v>#N/A</v>
      </c>
      <c r="V28" s="30" t="e">
        <f t="shared" ca="1" si="10"/>
        <v>#N/A</v>
      </c>
      <c r="W28" s="30" t="e">
        <f t="shared" ca="1" si="10"/>
        <v>#N/A</v>
      </c>
      <c r="X28" s="30" t="e">
        <f t="shared" ca="1" si="10"/>
        <v>#N/A</v>
      </c>
      <c r="Y28" s="30" t="e">
        <f t="shared" ca="1" si="10"/>
        <v>#N/A</v>
      </c>
      <c r="Z28" s="30">
        <f t="shared" ca="1" si="11"/>
        <v>3</v>
      </c>
      <c r="AA28" s="30">
        <f t="shared" ca="1" si="12"/>
        <v>78</v>
      </c>
      <c r="AB28" s="30">
        <f t="shared" ca="1" si="13"/>
        <v>39</v>
      </c>
      <c r="AC28" s="30">
        <f t="shared" ca="1" si="14"/>
        <v>65</v>
      </c>
      <c r="AD28" s="30">
        <f t="shared" ca="1" si="15"/>
        <v>13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2016:3:0:0:EAST</v>
      </c>
      <c r="F29" s="37" t="e">
        <f t="shared" ca="1" si="5"/>
        <v>#N/A</v>
      </c>
      <c r="G29" s="30" t="e">
        <f t="shared" ca="1" si="6"/>
        <v>#N/A</v>
      </c>
      <c r="H29" s="30">
        <f t="shared" si="3"/>
        <v>8</v>
      </c>
      <c r="I29" s="37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8">
        <f>DATE(YEAR, MONTH,DAY + 7*P29)</f>
        <v>42344</v>
      </c>
      <c r="R29" s="37">
        <f t="shared" si="9"/>
        <v>1</v>
      </c>
      <c r="S29" s="38" t="str">
        <f ca="1">CONCATENATE(YEAR(Q29),":",MONTH(Q29),":",R29,":",WEEKLY_REPORT_DAY,":", INDIRECT(CONCATENATE($B$39, "$A$1")))</f>
        <v>2015:12:1:7:EAST</v>
      </c>
      <c r="T29" s="37" t="e">
        <f t="shared" ca="1" si="16"/>
        <v>#N/A</v>
      </c>
      <c r="U29" s="30" t="e">
        <f t="shared" ca="1" si="17"/>
        <v>#N/A</v>
      </c>
      <c r="V29" s="30" t="e">
        <f t="shared" ca="1" si="10"/>
        <v>#N/A</v>
      </c>
      <c r="W29" s="30" t="e">
        <f t="shared" ca="1" si="10"/>
        <v>#N/A</v>
      </c>
      <c r="X29" s="30" t="e">
        <f t="shared" ca="1" si="10"/>
        <v>#N/A</v>
      </c>
      <c r="Y29" s="30" t="e">
        <f t="shared" ca="1" si="10"/>
        <v>#N/A</v>
      </c>
      <c r="Z29" s="30">
        <f t="shared" ca="1" si="11"/>
        <v>3</v>
      </c>
      <c r="AA29" s="30">
        <f t="shared" ca="1" si="12"/>
        <v>78</v>
      </c>
      <c r="AB29" s="30">
        <f t="shared" ca="1" si="13"/>
        <v>39</v>
      </c>
      <c r="AC29" s="30">
        <f t="shared" ca="1" si="14"/>
        <v>65</v>
      </c>
      <c r="AD29" s="30">
        <f t="shared" ca="1" si="15"/>
        <v>13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2016:4:0:0:EAST</v>
      </c>
      <c r="F30" s="37" t="e">
        <f t="shared" ca="1" si="5"/>
        <v>#N/A</v>
      </c>
      <c r="G30" s="30" t="e">
        <f t="shared" ca="1" si="6"/>
        <v>#N/A</v>
      </c>
      <c r="H30" s="30">
        <f t="shared" si="3"/>
        <v>8</v>
      </c>
      <c r="I30" s="37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8">
        <f>DATE(YEAR, MONTH,DAY + 7*P30)</f>
        <v>42351</v>
      </c>
      <c r="R30" s="37">
        <f t="shared" si="9"/>
        <v>2</v>
      </c>
      <c r="S30" s="38" t="str">
        <f ca="1">CONCATENATE(YEAR(Q30),":",MONTH(Q30),":",R30,":",WEEKLY_REPORT_DAY,":", INDIRECT(CONCATENATE($B$39, "$A$1")))</f>
        <v>2015:12:2:7:EAST</v>
      </c>
      <c r="T30" s="37" t="e">
        <f t="shared" ca="1" si="16"/>
        <v>#N/A</v>
      </c>
      <c r="U30" s="30" t="e">
        <f t="shared" ca="1" si="17"/>
        <v>#N/A</v>
      </c>
      <c r="V30" s="30" t="e">
        <f t="shared" ca="1" si="10"/>
        <v>#N/A</v>
      </c>
      <c r="W30" s="30" t="e">
        <f t="shared" ca="1" si="10"/>
        <v>#N/A</v>
      </c>
      <c r="X30" s="30" t="e">
        <f t="shared" ca="1" si="10"/>
        <v>#N/A</v>
      </c>
      <c r="Y30" s="30" t="e">
        <f t="shared" ca="1" si="10"/>
        <v>#N/A</v>
      </c>
      <c r="Z30" s="30">
        <f t="shared" ca="1" si="11"/>
        <v>3</v>
      </c>
      <c r="AA30" s="30">
        <f t="shared" ca="1" si="12"/>
        <v>78</v>
      </c>
      <c r="AB30" s="30">
        <f t="shared" ca="1" si="13"/>
        <v>39</v>
      </c>
      <c r="AC30" s="30">
        <f t="shared" ca="1" si="14"/>
        <v>65</v>
      </c>
      <c r="AD30" s="30">
        <f t="shared" ca="1" si="15"/>
        <v>13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2016:5:0:0:EAST</v>
      </c>
      <c r="F31" s="37" t="e">
        <f t="shared" ca="1" si="5"/>
        <v>#N/A</v>
      </c>
      <c r="G31" s="30" t="e">
        <f t="shared" ca="1" si="6"/>
        <v>#N/A</v>
      </c>
      <c r="H31" s="30">
        <f t="shared" si="3"/>
        <v>8</v>
      </c>
      <c r="I31" s="37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8">
        <f>DATE(YEAR, MONTH,DAY + 7*P31)</f>
        <v>42358</v>
      </c>
      <c r="R31" s="37">
        <f t="shared" si="9"/>
        <v>3</v>
      </c>
      <c r="S31" s="38" t="str">
        <f ca="1">CONCATENATE(YEAR(Q31),":",MONTH(Q31),":",R31,":",WEEKLY_REPORT_DAY,":", INDIRECT(CONCATENATE($B$39, "$A$1")))</f>
        <v>2015:12:3:7:EAST</v>
      </c>
      <c r="T31" s="37" t="e">
        <f t="shared" ca="1" si="16"/>
        <v>#N/A</v>
      </c>
      <c r="U31" s="30" t="e">
        <f t="shared" ca="1" si="17"/>
        <v>#N/A</v>
      </c>
      <c r="V31" s="30" t="e">
        <f t="shared" ca="1" si="10"/>
        <v>#N/A</v>
      </c>
      <c r="W31" s="30" t="e">
        <f t="shared" ca="1" si="10"/>
        <v>#N/A</v>
      </c>
      <c r="X31" s="30" t="e">
        <f t="shared" ca="1" si="10"/>
        <v>#N/A</v>
      </c>
      <c r="Y31" s="30" t="e">
        <f t="shared" ca="1" si="10"/>
        <v>#N/A</v>
      </c>
      <c r="Z31" s="30">
        <f t="shared" ca="1" si="11"/>
        <v>3</v>
      </c>
      <c r="AA31" s="30">
        <f t="shared" ca="1" si="12"/>
        <v>78</v>
      </c>
      <c r="AB31" s="30">
        <f t="shared" ca="1" si="13"/>
        <v>39</v>
      </c>
      <c r="AC31" s="30">
        <f t="shared" ca="1" si="14"/>
        <v>65</v>
      </c>
      <c r="AD31" s="30">
        <f t="shared" ca="1" si="15"/>
        <v>13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2016:6:0:0:EAST</v>
      </c>
      <c r="F32" s="37" t="e">
        <f t="shared" ca="1" si="5"/>
        <v>#N/A</v>
      </c>
      <c r="G32" s="30" t="e">
        <f t="shared" ca="1" si="6"/>
        <v>#N/A</v>
      </c>
      <c r="H32" s="30">
        <f t="shared" si="3"/>
        <v>8</v>
      </c>
      <c r="I32" s="37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8">
        <f>DATE(YEAR, MONTH,DAY + 7*P32)</f>
        <v>42365</v>
      </c>
      <c r="R32" s="37">
        <f t="shared" si="9"/>
        <v>4</v>
      </c>
      <c r="S32" s="38" t="str">
        <f ca="1">CONCATENATE(YEAR(Q32),":",MONTH(Q32),":",R32,":",WEEKLY_REPORT_DAY,":", INDIRECT(CONCATENATE($B$39, "$A$1")))</f>
        <v>2015:12:4:7:EAST</v>
      </c>
      <c r="T32" s="37" t="e">
        <f t="shared" ca="1" si="16"/>
        <v>#N/A</v>
      </c>
      <c r="U32" s="30" t="e">
        <f t="shared" ca="1" si="17"/>
        <v>#N/A</v>
      </c>
      <c r="V32" s="30" t="e">
        <f t="shared" ca="1" si="10"/>
        <v>#N/A</v>
      </c>
      <c r="W32" s="30" t="e">
        <f t="shared" ca="1" si="10"/>
        <v>#N/A</v>
      </c>
      <c r="X32" s="30" t="e">
        <f t="shared" ca="1" si="10"/>
        <v>#N/A</v>
      </c>
      <c r="Y32" s="30" t="e">
        <f t="shared" ca="1" si="10"/>
        <v>#N/A</v>
      </c>
      <c r="Z32" s="30">
        <f t="shared" ca="1" si="11"/>
        <v>3</v>
      </c>
      <c r="AA32" s="30">
        <f t="shared" ca="1" si="12"/>
        <v>78</v>
      </c>
      <c r="AB32" s="30">
        <f t="shared" ca="1" si="13"/>
        <v>39</v>
      </c>
      <c r="AC32" s="30">
        <f t="shared" ca="1" si="14"/>
        <v>65</v>
      </c>
      <c r="AD32" s="30">
        <f t="shared" ca="1" si="15"/>
        <v>13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2016:7:0:0:EAST</v>
      </c>
      <c r="F33" s="37" t="e">
        <f t="shared" ca="1" si="5"/>
        <v>#N/A</v>
      </c>
      <c r="G33" s="30" t="e">
        <f t="shared" ca="1" si="6"/>
        <v>#N/A</v>
      </c>
      <c r="H33" s="30">
        <f t="shared" si="3"/>
        <v>8</v>
      </c>
      <c r="I33" s="37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8">
        <f>DATE(YEAR, MONTH,DAY + 7*P33)</f>
        <v>42372</v>
      </c>
      <c r="R33" s="37">
        <f t="shared" si="9"/>
        <v>1</v>
      </c>
      <c r="S33" s="38" t="str">
        <f ca="1">CONCATENATE(YEAR(Q33),":",MONTH(Q33),":",R33,":",WEEKLY_REPORT_DAY,":", INDIRECT(CONCATENATE($B$39, "$A$1")))</f>
        <v>2016:1:1:7:EAST</v>
      </c>
      <c r="T33" s="37" t="e">
        <f t="shared" ca="1" si="16"/>
        <v>#N/A</v>
      </c>
      <c r="U33" s="30" t="e">
        <f t="shared" ca="1" si="17"/>
        <v>#N/A</v>
      </c>
      <c r="V33" s="30" t="e">
        <f t="shared" ca="1" si="10"/>
        <v>#N/A</v>
      </c>
      <c r="W33" s="30" t="e">
        <f t="shared" ca="1" si="10"/>
        <v>#N/A</v>
      </c>
      <c r="X33" s="30" t="e">
        <f t="shared" ca="1" si="10"/>
        <v>#N/A</v>
      </c>
      <c r="Y33" s="30" t="e">
        <f t="shared" ca="1" si="10"/>
        <v>#N/A</v>
      </c>
      <c r="Z33" s="30">
        <f t="shared" ca="1" si="11"/>
        <v>3</v>
      </c>
      <c r="AA33" s="30">
        <f t="shared" ca="1" si="12"/>
        <v>78</v>
      </c>
      <c r="AB33" s="30">
        <f t="shared" ca="1" si="13"/>
        <v>39</v>
      </c>
      <c r="AC33" s="30">
        <f t="shared" ca="1" si="14"/>
        <v>65</v>
      </c>
      <c r="AD33" s="30">
        <f t="shared" ca="1" si="15"/>
        <v>13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2016:8:0:0:EAST</v>
      </c>
      <c r="F34" s="37" t="e">
        <f t="shared" ca="1" si="5"/>
        <v>#N/A</v>
      </c>
      <c r="G34" s="30" t="e">
        <f t="shared" ca="1" si="6"/>
        <v>#N/A</v>
      </c>
      <c r="H34" s="30">
        <f t="shared" si="3"/>
        <v>8</v>
      </c>
      <c r="I34" s="37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8">
        <f>DATE(YEAR, MONTH,DAY + 7*P34)</f>
        <v>42379</v>
      </c>
      <c r="R34" s="37">
        <f t="shared" si="9"/>
        <v>2</v>
      </c>
      <c r="S34" s="38" t="str">
        <f ca="1">CONCATENATE(YEAR(Q34),":",MONTH(Q34),":",R34,":",WEEKLY_REPORT_DAY,":", INDIRECT(CONCATENATE($B$39, "$A$1")))</f>
        <v>2016:1:2:7:EAST</v>
      </c>
      <c r="T34" s="37">
        <f t="shared" ca="1" si="16"/>
        <v>3</v>
      </c>
      <c r="U34" s="30">
        <f t="shared" ca="1" si="17"/>
        <v>1</v>
      </c>
      <c r="V34" s="30">
        <f t="shared" ca="1" si="10"/>
        <v>59</v>
      </c>
      <c r="W34" s="30">
        <f t="shared" ca="1" si="10"/>
        <v>0</v>
      </c>
      <c r="X34" s="30">
        <f t="shared" ca="1" si="10"/>
        <v>18</v>
      </c>
      <c r="Y34" s="30">
        <f t="shared" ca="1" si="10"/>
        <v>0</v>
      </c>
      <c r="Z34" s="30">
        <f t="shared" ca="1" si="11"/>
        <v>3</v>
      </c>
      <c r="AA34" s="30">
        <f t="shared" ca="1" si="12"/>
        <v>78</v>
      </c>
      <c r="AB34" s="30">
        <f t="shared" ca="1" si="13"/>
        <v>39</v>
      </c>
      <c r="AC34" s="30">
        <f t="shared" ca="1" si="14"/>
        <v>65</v>
      </c>
      <c r="AD34" s="30">
        <f t="shared" ca="1" si="15"/>
        <v>13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2016:9:0:0:EAST</v>
      </c>
      <c r="F35" s="37" t="e">
        <f t="shared" ca="1" si="5"/>
        <v>#N/A</v>
      </c>
      <c r="G35" s="30" t="e">
        <f t="shared" ca="1" si="6"/>
        <v>#N/A</v>
      </c>
      <c r="H35" s="30">
        <f t="shared" si="3"/>
        <v>8</v>
      </c>
      <c r="I35" s="37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8">
        <f>DATE(YEAR, MONTH,DAY + 7*P35)</f>
        <v>42386</v>
      </c>
      <c r="R35" s="37">
        <f t="shared" si="9"/>
        <v>3</v>
      </c>
      <c r="S35" s="38" t="str">
        <f ca="1">CONCATENATE(YEAR(Q35),":",MONTH(Q35),":",R35,":",WEEKLY_REPORT_DAY,":", INDIRECT(CONCATENATE($B$39, "$A$1")))</f>
        <v>2016:1:3:7:EAST</v>
      </c>
      <c r="T35" s="37" t="e">
        <f t="shared" ca="1" si="16"/>
        <v>#N/A</v>
      </c>
      <c r="U35" s="30" t="e">
        <f t="shared" ca="1" si="17"/>
        <v>#N/A</v>
      </c>
      <c r="V35" s="30" t="e">
        <f t="shared" ca="1" si="10"/>
        <v>#N/A</v>
      </c>
      <c r="W35" s="30" t="e">
        <f t="shared" ca="1" si="10"/>
        <v>#N/A</v>
      </c>
      <c r="X35" s="30" t="e">
        <f t="shared" ca="1" si="10"/>
        <v>#N/A</v>
      </c>
      <c r="Y35" s="30" t="e">
        <f t="shared" ca="1" si="10"/>
        <v>#N/A</v>
      </c>
      <c r="Z35" s="30">
        <f t="shared" ca="1" si="11"/>
        <v>3</v>
      </c>
      <c r="AA35" s="30">
        <f t="shared" ca="1" si="12"/>
        <v>78</v>
      </c>
      <c r="AB35" s="30">
        <f t="shared" ca="1" si="13"/>
        <v>39</v>
      </c>
      <c r="AC35" s="30">
        <f t="shared" ca="1" si="14"/>
        <v>65</v>
      </c>
      <c r="AD35" s="30">
        <f t="shared" ca="1" si="15"/>
        <v>13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2016:10:0:0:EAST</v>
      </c>
      <c r="F36" s="37" t="e">
        <f t="shared" ca="1" si="5"/>
        <v>#N/A</v>
      </c>
      <c r="G36" s="30" t="e">
        <f t="shared" ca="1" si="6"/>
        <v>#N/A</v>
      </c>
      <c r="H36" s="30">
        <f t="shared" si="3"/>
        <v>8</v>
      </c>
      <c r="I36" s="37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8">
        <f>DATE(YEAR, MONTH,DAY + 7*P36)</f>
        <v>42393</v>
      </c>
      <c r="R36" s="37">
        <f t="shared" si="9"/>
        <v>4</v>
      </c>
      <c r="S36" s="38" t="str">
        <f ca="1">CONCATENATE(YEAR(Q36),":",MONTH(Q36),":",R36,":",WEEKLY_REPORT_DAY,":", INDIRECT(CONCATENATE($B$39, "$A$1")))</f>
        <v>2016:1:4:7:EAST</v>
      </c>
      <c r="T36" s="37">
        <f t="shared" ca="1" si="16"/>
        <v>14</v>
      </c>
      <c r="U36" s="30">
        <f t="shared" ca="1" si="17"/>
        <v>1</v>
      </c>
      <c r="V36" s="30">
        <f t="shared" ca="1" si="10"/>
        <v>66</v>
      </c>
      <c r="W36" s="30">
        <f t="shared" ca="1" si="10"/>
        <v>27</v>
      </c>
      <c r="X36" s="30">
        <f t="shared" ca="1" si="10"/>
        <v>57</v>
      </c>
      <c r="Y36" s="30">
        <f t="shared" ca="1" si="10"/>
        <v>0</v>
      </c>
      <c r="Z36" s="30">
        <f t="shared" ca="1" si="11"/>
        <v>3</v>
      </c>
      <c r="AA36" s="30">
        <f t="shared" ca="1" si="12"/>
        <v>78</v>
      </c>
      <c r="AB36" s="30">
        <f t="shared" ca="1" si="13"/>
        <v>39</v>
      </c>
      <c r="AC36" s="30">
        <f t="shared" ca="1" si="14"/>
        <v>65</v>
      </c>
      <c r="AD36" s="30">
        <f t="shared" ca="1" si="15"/>
        <v>13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2016:11:0:0:EAST</v>
      </c>
      <c r="F37" s="37" t="e">
        <f t="shared" ca="1" si="5"/>
        <v>#N/A</v>
      </c>
      <c r="G37" s="30" t="e">
        <f t="shared" ca="1" si="6"/>
        <v>#N/A</v>
      </c>
      <c r="H37" s="30">
        <f t="shared" si="3"/>
        <v>8</v>
      </c>
      <c r="I37" s="37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8">
        <f>DATE(YEAR, MONTH,DAY + 7*P37)</f>
        <v>42400</v>
      </c>
      <c r="R37" s="37">
        <f t="shared" si="9"/>
        <v>5</v>
      </c>
      <c r="S37" s="38" t="str">
        <f ca="1">CONCATENATE(YEAR(Q37),":",MONTH(Q37),":",R37,":",WEEKLY_REPORT_DAY,":", INDIRECT(CONCATENATE($B$39, "$A$1")))</f>
        <v>2016:1:5:7:EAST</v>
      </c>
      <c r="T37" s="37">
        <f t="shared" ca="1" si="16"/>
        <v>25</v>
      </c>
      <c r="U37" s="30">
        <f t="shared" ca="1" si="17"/>
        <v>3</v>
      </c>
      <c r="V37" s="30">
        <f t="shared" ca="1" si="10"/>
        <v>60</v>
      </c>
      <c r="W37" s="30">
        <f t="shared" ca="1" si="10"/>
        <v>21</v>
      </c>
      <c r="X37" s="30">
        <f t="shared" ca="1" si="10"/>
        <v>59</v>
      </c>
      <c r="Y37" s="30">
        <f t="shared" ca="1" si="10"/>
        <v>0</v>
      </c>
      <c r="Z37" s="30">
        <f t="shared" ca="1" si="11"/>
        <v>3</v>
      </c>
      <c r="AA37" s="30">
        <f t="shared" ca="1" si="12"/>
        <v>78</v>
      </c>
      <c r="AB37" s="30">
        <f t="shared" ca="1" si="13"/>
        <v>39</v>
      </c>
      <c r="AC37" s="30">
        <f t="shared" ca="1" si="14"/>
        <v>65</v>
      </c>
      <c r="AD37" s="30">
        <f t="shared" ca="1" si="15"/>
        <v>13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2016:12:0:0:EAST</v>
      </c>
      <c r="F38" s="37" t="e">
        <f t="shared" ca="1" si="5"/>
        <v>#N/A</v>
      </c>
      <c r="G38" s="30" t="e">
        <f t="shared" ca="1" si="6"/>
        <v>#N/A</v>
      </c>
      <c r="H38" s="30">
        <f t="shared" si="3"/>
        <v>8</v>
      </c>
      <c r="I38" s="37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8">
        <f>DATE(YEAR, MONTH,DAY + 7*P38)</f>
        <v>42407</v>
      </c>
      <c r="R38" s="37">
        <f t="shared" si="9"/>
        <v>1</v>
      </c>
      <c r="S38" s="38" t="str">
        <f ca="1">CONCATENATE(YEAR(Q38),":",MONTH(Q38),":",R38,":",WEEKLY_REPORT_DAY,":", INDIRECT(CONCATENATE($B$39, "$A$1")))</f>
        <v>2016:2:1:7:EAST</v>
      </c>
      <c r="T38" s="37">
        <f t="shared" ca="1" si="16"/>
        <v>36</v>
      </c>
      <c r="U38" s="30">
        <f t="shared" ca="1" si="17"/>
        <v>1</v>
      </c>
      <c r="V38" s="30">
        <f t="shared" ca="1" si="10"/>
        <v>70</v>
      </c>
      <c r="W38" s="30">
        <f t="shared" ca="1" si="10"/>
        <v>24</v>
      </c>
      <c r="X38" s="30">
        <f t="shared" ca="1" si="10"/>
        <v>68</v>
      </c>
      <c r="Y38" s="30">
        <f t="shared" ca="1" si="10"/>
        <v>0</v>
      </c>
      <c r="Z38" s="30">
        <f t="shared" ca="1" si="11"/>
        <v>3</v>
      </c>
      <c r="AA38" s="30">
        <f t="shared" ca="1" si="12"/>
        <v>78</v>
      </c>
      <c r="AB38" s="30">
        <f t="shared" ca="1" si="13"/>
        <v>39</v>
      </c>
      <c r="AC38" s="30">
        <f t="shared" ca="1" si="14"/>
        <v>65</v>
      </c>
      <c r="AD38" s="30">
        <f t="shared" ca="1" si="15"/>
        <v>13</v>
      </c>
    </row>
    <row r="39" spans="1:30">
      <c r="A39" s="8" t="s">
        <v>1475</v>
      </c>
      <c r="B39" s="2" t="s">
        <v>1466</v>
      </c>
      <c r="C39" s="37"/>
      <c r="D39" s="37"/>
      <c r="G39" s="8">
        <f ca="1">SUMIFS(G3:G38, $B3:$B38,YEAR,G3:G38,"&lt;&gt;#N/A")</f>
        <v>8</v>
      </c>
      <c r="H39" s="37"/>
      <c r="J39" s="8">
        <f ca="1">SUM(J3:J38)</f>
        <v>5</v>
      </c>
      <c r="K39" s="8">
        <f t="shared" ref="K39:O39" ca="1" si="18">SUM(K3:K38)</f>
        <v>0</v>
      </c>
      <c r="L39" s="8">
        <f t="shared" ca="1" si="18"/>
        <v>0</v>
      </c>
      <c r="M39" s="8">
        <f t="shared" ca="1" si="18"/>
        <v>7</v>
      </c>
      <c r="N39" s="8">
        <f t="shared" ca="1" si="18"/>
        <v>0</v>
      </c>
      <c r="O39" s="8">
        <f t="shared" ca="1" si="18"/>
        <v>0</v>
      </c>
    </row>
    <row r="40" spans="1:30">
      <c r="A40" s="8" t="s">
        <v>1476</v>
      </c>
      <c r="B40" s="2" t="s">
        <v>1479</v>
      </c>
      <c r="C40" s="37"/>
      <c r="D40" s="37"/>
      <c r="H40" s="37"/>
    </row>
    <row r="41" spans="1:30">
      <c r="A41" s="8" t="s">
        <v>1477</v>
      </c>
      <c r="B41" s="2" t="s">
        <v>1478</v>
      </c>
      <c r="C41" s="37"/>
      <c r="D41" s="37"/>
      <c r="H41" s="37"/>
    </row>
    <row r="42" spans="1:30">
      <c r="A42" s="60" t="s">
        <v>1480</v>
      </c>
      <c r="B42" s="2" t="s">
        <v>1481</v>
      </c>
      <c r="C42" s="37"/>
      <c r="D42" s="37"/>
      <c r="H42" s="37"/>
    </row>
    <row r="43" spans="1:30">
      <c r="A43" s="8" t="s">
        <v>1421</v>
      </c>
      <c r="B43" s="1">
        <v>8</v>
      </c>
      <c r="H43" s="37"/>
      <c r="I43" s="37"/>
      <c r="L43" s="37"/>
      <c r="M43" s="37"/>
      <c r="N43" s="37"/>
      <c r="O43" s="37"/>
      <c r="Q43" s="38"/>
    </row>
    <row r="44" spans="1:30">
      <c r="A44" s="8" t="s">
        <v>1420</v>
      </c>
      <c r="B44" s="8">
        <v>4</v>
      </c>
      <c r="H44" s="37"/>
      <c r="I44" s="37"/>
      <c r="L44" s="37"/>
      <c r="M44" s="37"/>
      <c r="N44" s="37"/>
      <c r="O44" s="37"/>
    </row>
    <row r="45" spans="1:30">
      <c r="A45" s="8" t="s">
        <v>1461</v>
      </c>
      <c r="B45" s="37">
        <f ca="1">COUNTA(INDIRECT(CONCATENATE($B$39,"$A:$A")))-1</f>
        <v>13</v>
      </c>
    </row>
    <row r="46" spans="1:30">
      <c r="A46" s="8" t="s">
        <v>632</v>
      </c>
      <c r="B46" s="8">
        <f ca="1">SUM(J39:L39)</f>
        <v>5</v>
      </c>
    </row>
    <row r="47" spans="1:30">
      <c r="A47" s="8" t="s">
        <v>633</v>
      </c>
      <c r="B47" s="8">
        <f ca="1">SUM(M39:O39)</f>
        <v>7</v>
      </c>
    </row>
    <row r="48" spans="1:30" ht="60">
      <c r="A48" s="8" t="s">
        <v>635</v>
      </c>
      <c r="B48" s="39" t="str">
        <f ca="1">CONCATENATE("Member Referral Goal 成員回條目標:     50%+ 
Member Referral Actual 成員回條實際:  ",$D$48)</f>
        <v>Member Referral Goal 成員回條目標:     50%+ 
Member Referral Actual 成員回條實際:  58%</v>
      </c>
      <c r="C48" s="40">
        <f ca="1">IFERROR(B47/SUM(B46:B47),"0")</f>
        <v>0.58333333333333337</v>
      </c>
      <c r="D48" s="8" t="str">
        <f ca="1">TEXT(C48,"00%")</f>
        <v>58%</v>
      </c>
      <c r="W48" s="39"/>
      <c r="Y48" s="39"/>
      <c r="AB48" s="39"/>
    </row>
    <row r="49" spans="1:4" ht="45">
      <c r="A49" s="8" t="s">
        <v>636</v>
      </c>
      <c r="B49" s="39" t="str">
        <f ca="1">CONCATENATE("Stake Annual Goal 年度目標:  ",C49,"
Stake Actual YTD 年度實際:    ",D49)</f>
        <v>Stake Annual Goal 年度目標:  88
Stake Actual YTD 年度實際:    8</v>
      </c>
      <c r="C49" s="8">
        <f ca="1">INDIRECT(CONCATENATE($B$39,"$D$2"))</f>
        <v>88</v>
      </c>
      <c r="D49" s="8">
        <f ca="1">$G$39</f>
        <v>8</v>
      </c>
    </row>
    <row r="50" spans="1:4" ht="23.25">
      <c r="A50" s="8" t="s">
        <v>1419</v>
      </c>
      <c r="B50" s="64" t="str">
        <f ca="1">INDIRECT(CONCATENATE($B$39, "$B$1"))</f>
        <v>East Zone</v>
      </c>
    </row>
    <row r="51" spans="1:4">
      <c r="B51" s="62" t="str">
        <f ca="1">INDIRECT(CONCATENATE($B$39, "$B$2"))</f>
        <v>臺北東地帶</v>
      </c>
    </row>
    <row r="52" spans="1:4">
      <c r="B52" s="62" t="str">
        <f ca="1">INDIRECT(CONCATENATE($B$39, "$B$6"))</f>
        <v>East Stake</v>
      </c>
    </row>
    <row r="53" spans="1:4">
      <c r="B53" s="62" t="str">
        <f ca="1">INDIRECT(CONCATENATE($B$39, "$B$7"))</f>
        <v>臺北東支聯會</v>
      </c>
    </row>
    <row r="54" spans="1:4">
      <c r="B54" s="63">
        <f ca="1">INDIRECT(CONCATENATE($B$39, "$B$4"))</f>
        <v>42414</v>
      </c>
    </row>
    <row r="56" spans="1:4">
      <c r="A56" s="8" t="str">
        <f ca="1">CONCATENATE("2014   ",SUMIF($G$3:$G$14,"&lt;&gt;#N/A",$G$3:$G$14))</f>
        <v>2014   58</v>
      </c>
    </row>
    <row r="57" spans="1:4">
      <c r="A57" s="8" t="str">
        <f ca="1">CONCATENATE("2015   ",SUMIF($G$15:$G$26,"&lt;&gt;#N/A",$G$15:$G$26))</f>
        <v>2015   58</v>
      </c>
    </row>
    <row r="58" spans="1:4">
      <c r="A58" s="8" t="str">
        <f ca="1">CONCATENATE("2016   ",SUMIF($G$27:$G$38,"&lt;&gt;#N/A",$G$27:$G$38))</f>
        <v>2016   8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49</v>
      </c>
      <c r="B1" s="51" t="s">
        <v>781</v>
      </c>
      <c r="C1" s="42"/>
      <c r="D1" s="43"/>
      <c r="E1" s="43"/>
      <c r="F1" s="43"/>
      <c r="G1" s="43"/>
      <c r="H1" s="43"/>
      <c r="I1" s="43"/>
      <c r="J1" s="43"/>
      <c r="K1" s="44"/>
      <c r="L1" s="66" t="s">
        <v>27</v>
      </c>
      <c r="M1" s="66" t="s">
        <v>28</v>
      </c>
      <c r="N1" s="66" t="s">
        <v>29</v>
      </c>
      <c r="O1" s="66" t="s">
        <v>30</v>
      </c>
      <c r="P1" s="66" t="s">
        <v>31</v>
      </c>
      <c r="Q1" s="66" t="s">
        <v>32</v>
      </c>
      <c r="R1" s="66" t="s">
        <v>64</v>
      </c>
      <c r="S1" s="66" t="s">
        <v>65</v>
      </c>
      <c r="T1" s="66" t="s">
        <v>66</v>
      </c>
      <c r="U1" s="66" t="s">
        <v>33</v>
      </c>
      <c r="V1" s="66" t="s">
        <v>34</v>
      </c>
    </row>
    <row r="2" spans="1:22" ht="15" customHeight="1">
      <c r="B2" s="68" t="s">
        <v>1424</v>
      </c>
      <c r="C2" s="35" t="s">
        <v>1399</v>
      </c>
      <c r="D2" s="75">
        <v>65</v>
      </c>
      <c r="E2" s="53"/>
      <c r="F2" s="53"/>
      <c r="G2" s="72" t="s">
        <v>69</v>
      </c>
      <c r="H2" s="73"/>
      <c r="I2" s="73"/>
      <c r="J2" s="74"/>
      <c r="K2" s="47" t="s">
        <v>59</v>
      </c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1:22" ht="15" customHeight="1">
      <c r="B3" s="69"/>
      <c r="C3" s="34" t="s">
        <v>1400</v>
      </c>
      <c r="D3" s="76"/>
      <c r="E3" s="54"/>
      <c r="F3" s="54"/>
      <c r="G3" s="72" t="s">
        <v>1393</v>
      </c>
      <c r="H3" s="73"/>
      <c r="I3" s="73"/>
      <c r="J3" s="74"/>
      <c r="K3" s="47" t="s">
        <v>1391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ht="15" customHeight="1">
      <c r="B4" s="82">
        <f>DATE</f>
        <v>42414</v>
      </c>
      <c r="C4" s="32" t="s">
        <v>1396</v>
      </c>
      <c r="D4" s="33"/>
      <c r="E4" s="33"/>
      <c r="F4" s="33"/>
      <c r="G4" s="78">
        <f>ROUND($D$2/12*MONTH,0)</f>
        <v>11</v>
      </c>
      <c r="H4" s="79"/>
      <c r="I4" s="79"/>
      <c r="J4" s="80"/>
      <c r="K4" s="52">
        <f>ROUND($D$2/12,0)</f>
        <v>5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22" ht="15" customHeight="1">
      <c r="B5" s="83"/>
      <c r="C5" s="5" t="s">
        <v>1397</v>
      </c>
      <c r="D5" s="6"/>
      <c r="E5" s="6"/>
      <c r="F5" s="6"/>
      <c r="G5" s="84" t="e">
        <f>#REF!</f>
        <v>#REF!</v>
      </c>
      <c r="H5" s="85"/>
      <c r="I5" s="85"/>
      <c r="J5" s="86"/>
      <c r="K5" s="55">
        <f>$L$26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>
      <c r="B6" s="48" t="s">
        <v>779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780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759</v>
      </c>
      <c r="B10" s="27" t="s">
        <v>760</v>
      </c>
      <c r="C10" s="4" t="s">
        <v>771</v>
      </c>
      <c r="D10" s="4" t="s">
        <v>772</v>
      </c>
      <c r="E10" s="4" t="str">
        <f>CONCATENATE(YEAR,":",MONTH,":",WEEK,":",DAY,":",$A10)</f>
        <v>2016:2:2:7:JIAN_E</v>
      </c>
      <c r="F10" s="4">
        <f>MATCH($E10,REPORT_DATA_BY_COMP!$A:$A,0)</f>
        <v>406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4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761</v>
      </c>
      <c r="B11" s="27" t="s">
        <v>762</v>
      </c>
      <c r="C11" s="4" t="s">
        <v>773</v>
      </c>
      <c r="D11" s="4" t="s">
        <v>774</v>
      </c>
      <c r="E11" s="4" t="str">
        <f>CONCATENATE(YEAR,":",MONTH,":",WEEK,":",DAY,":",$A11)</f>
        <v>2016:2:2:7:HUALIAN_1_E</v>
      </c>
      <c r="F11" s="4">
        <f>MATCH($E11,REPORT_DATA_BY_COMP!$A:$A,0)</f>
        <v>401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8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6</v>
      </c>
      <c r="V11" s="11">
        <f>IFERROR(INDEX(REPORT_DATA_BY_COMP!$A:$AH,$F11,MATCH(V$8,REPORT_DATA_BY_COMP!$A$1:$AH$1,0)), "")</f>
        <v>0</v>
      </c>
    </row>
    <row r="12" spans="1:22">
      <c r="A12" s="26" t="s">
        <v>769</v>
      </c>
      <c r="B12" s="27" t="s">
        <v>764</v>
      </c>
      <c r="C12" s="4" t="s">
        <v>1174</v>
      </c>
      <c r="D12" s="4" t="s">
        <v>778</v>
      </c>
      <c r="E12" s="4" t="str">
        <f>CONCATENATE(YEAR,":",MONTH,":",WEEK,":",DAY,":",$A12)</f>
        <v>2016:2:2:7:HUALIAN_1_S</v>
      </c>
      <c r="F12" s="4">
        <f>MATCH($E12,REPORT_DATA_BY_COMP!$A:$A,0)</f>
        <v>402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B13" s="9" t="s">
        <v>1418</v>
      </c>
      <c r="C13" s="10"/>
      <c r="D13" s="10"/>
      <c r="E13" s="10"/>
      <c r="F13" s="10"/>
      <c r="G13" s="12">
        <f t="shared" ref="G13:V13" si="0">SUM(G10:G11)</f>
        <v>0</v>
      </c>
      <c r="H13" s="12">
        <f t="shared" si="0"/>
        <v>1</v>
      </c>
      <c r="I13" s="12">
        <f t="shared" si="0"/>
        <v>5</v>
      </c>
      <c r="J13" s="12">
        <f t="shared" si="0"/>
        <v>8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18</v>
      </c>
      <c r="O13" s="12">
        <f t="shared" si="0"/>
        <v>5</v>
      </c>
      <c r="P13" s="12">
        <f t="shared" si="0"/>
        <v>17</v>
      </c>
      <c r="Q13" s="12">
        <f t="shared" si="0"/>
        <v>21</v>
      </c>
      <c r="R13" s="12">
        <f t="shared" si="0"/>
        <v>10</v>
      </c>
      <c r="S13" s="12">
        <f t="shared" si="0"/>
        <v>4</v>
      </c>
      <c r="T13" s="12">
        <f t="shared" si="0"/>
        <v>10</v>
      </c>
      <c r="U13" s="12">
        <f t="shared" si="0"/>
        <v>6</v>
      </c>
      <c r="V13" s="12">
        <f t="shared" si="0"/>
        <v>0</v>
      </c>
    </row>
    <row r="14" spans="1:22">
      <c r="B14" s="5" t="s">
        <v>1437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765</v>
      </c>
      <c r="B15" s="27" t="s">
        <v>766</v>
      </c>
      <c r="C15" s="4" t="s">
        <v>1438</v>
      </c>
      <c r="D15" s="4" t="s">
        <v>776</v>
      </c>
      <c r="E15" s="4" t="str">
        <f>CONCATENATE(YEAR,":",MONTH,":",WEEK,":",DAY,":",$A15)</f>
        <v>2016:2:2:7:HUALIAN_3_A_E</v>
      </c>
      <c r="F15" s="4">
        <f>MATCH($E15,REPORT_DATA_BY_COMP!$A:$A,0)</f>
        <v>403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4</v>
      </c>
      <c r="O15" s="11">
        <f>IFERROR(INDEX(REPORT_DATA_BY_COMP!$A:$AH,$F15,MATCH(O$8,REPORT_DATA_BY_COMP!$A$1:$AH$1,0)), "")</f>
        <v>0</v>
      </c>
      <c r="P15" s="11">
        <f>IFERROR(INDEX(REPORT_DATA_BY_COMP!$A:$AH,$F15,MATCH(P$8,REPORT_DATA_BY_COMP!$A$1:$AH$1,0)), "")</f>
        <v>2</v>
      </c>
      <c r="Q15" s="11">
        <f>IFERROR(INDEX(REPORT_DATA_BY_COMP!$A:$AH,$F15,MATCH(Q$8,REPORT_DATA_BY_COMP!$A$1:$AH$1,0)), "")</f>
        <v>11</v>
      </c>
      <c r="R15" s="11">
        <f>IFERROR(INDEX(REPORT_DATA_BY_COMP!$A:$AH,$F15,MATCH(R$8,REPORT_DATA_BY_COMP!$A$1:$AH$1,0)), "")</f>
        <v>2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1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767</v>
      </c>
      <c r="B16" s="27" t="s">
        <v>768</v>
      </c>
      <c r="C16" s="4" t="s">
        <v>1439</v>
      </c>
      <c r="D16" s="4" t="s">
        <v>777</v>
      </c>
      <c r="E16" s="4" t="str">
        <f>CONCATENATE(YEAR,":",MONTH,":",WEEK,":",DAY,":",$A16)</f>
        <v>2016:2:2:7:HUALIAN_3_B_E</v>
      </c>
      <c r="F16" s="4">
        <f>MATCH($E16,REPORT_DATA_BY_COMP!$A:$A,0)</f>
        <v>404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3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7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9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A17" s="26" t="s">
        <v>763</v>
      </c>
      <c r="B17" s="27" t="s">
        <v>770</v>
      </c>
      <c r="C17" s="4" t="s">
        <v>1440</v>
      </c>
      <c r="D17" s="4" t="s">
        <v>775</v>
      </c>
      <c r="E17" s="4" t="str">
        <f>CONCATENATE(YEAR,":",MONTH,":",WEEK,":",DAY,":",$A17)</f>
        <v>2016:2:2:7:HUALIAN_3_S</v>
      </c>
      <c r="F17" s="4">
        <f>MATCH($E17,REPORT_DATA_BY_COMP!$A:$A,0)</f>
        <v>405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2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B18" s="9" t="s">
        <v>1418</v>
      </c>
      <c r="C18" s="10"/>
      <c r="D18" s="10"/>
      <c r="E18" s="10"/>
      <c r="F18" s="10"/>
      <c r="G18" s="12">
        <f t="shared" ref="G18:V18" si="1">SUM(G15:G16)</f>
        <v>0</v>
      </c>
      <c r="H18" s="12">
        <f t="shared" si="1"/>
        <v>1</v>
      </c>
      <c r="I18" s="12">
        <f t="shared" si="1"/>
        <v>6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11</v>
      </c>
      <c r="O18" s="12">
        <f t="shared" si="1"/>
        <v>3</v>
      </c>
      <c r="P18" s="12">
        <f t="shared" si="1"/>
        <v>10</v>
      </c>
      <c r="Q18" s="12">
        <f t="shared" si="1"/>
        <v>15</v>
      </c>
      <c r="R18" s="12">
        <f t="shared" si="1"/>
        <v>11</v>
      </c>
      <c r="S18" s="12">
        <f t="shared" si="1"/>
        <v>0</v>
      </c>
      <c r="T18" s="12">
        <f t="shared" si="1"/>
        <v>5</v>
      </c>
      <c r="U18" s="12">
        <f t="shared" si="1"/>
        <v>0</v>
      </c>
      <c r="V18" s="12">
        <f t="shared" si="1"/>
        <v>0</v>
      </c>
    </row>
    <row r="19" spans="1:22">
      <c r="A19" s="60"/>
      <c r="B19" s="4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6"/>
    </row>
    <row r="20" spans="1:22">
      <c r="B20" s="13" t="s">
        <v>1416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B21" s="28" t="s">
        <v>1387</v>
      </c>
      <c r="C21" s="14"/>
      <c r="D21" s="14"/>
      <c r="E21" s="14" t="str">
        <f>CONCATENATE(YEAR,":",MONTH,":1:",WEEKLY_REPORT_DAY,":", $A$1)</f>
        <v>2016:2:1:7:HUALIAN</v>
      </c>
      <c r="F21" s="14">
        <f>MATCH($E21,REPORT_DATA_BY_ZONE!$A:$A, 0)</f>
        <v>37</v>
      </c>
      <c r="G21" s="11">
        <f>IFERROR(INDEX(REPORT_DATA_BY_ZONE!$A:$AH,$F21,MATCH(G$8,REPORT_DATA_BY_ZONE!$A$1:$AH$1,0)), "")</f>
        <v>0</v>
      </c>
      <c r="H21" s="11">
        <f>IFERROR(INDEX(REPORT_DATA_BY_ZONE!$A:$AH,$F21,MATCH(H$8,REPORT_DATA_BY_ZONE!$A$1:$AH$1,0)), "")</f>
        <v>1</v>
      </c>
      <c r="I21" s="11">
        <f>IFERROR(INDEX(REPORT_DATA_BY_ZONE!$A:$AH,$F21,MATCH(I$8,REPORT_DATA_BY_ZONE!$A$1:$AH$1,0)), "")</f>
        <v>8</v>
      </c>
      <c r="J21" s="11">
        <f>IFERROR(INDEX(REPORT_DATA_BY_ZONE!$A:$AH,$F21,MATCH(J$8,REPORT_DATA_BY_ZONE!$A$1:$AH$1,0)), "")</f>
        <v>15</v>
      </c>
      <c r="K21" s="11">
        <f>IFERROR(INDEX(REPORT_DATA_BY_ZONE!$A:$AH,$F21,MATCH(K$8,REPORT_DATA_BY_ZONE!$A$1:$AH$1,0)), "")</f>
        <v>0</v>
      </c>
      <c r="L21" s="11">
        <f>IFERROR(INDEX(REPORT_DATA_BY_ZONE!$A:$AH,$F21,MATCH(L$8,REPORT_DATA_BY_ZONE!$A$1:$AH$1,0)), "")</f>
        <v>0</v>
      </c>
      <c r="M21" s="11">
        <f>IFERROR(INDEX(REPORT_DATA_BY_ZONE!$A:$AH,$F21,MATCH(M$8,REPORT_DATA_BY_ZONE!$A$1:$AH$1,0)), "")</f>
        <v>0</v>
      </c>
      <c r="N21" s="11">
        <f>IFERROR(INDEX(REPORT_DATA_BY_ZONE!$A:$AH,$F21,MATCH(N$8,REPORT_DATA_BY_ZONE!$A$1:$AH$1,0)), "")</f>
        <v>34</v>
      </c>
      <c r="O21" s="11">
        <f>IFERROR(INDEX(REPORT_DATA_BY_ZONE!$A:$AH,$F21,MATCH(O$8,REPORT_DATA_BY_ZONE!$A$1:$AH$1,0)), "")</f>
        <v>10</v>
      </c>
      <c r="P21" s="11">
        <f>IFERROR(INDEX(REPORT_DATA_BY_ZONE!$A:$AH,$F21,MATCH(P$8,REPORT_DATA_BY_ZONE!$A$1:$AH$1,0)), "")</f>
        <v>35</v>
      </c>
      <c r="Q21" s="11">
        <f>IFERROR(INDEX(REPORT_DATA_BY_ZONE!$A:$AH,$F21,MATCH(Q$8,REPORT_DATA_BY_ZONE!$A$1:$AH$1,0)), "")</f>
        <v>47</v>
      </c>
      <c r="R21" s="11">
        <f>IFERROR(INDEX(REPORT_DATA_BY_ZONE!$A:$AH,$F21,MATCH(R$8,REPORT_DATA_BY_ZONE!$A$1:$AH$1,0)), "")</f>
        <v>26</v>
      </c>
      <c r="S21" s="11">
        <f>IFERROR(INDEX(REPORT_DATA_BY_ZONE!$A:$AH,$F21,MATCH(S$8,REPORT_DATA_BY_ZONE!$A$1:$AH$1,0)), "")</f>
        <v>1</v>
      </c>
      <c r="T21" s="11">
        <f>IFERROR(INDEX(REPORT_DATA_BY_ZONE!$A:$AH,$F21,MATCH(T$8,REPORT_DATA_BY_ZONE!$A$1:$AH$1,0)), "")</f>
        <v>19</v>
      </c>
      <c r="U21" s="11">
        <f>IFERROR(INDEX(REPORT_DATA_BY_ZONE!$A:$AH,$F21,MATCH(U$8,REPORT_DATA_BY_ZONE!$A$1:$AH$1,0)), "")</f>
        <v>2</v>
      </c>
      <c r="V21" s="11">
        <f>IFERROR(INDEX(REPORT_DATA_BY_ZONE!$A:$AH,$F21,MATCH(V$8,REPORT_DATA_BY_ZONE!$A$1:$AH$1,0)), "")</f>
        <v>0</v>
      </c>
    </row>
    <row r="22" spans="1:22">
      <c r="B22" s="28" t="s">
        <v>1386</v>
      </c>
      <c r="C22" s="14"/>
      <c r="D22" s="14"/>
      <c r="E22" s="14" t="str">
        <f>CONCATENATE(YEAR,":",MONTH,":2:",WEEKLY_REPORT_DAY,":", $A$1)</f>
        <v>2016:2:2:7:HUALIAN</v>
      </c>
      <c r="F22" s="14">
        <f>MATCH($E22,REPORT_DATA_BY_ZONE!$A:$A, 0)</f>
        <v>48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2</v>
      </c>
      <c r="I22" s="11">
        <f>IFERROR(INDEX(REPORT_DATA_BY_ZONE!$A:$AH,$F22,MATCH(I$8,REPORT_DATA_BY_ZONE!$A$1:$AH$1,0)), "")</f>
        <v>13</v>
      </c>
      <c r="J22" s="11">
        <f>IFERROR(INDEX(REPORT_DATA_BY_ZONE!$A:$AH,$F22,MATCH(J$8,REPORT_DATA_BY_ZONE!$A$1:$AH$1,0)), "")</f>
        <v>14</v>
      </c>
      <c r="K22" s="11">
        <f>IFERROR(INDEX(REPORT_DATA_BY_ZONE!$A:$AH,$F22,MATCH(K$8,REPORT_DATA_BY_ZONE!$A$1:$AH$1,0)), "")</f>
        <v>2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37</v>
      </c>
      <c r="O22" s="11">
        <f>IFERROR(INDEX(REPORT_DATA_BY_ZONE!$A:$AH,$F22,MATCH(O$8,REPORT_DATA_BY_ZONE!$A$1:$AH$1,0)), "")</f>
        <v>12</v>
      </c>
      <c r="P22" s="11">
        <f>IFERROR(INDEX(REPORT_DATA_BY_ZONE!$A:$AH,$F22,MATCH(P$8,REPORT_DATA_BY_ZONE!$A$1:$AH$1,0)), "")</f>
        <v>37</v>
      </c>
      <c r="Q22" s="11">
        <f>IFERROR(INDEX(REPORT_DATA_BY_ZONE!$A:$AH,$F22,MATCH(Q$8,REPORT_DATA_BY_ZONE!$A$1:$AH$1,0)), "")</f>
        <v>52</v>
      </c>
      <c r="R22" s="11">
        <f>IFERROR(INDEX(REPORT_DATA_BY_ZONE!$A:$AH,$F22,MATCH(R$8,REPORT_DATA_BY_ZONE!$A$1:$AH$1,0)), "")</f>
        <v>26</v>
      </c>
      <c r="S22" s="11">
        <f>IFERROR(INDEX(REPORT_DATA_BY_ZONE!$A:$AH,$F22,MATCH(S$8,REPORT_DATA_BY_ZONE!$A$1:$AH$1,0)), "")</f>
        <v>4</v>
      </c>
      <c r="T22" s="11">
        <f>IFERROR(INDEX(REPORT_DATA_BY_ZONE!$A:$AH,$F22,MATCH(T$8,REPORT_DATA_BY_ZONE!$A$1:$AH$1,0)), "")</f>
        <v>20</v>
      </c>
      <c r="U22" s="11">
        <f>IFERROR(INDEX(REPORT_DATA_BY_ZONE!$A:$AH,$F22,MATCH(U$8,REPORT_DATA_BY_ZONE!$A$1:$AH$1,0)), "")</f>
        <v>9</v>
      </c>
      <c r="V22" s="11">
        <f>IFERROR(INDEX(REPORT_DATA_BY_ZONE!$A:$AH,$F22,MATCH(V$8,REPORT_DATA_BY_ZONE!$A$1:$AH$1,0)), "")</f>
        <v>0</v>
      </c>
    </row>
    <row r="23" spans="1:22">
      <c r="B23" s="28" t="s">
        <v>1388</v>
      </c>
      <c r="C23" s="14"/>
      <c r="D23" s="14"/>
      <c r="E23" s="14" t="str">
        <f>CONCATENATE(YEAR,":",MONTH,":3:",WEEKLY_REPORT_DAY,":", $A$1)</f>
        <v>2016:2:3:7:HUALIAN</v>
      </c>
      <c r="F23" s="14" t="e">
        <f>MATCH($E23,REPORT_DATA_BY_ZONE!$A:$A, 0)</f>
        <v>#N/A</v>
      </c>
      <c r="G23" s="11" t="str">
        <f>IFERROR(INDEX(REPORT_DATA_BY_ZONE!$A:$AH,$F23,MATCH(G$8,REPORT_DATA_BY_ZONE!$A$1:$AH$1,0)), "")</f>
        <v/>
      </c>
      <c r="H23" s="11" t="str">
        <f>IFERROR(INDEX(REPORT_DATA_BY_ZONE!$A:$AH,$F23,MATCH(H$8,REPORT_DATA_BY_ZONE!$A$1:$AH$1,0)), "")</f>
        <v/>
      </c>
      <c r="I23" s="11" t="str">
        <f>IFERROR(INDEX(REPORT_DATA_BY_ZONE!$A:$AH,$F23,MATCH(I$8,REPORT_DATA_BY_ZONE!$A$1:$AH$1,0)), "")</f>
        <v/>
      </c>
      <c r="J23" s="11" t="str">
        <f>IFERROR(INDEX(REPORT_DATA_BY_ZONE!$A:$AH,$F23,MATCH(J$8,REPORT_DATA_BY_ZONE!$A$1:$AH$1,0)), "")</f>
        <v/>
      </c>
      <c r="K23" s="11" t="str">
        <f>IFERROR(INDEX(REPORT_DATA_BY_ZONE!$A:$AH,$F23,MATCH(K$8,REPORT_DATA_BY_ZONE!$A$1:$AH$1,0)), "")</f>
        <v/>
      </c>
      <c r="L23" s="11" t="str">
        <f>IFERROR(INDEX(REPORT_DATA_BY_ZONE!$A:$AH,$F23,MATCH(L$8,REPORT_DATA_BY_ZONE!$A$1:$AH$1,0)), "")</f>
        <v/>
      </c>
      <c r="M23" s="11" t="str">
        <f>IFERROR(INDEX(REPORT_DATA_BY_ZONE!$A:$AH,$F23,MATCH(M$8,REPORT_DATA_BY_ZONE!$A$1:$AH$1,0)), "")</f>
        <v/>
      </c>
      <c r="N23" s="11" t="str">
        <f>IFERROR(INDEX(REPORT_DATA_BY_ZONE!$A:$AH,$F23,MATCH(N$8,REPORT_DATA_BY_ZONE!$A$1:$AH$1,0)), "")</f>
        <v/>
      </c>
      <c r="O23" s="11" t="str">
        <f>IFERROR(INDEX(REPORT_DATA_BY_ZONE!$A:$AH,$F23,MATCH(O$8,REPORT_DATA_BY_ZONE!$A$1:$AH$1,0)), "")</f>
        <v/>
      </c>
      <c r="P23" s="11" t="str">
        <f>IFERROR(INDEX(REPORT_DATA_BY_ZONE!$A:$AH,$F23,MATCH(P$8,REPORT_DATA_BY_ZONE!$A$1:$AH$1,0)), "")</f>
        <v/>
      </c>
      <c r="Q23" s="11" t="str">
        <f>IFERROR(INDEX(REPORT_DATA_BY_ZONE!$A:$AH,$F23,MATCH(Q$8,REPORT_DATA_BY_ZONE!$A$1:$AH$1,0)), "")</f>
        <v/>
      </c>
      <c r="R23" s="11" t="str">
        <f>IFERROR(INDEX(REPORT_DATA_BY_ZONE!$A:$AH,$F23,MATCH(R$8,REPORT_DATA_BY_ZONE!$A$1:$AH$1,0)), "")</f>
        <v/>
      </c>
      <c r="S23" s="11" t="str">
        <f>IFERROR(INDEX(REPORT_DATA_BY_ZONE!$A:$AH,$F23,MATCH(S$8,REPORT_DATA_BY_ZONE!$A$1:$AH$1,0)), "")</f>
        <v/>
      </c>
      <c r="T23" s="11" t="str">
        <f>IFERROR(INDEX(REPORT_DATA_BY_ZONE!$A:$AH,$F23,MATCH(T$8,REPORT_DATA_BY_ZONE!$A$1:$AH$1,0)), "")</f>
        <v/>
      </c>
      <c r="U23" s="11" t="str">
        <f>IFERROR(INDEX(REPORT_DATA_BY_ZONE!$A:$AH,$F23,MATCH(U$8,REPORT_DATA_BY_ZONE!$A$1:$AH$1,0)), "")</f>
        <v/>
      </c>
      <c r="V23" s="11" t="str">
        <f>IFERROR(INDEX(REPORT_DATA_BY_ZONE!$A:$AH,$F23,MATCH(V$8,REPORT_DATA_BY_ZONE!$A$1:$AH$1,0)), "")</f>
        <v/>
      </c>
    </row>
    <row r="24" spans="1:22">
      <c r="B24" s="28" t="s">
        <v>1389</v>
      </c>
      <c r="C24" s="14"/>
      <c r="D24" s="14"/>
      <c r="E24" s="14" t="str">
        <f>CONCATENATE(YEAR,":",MONTH,":4:",WEEKLY_REPORT_DAY,":", $A$1)</f>
        <v>2016:2:4:7:HUALIAN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1390</v>
      </c>
      <c r="C25" s="14"/>
      <c r="D25" s="14"/>
      <c r="E25" s="14" t="str">
        <f>CONCATENATE(YEAR,":",MONTH,":5:",WEEKLY_REPORT_DAY,":", $A$1)</f>
        <v>2016:2:5:7:HUALIAN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18" t="s">
        <v>1418</v>
      </c>
      <c r="C26" s="15"/>
      <c r="D26" s="15"/>
      <c r="E26" s="15"/>
      <c r="F26" s="15"/>
      <c r="G26" s="19">
        <f>SUM(G21:G25)</f>
        <v>1</v>
      </c>
      <c r="H26" s="19">
        <f t="shared" ref="H26:V26" si="2">SUM(H21:H25)</f>
        <v>3</v>
      </c>
      <c r="I26" s="19">
        <f t="shared" si="2"/>
        <v>21</v>
      </c>
      <c r="J26" s="19">
        <f t="shared" si="2"/>
        <v>29</v>
      </c>
      <c r="K26" s="19">
        <f t="shared" si="2"/>
        <v>2</v>
      </c>
      <c r="L26" s="19">
        <f t="shared" si="2"/>
        <v>0</v>
      </c>
      <c r="M26" s="19">
        <f t="shared" si="2"/>
        <v>0</v>
      </c>
      <c r="N26" s="19">
        <f t="shared" si="2"/>
        <v>71</v>
      </c>
      <c r="O26" s="19">
        <f t="shared" si="2"/>
        <v>22</v>
      </c>
      <c r="P26" s="19">
        <f t="shared" si="2"/>
        <v>72</v>
      </c>
      <c r="Q26" s="19">
        <f t="shared" si="2"/>
        <v>99</v>
      </c>
      <c r="R26" s="19">
        <f t="shared" si="2"/>
        <v>52</v>
      </c>
      <c r="S26" s="19">
        <f t="shared" si="2"/>
        <v>5</v>
      </c>
      <c r="T26" s="19">
        <f t="shared" si="2"/>
        <v>39</v>
      </c>
      <c r="U26" s="19">
        <f t="shared" si="2"/>
        <v>11</v>
      </c>
      <c r="V26" s="19">
        <f t="shared" si="2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719" priority="127" operator="lessThan">
      <formula>0.5</formula>
    </cfRule>
    <cfRule type="cellIs" dxfId="718" priority="128" operator="greaterThan">
      <formula>0.5</formula>
    </cfRule>
  </conditionalFormatting>
  <conditionalFormatting sqref="N10:N11">
    <cfRule type="cellIs" dxfId="717" priority="125" operator="lessThan">
      <formula>4.5</formula>
    </cfRule>
    <cfRule type="cellIs" dxfId="716" priority="126" operator="greaterThan">
      <formula>5.5</formula>
    </cfRule>
  </conditionalFormatting>
  <conditionalFormatting sqref="O10:O11">
    <cfRule type="cellIs" dxfId="715" priority="123" operator="lessThan">
      <formula>1.5</formula>
    </cfRule>
    <cfRule type="cellIs" dxfId="714" priority="124" operator="greaterThan">
      <formula>2.5</formula>
    </cfRule>
  </conditionalFormatting>
  <conditionalFormatting sqref="P10:P11">
    <cfRule type="cellIs" dxfId="713" priority="121" operator="lessThan">
      <formula>4.5</formula>
    </cfRule>
    <cfRule type="cellIs" dxfId="712" priority="122" operator="greaterThan">
      <formula>7.5</formula>
    </cfRule>
  </conditionalFormatting>
  <conditionalFormatting sqref="R10:S11">
    <cfRule type="cellIs" dxfId="711" priority="119" operator="lessThan">
      <formula>2.5</formula>
    </cfRule>
    <cfRule type="cellIs" dxfId="710" priority="120" operator="greaterThan">
      <formula>4.5</formula>
    </cfRule>
  </conditionalFormatting>
  <conditionalFormatting sqref="T10:T11">
    <cfRule type="cellIs" dxfId="709" priority="117" operator="lessThan">
      <formula>2.5</formula>
    </cfRule>
    <cfRule type="cellIs" dxfId="708" priority="118" operator="greaterThan">
      <formula>4.5</formula>
    </cfRule>
  </conditionalFormatting>
  <conditionalFormatting sqref="U10:U11">
    <cfRule type="cellIs" dxfId="707" priority="116" operator="greaterThan">
      <formula>1.5</formula>
    </cfRule>
  </conditionalFormatting>
  <conditionalFormatting sqref="L10:V11">
    <cfRule type="expression" dxfId="706" priority="113">
      <formula>L10=""</formula>
    </cfRule>
  </conditionalFormatting>
  <conditionalFormatting sqref="S10:S11">
    <cfRule type="cellIs" dxfId="705" priority="114" operator="greaterThan">
      <formula>0.5</formula>
    </cfRule>
    <cfRule type="cellIs" dxfId="704" priority="115" operator="lessThan">
      <formula>0.5</formula>
    </cfRule>
  </conditionalFormatting>
  <conditionalFormatting sqref="L12:M12">
    <cfRule type="cellIs" dxfId="703" priority="111" operator="lessThan">
      <formula>0.5</formula>
    </cfRule>
    <cfRule type="cellIs" dxfId="702" priority="112" operator="greaterThan">
      <formula>0.5</formula>
    </cfRule>
  </conditionalFormatting>
  <conditionalFormatting sqref="N12">
    <cfRule type="cellIs" dxfId="701" priority="109" operator="lessThan">
      <formula>4.5</formula>
    </cfRule>
    <cfRule type="cellIs" dxfId="700" priority="110" operator="greaterThan">
      <formula>5.5</formula>
    </cfRule>
  </conditionalFormatting>
  <conditionalFormatting sqref="O12">
    <cfRule type="cellIs" dxfId="699" priority="107" operator="lessThan">
      <formula>1.5</formula>
    </cfRule>
    <cfRule type="cellIs" dxfId="698" priority="108" operator="greaterThan">
      <formula>2.5</formula>
    </cfRule>
  </conditionalFormatting>
  <conditionalFormatting sqref="P12">
    <cfRule type="cellIs" dxfId="697" priority="105" operator="lessThan">
      <formula>4.5</formula>
    </cfRule>
    <cfRule type="cellIs" dxfId="696" priority="106" operator="greaterThan">
      <formula>7.5</formula>
    </cfRule>
  </conditionalFormatting>
  <conditionalFormatting sqref="R12:S12">
    <cfRule type="cellIs" dxfId="695" priority="103" operator="lessThan">
      <formula>2.5</formula>
    </cfRule>
    <cfRule type="cellIs" dxfId="694" priority="104" operator="greaterThan">
      <formula>4.5</formula>
    </cfRule>
  </conditionalFormatting>
  <conditionalFormatting sqref="T12">
    <cfRule type="cellIs" dxfId="693" priority="101" operator="lessThan">
      <formula>2.5</formula>
    </cfRule>
    <cfRule type="cellIs" dxfId="692" priority="102" operator="greaterThan">
      <formula>4.5</formula>
    </cfRule>
  </conditionalFormatting>
  <conditionalFormatting sqref="U12">
    <cfRule type="cellIs" dxfId="691" priority="100" operator="greaterThan">
      <formula>1.5</formula>
    </cfRule>
  </conditionalFormatting>
  <conditionalFormatting sqref="L12:V12">
    <cfRule type="expression" dxfId="690" priority="97">
      <formula>L12=""</formula>
    </cfRule>
  </conditionalFormatting>
  <conditionalFormatting sqref="S12">
    <cfRule type="cellIs" dxfId="689" priority="98" operator="greaterThan">
      <formula>0.5</formula>
    </cfRule>
    <cfRule type="cellIs" dxfId="688" priority="99" operator="lessThan">
      <formula>0.5</formula>
    </cfRule>
  </conditionalFormatting>
  <conditionalFormatting sqref="L15:M16">
    <cfRule type="cellIs" dxfId="687" priority="79" operator="lessThan">
      <formula>0.5</formula>
    </cfRule>
    <cfRule type="cellIs" dxfId="686" priority="80" operator="greaterThan">
      <formula>0.5</formula>
    </cfRule>
  </conditionalFormatting>
  <conditionalFormatting sqref="N15:N16">
    <cfRule type="cellIs" dxfId="685" priority="77" operator="lessThan">
      <formula>4.5</formula>
    </cfRule>
    <cfRule type="cellIs" dxfId="684" priority="78" operator="greaterThan">
      <formula>5.5</formula>
    </cfRule>
  </conditionalFormatting>
  <conditionalFormatting sqref="O15:O16">
    <cfRule type="cellIs" dxfId="683" priority="75" operator="lessThan">
      <formula>1.5</formula>
    </cfRule>
    <cfRule type="cellIs" dxfId="682" priority="76" operator="greaterThan">
      <formula>2.5</formula>
    </cfRule>
  </conditionalFormatting>
  <conditionalFormatting sqref="P15:P16">
    <cfRule type="cellIs" dxfId="681" priority="73" operator="lessThan">
      <formula>4.5</formula>
    </cfRule>
    <cfRule type="cellIs" dxfId="680" priority="74" operator="greaterThan">
      <formula>7.5</formula>
    </cfRule>
  </conditionalFormatting>
  <conditionalFormatting sqref="R15:S16">
    <cfRule type="cellIs" dxfId="679" priority="71" operator="lessThan">
      <formula>2.5</formula>
    </cfRule>
    <cfRule type="cellIs" dxfId="678" priority="72" operator="greaterThan">
      <formula>4.5</formula>
    </cfRule>
  </conditionalFormatting>
  <conditionalFormatting sqref="T15:T16">
    <cfRule type="cellIs" dxfId="677" priority="69" operator="lessThan">
      <formula>2.5</formula>
    </cfRule>
    <cfRule type="cellIs" dxfId="676" priority="70" operator="greaterThan">
      <formula>4.5</formula>
    </cfRule>
  </conditionalFormatting>
  <conditionalFormatting sqref="U15:U16">
    <cfRule type="cellIs" dxfId="675" priority="68" operator="greaterThan">
      <formula>1.5</formula>
    </cfRule>
  </conditionalFormatting>
  <conditionalFormatting sqref="L15:V16">
    <cfRule type="expression" dxfId="674" priority="65">
      <formula>L15=""</formula>
    </cfRule>
  </conditionalFormatting>
  <conditionalFormatting sqref="S15:S16">
    <cfRule type="cellIs" dxfId="673" priority="66" operator="greaterThan">
      <formula>0.5</formula>
    </cfRule>
    <cfRule type="cellIs" dxfId="672" priority="67" operator="lessThan">
      <formula>0.5</formula>
    </cfRule>
  </conditionalFormatting>
  <conditionalFormatting sqref="L17:M17">
    <cfRule type="cellIs" dxfId="671" priority="63" operator="lessThan">
      <formula>0.5</formula>
    </cfRule>
    <cfRule type="cellIs" dxfId="670" priority="64" operator="greaterThan">
      <formula>0.5</formula>
    </cfRule>
  </conditionalFormatting>
  <conditionalFormatting sqref="N17">
    <cfRule type="cellIs" dxfId="669" priority="61" operator="lessThan">
      <formula>4.5</formula>
    </cfRule>
    <cfRule type="cellIs" dxfId="668" priority="62" operator="greaterThan">
      <formula>5.5</formula>
    </cfRule>
  </conditionalFormatting>
  <conditionalFormatting sqref="O17">
    <cfRule type="cellIs" dxfId="667" priority="59" operator="lessThan">
      <formula>1.5</formula>
    </cfRule>
    <cfRule type="cellIs" dxfId="666" priority="60" operator="greaterThan">
      <formula>2.5</formula>
    </cfRule>
  </conditionalFormatting>
  <conditionalFormatting sqref="P17">
    <cfRule type="cellIs" dxfId="665" priority="57" operator="lessThan">
      <formula>4.5</formula>
    </cfRule>
    <cfRule type="cellIs" dxfId="664" priority="58" operator="greaterThan">
      <formula>7.5</formula>
    </cfRule>
  </conditionalFormatting>
  <conditionalFormatting sqref="R17:S17">
    <cfRule type="cellIs" dxfId="663" priority="55" operator="lessThan">
      <formula>2.5</formula>
    </cfRule>
    <cfRule type="cellIs" dxfId="662" priority="56" operator="greaterThan">
      <formula>4.5</formula>
    </cfRule>
  </conditionalFormatting>
  <conditionalFormatting sqref="T17">
    <cfRule type="cellIs" dxfId="661" priority="53" operator="lessThan">
      <formula>2.5</formula>
    </cfRule>
    <cfRule type="cellIs" dxfId="660" priority="54" operator="greaterThan">
      <formula>4.5</formula>
    </cfRule>
  </conditionalFormatting>
  <conditionalFormatting sqref="U17">
    <cfRule type="cellIs" dxfId="659" priority="52" operator="greaterThan">
      <formula>1.5</formula>
    </cfRule>
  </conditionalFormatting>
  <conditionalFormatting sqref="L17:V17">
    <cfRule type="expression" dxfId="658" priority="49">
      <formula>L17=""</formula>
    </cfRule>
  </conditionalFormatting>
  <conditionalFormatting sqref="S17">
    <cfRule type="cellIs" dxfId="657" priority="50" operator="greaterThan">
      <formula>0.5</formula>
    </cfRule>
    <cfRule type="cellIs" dxfId="656" priority="51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10" workbookViewId="0">
      <selection activeCell="B40" sqref="B4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83</v>
      </c>
      <c r="K1" s="39" t="s">
        <v>85</v>
      </c>
      <c r="L1" s="39" t="s">
        <v>84</v>
      </c>
      <c r="M1" s="39" t="s">
        <v>73</v>
      </c>
      <c r="N1" s="39" t="s">
        <v>71</v>
      </c>
      <c r="O1" s="39" t="s">
        <v>72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1462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80</v>
      </c>
      <c r="K2" s="8" t="s">
        <v>79</v>
      </c>
      <c r="L2" s="8" t="s">
        <v>78</v>
      </c>
      <c r="M2" s="8" t="s">
        <v>77</v>
      </c>
      <c r="N2" s="8" t="s">
        <v>81</v>
      </c>
      <c r="O2" s="8" t="s">
        <v>82</v>
      </c>
      <c r="P2" s="8" t="s">
        <v>1463</v>
      </c>
      <c r="Q2" s="8" t="s">
        <v>16</v>
      </c>
      <c r="R2" s="37" t="s">
        <v>1464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2014:1:0:0:HUALIAN</v>
      </c>
      <c r="F3" s="37" t="e">
        <f ca="1">MATCH($E3,INDIRECT(CONCATENATE($B$41,"$A:$A")),0)</f>
        <v>#N/A</v>
      </c>
      <c r="G3" s="30" t="e">
        <f ca="1">INDEX(INDIRECT(CONCATENATE($B$41,"$A:$AG")),$F3,MATCH(G$2,INDIRECT(CONCATENATE($B$41,"$A$1:$AG$1")),0))</f>
        <v>#N/A</v>
      </c>
      <c r="H3" s="30">
        <f t="shared" ref="H3:H38" si="3">$B$43</f>
        <v>8</v>
      </c>
      <c r="I3" s="37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2014:2:0:0:HUALIAN</v>
      </c>
      <c r="F4" s="37">
        <f t="shared" ref="F4:F38" ca="1" si="5">MATCH($E4,INDIRECT(CONCATENATE($B$41,"$A:$A")),0)</f>
        <v>31</v>
      </c>
      <c r="G4" s="30">
        <f t="shared" ref="G4:G38" ca="1" si="6">INDEX(INDIRECT(CONCATENATE($B$41,"$A:$AG")),$F4,MATCH(G$2,INDIRECT(CONCATENATE($B$41,"$A$1:$AG$1")),0))</f>
        <v>9</v>
      </c>
      <c r="H4" s="30">
        <f t="shared" si="3"/>
        <v>8</v>
      </c>
      <c r="I4" s="37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2014:3:0:0:HUALIAN</v>
      </c>
      <c r="F5" s="37">
        <f t="shared" ca="1" si="5"/>
        <v>39</v>
      </c>
      <c r="G5" s="30">
        <f t="shared" ca="1" si="6"/>
        <v>4</v>
      </c>
      <c r="H5" s="30">
        <f t="shared" si="3"/>
        <v>8</v>
      </c>
      <c r="I5" s="37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2014:4:0:0:HUALIAN</v>
      </c>
      <c r="F6" s="37">
        <f t="shared" ca="1" si="5"/>
        <v>47</v>
      </c>
      <c r="G6" s="30">
        <f t="shared" ca="1" si="6"/>
        <v>6</v>
      </c>
      <c r="H6" s="30">
        <f t="shared" si="3"/>
        <v>8</v>
      </c>
      <c r="I6" s="37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2014:5:0:0:HUALIAN</v>
      </c>
      <c r="F7" s="37">
        <f t="shared" ca="1" si="5"/>
        <v>55</v>
      </c>
      <c r="G7" s="30">
        <f t="shared" ca="1" si="6"/>
        <v>4</v>
      </c>
      <c r="H7" s="30">
        <f t="shared" si="3"/>
        <v>8</v>
      </c>
      <c r="I7" s="37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2014:6:0:0:HUALIAN</v>
      </c>
      <c r="F8" s="37">
        <f t="shared" ca="1" si="5"/>
        <v>63</v>
      </c>
      <c r="G8" s="30">
        <f t="shared" ca="1" si="6"/>
        <v>4</v>
      </c>
      <c r="H8" s="30">
        <f t="shared" si="3"/>
        <v>8</v>
      </c>
      <c r="I8" s="37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2014:7:0:0:HUALIAN</v>
      </c>
      <c r="F9" s="37">
        <f t="shared" ca="1" si="5"/>
        <v>71</v>
      </c>
      <c r="G9" s="30">
        <f t="shared" ca="1" si="6"/>
        <v>2</v>
      </c>
      <c r="H9" s="30">
        <f t="shared" si="3"/>
        <v>8</v>
      </c>
      <c r="I9" s="37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2014:8:0:0:HUALIAN</v>
      </c>
      <c r="F10" s="37">
        <f t="shared" ca="1" si="5"/>
        <v>79</v>
      </c>
      <c r="G10" s="30">
        <f t="shared" ca="1" si="6"/>
        <v>5</v>
      </c>
      <c r="H10" s="30">
        <f t="shared" si="3"/>
        <v>8</v>
      </c>
      <c r="I10" s="37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2014:9:0:0:HUALIAN</v>
      </c>
      <c r="F11" s="37">
        <f t="shared" ca="1" si="5"/>
        <v>87</v>
      </c>
      <c r="G11" s="30">
        <f t="shared" ca="1" si="6"/>
        <v>3</v>
      </c>
      <c r="H11" s="30">
        <f t="shared" si="3"/>
        <v>8</v>
      </c>
      <c r="I11" s="37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2014:10:0:0:HUALIAN</v>
      </c>
      <c r="F12" s="37">
        <f t="shared" ca="1" si="5"/>
        <v>4</v>
      </c>
      <c r="G12" s="30">
        <f t="shared" ca="1" si="6"/>
        <v>5</v>
      </c>
      <c r="H12" s="30">
        <f t="shared" si="3"/>
        <v>8</v>
      </c>
      <c r="I12" s="37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2014:11:0:0:HUALIAN</v>
      </c>
      <c r="F13" s="37">
        <f t="shared" ca="1" si="5"/>
        <v>13</v>
      </c>
      <c r="G13" s="30">
        <f t="shared" ca="1" si="6"/>
        <v>4</v>
      </c>
      <c r="H13" s="30">
        <f t="shared" si="3"/>
        <v>8</v>
      </c>
      <c r="I13" s="37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2014:12:0:0:HUALIAN</v>
      </c>
      <c r="F14" s="37">
        <f t="shared" ca="1" si="5"/>
        <v>22</v>
      </c>
      <c r="G14" s="30">
        <f t="shared" ca="1" si="6"/>
        <v>2</v>
      </c>
      <c r="H14" s="30">
        <f t="shared" si="3"/>
        <v>8</v>
      </c>
      <c r="I14" s="37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2015:1:0:0:HUALIAN</v>
      </c>
      <c r="F15" s="37">
        <f t="shared" ca="1" si="5"/>
        <v>126</v>
      </c>
      <c r="G15" s="30">
        <f t="shared" ca="1" si="6"/>
        <v>3</v>
      </c>
      <c r="H15" s="30">
        <f t="shared" si="3"/>
        <v>8</v>
      </c>
      <c r="I15" s="37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2015:2:0:0:HUALIAN</v>
      </c>
      <c r="F16" s="37">
        <f t="shared" ca="1" si="5"/>
        <v>135</v>
      </c>
      <c r="G16" s="30">
        <f t="shared" ca="1" si="6"/>
        <v>0</v>
      </c>
      <c r="H16" s="30">
        <f t="shared" si="3"/>
        <v>8</v>
      </c>
      <c r="I16" s="37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2015:3:0:0:HUALIAN</v>
      </c>
      <c r="F17" s="37">
        <f t="shared" ca="1" si="5"/>
        <v>145</v>
      </c>
      <c r="G17" s="30">
        <f t="shared" ca="1" si="6"/>
        <v>3</v>
      </c>
      <c r="H17" s="30">
        <f t="shared" si="3"/>
        <v>8</v>
      </c>
      <c r="I17" s="37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2015:4:0:0:HUALIAN</v>
      </c>
      <c r="F18" s="37">
        <f t="shared" ca="1" si="5"/>
        <v>155</v>
      </c>
      <c r="G18" s="30">
        <f t="shared" ca="1" si="6"/>
        <v>1</v>
      </c>
      <c r="H18" s="30">
        <f t="shared" si="3"/>
        <v>8</v>
      </c>
      <c r="I18" s="37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2015:5:0:0:HUALIAN</v>
      </c>
      <c r="F19" s="37">
        <f t="shared" ca="1" si="5"/>
        <v>165</v>
      </c>
      <c r="G19" s="30">
        <f t="shared" ca="1" si="6"/>
        <v>5</v>
      </c>
      <c r="H19" s="30">
        <f t="shared" si="3"/>
        <v>8</v>
      </c>
      <c r="I19" s="37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2015:6:0:0:HUALIAN</v>
      </c>
      <c r="F20" s="37">
        <f t="shared" ca="1" si="5"/>
        <v>175</v>
      </c>
      <c r="G20" s="30">
        <f t="shared" ca="1" si="6"/>
        <v>3</v>
      </c>
      <c r="H20" s="30">
        <f t="shared" si="3"/>
        <v>8</v>
      </c>
      <c r="I20" s="37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2015:7:0:0:HUALIAN</v>
      </c>
      <c r="F21" s="37">
        <f t="shared" ca="1" si="5"/>
        <v>185</v>
      </c>
      <c r="G21" s="30">
        <f t="shared" ca="1" si="6"/>
        <v>5</v>
      </c>
      <c r="H21" s="30">
        <f t="shared" si="3"/>
        <v>8</v>
      </c>
      <c r="I21" s="37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2015:8:0:0:HUALIAN</v>
      </c>
      <c r="F22" s="37">
        <f t="shared" ca="1" si="5"/>
        <v>195</v>
      </c>
      <c r="G22" s="30">
        <f t="shared" ca="1" si="6"/>
        <v>1</v>
      </c>
      <c r="H22" s="30">
        <f t="shared" si="3"/>
        <v>8</v>
      </c>
      <c r="I22" s="37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2015:9:0:0:HUALIAN</v>
      </c>
      <c r="F23" s="37">
        <f t="shared" ca="1" si="5"/>
        <v>205</v>
      </c>
      <c r="G23" s="30">
        <f t="shared" ca="1" si="6"/>
        <v>2</v>
      </c>
      <c r="H23" s="30">
        <f t="shared" si="3"/>
        <v>8</v>
      </c>
      <c r="I23" s="37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2015:10:0:0:HUALIAN</v>
      </c>
      <c r="F24" s="37">
        <f t="shared" ca="1" si="5"/>
        <v>95</v>
      </c>
      <c r="G24" s="30">
        <f t="shared" ca="1" si="6"/>
        <v>4</v>
      </c>
      <c r="H24" s="30">
        <f t="shared" si="3"/>
        <v>8</v>
      </c>
      <c r="I24" s="37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2015:11:0:0:HUALIAN</v>
      </c>
      <c r="F25" s="37">
        <f t="shared" ca="1" si="5"/>
        <v>105</v>
      </c>
      <c r="G25" s="30">
        <f t="shared" ca="1" si="6"/>
        <v>4</v>
      </c>
      <c r="H25" s="30">
        <f t="shared" si="3"/>
        <v>8</v>
      </c>
      <c r="I25" s="37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2015:12:0:0:HUALIAN</v>
      </c>
      <c r="F26" s="37">
        <f t="shared" ca="1" si="5"/>
        <v>115</v>
      </c>
      <c r="G26" s="30">
        <f t="shared" ca="1" si="6"/>
        <v>1</v>
      </c>
      <c r="H26" s="30">
        <f t="shared" si="3"/>
        <v>8</v>
      </c>
      <c r="I26" s="37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2016:1:0:0:HUALIAN</v>
      </c>
      <c r="F27" s="37">
        <f t="shared" ca="1" si="5"/>
        <v>215</v>
      </c>
      <c r="G27" s="30">
        <f t="shared" ca="1" si="6"/>
        <v>1</v>
      </c>
      <c r="H27" s="30">
        <f t="shared" si="3"/>
        <v>8</v>
      </c>
      <c r="I27" s="37">
        <f t="shared" ca="1" si="7"/>
        <v>4</v>
      </c>
      <c r="J27" s="11">
        <f t="shared" ca="1" si="8"/>
        <v>1</v>
      </c>
      <c r="K27" s="11">
        <f t="shared" ca="1" si="8"/>
        <v>0</v>
      </c>
      <c r="L27" s="11">
        <f t="shared" ca="1" si="8"/>
        <v>0</v>
      </c>
      <c r="M27" s="11">
        <f t="shared" ca="1" si="8"/>
        <v>8</v>
      </c>
      <c r="N27" s="11">
        <f t="shared" ca="1" si="8"/>
        <v>0</v>
      </c>
      <c r="O27" s="11">
        <f t="shared" ca="1" si="8"/>
        <v>0</v>
      </c>
      <c r="P27" s="8">
        <v>-11</v>
      </c>
      <c r="Q27" s="38">
        <f>DATE(YEAR, MONTH,DAY + 7*P27)</f>
        <v>42330</v>
      </c>
      <c r="R27" s="37">
        <f t="shared" ref="R27:R38" si="9">WEEKNUM(Q27,2)-WEEKNUM(DATE(YEAR(Q27),MONTH(Q27),1),2)+1</f>
        <v>4</v>
      </c>
      <c r="S27" s="38" t="str">
        <f ca="1">CONCATENATE(YEAR(Q27),":",MONTH(Q27),":",R27,":",WEEKLY_REPORT_DAY,":", INDIRECT(CONCATENATE($B$39, "$A$1")))</f>
        <v>2015:11:4:7:HUALIAN</v>
      </c>
      <c r="T27" s="37" t="e">
        <f ca="1">MATCH(S27,INDIRECT(CONCATENATE($B$40,"$A:$A")),0)</f>
        <v>#N/A</v>
      </c>
      <c r="U27" s="30" t="e">
        <f ca="1">INDEX(INDIRECT(CONCATENATE($B$40,"$A:$AG")),$T27,MATCH(U$2,INDIRECT(CONCATENATE($B$40,"$A1:$AG1")),0))</f>
        <v>#N/A</v>
      </c>
      <c r="V27" s="30" t="e">
        <f t="shared" ref="V27:Y38" ca="1" si="10">INDEX(INDIRECT(CONCATENATE($B$40,"$A:$AG")),$T27,MATCH(V$2,INDIRECT(CONCATENATE($B$40,"$A1:$AG1")),0))</f>
        <v>#N/A</v>
      </c>
      <c r="W27" s="30" t="e">
        <f t="shared" ca="1" si="10"/>
        <v>#N/A</v>
      </c>
      <c r="X27" s="30" t="e">
        <f t="shared" ca="1" si="10"/>
        <v>#N/A</v>
      </c>
      <c r="Y27" s="30" t="e">
        <f t="shared" ca="1" si="10"/>
        <v>#N/A</v>
      </c>
      <c r="Z27" s="30">
        <f t="shared" ref="Z27:Z38" ca="1" si="11">ROUND(1*$B$45/$B$44,0)</f>
        <v>2</v>
      </c>
      <c r="AA27" s="30">
        <f t="shared" ref="AA27:AA38" ca="1" si="12">6*$B$45</f>
        <v>36</v>
      </c>
      <c r="AB27" s="30">
        <f t="shared" ref="AB27:AB38" ca="1" si="13">3*$B$45</f>
        <v>18</v>
      </c>
      <c r="AC27" s="30">
        <f t="shared" ref="AC27:AC38" ca="1" si="14">5*$B$45</f>
        <v>30</v>
      </c>
      <c r="AD27" s="30">
        <f t="shared" ref="AD27:AD38" ca="1" si="15">1*$B$45</f>
        <v>6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2016:2:0:0:HUALIAN</v>
      </c>
      <c r="F28" s="37">
        <f t="shared" ca="1" si="5"/>
        <v>226</v>
      </c>
      <c r="G28" s="30">
        <f t="shared" ca="1" si="6"/>
        <v>0</v>
      </c>
      <c r="H28" s="30">
        <f t="shared" si="3"/>
        <v>8</v>
      </c>
      <c r="I28" s="37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8">
        <f>DATE(YEAR, MONTH,DAY + 7*P28)</f>
        <v>42337</v>
      </c>
      <c r="R28" s="37">
        <f t="shared" si="9"/>
        <v>5</v>
      </c>
      <c r="S28" s="38" t="str">
        <f ca="1">CONCATENATE(YEAR(Q28),":",MONTH(Q28),":",R28,":",WEEKLY_REPORT_DAY,":", INDIRECT(CONCATENATE($B$39, "$A$1")))</f>
        <v>2015:11:5:7:HUALIAN</v>
      </c>
      <c r="T28" s="37" t="e">
        <f t="shared" ref="T28:T38" ca="1" si="16">MATCH(S28,INDIRECT(CONCATENATE($B$40,"$A:$A")),0)</f>
        <v>#N/A</v>
      </c>
      <c r="U28" s="30" t="e">
        <f t="shared" ref="U28:U38" ca="1" si="17">INDEX(INDIRECT(CONCATENATE($B$40,"$A:$AG")),$T28,MATCH(U$2,INDIRECT(CONCATENATE($B$40,"$A1:$AG1")),0))</f>
        <v>#N/A</v>
      </c>
      <c r="V28" s="30" t="e">
        <f t="shared" ca="1" si="10"/>
        <v>#N/A</v>
      </c>
      <c r="W28" s="30" t="e">
        <f t="shared" ca="1" si="10"/>
        <v>#N/A</v>
      </c>
      <c r="X28" s="30" t="e">
        <f t="shared" ca="1" si="10"/>
        <v>#N/A</v>
      </c>
      <c r="Y28" s="30" t="e">
        <f t="shared" ca="1" si="10"/>
        <v>#N/A</v>
      </c>
      <c r="Z28" s="30">
        <f t="shared" ca="1" si="11"/>
        <v>2</v>
      </c>
      <c r="AA28" s="30">
        <f t="shared" ca="1" si="12"/>
        <v>36</v>
      </c>
      <c r="AB28" s="30">
        <f t="shared" ca="1" si="13"/>
        <v>18</v>
      </c>
      <c r="AC28" s="30">
        <f t="shared" ca="1" si="14"/>
        <v>30</v>
      </c>
      <c r="AD28" s="30">
        <f t="shared" ca="1" si="15"/>
        <v>6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2016:3:0:0:HUALIAN</v>
      </c>
      <c r="F29" s="37" t="e">
        <f t="shared" ca="1" si="5"/>
        <v>#N/A</v>
      </c>
      <c r="G29" s="30" t="e">
        <f t="shared" ca="1" si="6"/>
        <v>#N/A</v>
      </c>
      <c r="H29" s="30">
        <f t="shared" si="3"/>
        <v>8</v>
      </c>
      <c r="I29" s="37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8">
        <f>DATE(YEAR, MONTH,DAY + 7*P29)</f>
        <v>42344</v>
      </c>
      <c r="R29" s="37">
        <f t="shared" si="9"/>
        <v>1</v>
      </c>
      <c r="S29" s="38" t="str">
        <f ca="1">CONCATENATE(YEAR(Q29),":",MONTH(Q29),":",R29,":",WEEKLY_REPORT_DAY,":", INDIRECT(CONCATENATE($B$39, "$A$1")))</f>
        <v>2015:12:1:7:HUALIAN</v>
      </c>
      <c r="T29" s="37" t="e">
        <f t="shared" ca="1" si="16"/>
        <v>#N/A</v>
      </c>
      <c r="U29" s="30" t="e">
        <f t="shared" ca="1" si="17"/>
        <v>#N/A</v>
      </c>
      <c r="V29" s="30" t="e">
        <f t="shared" ca="1" si="10"/>
        <v>#N/A</v>
      </c>
      <c r="W29" s="30" t="e">
        <f t="shared" ca="1" si="10"/>
        <v>#N/A</v>
      </c>
      <c r="X29" s="30" t="e">
        <f t="shared" ca="1" si="10"/>
        <v>#N/A</v>
      </c>
      <c r="Y29" s="30" t="e">
        <f t="shared" ca="1" si="10"/>
        <v>#N/A</v>
      </c>
      <c r="Z29" s="30">
        <f t="shared" ca="1" si="11"/>
        <v>2</v>
      </c>
      <c r="AA29" s="30">
        <f t="shared" ca="1" si="12"/>
        <v>36</v>
      </c>
      <c r="AB29" s="30">
        <f t="shared" ca="1" si="13"/>
        <v>18</v>
      </c>
      <c r="AC29" s="30">
        <f t="shared" ca="1" si="14"/>
        <v>30</v>
      </c>
      <c r="AD29" s="30">
        <f t="shared" ca="1" si="15"/>
        <v>6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2016:4:0:0:HUALIAN</v>
      </c>
      <c r="F30" s="37" t="e">
        <f t="shared" ca="1" si="5"/>
        <v>#N/A</v>
      </c>
      <c r="G30" s="30" t="e">
        <f t="shared" ca="1" si="6"/>
        <v>#N/A</v>
      </c>
      <c r="H30" s="30">
        <f t="shared" si="3"/>
        <v>8</v>
      </c>
      <c r="I30" s="37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8">
        <f>DATE(YEAR, MONTH,DAY + 7*P30)</f>
        <v>42351</v>
      </c>
      <c r="R30" s="37">
        <f t="shared" si="9"/>
        <v>2</v>
      </c>
      <c r="S30" s="38" t="str">
        <f ca="1">CONCATENATE(YEAR(Q30),":",MONTH(Q30),":",R30,":",WEEKLY_REPORT_DAY,":", INDIRECT(CONCATENATE($B$39, "$A$1")))</f>
        <v>2015:12:2:7:HUALIAN</v>
      </c>
      <c r="T30" s="37" t="e">
        <f t="shared" ca="1" si="16"/>
        <v>#N/A</v>
      </c>
      <c r="U30" s="30" t="e">
        <f t="shared" ca="1" si="17"/>
        <v>#N/A</v>
      </c>
      <c r="V30" s="30" t="e">
        <f t="shared" ca="1" si="10"/>
        <v>#N/A</v>
      </c>
      <c r="W30" s="30" t="e">
        <f t="shared" ca="1" si="10"/>
        <v>#N/A</v>
      </c>
      <c r="X30" s="30" t="e">
        <f t="shared" ca="1" si="10"/>
        <v>#N/A</v>
      </c>
      <c r="Y30" s="30" t="e">
        <f t="shared" ca="1" si="10"/>
        <v>#N/A</v>
      </c>
      <c r="Z30" s="30">
        <f t="shared" ca="1" si="11"/>
        <v>2</v>
      </c>
      <c r="AA30" s="30">
        <f t="shared" ca="1" si="12"/>
        <v>36</v>
      </c>
      <c r="AB30" s="30">
        <f t="shared" ca="1" si="13"/>
        <v>18</v>
      </c>
      <c r="AC30" s="30">
        <f t="shared" ca="1" si="14"/>
        <v>30</v>
      </c>
      <c r="AD30" s="30">
        <f t="shared" ca="1" si="15"/>
        <v>6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2016:5:0:0:HUALIAN</v>
      </c>
      <c r="F31" s="37" t="e">
        <f t="shared" ca="1" si="5"/>
        <v>#N/A</v>
      </c>
      <c r="G31" s="30" t="e">
        <f t="shared" ca="1" si="6"/>
        <v>#N/A</v>
      </c>
      <c r="H31" s="30">
        <f t="shared" si="3"/>
        <v>8</v>
      </c>
      <c r="I31" s="37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8">
        <f>DATE(YEAR, MONTH,DAY + 7*P31)</f>
        <v>42358</v>
      </c>
      <c r="R31" s="37">
        <f t="shared" si="9"/>
        <v>3</v>
      </c>
      <c r="S31" s="38" t="str">
        <f ca="1">CONCATENATE(YEAR(Q31),":",MONTH(Q31),":",R31,":",WEEKLY_REPORT_DAY,":", INDIRECT(CONCATENATE($B$39, "$A$1")))</f>
        <v>2015:12:3:7:HUALIAN</v>
      </c>
      <c r="T31" s="37" t="e">
        <f t="shared" ca="1" si="16"/>
        <v>#N/A</v>
      </c>
      <c r="U31" s="30" t="e">
        <f t="shared" ca="1" si="17"/>
        <v>#N/A</v>
      </c>
      <c r="V31" s="30" t="e">
        <f t="shared" ca="1" si="10"/>
        <v>#N/A</v>
      </c>
      <c r="W31" s="30" t="e">
        <f t="shared" ca="1" si="10"/>
        <v>#N/A</v>
      </c>
      <c r="X31" s="30" t="e">
        <f t="shared" ca="1" si="10"/>
        <v>#N/A</v>
      </c>
      <c r="Y31" s="30" t="e">
        <f t="shared" ca="1" si="10"/>
        <v>#N/A</v>
      </c>
      <c r="Z31" s="30">
        <f t="shared" ca="1" si="11"/>
        <v>2</v>
      </c>
      <c r="AA31" s="30">
        <f t="shared" ca="1" si="12"/>
        <v>36</v>
      </c>
      <c r="AB31" s="30">
        <f t="shared" ca="1" si="13"/>
        <v>18</v>
      </c>
      <c r="AC31" s="30">
        <f t="shared" ca="1" si="14"/>
        <v>30</v>
      </c>
      <c r="AD31" s="30">
        <f t="shared" ca="1" si="15"/>
        <v>6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2016:6:0:0:HUALIAN</v>
      </c>
      <c r="F32" s="37" t="e">
        <f t="shared" ca="1" si="5"/>
        <v>#N/A</v>
      </c>
      <c r="G32" s="30" t="e">
        <f t="shared" ca="1" si="6"/>
        <v>#N/A</v>
      </c>
      <c r="H32" s="30">
        <f t="shared" si="3"/>
        <v>8</v>
      </c>
      <c r="I32" s="37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8">
        <f>DATE(YEAR, MONTH,DAY + 7*P32)</f>
        <v>42365</v>
      </c>
      <c r="R32" s="37">
        <f t="shared" si="9"/>
        <v>4</v>
      </c>
      <c r="S32" s="38" t="str">
        <f ca="1">CONCATENATE(YEAR(Q32),":",MONTH(Q32),":",R32,":",WEEKLY_REPORT_DAY,":", INDIRECT(CONCATENATE($B$39, "$A$1")))</f>
        <v>2015:12:4:7:HUALIAN</v>
      </c>
      <c r="T32" s="37" t="e">
        <f t="shared" ca="1" si="16"/>
        <v>#N/A</v>
      </c>
      <c r="U32" s="30" t="e">
        <f t="shared" ca="1" si="17"/>
        <v>#N/A</v>
      </c>
      <c r="V32" s="30" t="e">
        <f t="shared" ca="1" si="10"/>
        <v>#N/A</v>
      </c>
      <c r="W32" s="30" t="e">
        <f t="shared" ca="1" si="10"/>
        <v>#N/A</v>
      </c>
      <c r="X32" s="30" t="e">
        <f t="shared" ca="1" si="10"/>
        <v>#N/A</v>
      </c>
      <c r="Y32" s="30" t="e">
        <f t="shared" ca="1" si="10"/>
        <v>#N/A</v>
      </c>
      <c r="Z32" s="30">
        <f t="shared" ca="1" si="11"/>
        <v>2</v>
      </c>
      <c r="AA32" s="30">
        <f t="shared" ca="1" si="12"/>
        <v>36</v>
      </c>
      <c r="AB32" s="30">
        <f t="shared" ca="1" si="13"/>
        <v>18</v>
      </c>
      <c r="AC32" s="30">
        <f t="shared" ca="1" si="14"/>
        <v>30</v>
      </c>
      <c r="AD32" s="30">
        <f t="shared" ca="1" si="15"/>
        <v>6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2016:7:0:0:HUALIAN</v>
      </c>
      <c r="F33" s="37" t="e">
        <f t="shared" ca="1" si="5"/>
        <v>#N/A</v>
      </c>
      <c r="G33" s="30" t="e">
        <f t="shared" ca="1" si="6"/>
        <v>#N/A</v>
      </c>
      <c r="H33" s="30">
        <f t="shared" si="3"/>
        <v>8</v>
      </c>
      <c r="I33" s="37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8">
        <f>DATE(YEAR, MONTH,DAY + 7*P33)</f>
        <v>42372</v>
      </c>
      <c r="R33" s="37">
        <f t="shared" si="9"/>
        <v>1</v>
      </c>
      <c r="S33" s="38" t="str">
        <f ca="1">CONCATENATE(YEAR(Q33),":",MONTH(Q33),":",R33,":",WEEKLY_REPORT_DAY,":", INDIRECT(CONCATENATE($B$39, "$A$1")))</f>
        <v>2016:1:1:7:HUALIAN</v>
      </c>
      <c r="T33" s="37" t="e">
        <f t="shared" ca="1" si="16"/>
        <v>#N/A</v>
      </c>
      <c r="U33" s="30" t="e">
        <f t="shared" ca="1" si="17"/>
        <v>#N/A</v>
      </c>
      <c r="V33" s="30" t="e">
        <f t="shared" ca="1" si="10"/>
        <v>#N/A</v>
      </c>
      <c r="W33" s="30" t="e">
        <f t="shared" ca="1" si="10"/>
        <v>#N/A</v>
      </c>
      <c r="X33" s="30" t="e">
        <f t="shared" ca="1" si="10"/>
        <v>#N/A</v>
      </c>
      <c r="Y33" s="30" t="e">
        <f t="shared" ca="1" si="10"/>
        <v>#N/A</v>
      </c>
      <c r="Z33" s="30">
        <f t="shared" ca="1" si="11"/>
        <v>2</v>
      </c>
      <c r="AA33" s="30">
        <f t="shared" ca="1" si="12"/>
        <v>36</v>
      </c>
      <c r="AB33" s="30">
        <f t="shared" ca="1" si="13"/>
        <v>18</v>
      </c>
      <c r="AC33" s="30">
        <f t="shared" ca="1" si="14"/>
        <v>30</v>
      </c>
      <c r="AD33" s="30">
        <f t="shared" ca="1" si="15"/>
        <v>6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2016:8:0:0:HUALIAN</v>
      </c>
      <c r="F34" s="37" t="e">
        <f t="shared" ca="1" si="5"/>
        <v>#N/A</v>
      </c>
      <c r="G34" s="30" t="e">
        <f t="shared" ca="1" si="6"/>
        <v>#N/A</v>
      </c>
      <c r="H34" s="30">
        <f t="shared" si="3"/>
        <v>8</v>
      </c>
      <c r="I34" s="37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8">
        <f>DATE(YEAR, MONTH,DAY + 7*P34)</f>
        <v>42379</v>
      </c>
      <c r="R34" s="37">
        <f t="shared" si="9"/>
        <v>2</v>
      </c>
      <c r="S34" s="38" t="str">
        <f ca="1">CONCATENATE(YEAR(Q34),":",MONTH(Q34),":",R34,":",WEEKLY_REPORT_DAY,":", INDIRECT(CONCATENATE($B$39, "$A$1")))</f>
        <v>2016:1:2:7:HUALIAN</v>
      </c>
      <c r="T34" s="37">
        <f t="shared" ca="1" si="16"/>
        <v>4</v>
      </c>
      <c r="U34" s="30">
        <f t="shared" ca="1" si="17"/>
        <v>0</v>
      </c>
      <c r="V34" s="30">
        <f t="shared" ca="1" si="10"/>
        <v>25</v>
      </c>
      <c r="W34" s="30">
        <f t="shared" ca="1" si="10"/>
        <v>0</v>
      </c>
      <c r="X34" s="30">
        <f t="shared" ca="1" si="10"/>
        <v>14</v>
      </c>
      <c r="Y34" s="30">
        <f t="shared" ca="1" si="10"/>
        <v>0</v>
      </c>
      <c r="Z34" s="30">
        <f t="shared" ca="1" si="11"/>
        <v>2</v>
      </c>
      <c r="AA34" s="30">
        <f t="shared" ca="1" si="12"/>
        <v>36</v>
      </c>
      <c r="AB34" s="30">
        <f t="shared" ca="1" si="13"/>
        <v>18</v>
      </c>
      <c r="AC34" s="30">
        <f t="shared" ca="1" si="14"/>
        <v>30</v>
      </c>
      <c r="AD34" s="30">
        <f t="shared" ca="1" si="15"/>
        <v>6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2016:9:0:0:HUALIAN</v>
      </c>
      <c r="F35" s="37" t="e">
        <f t="shared" ca="1" si="5"/>
        <v>#N/A</v>
      </c>
      <c r="G35" s="30" t="e">
        <f t="shared" ca="1" si="6"/>
        <v>#N/A</v>
      </c>
      <c r="H35" s="30">
        <f t="shared" si="3"/>
        <v>8</v>
      </c>
      <c r="I35" s="37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8">
        <f>DATE(YEAR, MONTH,DAY + 7*P35)</f>
        <v>42386</v>
      </c>
      <c r="R35" s="37">
        <f t="shared" si="9"/>
        <v>3</v>
      </c>
      <c r="S35" s="38" t="str">
        <f ca="1">CONCATENATE(YEAR(Q35),":",MONTH(Q35),":",R35,":",WEEKLY_REPORT_DAY,":", INDIRECT(CONCATENATE($B$39, "$A$1")))</f>
        <v>2016:1:3:7:HUALIAN</v>
      </c>
      <c r="T35" s="37" t="e">
        <f t="shared" ca="1" si="16"/>
        <v>#N/A</v>
      </c>
      <c r="U35" s="30" t="e">
        <f t="shared" ca="1" si="17"/>
        <v>#N/A</v>
      </c>
      <c r="V35" s="30" t="e">
        <f t="shared" ca="1" si="10"/>
        <v>#N/A</v>
      </c>
      <c r="W35" s="30" t="e">
        <f t="shared" ca="1" si="10"/>
        <v>#N/A</v>
      </c>
      <c r="X35" s="30" t="e">
        <f t="shared" ca="1" si="10"/>
        <v>#N/A</v>
      </c>
      <c r="Y35" s="30" t="e">
        <f t="shared" ca="1" si="10"/>
        <v>#N/A</v>
      </c>
      <c r="Z35" s="30">
        <f t="shared" ca="1" si="11"/>
        <v>2</v>
      </c>
      <c r="AA35" s="30">
        <f t="shared" ca="1" si="12"/>
        <v>36</v>
      </c>
      <c r="AB35" s="30">
        <f t="shared" ca="1" si="13"/>
        <v>18</v>
      </c>
      <c r="AC35" s="30">
        <f t="shared" ca="1" si="14"/>
        <v>30</v>
      </c>
      <c r="AD35" s="30">
        <f t="shared" ca="1" si="15"/>
        <v>6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2016:10:0:0:HUALIAN</v>
      </c>
      <c r="F36" s="37" t="e">
        <f t="shared" ca="1" si="5"/>
        <v>#N/A</v>
      </c>
      <c r="G36" s="30" t="e">
        <f t="shared" ca="1" si="6"/>
        <v>#N/A</v>
      </c>
      <c r="H36" s="30">
        <f t="shared" si="3"/>
        <v>8</v>
      </c>
      <c r="I36" s="37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8">
        <f>DATE(YEAR, MONTH,DAY + 7*P36)</f>
        <v>42393</v>
      </c>
      <c r="R36" s="37">
        <f t="shared" si="9"/>
        <v>4</v>
      </c>
      <c r="S36" s="38" t="str">
        <f ca="1">CONCATENATE(YEAR(Q36),":",MONTH(Q36),":",R36,":",WEEKLY_REPORT_DAY,":", INDIRECT(CONCATENATE($B$39, "$A$1")))</f>
        <v>2016:1:4:7:HUALIAN</v>
      </c>
      <c r="T36" s="37">
        <f t="shared" ca="1" si="16"/>
        <v>15</v>
      </c>
      <c r="U36" s="30">
        <f t="shared" ca="1" si="17"/>
        <v>1</v>
      </c>
      <c r="V36" s="30">
        <f t="shared" ca="1" si="10"/>
        <v>36</v>
      </c>
      <c r="W36" s="30">
        <f t="shared" ca="1" si="10"/>
        <v>7</v>
      </c>
      <c r="X36" s="30">
        <f t="shared" ca="1" si="10"/>
        <v>36</v>
      </c>
      <c r="Y36" s="30">
        <f t="shared" ca="1" si="10"/>
        <v>0</v>
      </c>
      <c r="Z36" s="30">
        <f t="shared" ca="1" si="11"/>
        <v>2</v>
      </c>
      <c r="AA36" s="30">
        <f t="shared" ca="1" si="12"/>
        <v>36</v>
      </c>
      <c r="AB36" s="30">
        <f t="shared" ca="1" si="13"/>
        <v>18</v>
      </c>
      <c r="AC36" s="30">
        <f t="shared" ca="1" si="14"/>
        <v>30</v>
      </c>
      <c r="AD36" s="30">
        <f t="shared" ca="1" si="15"/>
        <v>6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2016:11:0:0:HUALIAN</v>
      </c>
      <c r="F37" s="37" t="e">
        <f t="shared" ca="1" si="5"/>
        <v>#N/A</v>
      </c>
      <c r="G37" s="30" t="e">
        <f t="shared" ca="1" si="6"/>
        <v>#N/A</v>
      </c>
      <c r="H37" s="30">
        <f t="shared" si="3"/>
        <v>8</v>
      </c>
      <c r="I37" s="37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8">
        <f>DATE(YEAR, MONTH,DAY + 7*P37)</f>
        <v>42400</v>
      </c>
      <c r="R37" s="37">
        <f t="shared" si="9"/>
        <v>5</v>
      </c>
      <c r="S37" s="38" t="str">
        <f ca="1">CONCATENATE(YEAR(Q37),":",MONTH(Q37),":",R37,":",WEEKLY_REPORT_DAY,":", INDIRECT(CONCATENATE($B$39, "$A$1")))</f>
        <v>2016:1:5:7:HUALIAN</v>
      </c>
      <c r="T37" s="37">
        <f t="shared" ca="1" si="16"/>
        <v>26</v>
      </c>
      <c r="U37" s="30">
        <f t="shared" ca="1" si="17"/>
        <v>0</v>
      </c>
      <c r="V37" s="30">
        <f t="shared" ca="1" si="10"/>
        <v>39</v>
      </c>
      <c r="W37" s="30">
        <f t="shared" ca="1" si="10"/>
        <v>11</v>
      </c>
      <c r="X37" s="30">
        <f t="shared" ca="1" si="10"/>
        <v>29</v>
      </c>
      <c r="Y37" s="30">
        <f t="shared" ca="1" si="10"/>
        <v>0</v>
      </c>
      <c r="Z37" s="30">
        <f t="shared" ca="1" si="11"/>
        <v>2</v>
      </c>
      <c r="AA37" s="30">
        <f t="shared" ca="1" si="12"/>
        <v>36</v>
      </c>
      <c r="AB37" s="30">
        <f t="shared" ca="1" si="13"/>
        <v>18</v>
      </c>
      <c r="AC37" s="30">
        <f t="shared" ca="1" si="14"/>
        <v>30</v>
      </c>
      <c r="AD37" s="30">
        <f t="shared" ca="1" si="15"/>
        <v>6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2016:12:0:0:HUALIAN</v>
      </c>
      <c r="F38" s="37" t="e">
        <f t="shared" ca="1" si="5"/>
        <v>#N/A</v>
      </c>
      <c r="G38" s="30" t="e">
        <f t="shared" ca="1" si="6"/>
        <v>#N/A</v>
      </c>
      <c r="H38" s="30">
        <f t="shared" si="3"/>
        <v>8</v>
      </c>
      <c r="I38" s="37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8">
        <f>DATE(YEAR, MONTH,DAY + 7*P38)</f>
        <v>42407</v>
      </c>
      <c r="R38" s="37">
        <f t="shared" si="9"/>
        <v>1</v>
      </c>
      <c r="S38" s="38" t="str">
        <f ca="1">CONCATENATE(YEAR(Q38),":",MONTH(Q38),":",R38,":",WEEKLY_REPORT_DAY,":", INDIRECT(CONCATENATE($B$39, "$A$1")))</f>
        <v>2016:2:1:7:HUALIAN</v>
      </c>
      <c r="T38" s="37">
        <f t="shared" ca="1" si="16"/>
        <v>37</v>
      </c>
      <c r="U38" s="30">
        <f t="shared" ca="1" si="17"/>
        <v>0</v>
      </c>
      <c r="V38" s="30">
        <f t="shared" ca="1" si="10"/>
        <v>34</v>
      </c>
      <c r="W38" s="30">
        <f t="shared" ca="1" si="10"/>
        <v>10</v>
      </c>
      <c r="X38" s="30">
        <f t="shared" ca="1" si="10"/>
        <v>26</v>
      </c>
      <c r="Y38" s="30">
        <f t="shared" ca="1" si="10"/>
        <v>1</v>
      </c>
      <c r="Z38" s="30">
        <f t="shared" ca="1" si="11"/>
        <v>2</v>
      </c>
      <c r="AA38" s="30">
        <f t="shared" ca="1" si="12"/>
        <v>36</v>
      </c>
      <c r="AB38" s="30">
        <f t="shared" ca="1" si="13"/>
        <v>18</v>
      </c>
      <c r="AC38" s="30">
        <f t="shared" ca="1" si="14"/>
        <v>30</v>
      </c>
      <c r="AD38" s="30">
        <f t="shared" ca="1" si="15"/>
        <v>6</v>
      </c>
    </row>
    <row r="39" spans="1:30">
      <c r="A39" s="8" t="s">
        <v>1475</v>
      </c>
      <c r="B39" s="2" t="s">
        <v>1467</v>
      </c>
      <c r="C39" s="37"/>
      <c r="D39" s="37"/>
      <c r="G39" s="8">
        <f ca="1">SUMIFS(G3:G38, $B3:$B38,YEAR,G3:G38,"&lt;&gt;#N/A")</f>
        <v>1</v>
      </c>
      <c r="H39" s="37"/>
      <c r="J39" s="8">
        <f ca="1">SUM(J3:J38)</f>
        <v>1</v>
      </c>
      <c r="K39" s="8">
        <f t="shared" ref="K39:O39" ca="1" si="18">SUM(K3:K38)</f>
        <v>0</v>
      </c>
      <c r="L39" s="8">
        <f t="shared" ca="1" si="18"/>
        <v>0</v>
      </c>
      <c r="M39" s="8">
        <f t="shared" ca="1" si="18"/>
        <v>8</v>
      </c>
      <c r="N39" s="8">
        <f t="shared" ca="1" si="18"/>
        <v>0</v>
      </c>
      <c r="O39" s="8">
        <f t="shared" ca="1" si="18"/>
        <v>0</v>
      </c>
    </row>
    <row r="40" spans="1:30">
      <c r="A40" s="8" t="s">
        <v>1476</v>
      </c>
      <c r="B40" s="2" t="s">
        <v>1479</v>
      </c>
      <c r="C40" s="37"/>
      <c r="D40" s="37"/>
      <c r="H40" s="37"/>
    </row>
    <row r="41" spans="1:30">
      <c r="A41" s="8" t="s">
        <v>1477</v>
      </c>
      <c r="B41" s="2" t="s">
        <v>1478</v>
      </c>
      <c r="C41" s="37"/>
      <c r="D41" s="37"/>
      <c r="H41" s="37"/>
    </row>
    <row r="42" spans="1:30">
      <c r="A42" s="60" t="s">
        <v>1480</v>
      </c>
      <c r="B42" s="2" t="s">
        <v>1481</v>
      </c>
      <c r="C42" s="37"/>
      <c r="D42" s="37"/>
      <c r="H42" s="37"/>
    </row>
    <row r="43" spans="1:30">
      <c r="A43" s="8" t="s">
        <v>1421</v>
      </c>
      <c r="B43" s="1">
        <v>8</v>
      </c>
      <c r="H43" s="37"/>
      <c r="I43" s="37"/>
      <c r="L43" s="37"/>
      <c r="M43" s="37"/>
      <c r="N43" s="37"/>
      <c r="O43" s="37"/>
      <c r="Q43" s="38"/>
    </row>
    <row r="44" spans="1:30">
      <c r="A44" s="8" t="s">
        <v>1420</v>
      </c>
      <c r="B44" s="8">
        <v>4</v>
      </c>
      <c r="H44" s="37"/>
      <c r="I44" s="37"/>
      <c r="L44" s="37"/>
      <c r="M44" s="37"/>
      <c r="N44" s="37"/>
      <c r="O44" s="37"/>
    </row>
    <row r="45" spans="1:30">
      <c r="A45" s="8" t="s">
        <v>1461</v>
      </c>
      <c r="B45" s="37">
        <f ca="1">COUNTA(INDIRECT(CONCATENATE($B$39,"$A:$A")))-1</f>
        <v>6</v>
      </c>
    </row>
    <row r="46" spans="1:30">
      <c r="A46" s="8" t="s">
        <v>632</v>
      </c>
      <c r="B46" s="8">
        <f ca="1">SUM(J39:L39)</f>
        <v>1</v>
      </c>
    </row>
    <row r="47" spans="1:30">
      <c r="A47" s="8" t="s">
        <v>633</v>
      </c>
      <c r="B47" s="8">
        <f ca="1">SUM(M39:O39)</f>
        <v>8</v>
      </c>
    </row>
    <row r="48" spans="1:30" ht="60">
      <c r="A48" s="8" t="s">
        <v>635</v>
      </c>
      <c r="B48" s="39" t="str">
        <f ca="1">CONCATENATE("Member Referral Goal 成員回條目標:     50%+ 
Member Referral Actual 成員回條實際:  ",$D$48)</f>
        <v>Member Referral Goal 成員回條目標:     50%+ 
Member Referral Actual 成員回條實際:  89%</v>
      </c>
      <c r="C48" s="40">
        <f ca="1">IFERROR(B47/SUM(B46:B47),"0")</f>
        <v>0.88888888888888884</v>
      </c>
      <c r="D48" s="8" t="str">
        <f ca="1">TEXT(C48,"00%")</f>
        <v>89%</v>
      </c>
      <c r="W48" s="39"/>
      <c r="Y48" s="39"/>
      <c r="AB48" s="39"/>
    </row>
    <row r="49" spans="1:4" ht="45">
      <c r="A49" s="8" t="s">
        <v>636</v>
      </c>
      <c r="B49" s="39" t="str">
        <f ca="1">CONCATENATE("Stake Annual Goal 年度目標:  ",C49,"
Stake Actual YTD 年度實際:    ",D49)</f>
        <v>Stake Annual Goal 年度目標:  65
Stake Actual YTD 年度實際:    1</v>
      </c>
      <c r="C49" s="8">
        <f ca="1">INDIRECT(CONCATENATE($B$39,"$D$2"))</f>
        <v>65</v>
      </c>
      <c r="D49" s="8">
        <f ca="1">$G$39</f>
        <v>1</v>
      </c>
    </row>
    <row r="50" spans="1:4" ht="23.25">
      <c r="A50" s="8" t="s">
        <v>1419</v>
      </c>
      <c r="B50" s="64" t="str">
        <f ca="1">INDIRECT(CONCATENATE($B$39, "$B$1"))</f>
        <v>Hualian Zone</v>
      </c>
    </row>
    <row r="51" spans="1:4">
      <c r="B51" s="62" t="str">
        <f ca="1">INDIRECT(CONCATENATE($B$39, "$B$2"))</f>
        <v>花蓮地帶</v>
      </c>
    </row>
    <row r="52" spans="1:4">
      <c r="B52" s="62" t="str">
        <f ca="1">INDIRECT(CONCATENATE($B$39, "$B$6"))</f>
        <v>Hualien Stake</v>
      </c>
    </row>
    <row r="53" spans="1:4">
      <c r="B53" s="62" t="str">
        <f ca="1">INDIRECT(CONCATENATE($B$39, "$B$7"))</f>
        <v>花蓮支聯會</v>
      </c>
    </row>
    <row r="54" spans="1:4">
      <c r="B54" s="63">
        <f ca="1">INDIRECT(CONCATENATE($B$39, "$B$4"))</f>
        <v>42414</v>
      </c>
    </row>
    <row r="56" spans="1:4">
      <c r="A56" s="8" t="str">
        <f ca="1">CONCATENATE("2014   ",SUMIF($G$3:$G$14,"&lt;&gt;#N/A",$G$3:$G$14))</f>
        <v>2014   48</v>
      </c>
    </row>
    <row r="57" spans="1:4">
      <c r="A57" s="8" t="str">
        <f ca="1">CONCATENATE("2015   ",SUMIF($G$15:$G$26,"&lt;&gt;#N/A",$G$15:$G$26))</f>
        <v>2015   32</v>
      </c>
    </row>
    <row r="58" spans="1:4">
      <c r="A58" s="8" t="str">
        <f ca="1">CONCATENATE("2016   ",SUMIF($G$27:$G$38,"&lt;&gt;#N/A",$G$27:$G$38))</f>
        <v>2016   1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48</v>
      </c>
      <c r="B1" s="51" t="s">
        <v>782</v>
      </c>
      <c r="C1" s="42"/>
      <c r="D1" s="43"/>
      <c r="E1" s="43"/>
      <c r="F1" s="43"/>
      <c r="G1" s="43"/>
      <c r="H1" s="43"/>
      <c r="I1" s="43"/>
      <c r="J1" s="43"/>
      <c r="K1" s="44"/>
      <c r="L1" s="66" t="s">
        <v>27</v>
      </c>
      <c r="M1" s="66" t="s">
        <v>28</v>
      </c>
      <c r="N1" s="66" t="s">
        <v>29</v>
      </c>
      <c r="O1" s="66" t="s">
        <v>30</v>
      </c>
      <c r="P1" s="66" t="s">
        <v>31</v>
      </c>
      <c r="Q1" s="66" t="s">
        <v>32</v>
      </c>
      <c r="R1" s="66" t="s">
        <v>64</v>
      </c>
      <c r="S1" s="66" t="s">
        <v>65</v>
      </c>
      <c r="T1" s="66" t="s">
        <v>66</v>
      </c>
      <c r="U1" s="66" t="s">
        <v>33</v>
      </c>
      <c r="V1" s="66" t="s">
        <v>34</v>
      </c>
    </row>
    <row r="2" spans="1:22" ht="15" customHeight="1">
      <c r="B2" s="68" t="s">
        <v>1425</v>
      </c>
      <c r="C2" s="35" t="s">
        <v>1399</v>
      </c>
      <c r="D2" s="75">
        <v>60</v>
      </c>
      <c r="E2" s="53"/>
      <c r="F2" s="53"/>
      <c r="G2" s="72" t="s">
        <v>69</v>
      </c>
      <c r="H2" s="73"/>
      <c r="I2" s="73"/>
      <c r="J2" s="74"/>
      <c r="K2" s="47" t="s">
        <v>59</v>
      </c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1:22" ht="15" customHeight="1">
      <c r="B3" s="69"/>
      <c r="C3" s="34" t="s">
        <v>1400</v>
      </c>
      <c r="D3" s="76"/>
      <c r="E3" s="54"/>
      <c r="F3" s="54"/>
      <c r="G3" s="72" t="s">
        <v>1393</v>
      </c>
      <c r="H3" s="73"/>
      <c r="I3" s="73"/>
      <c r="J3" s="74"/>
      <c r="K3" s="47" t="s">
        <v>1391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ht="15" customHeight="1">
      <c r="B4" s="82">
        <f>DATE</f>
        <v>42414</v>
      </c>
      <c r="C4" s="32" t="s">
        <v>1396</v>
      </c>
      <c r="D4" s="33"/>
      <c r="E4" s="33"/>
      <c r="F4" s="33"/>
      <c r="G4" s="78">
        <f>ROUND($D$2/12*MONTH,0)</f>
        <v>10</v>
      </c>
      <c r="H4" s="79"/>
      <c r="I4" s="79"/>
      <c r="J4" s="80"/>
      <c r="K4" s="52">
        <f>ROUND($D$2/12,0)</f>
        <v>5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22" ht="15" customHeight="1">
      <c r="B5" s="83"/>
      <c r="C5" s="5" t="s">
        <v>1397</v>
      </c>
      <c r="D5" s="6"/>
      <c r="E5" s="6"/>
      <c r="F5" s="6"/>
      <c r="G5" s="84" t="e">
        <f>#REF!</f>
        <v>#REF!</v>
      </c>
      <c r="H5" s="85"/>
      <c r="I5" s="85"/>
      <c r="J5" s="86"/>
      <c r="K5" s="55">
        <f>$L$29</f>
        <v>1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>
      <c r="B6" s="48" t="s">
        <v>779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780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783</v>
      </c>
      <c r="B10" s="27" t="s">
        <v>784</v>
      </c>
      <c r="C10" s="4" t="s">
        <v>1442</v>
      </c>
      <c r="D10" s="4" t="s">
        <v>797</v>
      </c>
      <c r="E10" s="4" t="str">
        <f>CONCATENATE(YEAR,":",MONTH,":",WEEK,":",DAY,":",$A10)</f>
        <v>2016:2:2:7:TAIDONG_2_E</v>
      </c>
      <c r="F10" s="4">
        <f>MATCH($E10,REPORT_DATA_BY_COMP!$A:$A,0)</f>
        <v>435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785</v>
      </c>
      <c r="B11" s="27" t="s">
        <v>786</v>
      </c>
      <c r="C11" s="4" t="s">
        <v>798</v>
      </c>
      <c r="D11" s="4" t="s">
        <v>799</v>
      </c>
      <c r="E11" s="4" t="str">
        <f>CONCATENATE(YEAR,":",MONTH,":",WEEK,":",DAY,":",$A11)</f>
        <v>2016:2:2:7:TAIDONG_2_S</v>
      </c>
      <c r="F11" s="4">
        <f>MATCH($E11,REPORT_DATA_BY_COMP!$A:$A,0)</f>
        <v>436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1418</v>
      </c>
      <c r="C12" s="10"/>
      <c r="D12" s="10"/>
      <c r="E12" s="10"/>
      <c r="F12" s="10"/>
      <c r="G12" s="12">
        <f t="shared" ref="G12:V12" si="0">SUM(G10:G11)</f>
        <v>1</v>
      </c>
      <c r="H12" s="12">
        <f t="shared" si="0"/>
        <v>0</v>
      </c>
      <c r="I12" s="12">
        <f t="shared" si="0"/>
        <v>6</v>
      </c>
      <c r="J12" s="12">
        <f t="shared" si="0"/>
        <v>9</v>
      </c>
      <c r="K12" s="12">
        <f t="shared" si="0"/>
        <v>1</v>
      </c>
      <c r="L12" s="12">
        <f t="shared" si="0"/>
        <v>0</v>
      </c>
      <c r="M12" s="12">
        <f t="shared" si="0"/>
        <v>0</v>
      </c>
      <c r="N12" s="12">
        <f t="shared" si="0"/>
        <v>16</v>
      </c>
      <c r="O12" s="12">
        <f t="shared" si="0"/>
        <v>2</v>
      </c>
      <c r="P12" s="12">
        <f t="shared" si="0"/>
        <v>9</v>
      </c>
      <c r="Q12" s="12">
        <f t="shared" si="0"/>
        <v>20</v>
      </c>
      <c r="R12" s="12">
        <f t="shared" si="0"/>
        <v>8</v>
      </c>
      <c r="S12" s="12">
        <f t="shared" si="0"/>
        <v>3</v>
      </c>
      <c r="T12" s="12">
        <f t="shared" si="0"/>
        <v>6</v>
      </c>
      <c r="U12" s="12">
        <f t="shared" si="0"/>
        <v>2</v>
      </c>
      <c r="V12" s="12">
        <f t="shared" si="0"/>
        <v>0</v>
      </c>
    </row>
    <row r="13" spans="1:22">
      <c r="B13" s="5" t="s">
        <v>1443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6" t="s">
        <v>787</v>
      </c>
      <c r="B14" s="27" t="s">
        <v>788</v>
      </c>
      <c r="C14" s="4" t="s">
        <v>800</v>
      </c>
      <c r="D14" s="4" t="s">
        <v>801</v>
      </c>
      <c r="E14" s="4" t="str">
        <f>CONCATENATE(YEAR,":",MONTH,":",WEEK,":",DAY,":",$A14)</f>
        <v>2016:2:2:7:TAIDONG_1_E</v>
      </c>
      <c r="F14" s="4">
        <f>MATCH($E14,REPORT_DATA_BY_COMP!$A:$A,0)</f>
        <v>433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3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5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7</v>
      </c>
      <c r="R14" s="11">
        <f>IFERROR(INDEX(REPORT_DATA_BY_COMP!$A:$AH,$F14,MATCH(R$8,REPORT_DATA_BY_COMP!$A$1:$AH$1,0)), "")</f>
        <v>6</v>
      </c>
      <c r="S14" s="11">
        <f>IFERROR(INDEX(REPORT_DATA_BY_COMP!$A:$AH,$F14,MATCH(S$8,REPORT_DATA_BY_COMP!$A$1:$AH$1,0)), "")</f>
        <v>1</v>
      </c>
      <c r="T14" s="11">
        <f>IFERROR(INDEX(REPORT_DATA_BY_COMP!$A:$AH,$F14,MATCH(T$8,REPORT_DATA_BY_COMP!$A$1:$AH$1,0)), "")</f>
        <v>4</v>
      </c>
      <c r="U14" s="11">
        <f>IFERROR(INDEX(REPORT_DATA_BY_COMP!$A:$AH,$F14,MATCH(U$8,REPORT_DATA_BY_COMP!$A$1:$AH$1,0)), "")</f>
        <v>3</v>
      </c>
      <c r="V14" s="11">
        <f>IFERROR(INDEX(REPORT_DATA_BY_COMP!$A:$AH,$F14,MATCH(V$8,REPORT_DATA_BY_COMP!$A$1:$AH$1,0)), "")</f>
        <v>0</v>
      </c>
    </row>
    <row r="15" spans="1:22">
      <c r="A15" s="26" t="s">
        <v>789</v>
      </c>
      <c r="B15" s="27" t="s">
        <v>790</v>
      </c>
      <c r="C15" s="4" t="s">
        <v>802</v>
      </c>
      <c r="D15" s="4" t="s">
        <v>803</v>
      </c>
      <c r="E15" s="4" t="str">
        <f>CONCATENATE(YEAR,":",MONTH,":",WEEK,":",DAY,":",$A15)</f>
        <v>2016:2:2:7:TAIDONG_3_E</v>
      </c>
      <c r="F15" s="4">
        <f>MATCH($E15,REPORT_DATA_BY_COMP!$A:$A,0)</f>
        <v>437</v>
      </c>
      <c r="G15" s="11">
        <f>IFERROR(INDEX(REPORT_DATA_BY_COMP!$A:$AH,$F15,MATCH(G$8,REPORT_DATA_BY_COMP!$A$1:$AH$1,0)), "")</f>
        <v>1</v>
      </c>
      <c r="H15" s="11">
        <f>IFERROR(INDEX(REPORT_DATA_BY_COMP!$A:$AH,$F15,MATCH(H$8,REPORT_DATA_BY_COMP!$A$1:$AH$1,0)), "")</f>
        <v>2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7</v>
      </c>
      <c r="O15" s="11">
        <f>IFERROR(INDEX(REPORT_DATA_BY_COMP!$A:$AH,$F15,MATCH(O$8,REPORT_DATA_BY_COMP!$A$1:$AH$1,0)), "")</f>
        <v>4</v>
      </c>
      <c r="P15" s="11">
        <f>IFERROR(INDEX(REPORT_DATA_BY_COMP!$A:$AH,$F15,MATCH(P$8,REPORT_DATA_BY_COMP!$A$1:$AH$1,0)), "")</f>
        <v>5</v>
      </c>
      <c r="Q15" s="11">
        <f>IFERROR(INDEX(REPORT_DATA_BY_COMP!$A:$AH,$F15,MATCH(Q$8,REPORT_DATA_BY_COMP!$A$1:$AH$1,0)), "")</f>
        <v>5</v>
      </c>
      <c r="R15" s="11">
        <f>IFERROR(INDEX(REPORT_DATA_BY_COMP!$A:$AH,$F15,MATCH(R$8,REPORT_DATA_BY_COMP!$A$1:$AH$1,0)), "")</f>
        <v>1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3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A16" s="26" t="s">
        <v>791</v>
      </c>
      <c r="B16" s="27" t="s">
        <v>792</v>
      </c>
      <c r="C16" s="4" t="s">
        <v>804</v>
      </c>
      <c r="D16" s="4" t="s">
        <v>805</v>
      </c>
      <c r="E16" s="4" t="str">
        <f>CONCATENATE(YEAR,":",MONTH,":",WEEK,":",DAY,":",$A16)</f>
        <v>2016:2:2:7:TAIDONG_1_S</v>
      </c>
      <c r="F16" s="4">
        <f>MATCH($E16,REPORT_DATA_BY_COMP!$A:$A,0)</f>
        <v>434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0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1</v>
      </c>
      <c r="Q16" s="11">
        <f>IFERROR(INDEX(REPORT_DATA_BY_COMP!$A:$AH,$F16,MATCH(Q$8,REPORT_DATA_BY_COMP!$A$1:$AH$1,0)), "")</f>
        <v>10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B17" s="9" t="s">
        <v>1418</v>
      </c>
      <c r="C17" s="10"/>
      <c r="D17" s="10"/>
      <c r="E17" s="10"/>
      <c r="F17" s="10"/>
      <c r="G17" s="12">
        <f>SUM(G14:G16)</f>
        <v>1</v>
      </c>
      <c r="H17" s="12">
        <f t="shared" ref="H17:V17" si="1">SUM(H14:H16)</f>
        <v>2</v>
      </c>
      <c r="I17" s="12">
        <f t="shared" si="1"/>
        <v>3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14</v>
      </c>
      <c r="O17" s="12">
        <f t="shared" si="1"/>
        <v>6</v>
      </c>
      <c r="P17" s="12">
        <f t="shared" si="1"/>
        <v>13</v>
      </c>
      <c r="Q17" s="12">
        <f t="shared" si="1"/>
        <v>22</v>
      </c>
      <c r="R17" s="12">
        <f t="shared" si="1"/>
        <v>11</v>
      </c>
      <c r="S17" s="12">
        <f t="shared" si="1"/>
        <v>1</v>
      </c>
      <c r="T17" s="12">
        <f t="shared" si="1"/>
        <v>9</v>
      </c>
      <c r="U17" s="12">
        <f t="shared" si="1"/>
        <v>7</v>
      </c>
      <c r="V17" s="12">
        <f t="shared" si="1"/>
        <v>0</v>
      </c>
    </row>
    <row r="18" spans="1:22">
      <c r="B18" s="5" t="s">
        <v>1444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6" t="s">
        <v>793</v>
      </c>
      <c r="B19" s="27" t="s">
        <v>794</v>
      </c>
      <c r="C19" s="4" t="s">
        <v>806</v>
      </c>
      <c r="D19" s="4" t="s">
        <v>807</v>
      </c>
      <c r="E19" s="4" t="str">
        <f>CONCATENATE(YEAR,":",MONTH,":",WEEK,":",DAY,":",$A19)</f>
        <v>2016:2:2:7:YULI_E</v>
      </c>
      <c r="F19" s="4">
        <f>MATCH($E19,REPORT_DATA_BY_COMP!$A:$A,0)</f>
        <v>473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3</v>
      </c>
      <c r="J19" s="11">
        <f>IFERROR(INDEX(REPORT_DATA_BY_COMP!$A:$AH,$F19,MATCH(J$8,REPORT_DATA_BY_COMP!$A$1:$AH$1,0)), "")</f>
        <v>2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6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2</v>
      </c>
      <c r="Q19" s="11">
        <f>IFERROR(INDEX(REPORT_DATA_BY_COMP!$A:$AH,$F19,MATCH(Q$8,REPORT_DATA_BY_COMP!$A$1:$AH$1,0)), "")</f>
        <v>13</v>
      </c>
      <c r="R19" s="11">
        <f>IFERROR(INDEX(REPORT_DATA_BY_COMP!$A:$AH,$F19,MATCH(R$8,REPORT_DATA_BY_COMP!$A$1:$AH$1,0)), "")</f>
        <v>6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4</v>
      </c>
      <c r="U19" s="11">
        <f>IFERROR(INDEX(REPORT_DATA_BY_COMP!$A:$AH,$F19,MATCH(U$8,REPORT_DATA_BY_COMP!$A$1:$AH$1,0)), "")</f>
        <v>2</v>
      </c>
      <c r="V19" s="11">
        <f>IFERROR(INDEX(REPORT_DATA_BY_COMP!$A:$AH,$F19,MATCH(V$8,REPORT_DATA_BY_COMP!$A$1:$AH$1,0)), "")</f>
        <v>0</v>
      </c>
    </row>
    <row r="20" spans="1:22">
      <c r="A20" s="26" t="s">
        <v>795</v>
      </c>
      <c r="B20" s="27" t="s">
        <v>796</v>
      </c>
      <c r="C20" s="4" t="s">
        <v>808</v>
      </c>
      <c r="D20" s="4" t="s">
        <v>809</v>
      </c>
      <c r="E20" s="4" t="str">
        <f>CONCATENATE(YEAR,":",MONTH,":",WEEK,":",DAY,":",$A20)</f>
        <v>2016:2:2:7:YULI_S</v>
      </c>
      <c r="F20" s="4">
        <f>MATCH($E20,REPORT_DATA_BY_COMP!$A:$A,0)</f>
        <v>474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10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5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B21" s="9" t="s">
        <v>1418</v>
      </c>
      <c r="C21" s="10"/>
      <c r="D21" s="10"/>
      <c r="E21" s="10"/>
      <c r="F21" s="10"/>
      <c r="G21" s="12">
        <f t="shared" ref="G21:V21" si="2">SUM(G19:G20)</f>
        <v>0</v>
      </c>
      <c r="H21" s="12">
        <f t="shared" si="2"/>
        <v>0</v>
      </c>
      <c r="I21" s="12">
        <f t="shared" si="2"/>
        <v>4</v>
      </c>
      <c r="J21" s="12">
        <f t="shared" si="2"/>
        <v>5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10</v>
      </c>
      <c r="O21" s="12">
        <f t="shared" si="2"/>
        <v>1</v>
      </c>
      <c r="P21" s="12">
        <f t="shared" si="2"/>
        <v>4</v>
      </c>
      <c r="Q21" s="12">
        <f t="shared" si="2"/>
        <v>23</v>
      </c>
      <c r="R21" s="12">
        <f t="shared" si="2"/>
        <v>13</v>
      </c>
      <c r="S21" s="12">
        <f t="shared" si="2"/>
        <v>0</v>
      </c>
      <c r="T21" s="12">
        <f t="shared" si="2"/>
        <v>9</v>
      </c>
      <c r="U21" s="12">
        <f t="shared" si="2"/>
        <v>3</v>
      </c>
      <c r="V21" s="12">
        <f t="shared" si="2"/>
        <v>0</v>
      </c>
    </row>
    <row r="22" spans="1:22">
      <c r="A22" s="60"/>
      <c r="B22" s="4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6"/>
    </row>
    <row r="23" spans="1:22">
      <c r="B23" s="13" t="s">
        <v>1416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B24" s="28" t="s">
        <v>1387</v>
      </c>
      <c r="C24" s="14"/>
      <c r="D24" s="14"/>
      <c r="E24" s="14" t="str">
        <f>CONCATENATE(YEAR,":",MONTH,":1:",WEEKLY_REPORT_DAY,":", $A$1)</f>
        <v>2016:2:1:7:TAIDONG</v>
      </c>
      <c r="F24" s="14">
        <f>MATCH($E24,REPORT_DATA_BY_ZONE!$A:$A, 0)</f>
        <v>41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2</v>
      </c>
      <c r="I24" s="11">
        <f>IFERROR(INDEX(REPORT_DATA_BY_ZONE!$A:$AH,$F24,MATCH(I$8,REPORT_DATA_BY_ZONE!$A$1:$AH$1,0)), "")</f>
        <v>15</v>
      </c>
      <c r="J24" s="11">
        <f>IFERROR(INDEX(REPORT_DATA_BY_ZONE!$A:$AH,$F24,MATCH(J$8,REPORT_DATA_BY_ZONE!$A$1:$AH$1,0)), "")</f>
        <v>19</v>
      </c>
      <c r="K24" s="11">
        <f>IFERROR(INDEX(REPORT_DATA_BY_ZONE!$A:$AH,$F24,MATCH(K$8,REPORT_DATA_BY_ZONE!$A$1:$AH$1,0)), "")</f>
        <v>1</v>
      </c>
      <c r="L24" s="11">
        <f>IFERROR(INDEX(REPORT_DATA_BY_ZONE!$A:$AH,$F24,MATCH(L$8,REPORT_DATA_BY_ZONE!$A$1:$AH$1,0)), "")</f>
        <v>1</v>
      </c>
      <c r="M24" s="11">
        <f>IFERROR(INDEX(REPORT_DATA_BY_ZONE!$A:$AH,$F24,MATCH(M$8,REPORT_DATA_BY_ZONE!$A$1:$AH$1,0)), "")</f>
        <v>1</v>
      </c>
      <c r="N24" s="11">
        <f>IFERROR(INDEX(REPORT_DATA_BY_ZONE!$A:$AH,$F24,MATCH(N$8,REPORT_DATA_BY_ZONE!$A$1:$AH$1,0)), "")</f>
        <v>40</v>
      </c>
      <c r="O24" s="11">
        <f>IFERROR(INDEX(REPORT_DATA_BY_ZONE!$A:$AH,$F24,MATCH(O$8,REPORT_DATA_BY_ZONE!$A$1:$AH$1,0)), "")</f>
        <v>6</v>
      </c>
      <c r="P24" s="11">
        <f>IFERROR(INDEX(REPORT_DATA_BY_ZONE!$A:$AH,$F24,MATCH(P$8,REPORT_DATA_BY_ZONE!$A$1:$AH$1,0)), "")</f>
        <v>33</v>
      </c>
      <c r="Q24" s="11">
        <f>IFERROR(INDEX(REPORT_DATA_BY_ZONE!$A:$AH,$F24,MATCH(Q$8,REPORT_DATA_BY_ZONE!$A$1:$AH$1,0)), "")</f>
        <v>81</v>
      </c>
      <c r="R24" s="11">
        <f>IFERROR(INDEX(REPORT_DATA_BY_ZONE!$A:$AH,$F24,MATCH(R$8,REPORT_DATA_BY_ZONE!$A$1:$AH$1,0)), "")</f>
        <v>21</v>
      </c>
      <c r="S24" s="11">
        <f>IFERROR(INDEX(REPORT_DATA_BY_ZONE!$A:$AH,$F24,MATCH(S$8,REPORT_DATA_BY_ZONE!$A$1:$AH$1,0)), "")</f>
        <v>0</v>
      </c>
      <c r="T24" s="11">
        <f>IFERROR(INDEX(REPORT_DATA_BY_ZONE!$A:$AH,$F24,MATCH(T$8,REPORT_DATA_BY_ZONE!$A$1:$AH$1,0)), "")</f>
        <v>19</v>
      </c>
      <c r="U24" s="11">
        <f>IFERROR(INDEX(REPORT_DATA_BY_ZONE!$A:$AH,$F24,MATCH(U$8,REPORT_DATA_BY_ZONE!$A$1:$AH$1,0)), "")</f>
        <v>5</v>
      </c>
      <c r="V24" s="11">
        <f>IFERROR(INDEX(REPORT_DATA_BY_ZONE!$A:$AH,$F24,MATCH(V$8,REPORT_DATA_BY_ZONE!$A$1:$AH$1,0)), "")</f>
        <v>0</v>
      </c>
    </row>
    <row r="25" spans="1:22">
      <c r="B25" s="28" t="s">
        <v>1386</v>
      </c>
      <c r="C25" s="14"/>
      <c r="D25" s="14"/>
      <c r="E25" s="14" t="str">
        <f>CONCATENATE(YEAR,":",MONTH,":2:",WEEKLY_REPORT_DAY,":", $A$1)</f>
        <v>2016:2:2:7:TAIDONG</v>
      </c>
      <c r="F25" s="14">
        <f>MATCH($E25,REPORT_DATA_BY_ZONE!$A:$A, 0)</f>
        <v>52</v>
      </c>
      <c r="G25" s="11">
        <f>IFERROR(INDEX(REPORT_DATA_BY_ZONE!$A:$AH,$F25,MATCH(G$8,REPORT_DATA_BY_ZONE!$A$1:$AH$1,0)), "")</f>
        <v>2</v>
      </c>
      <c r="H25" s="11">
        <f>IFERROR(INDEX(REPORT_DATA_BY_ZONE!$A:$AH,$F25,MATCH(H$8,REPORT_DATA_BY_ZONE!$A$1:$AH$1,0)), "")</f>
        <v>2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18</v>
      </c>
      <c r="K25" s="11">
        <f>IFERROR(INDEX(REPORT_DATA_BY_ZONE!$A:$AH,$F25,MATCH(K$8,REPORT_DATA_BY_ZONE!$A$1:$AH$1,0)), "")</f>
        <v>2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40</v>
      </c>
      <c r="O25" s="11">
        <f>IFERROR(INDEX(REPORT_DATA_BY_ZONE!$A:$AH,$F25,MATCH(O$8,REPORT_DATA_BY_ZONE!$A$1:$AH$1,0)), "")</f>
        <v>9</v>
      </c>
      <c r="P25" s="11">
        <f>IFERROR(INDEX(REPORT_DATA_BY_ZONE!$A:$AH,$F25,MATCH(P$8,REPORT_DATA_BY_ZONE!$A$1:$AH$1,0)), "")</f>
        <v>26</v>
      </c>
      <c r="Q25" s="11">
        <f>IFERROR(INDEX(REPORT_DATA_BY_ZONE!$A:$AH,$F25,MATCH(Q$8,REPORT_DATA_BY_ZONE!$A$1:$AH$1,0)), "")</f>
        <v>65</v>
      </c>
      <c r="R25" s="11">
        <f>IFERROR(INDEX(REPORT_DATA_BY_ZONE!$A:$AH,$F25,MATCH(R$8,REPORT_DATA_BY_ZONE!$A$1:$AH$1,0)), "")</f>
        <v>32</v>
      </c>
      <c r="S25" s="11">
        <f>IFERROR(INDEX(REPORT_DATA_BY_ZONE!$A:$AH,$F25,MATCH(S$8,REPORT_DATA_BY_ZONE!$A$1:$AH$1,0)), "")</f>
        <v>4</v>
      </c>
      <c r="T25" s="11">
        <f>IFERROR(INDEX(REPORT_DATA_BY_ZONE!$A:$AH,$F25,MATCH(T$8,REPORT_DATA_BY_ZONE!$A$1:$AH$1,0)), "")</f>
        <v>24</v>
      </c>
      <c r="U25" s="11">
        <f>IFERROR(INDEX(REPORT_DATA_BY_ZONE!$A:$AH,$F25,MATCH(U$8,REPORT_DATA_BY_ZONE!$A$1:$AH$1,0)), "")</f>
        <v>12</v>
      </c>
      <c r="V25" s="11">
        <f>IFERROR(INDEX(REPORT_DATA_BY_ZONE!$A:$AH,$F25,MATCH(V$8,REPORT_DATA_BY_ZONE!$A$1:$AH$1,0)), "")</f>
        <v>0</v>
      </c>
    </row>
    <row r="26" spans="1:22">
      <c r="B26" s="28" t="s">
        <v>1388</v>
      </c>
      <c r="C26" s="14"/>
      <c r="D26" s="14"/>
      <c r="E26" s="14" t="str">
        <f>CONCATENATE(YEAR,":",MONTH,":3:",WEEKLY_REPORT_DAY,":", $A$1)</f>
        <v>2016:2:3:7:TAIDONG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28" t="s">
        <v>1389</v>
      </c>
      <c r="C27" s="14"/>
      <c r="D27" s="14"/>
      <c r="E27" s="14" t="str">
        <f>CONCATENATE(YEAR,":",MONTH,":4:",WEEKLY_REPORT_DAY,":", $A$1)</f>
        <v>2016:2:4:7:TAIDONG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1390</v>
      </c>
      <c r="C28" s="14"/>
      <c r="D28" s="14"/>
      <c r="E28" s="14" t="str">
        <f>CONCATENATE(YEAR,":",MONTH,":5:",WEEKLY_REPORT_DAY,":", $A$1)</f>
        <v>2016:2:5:7:TAIDONG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18" t="s">
        <v>1418</v>
      </c>
      <c r="C29" s="15"/>
      <c r="D29" s="15"/>
      <c r="E29" s="15"/>
      <c r="F29" s="15"/>
      <c r="G29" s="19">
        <f>SUM(G24:G28)</f>
        <v>2</v>
      </c>
      <c r="H29" s="19">
        <f t="shared" ref="H29:V29" si="3">SUM(H24:H28)</f>
        <v>4</v>
      </c>
      <c r="I29" s="19">
        <f t="shared" si="3"/>
        <v>28</v>
      </c>
      <c r="J29" s="19">
        <f t="shared" si="3"/>
        <v>37</v>
      </c>
      <c r="K29" s="19">
        <f t="shared" si="3"/>
        <v>3</v>
      </c>
      <c r="L29" s="19">
        <f t="shared" si="3"/>
        <v>1</v>
      </c>
      <c r="M29" s="19">
        <f t="shared" si="3"/>
        <v>1</v>
      </c>
      <c r="N29" s="19">
        <f t="shared" si="3"/>
        <v>80</v>
      </c>
      <c r="O29" s="19">
        <f t="shared" si="3"/>
        <v>15</v>
      </c>
      <c r="P29" s="19">
        <f t="shared" si="3"/>
        <v>59</v>
      </c>
      <c r="Q29" s="19">
        <f t="shared" si="3"/>
        <v>146</v>
      </c>
      <c r="R29" s="19">
        <f t="shared" si="3"/>
        <v>53</v>
      </c>
      <c r="S29" s="19">
        <f t="shared" si="3"/>
        <v>4</v>
      </c>
      <c r="T29" s="19">
        <f t="shared" si="3"/>
        <v>43</v>
      </c>
      <c r="U29" s="19">
        <f t="shared" si="3"/>
        <v>17</v>
      </c>
      <c r="V29" s="19">
        <f t="shared" si="3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655" priority="79" operator="lessThan">
      <formula>0.5</formula>
    </cfRule>
    <cfRule type="cellIs" dxfId="654" priority="80" operator="greaterThan">
      <formula>0.5</formula>
    </cfRule>
  </conditionalFormatting>
  <conditionalFormatting sqref="N10:N11">
    <cfRule type="cellIs" dxfId="653" priority="77" operator="lessThan">
      <formula>4.5</formula>
    </cfRule>
    <cfRule type="cellIs" dxfId="652" priority="78" operator="greaterThan">
      <formula>5.5</formula>
    </cfRule>
  </conditionalFormatting>
  <conditionalFormatting sqref="O10:O11">
    <cfRule type="cellIs" dxfId="651" priority="75" operator="lessThan">
      <formula>1.5</formula>
    </cfRule>
    <cfRule type="cellIs" dxfId="650" priority="76" operator="greaterThan">
      <formula>2.5</formula>
    </cfRule>
  </conditionalFormatting>
  <conditionalFormatting sqref="P10:P11">
    <cfRule type="cellIs" dxfId="649" priority="73" operator="lessThan">
      <formula>4.5</formula>
    </cfRule>
    <cfRule type="cellIs" dxfId="648" priority="74" operator="greaterThan">
      <formula>7.5</formula>
    </cfRule>
  </conditionalFormatting>
  <conditionalFormatting sqref="R10:S11">
    <cfRule type="cellIs" dxfId="647" priority="71" operator="lessThan">
      <formula>2.5</formula>
    </cfRule>
    <cfRule type="cellIs" dxfId="646" priority="72" operator="greaterThan">
      <formula>4.5</formula>
    </cfRule>
  </conditionalFormatting>
  <conditionalFormatting sqref="T10:T11">
    <cfRule type="cellIs" dxfId="645" priority="69" operator="lessThan">
      <formula>2.5</formula>
    </cfRule>
    <cfRule type="cellIs" dxfId="644" priority="70" operator="greaterThan">
      <formula>4.5</formula>
    </cfRule>
  </conditionalFormatting>
  <conditionalFormatting sqref="U10:U11">
    <cfRule type="cellIs" dxfId="643" priority="68" operator="greaterThan">
      <formula>1.5</formula>
    </cfRule>
  </conditionalFormatting>
  <conditionalFormatting sqref="L10:V11">
    <cfRule type="expression" dxfId="642" priority="65">
      <formula>L10=""</formula>
    </cfRule>
  </conditionalFormatting>
  <conditionalFormatting sqref="S10:S11">
    <cfRule type="cellIs" dxfId="641" priority="66" operator="greaterThan">
      <formula>0.5</formula>
    </cfRule>
    <cfRule type="cellIs" dxfId="640" priority="67" operator="lessThan">
      <formula>0.5</formula>
    </cfRule>
  </conditionalFormatting>
  <conditionalFormatting sqref="L14:M15">
    <cfRule type="cellIs" dxfId="639" priority="47" operator="lessThan">
      <formula>0.5</formula>
    </cfRule>
    <cfRule type="cellIs" dxfId="638" priority="48" operator="greaterThan">
      <formula>0.5</formula>
    </cfRule>
  </conditionalFormatting>
  <conditionalFormatting sqref="N14:N15">
    <cfRule type="cellIs" dxfId="637" priority="45" operator="lessThan">
      <formula>4.5</formula>
    </cfRule>
    <cfRule type="cellIs" dxfId="636" priority="46" operator="greaterThan">
      <formula>5.5</formula>
    </cfRule>
  </conditionalFormatting>
  <conditionalFormatting sqref="O14:O15">
    <cfRule type="cellIs" dxfId="635" priority="43" operator="lessThan">
      <formula>1.5</formula>
    </cfRule>
    <cfRule type="cellIs" dxfId="634" priority="44" operator="greaterThan">
      <formula>2.5</formula>
    </cfRule>
  </conditionalFormatting>
  <conditionalFormatting sqref="P14:P15">
    <cfRule type="cellIs" dxfId="633" priority="41" operator="lessThan">
      <formula>4.5</formula>
    </cfRule>
    <cfRule type="cellIs" dxfId="632" priority="42" operator="greaterThan">
      <formula>7.5</formula>
    </cfRule>
  </conditionalFormatting>
  <conditionalFormatting sqref="R14:S15">
    <cfRule type="cellIs" dxfId="631" priority="39" operator="lessThan">
      <formula>2.5</formula>
    </cfRule>
    <cfRule type="cellIs" dxfId="630" priority="40" operator="greaterThan">
      <formula>4.5</formula>
    </cfRule>
  </conditionalFormatting>
  <conditionalFormatting sqref="T14:T15">
    <cfRule type="cellIs" dxfId="629" priority="37" operator="lessThan">
      <formula>2.5</formula>
    </cfRule>
    <cfRule type="cellIs" dxfId="628" priority="38" operator="greaterThan">
      <formula>4.5</formula>
    </cfRule>
  </conditionalFormatting>
  <conditionalFormatting sqref="U14:U15">
    <cfRule type="cellIs" dxfId="627" priority="36" operator="greaterThan">
      <formula>1.5</formula>
    </cfRule>
  </conditionalFormatting>
  <conditionalFormatting sqref="L14:V15">
    <cfRule type="expression" dxfId="626" priority="33">
      <formula>L14=""</formula>
    </cfRule>
  </conditionalFormatting>
  <conditionalFormatting sqref="S14:S15">
    <cfRule type="cellIs" dxfId="625" priority="34" operator="greaterThan">
      <formula>0.5</formula>
    </cfRule>
    <cfRule type="cellIs" dxfId="624" priority="35" operator="lessThan">
      <formula>0.5</formula>
    </cfRule>
  </conditionalFormatting>
  <conditionalFormatting sqref="L16:M16">
    <cfRule type="cellIs" dxfId="623" priority="31" operator="lessThan">
      <formula>0.5</formula>
    </cfRule>
    <cfRule type="cellIs" dxfId="622" priority="32" operator="greaterThan">
      <formula>0.5</formula>
    </cfRule>
  </conditionalFormatting>
  <conditionalFormatting sqref="N16">
    <cfRule type="cellIs" dxfId="621" priority="29" operator="lessThan">
      <formula>4.5</formula>
    </cfRule>
    <cfRule type="cellIs" dxfId="620" priority="30" operator="greaterThan">
      <formula>5.5</formula>
    </cfRule>
  </conditionalFormatting>
  <conditionalFormatting sqref="O16">
    <cfRule type="cellIs" dxfId="619" priority="27" operator="lessThan">
      <formula>1.5</formula>
    </cfRule>
    <cfRule type="cellIs" dxfId="618" priority="28" operator="greaterThan">
      <formula>2.5</formula>
    </cfRule>
  </conditionalFormatting>
  <conditionalFormatting sqref="P16">
    <cfRule type="cellIs" dxfId="617" priority="25" operator="lessThan">
      <formula>4.5</formula>
    </cfRule>
    <cfRule type="cellIs" dxfId="616" priority="26" operator="greaterThan">
      <formula>7.5</formula>
    </cfRule>
  </conditionalFormatting>
  <conditionalFormatting sqref="R16:S16">
    <cfRule type="cellIs" dxfId="615" priority="23" operator="lessThan">
      <formula>2.5</formula>
    </cfRule>
    <cfRule type="cellIs" dxfId="614" priority="24" operator="greaterThan">
      <formula>4.5</formula>
    </cfRule>
  </conditionalFormatting>
  <conditionalFormatting sqref="T16">
    <cfRule type="cellIs" dxfId="613" priority="21" operator="lessThan">
      <formula>2.5</formula>
    </cfRule>
    <cfRule type="cellIs" dxfId="612" priority="22" operator="greaterThan">
      <formula>4.5</formula>
    </cfRule>
  </conditionalFormatting>
  <conditionalFormatting sqref="U16">
    <cfRule type="cellIs" dxfId="611" priority="20" operator="greaterThan">
      <formula>1.5</formula>
    </cfRule>
  </conditionalFormatting>
  <conditionalFormatting sqref="L16:V16">
    <cfRule type="expression" dxfId="610" priority="17">
      <formula>L16=""</formula>
    </cfRule>
  </conditionalFormatting>
  <conditionalFormatting sqref="S16">
    <cfRule type="cellIs" dxfId="609" priority="18" operator="greaterThan">
      <formula>0.5</formula>
    </cfRule>
    <cfRule type="cellIs" dxfId="608" priority="19" operator="lessThan">
      <formula>0.5</formula>
    </cfRule>
  </conditionalFormatting>
  <conditionalFormatting sqref="L19:M20">
    <cfRule type="cellIs" dxfId="607" priority="15" operator="lessThan">
      <formula>0.5</formula>
    </cfRule>
    <cfRule type="cellIs" dxfId="606" priority="16" operator="greaterThan">
      <formula>0.5</formula>
    </cfRule>
  </conditionalFormatting>
  <conditionalFormatting sqref="N19:N20">
    <cfRule type="cellIs" dxfId="605" priority="13" operator="lessThan">
      <formula>4.5</formula>
    </cfRule>
    <cfRule type="cellIs" dxfId="604" priority="14" operator="greaterThan">
      <formula>5.5</formula>
    </cfRule>
  </conditionalFormatting>
  <conditionalFormatting sqref="O19:O20">
    <cfRule type="cellIs" dxfId="603" priority="11" operator="lessThan">
      <formula>1.5</formula>
    </cfRule>
    <cfRule type="cellIs" dxfId="602" priority="12" operator="greaterThan">
      <formula>2.5</formula>
    </cfRule>
  </conditionalFormatting>
  <conditionalFormatting sqref="P19:P20">
    <cfRule type="cellIs" dxfId="601" priority="9" operator="lessThan">
      <formula>4.5</formula>
    </cfRule>
    <cfRule type="cellIs" dxfId="600" priority="10" operator="greaterThan">
      <formula>7.5</formula>
    </cfRule>
  </conditionalFormatting>
  <conditionalFormatting sqref="R19:S20">
    <cfRule type="cellIs" dxfId="599" priority="7" operator="lessThan">
      <formula>2.5</formula>
    </cfRule>
    <cfRule type="cellIs" dxfId="598" priority="8" operator="greaterThan">
      <formula>4.5</formula>
    </cfRule>
  </conditionalFormatting>
  <conditionalFormatting sqref="T19:T20">
    <cfRule type="cellIs" dxfId="597" priority="5" operator="lessThan">
      <formula>2.5</formula>
    </cfRule>
    <cfRule type="cellIs" dxfId="596" priority="6" operator="greaterThan">
      <formula>4.5</formula>
    </cfRule>
  </conditionalFormatting>
  <conditionalFormatting sqref="U19:U20">
    <cfRule type="cellIs" dxfId="595" priority="4" operator="greaterThan">
      <formula>1.5</formula>
    </cfRule>
  </conditionalFormatting>
  <conditionalFormatting sqref="L19:V20">
    <cfRule type="expression" dxfId="594" priority="1">
      <formula>L19=""</formula>
    </cfRule>
  </conditionalFormatting>
  <conditionalFormatting sqref="S19:S20">
    <cfRule type="cellIs" dxfId="593" priority="2" operator="greaterThan">
      <formula>0.5</formula>
    </cfRule>
    <cfRule type="cellIs" dxfId="59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7"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13" workbookViewId="0">
      <selection activeCell="B40" sqref="B4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83</v>
      </c>
      <c r="K1" s="39" t="s">
        <v>85</v>
      </c>
      <c r="L1" s="39" t="s">
        <v>84</v>
      </c>
      <c r="M1" s="39" t="s">
        <v>73</v>
      </c>
      <c r="N1" s="39" t="s">
        <v>71</v>
      </c>
      <c r="O1" s="39" t="s">
        <v>72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1462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80</v>
      </c>
      <c r="K2" s="8" t="s">
        <v>79</v>
      </c>
      <c r="L2" s="8" t="s">
        <v>78</v>
      </c>
      <c r="M2" s="8" t="s">
        <v>77</v>
      </c>
      <c r="N2" s="8" t="s">
        <v>81</v>
      </c>
      <c r="O2" s="8" t="s">
        <v>82</v>
      </c>
      <c r="P2" s="8" t="s">
        <v>1463</v>
      </c>
      <c r="Q2" s="8" t="s">
        <v>16</v>
      </c>
      <c r="R2" s="37" t="s">
        <v>1464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2014:1:0:0:TAIDONG</v>
      </c>
      <c r="F3" s="37" t="e">
        <f ca="1">MATCH($E3,INDIRECT(CONCATENATE($B$41,"$A:$A")),0)</f>
        <v>#N/A</v>
      </c>
      <c r="G3" s="30" t="e">
        <f ca="1">INDEX(INDIRECT(CONCATENATE($B$41,"$A:$AG")),$F3,MATCH(G$2,INDIRECT(CONCATENATE($B$41,"$A$1:$AG$1")),0))</f>
        <v>#N/A</v>
      </c>
      <c r="H3" s="30">
        <f t="shared" ref="H3:H38" si="3">$B$43</f>
        <v>8</v>
      </c>
      <c r="I3" s="37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2014:2:0:0:TAIDONG</v>
      </c>
      <c r="F4" s="37">
        <f t="shared" ref="F4:F38" ca="1" si="5">MATCH($E4,INDIRECT(CONCATENATE($B$41,"$A:$A")),0)</f>
        <v>33</v>
      </c>
      <c r="G4" s="30">
        <f t="shared" ref="G4:G38" ca="1" si="6">INDEX(INDIRECT(CONCATENATE($B$41,"$A:$AG")),$F4,MATCH(G$2,INDIRECT(CONCATENATE($B$41,"$A$1:$AG$1")),0))</f>
        <v>0</v>
      </c>
      <c r="H4" s="30">
        <f t="shared" si="3"/>
        <v>8</v>
      </c>
      <c r="I4" s="37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2014:3:0:0:TAIDONG</v>
      </c>
      <c r="F5" s="37">
        <f t="shared" ca="1" si="5"/>
        <v>41</v>
      </c>
      <c r="G5" s="30">
        <f t="shared" ca="1" si="6"/>
        <v>1</v>
      </c>
      <c r="H5" s="30">
        <f t="shared" si="3"/>
        <v>8</v>
      </c>
      <c r="I5" s="37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2014:4:0:0:TAIDONG</v>
      </c>
      <c r="F6" s="37">
        <f t="shared" ca="1" si="5"/>
        <v>49</v>
      </c>
      <c r="G6" s="30">
        <f t="shared" ca="1" si="6"/>
        <v>3</v>
      </c>
      <c r="H6" s="30">
        <f t="shared" si="3"/>
        <v>8</v>
      </c>
      <c r="I6" s="37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2014:5:0:0:TAIDONG</v>
      </c>
      <c r="F7" s="37">
        <f t="shared" ca="1" si="5"/>
        <v>57</v>
      </c>
      <c r="G7" s="30">
        <f t="shared" ca="1" si="6"/>
        <v>1</v>
      </c>
      <c r="H7" s="30">
        <f t="shared" si="3"/>
        <v>8</v>
      </c>
      <c r="I7" s="37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2014:6:0:0:TAIDONG</v>
      </c>
      <c r="F8" s="37">
        <f t="shared" ca="1" si="5"/>
        <v>65</v>
      </c>
      <c r="G8" s="30">
        <f t="shared" ca="1" si="6"/>
        <v>5</v>
      </c>
      <c r="H8" s="30">
        <f t="shared" si="3"/>
        <v>8</v>
      </c>
      <c r="I8" s="37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2014:7:0:0:TAIDONG</v>
      </c>
      <c r="F9" s="37">
        <f t="shared" ca="1" si="5"/>
        <v>73</v>
      </c>
      <c r="G9" s="30">
        <f t="shared" ca="1" si="6"/>
        <v>5</v>
      </c>
      <c r="H9" s="30">
        <f t="shared" si="3"/>
        <v>8</v>
      </c>
      <c r="I9" s="37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2014:8:0:0:TAIDONG</v>
      </c>
      <c r="F10" s="37">
        <f t="shared" ca="1" si="5"/>
        <v>81</v>
      </c>
      <c r="G10" s="30">
        <f t="shared" ca="1" si="6"/>
        <v>5</v>
      </c>
      <c r="H10" s="30">
        <f t="shared" si="3"/>
        <v>8</v>
      </c>
      <c r="I10" s="37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2014:9:0:0:TAIDONG</v>
      </c>
      <c r="F11" s="37">
        <f t="shared" ca="1" si="5"/>
        <v>89</v>
      </c>
      <c r="G11" s="30">
        <f t="shared" ca="1" si="6"/>
        <v>4</v>
      </c>
      <c r="H11" s="30">
        <f t="shared" si="3"/>
        <v>8</v>
      </c>
      <c r="I11" s="37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2014:10:0:0:TAIDONG</v>
      </c>
      <c r="F12" s="37">
        <f t="shared" ca="1" si="5"/>
        <v>6</v>
      </c>
      <c r="G12" s="30">
        <f t="shared" ca="1" si="6"/>
        <v>1</v>
      </c>
      <c r="H12" s="30">
        <f t="shared" si="3"/>
        <v>8</v>
      </c>
      <c r="I12" s="37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2014:11:0:0:TAIDONG</v>
      </c>
      <c r="F13" s="37">
        <f t="shared" ca="1" si="5"/>
        <v>15</v>
      </c>
      <c r="G13" s="30">
        <f t="shared" ca="1" si="6"/>
        <v>5</v>
      </c>
      <c r="H13" s="30">
        <f t="shared" si="3"/>
        <v>8</v>
      </c>
      <c r="I13" s="37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2014:12:0:0:TAIDONG</v>
      </c>
      <c r="F14" s="37">
        <f t="shared" ca="1" si="5"/>
        <v>24</v>
      </c>
      <c r="G14" s="30">
        <f t="shared" ca="1" si="6"/>
        <v>3</v>
      </c>
      <c r="H14" s="30">
        <f t="shared" si="3"/>
        <v>8</v>
      </c>
      <c r="I14" s="37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2015:1:0:0:TAIDONG</v>
      </c>
      <c r="F15" s="37">
        <f t="shared" ca="1" si="5"/>
        <v>128</v>
      </c>
      <c r="G15" s="30">
        <f t="shared" ca="1" si="6"/>
        <v>1</v>
      </c>
      <c r="H15" s="30">
        <f t="shared" si="3"/>
        <v>8</v>
      </c>
      <c r="I15" s="37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2015:2:0:0:TAIDONG</v>
      </c>
      <c r="F16" s="37">
        <f t="shared" ca="1" si="5"/>
        <v>138</v>
      </c>
      <c r="G16" s="30">
        <f t="shared" ca="1" si="6"/>
        <v>4</v>
      </c>
      <c r="H16" s="30">
        <f t="shared" si="3"/>
        <v>8</v>
      </c>
      <c r="I16" s="37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2015:3:0:0:TAIDONG</v>
      </c>
      <c r="F17" s="37">
        <f t="shared" ca="1" si="5"/>
        <v>148</v>
      </c>
      <c r="G17" s="30">
        <f t="shared" ca="1" si="6"/>
        <v>3</v>
      </c>
      <c r="H17" s="30">
        <f t="shared" si="3"/>
        <v>8</v>
      </c>
      <c r="I17" s="37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2015:4:0:0:TAIDONG</v>
      </c>
      <c r="F18" s="37">
        <f t="shared" ca="1" si="5"/>
        <v>158</v>
      </c>
      <c r="G18" s="30">
        <f t="shared" ca="1" si="6"/>
        <v>3</v>
      </c>
      <c r="H18" s="30">
        <f t="shared" si="3"/>
        <v>8</v>
      </c>
      <c r="I18" s="37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2015:5:0:0:TAIDONG</v>
      </c>
      <c r="F19" s="37">
        <f t="shared" ca="1" si="5"/>
        <v>168</v>
      </c>
      <c r="G19" s="30">
        <f t="shared" ca="1" si="6"/>
        <v>1</v>
      </c>
      <c r="H19" s="30">
        <f t="shared" si="3"/>
        <v>8</v>
      </c>
      <c r="I19" s="37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2015:6:0:0:TAIDONG</v>
      </c>
      <c r="F20" s="37">
        <f t="shared" ca="1" si="5"/>
        <v>178</v>
      </c>
      <c r="G20" s="30">
        <f t="shared" ca="1" si="6"/>
        <v>4</v>
      </c>
      <c r="H20" s="30">
        <f t="shared" si="3"/>
        <v>8</v>
      </c>
      <c r="I20" s="37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2015:7:0:0:TAIDONG</v>
      </c>
      <c r="F21" s="37">
        <f t="shared" ca="1" si="5"/>
        <v>188</v>
      </c>
      <c r="G21" s="30">
        <f t="shared" ca="1" si="6"/>
        <v>1</v>
      </c>
      <c r="H21" s="30">
        <f t="shared" si="3"/>
        <v>8</v>
      </c>
      <c r="I21" s="37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2015:8:0:0:TAIDONG</v>
      </c>
      <c r="F22" s="37">
        <f t="shared" ca="1" si="5"/>
        <v>198</v>
      </c>
      <c r="G22" s="30">
        <f t="shared" ca="1" si="6"/>
        <v>1</v>
      </c>
      <c r="H22" s="30">
        <f t="shared" si="3"/>
        <v>8</v>
      </c>
      <c r="I22" s="37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2015:9:0:0:TAIDONG</v>
      </c>
      <c r="F23" s="37">
        <f t="shared" ca="1" si="5"/>
        <v>208</v>
      </c>
      <c r="G23" s="30">
        <f t="shared" ca="1" si="6"/>
        <v>2</v>
      </c>
      <c r="H23" s="30">
        <f t="shared" si="3"/>
        <v>8</v>
      </c>
      <c r="I23" s="37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2015:10:0:0:TAIDONG</v>
      </c>
      <c r="F24" s="37">
        <f t="shared" ca="1" si="5"/>
        <v>98</v>
      </c>
      <c r="G24" s="30">
        <f t="shared" ca="1" si="6"/>
        <v>1</v>
      </c>
      <c r="H24" s="30">
        <f t="shared" si="3"/>
        <v>8</v>
      </c>
      <c r="I24" s="37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2015:11:0:0:TAIDONG</v>
      </c>
      <c r="F25" s="37">
        <f t="shared" ca="1" si="5"/>
        <v>108</v>
      </c>
      <c r="G25" s="30">
        <f t="shared" ca="1" si="6"/>
        <v>2</v>
      </c>
      <c r="H25" s="30">
        <f t="shared" si="3"/>
        <v>8</v>
      </c>
      <c r="I25" s="37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2015:12:0:0:TAIDONG</v>
      </c>
      <c r="F26" s="37">
        <f t="shared" ca="1" si="5"/>
        <v>119</v>
      </c>
      <c r="G26" s="30">
        <f t="shared" ca="1" si="6"/>
        <v>6</v>
      </c>
      <c r="H26" s="30">
        <f t="shared" si="3"/>
        <v>8</v>
      </c>
      <c r="I26" s="37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2016:1:0:0:TAIDONG</v>
      </c>
      <c r="F27" s="37">
        <f t="shared" ca="1" si="5"/>
        <v>219</v>
      </c>
      <c r="G27" s="30">
        <f t="shared" ca="1" si="6"/>
        <v>1</v>
      </c>
      <c r="H27" s="30">
        <f t="shared" si="3"/>
        <v>8</v>
      </c>
      <c r="I27" s="37">
        <f t="shared" ca="1" si="7"/>
        <v>8</v>
      </c>
      <c r="J27" s="11">
        <f t="shared" ca="1" si="8"/>
        <v>0</v>
      </c>
      <c r="K27" s="11">
        <f t="shared" ca="1" si="8"/>
        <v>0</v>
      </c>
      <c r="L27" s="11">
        <f t="shared" ca="1" si="8"/>
        <v>0</v>
      </c>
      <c r="M27" s="11">
        <f t="shared" ca="1" si="8"/>
        <v>6</v>
      </c>
      <c r="N27" s="11">
        <f t="shared" ca="1" si="8"/>
        <v>2</v>
      </c>
      <c r="O27" s="11">
        <f t="shared" ca="1" si="8"/>
        <v>0</v>
      </c>
      <c r="P27" s="8">
        <v>-11</v>
      </c>
      <c r="Q27" s="38">
        <f>DATE(YEAR, MONTH,DAY + 7*P27)</f>
        <v>42330</v>
      </c>
      <c r="R27" s="37">
        <f t="shared" ref="R27:R38" si="9">WEEKNUM(Q27,2)-WEEKNUM(DATE(YEAR(Q27),MONTH(Q27),1),2)+1</f>
        <v>4</v>
      </c>
      <c r="S27" s="38" t="str">
        <f ca="1">CONCATENATE(YEAR(Q27),":",MONTH(Q27),":",R27,":",WEEKLY_REPORT_DAY,":", INDIRECT(CONCATENATE($B$39, "$A$1")))</f>
        <v>2015:11:4:7:TAIDONG</v>
      </c>
      <c r="T27" s="37" t="e">
        <f ca="1">MATCH(S27,INDIRECT(CONCATENATE($B$40,"$A:$A")),0)</f>
        <v>#N/A</v>
      </c>
      <c r="U27" s="30" t="e">
        <f ca="1">INDEX(INDIRECT(CONCATENATE($B$40,"$A:$AG")),$T27,MATCH(U$2,INDIRECT(CONCATENATE($B$40,"$A1:$AG1")),0))</f>
        <v>#N/A</v>
      </c>
      <c r="V27" s="30" t="e">
        <f t="shared" ref="V27:Y38" ca="1" si="10">INDEX(INDIRECT(CONCATENATE($B$40,"$A:$AG")),$T27,MATCH(V$2,INDIRECT(CONCATENATE($B$40,"$A1:$AG1")),0))</f>
        <v>#N/A</v>
      </c>
      <c r="W27" s="30" t="e">
        <f t="shared" ca="1" si="10"/>
        <v>#N/A</v>
      </c>
      <c r="X27" s="30" t="e">
        <f t="shared" ca="1" si="10"/>
        <v>#N/A</v>
      </c>
      <c r="Y27" s="30" t="e">
        <f t="shared" ca="1" si="10"/>
        <v>#N/A</v>
      </c>
      <c r="Z27" s="30">
        <f t="shared" ref="Z27:Z38" ca="1" si="11">ROUND(1*$B$45/$B$44,0)</f>
        <v>2</v>
      </c>
      <c r="AA27" s="30">
        <f t="shared" ref="AA27:AA38" ca="1" si="12">6*$B$45</f>
        <v>42</v>
      </c>
      <c r="AB27" s="30">
        <f t="shared" ref="AB27:AB38" ca="1" si="13">3*$B$45</f>
        <v>21</v>
      </c>
      <c r="AC27" s="30">
        <f t="shared" ref="AC27:AC38" ca="1" si="14">5*$B$45</f>
        <v>35</v>
      </c>
      <c r="AD27" s="30">
        <f t="shared" ref="AD27:AD38" ca="1" si="15">1*$B$45</f>
        <v>7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2016:2:0:0:TAIDONG</v>
      </c>
      <c r="F28" s="37">
        <f t="shared" ca="1" si="5"/>
        <v>230</v>
      </c>
      <c r="G28" s="30">
        <f t="shared" ca="1" si="6"/>
        <v>1</v>
      </c>
      <c r="H28" s="30">
        <f t="shared" si="3"/>
        <v>8</v>
      </c>
      <c r="I28" s="37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8">
        <f>DATE(YEAR, MONTH,DAY + 7*P28)</f>
        <v>42337</v>
      </c>
      <c r="R28" s="37">
        <f t="shared" si="9"/>
        <v>5</v>
      </c>
      <c r="S28" s="38" t="str">
        <f ca="1">CONCATENATE(YEAR(Q28),":",MONTH(Q28),":",R28,":",WEEKLY_REPORT_DAY,":", INDIRECT(CONCATENATE($B$39, "$A$1")))</f>
        <v>2015:11:5:7:TAIDONG</v>
      </c>
      <c r="T28" s="37" t="e">
        <f t="shared" ref="T28:T38" ca="1" si="16">MATCH(S28,INDIRECT(CONCATENATE($B$40,"$A:$A")),0)</f>
        <v>#N/A</v>
      </c>
      <c r="U28" s="30" t="e">
        <f t="shared" ref="U28:U38" ca="1" si="17">INDEX(INDIRECT(CONCATENATE($B$40,"$A:$AG")),$T28,MATCH(U$2,INDIRECT(CONCATENATE($B$40,"$A1:$AG1")),0))</f>
        <v>#N/A</v>
      </c>
      <c r="V28" s="30" t="e">
        <f t="shared" ca="1" si="10"/>
        <v>#N/A</v>
      </c>
      <c r="W28" s="30" t="e">
        <f t="shared" ca="1" si="10"/>
        <v>#N/A</v>
      </c>
      <c r="X28" s="30" t="e">
        <f t="shared" ca="1" si="10"/>
        <v>#N/A</v>
      </c>
      <c r="Y28" s="30" t="e">
        <f t="shared" ca="1" si="10"/>
        <v>#N/A</v>
      </c>
      <c r="Z28" s="30">
        <f t="shared" ca="1" si="11"/>
        <v>2</v>
      </c>
      <c r="AA28" s="30">
        <f t="shared" ca="1" si="12"/>
        <v>42</v>
      </c>
      <c r="AB28" s="30">
        <f t="shared" ca="1" si="13"/>
        <v>21</v>
      </c>
      <c r="AC28" s="30">
        <f t="shared" ca="1" si="14"/>
        <v>35</v>
      </c>
      <c r="AD28" s="30">
        <f t="shared" ca="1" si="15"/>
        <v>7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2016:3:0:0:TAIDONG</v>
      </c>
      <c r="F29" s="37" t="e">
        <f t="shared" ca="1" si="5"/>
        <v>#N/A</v>
      </c>
      <c r="G29" s="30" t="e">
        <f t="shared" ca="1" si="6"/>
        <v>#N/A</v>
      </c>
      <c r="H29" s="30">
        <f t="shared" si="3"/>
        <v>8</v>
      </c>
      <c r="I29" s="37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8">
        <f>DATE(YEAR, MONTH,DAY + 7*P29)</f>
        <v>42344</v>
      </c>
      <c r="R29" s="37">
        <f t="shared" si="9"/>
        <v>1</v>
      </c>
      <c r="S29" s="38" t="str">
        <f ca="1">CONCATENATE(YEAR(Q29),":",MONTH(Q29),":",R29,":",WEEKLY_REPORT_DAY,":", INDIRECT(CONCATENATE($B$39, "$A$1")))</f>
        <v>2015:12:1:7:TAIDONG</v>
      </c>
      <c r="T29" s="37" t="e">
        <f t="shared" ca="1" si="16"/>
        <v>#N/A</v>
      </c>
      <c r="U29" s="30" t="e">
        <f t="shared" ca="1" si="17"/>
        <v>#N/A</v>
      </c>
      <c r="V29" s="30" t="e">
        <f t="shared" ca="1" si="10"/>
        <v>#N/A</v>
      </c>
      <c r="W29" s="30" t="e">
        <f t="shared" ca="1" si="10"/>
        <v>#N/A</v>
      </c>
      <c r="X29" s="30" t="e">
        <f t="shared" ca="1" si="10"/>
        <v>#N/A</v>
      </c>
      <c r="Y29" s="30" t="e">
        <f t="shared" ca="1" si="10"/>
        <v>#N/A</v>
      </c>
      <c r="Z29" s="30">
        <f t="shared" ca="1" si="11"/>
        <v>2</v>
      </c>
      <c r="AA29" s="30">
        <f t="shared" ca="1" si="12"/>
        <v>42</v>
      </c>
      <c r="AB29" s="30">
        <f t="shared" ca="1" si="13"/>
        <v>21</v>
      </c>
      <c r="AC29" s="30">
        <f t="shared" ca="1" si="14"/>
        <v>35</v>
      </c>
      <c r="AD29" s="30">
        <f t="shared" ca="1" si="15"/>
        <v>7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2016:4:0:0:TAIDONG</v>
      </c>
      <c r="F30" s="37" t="e">
        <f t="shared" ca="1" si="5"/>
        <v>#N/A</v>
      </c>
      <c r="G30" s="30" t="e">
        <f t="shared" ca="1" si="6"/>
        <v>#N/A</v>
      </c>
      <c r="H30" s="30">
        <f t="shared" si="3"/>
        <v>8</v>
      </c>
      <c r="I30" s="37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8">
        <f>DATE(YEAR, MONTH,DAY + 7*P30)</f>
        <v>42351</v>
      </c>
      <c r="R30" s="37">
        <f t="shared" si="9"/>
        <v>2</v>
      </c>
      <c r="S30" s="38" t="str">
        <f ca="1">CONCATENATE(YEAR(Q30),":",MONTH(Q30),":",R30,":",WEEKLY_REPORT_DAY,":", INDIRECT(CONCATENATE($B$39, "$A$1")))</f>
        <v>2015:12:2:7:TAIDONG</v>
      </c>
      <c r="T30" s="37" t="e">
        <f t="shared" ca="1" si="16"/>
        <v>#N/A</v>
      </c>
      <c r="U30" s="30" t="e">
        <f t="shared" ca="1" si="17"/>
        <v>#N/A</v>
      </c>
      <c r="V30" s="30" t="e">
        <f t="shared" ca="1" si="10"/>
        <v>#N/A</v>
      </c>
      <c r="W30" s="30" t="e">
        <f t="shared" ca="1" si="10"/>
        <v>#N/A</v>
      </c>
      <c r="X30" s="30" t="e">
        <f t="shared" ca="1" si="10"/>
        <v>#N/A</v>
      </c>
      <c r="Y30" s="30" t="e">
        <f t="shared" ca="1" si="10"/>
        <v>#N/A</v>
      </c>
      <c r="Z30" s="30">
        <f t="shared" ca="1" si="11"/>
        <v>2</v>
      </c>
      <c r="AA30" s="30">
        <f t="shared" ca="1" si="12"/>
        <v>42</v>
      </c>
      <c r="AB30" s="30">
        <f t="shared" ca="1" si="13"/>
        <v>21</v>
      </c>
      <c r="AC30" s="30">
        <f t="shared" ca="1" si="14"/>
        <v>35</v>
      </c>
      <c r="AD30" s="30">
        <f t="shared" ca="1" si="15"/>
        <v>7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2016:5:0:0:TAIDONG</v>
      </c>
      <c r="F31" s="37" t="e">
        <f t="shared" ca="1" si="5"/>
        <v>#N/A</v>
      </c>
      <c r="G31" s="30" t="e">
        <f t="shared" ca="1" si="6"/>
        <v>#N/A</v>
      </c>
      <c r="H31" s="30">
        <f t="shared" si="3"/>
        <v>8</v>
      </c>
      <c r="I31" s="37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8">
        <f>DATE(YEAR, MONTH,DAY + 7*P31)</f>
        <v>42358</v>
      </c>
      <c r="R31" s="37">
        <f t="shared" si="9"/>
        <v>3</v>
      </c>
      <c r="S31" s="38" t="str">
        <f ca="1">CONCATENATE(YEAR(Q31),":",MONTH(Q31),":",R31,":",WEEKLY_REPORT_DAY,":", INDIRECT(CONCATENATE($B$39, "$A$1")))</f>
        <v>2015:12:3:7:TAIDONG</v>
      </c>
      <c r="T31" s="37" t="e">
        <f t="shared" ca="1" si="16"/>
        <v>#N/A</v>
      </c>
      <c r="U31" s="30" t="e">
        <f t="shared" ca="1" si="17"/>
        <v>#N/A</v>
      </c>
      <c r="V31" s="30" t="e">
        <f t="shared" ca="1" si="10"/>
        <v>#N/A</v>
      </c>
      <c r="W31" s="30" t="e">
        <f t="shared" ca="1" si="10"/>
        <v>#N/A</v>
      </c>
      <c r="X31" s="30" t="e">
        <f t="shared" ca="1" si="10"/>
        <v>#N/A</v>
      </c>
      <c r="Y31" s="30" t="e">
        <f t="shared" ca="1" si="10"/>
        <v>#N/A</v>
      </c>
      <c r="Z31" s="30">
        <f t="shared" ca="1" si="11"/>
        <v>2</v>
      </c>
      <c r="AA31" s="30">
        <f t="shared" ca="1" si="12"/>
        <v>42</v>
      </c>
      <c r="AB31" s="30">
        <f t="shared" ca="1" si="13"/>
        <v>21</v>
      </c>
      <c r="AC31" s="30">
        <f t="shared" ca="1" si="14"/>
        <v>35</v>
      </c>
      <c r="AD31" s="30">
        <f t="shared" ca="1" si="15"/>
        <v>7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2016:6:0:0:TAIDONG</v>
      </c>
      <c r="F32" s="37" t="e">
        <f t="shared" ca="1" si="5"/>
        <v>#N/A</v>
      </c>
      <c r="G32" s="30" t="e">
        <f t="shared" ca="1" si="6"/>
        <v>#N/A</v>
      </c>
      <c r="H32" s="30">
        <f t="shared" si="3"/>
        <v>8</v>
      </c>
      <c r="I32" s="37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8">
        <f>DATE(YEAR, MONTH,DAY + 7*P32)</f>
        <v>42365</v>
      </c>
      <c r="R32" s="37">
        <f t="shared" si="9"/>
        <v>4</v>
      </c>
      <c r="S32" s="38" t="str">
        <f ca="1">CONCATENATE(YEAR(Q32),":",MONTH(Q32),":",R32,":",WEEKLY_REPORT_DAY,":", INDIRECT(CONCATENATE($B$39, "$A$1")))</f>
        <v>2015:12:4:7:TAIDONG</v>
      </c>
      <c r="T32" s="37" t="e">
        <f t="shared" ca="1" si="16"/>
        <v>#N/A</v>
      </c>
      <c r="U32" s="30" t="e">
        <f t="shared" ca="1" si="17"/>
        <v>#N/A</v>
      </c>
      <c r="V32" s="30" t="e">
        <f t="shared" ca="1" si="10"/>
        <v>#N/A</v>
      </c>
      <c r="W32" s="30" t="e">
        <f t="shared" ca="1" si="10"/>
        <v>#N/A</v>
      </c>
      <c r="X32" s="30" t="e">
        <f t="shared" ca="1" si="10"/>
        <v>#N/A</v>
      </c>
      <c r="Y32" s="30" t="e">
        <f t="shared" ca="1" si="10"/>
        <v>#N/A</v>
      </c>
      <c r="Z32" s="30">
        <f t="shared" ca="1" si="11"/>
        <v>2</v>
      </c>
      <c r="AA32" s="30">
        <f t="shared" ca="1" si="12"/>
        <v>42</v>
      </c>
      <c r="AB32" s="30">
        <f t="shared" ca="1" si="13"/>
        <v>21</v>
      </c>
      <c r="AC32" s="30">
        <f t="shared" ca="1" si="14"/>
        <v>35</v>
      </c>
      <c r="AD32" s="30">
        <f t="shared" ca="1" si="15"/>
        <v>7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2016:7:0:0:TAIDONG</v>
      </c>
      <c r="F33" s="37" t="e">
        <f t="shared" ca="1" si="5"/>
        <v>#N/A</v>
      </c>
      <c r="G33" s="30" t="e">
        <f t="shared" ca="1" si="6"/>
        <v>#N/A</v>
      </c>
      <c r="H33" s="30">
        <f t="shared" si="3"/>
        <v>8</v>
      </c>
      <c r="I33" s="37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8">
        <f>DATE(YEAR, MONTH,DAY + 7*P33)</f>
        <v>42372</v>
      </c>
      <c r="R33" s="37">
        <f t="shared" si="9"/>
        <v>1</v>
      </c>
      <c r="S33" s="38" t="str">
        <f ca="1">CONCATENATE(YEAR(Q33),":",MONTH(Q33),":",R33,":",WEEKLY_REPORT_DAY,":", INDIRECT(CONCATENATE($B$39, "$A$1")))</f>
        <v>2016:1:1:7:TAIDONG</v>
      </c>
      <c r="T33" s="37" t="e">
        <f t="shared" ca="1" si="16"/>
        <v>#N/A</v>
      </c>
      <c r="U33" s="30" t="e">
        <f t="shared" ca="1" si="17"/>
        <v>#N/A</v>
      </c>
      <c r="V33" s="30" t="e">
        <f t="shared" ca="1" si="10"/>
        <v>#N/A</v>
      </c>
      <c r="W33" s="30" t="e">
        <f t="shared" ca="1" si="10"/>
        <v>#N/A</v>
      </c>
      <c r="X33" s="30" t="e">
        <f t="shared" ca="1" si="10"/>
        <v>#N/A</v>
      </c>
      <c r="Y33" s="30" t="e">
        <f t="shared" ca="1" si="10"/>
        <v>#N/A</v>
      </c>
      <c r="Z33" s="30">
        <f t="shared" ca="1" si="11"/>
        <v>2</v>
      </c>
      <c r="AA33" s="30">
        <f t="shared" ca="1" si="12"/>
        <v>42</v>
      </c>
      <c r="AB33" s="30">
        <f t="shared" ca="1" si="13"/>
        <v>21</v>
      </c>
      <c r="AC33" s="30">
        <f t="shared" ca="1" si="14"/>
        <v>35</v>
      </c>
      <c r="AD33" s="30">
        <f t="shared" ca="1" si="15"/>
        <v>7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2016:8:0:0:TAIDONG</v>
      </c>
      <c r="F34" s="37" t="e">
        <f t="shared" ca="1" si="5"/>
        <v>#N/A</v>
      </c>
      <c r="G34" s="30" t="e">
        <f t="shared" ca="1" si="6"/>
        <v>#N/A</v>
      </c>
      <c r="H34" s="30">
        <f t="shared" si="3"/>
        <v>8</v>
      </c>
      <c r="I34" s="37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8">
        <f>DATE(YEAR, MONTH,DAY + 7*P34)</f>
        <v>42379</v>
      </c>
      <c r="R34" s="37">
        <f t="shared" si="9"/>
        <v>2</v>
      </c>
      <c r="S34" s="38" t="str">
        <f ca="1">CONCATENATE(YEAR(Q34),":",MONTH(Q34),":",R34,":",WEEKLY_REPORT_DAY,":", INDIRECT(CONCATENATE($B$39, "$A$1")))</f>
        <v>2016:1:2:7:TAIDONG</v>
      </c>
      <c r="T34" s="37">
        <f t="shared" ca="1" si="16"/>
        <v>8</v>
      </c>
      <c r="U34" s="30">
        <f t="shared" ca="1" si="17"/>
        <v>0</v>
      </c>
      <c r="V34" s="30">
        <f t="shared" ca="1" si="10"/>
        <v>48</v>
      </c>
      <c r="W34" s="30">
        <f t="shared" ca="1" si="10"/>
        <v>0</v>
      </c>
      <c r="X34" s="30">
        <f t="shared" ca="1" si="10"/>
        <v>13</v>
      </c>
      <c r="Y34" s="30">
        <f t="shared" ca="1" si="10"/>
        <v>0</v>
      </c>
      <c r="Z34" s="30">
        <f t="shared" ca="1" si="11"/>
        <v>2</v>
      </c>
      <c r="AA34" s="30">
        <f t="shared" ca="1" si="12"/>
        <v>42</v>
      </c>
      <c r="AB34" s="30">
        <f t="shared" ca="1" si="13"/>
        <v>21</v>
      </c>
      <c r="AC34" s="30">
        <f t="shared" ca="1" si="14"/>
        <v>35</v>
      </c>
      <c r="AD34" s="30">
        <f t="shared" ca="1" si="15"/>
        <v>7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2016:9:0:0:TAIDONG</v>
      </c>
      <c r="F35" s="37" t="e">
        <f t="shared" ca="1" si="5"/>
        <v>#N/A</v>
      </c>
      <c r="G35" s="30" t="e">
        <f t="shared" ca="1" si="6"/>
        <v>#N/A</v>
      </c>
      <c r="H35" s="30">
        <f t="shared" si="3"/>
        <v>8</v>
      </c>
      <c r="I35" s="37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8">
        <f>DATE(YEAR, MONTH,DAY + 7*P35)</f>
        <v>42386</v>
      </c>
      <c r="R35" s="37">
        <f t="shared" si="9"/>
        <v>3</v>
      </c>
      <c r="S35" s="38" t="str">
        <f ca="1">CONCATENATE(YEAR(Q35),":",MONTH(Q35),":",R35,":",WEEKLY_REPORT_DAY,":", INDIRECT(CONCATENATE($B$39, "$A$1")))</f>
        <v>2016:1:3:7:TAIDONG</v>
      </c>
      <c r="T35" s="37" t="e">
        <f t="shared" ca="1" si="16"/>
        <v>#N/A</v>
      </c>
      <c r="U35" s="30" t="e">
        <f t="shared" ca="1" si="17"/>
        <v>#N/A</v>
      </c>
      <c r="V35" s="30" t="e">
        <f t="shared" ca="1" si="10"/>
        <v>#N/A</v>
      </c>
      <c r="W35" s="30" t="e">
        <f t="shared" ca="1" si="10"/>
        <v>#N/A</v>
      </c>
      <c r="X35" s="30" t="e">
        <f t="shared" ca="1" si="10"/>
        <v>#N/A</v>
      </c>
      <c r="Y35" s="30" t="e">
        <f t="shared" ca="1" si="10"/>
        <v>#N/A</v>
      </c>
      <c r="Z35" s="30">
        <f t="shared" ca="1" si="11"/>
        <v>2</v>
      </c>
      <c r="AA35" s="30">
        <f t="shared" ca="1" si="12"/>
        <v>42</v>
      </c>
      <c r="AB35" s="30">
        <f t="shared" ca="1" si="13"/>
        <v>21</v>
      </c>
      <c r="AC35" s="30">
        <f t="shared" ca="1" si="14"/>
        <v>35</v>
      </c>
      <c r="AD35" s="30">
        <f t="shared" ca="1" si="15"/>
        <v>7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2016:10:0:0:TAIDONG</v>
      </c>
      <c r="F36" s="37" t="e">
        <f t="shared" ca="1" si="5"/>
        <v>#N/A</v>
      </c>
      <c r="G36" s="30" t="e">
        <f t="shared" ca="1" si="6"/>
        <v>#N/A</v>
      </c>
      <c r="H36" s="30">
        <f t="shared" si="3"/>
        <v>8</v>
      </c>
      <c r="I36" s="37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8">
        <f>DATE(YEAR, MONTH,DAY + 7*P36)</f>
        <v>42393</v>
      </c>
      <c r="R36" s="37">
        <f t="shared" si="9"/>
        <v>4</v>
      </c>
      <c r="S36" s="38" t="str">
        <f ca="1">CONCATENATE(YEAR(Q36),":",MONTH(Q36),":",R36,":",WEEKLY_REPORT_DAY,":", INDIRECT(CONCATENATE($B$39, "$A$1")))</f>
        <v>2016:1:4:7:TAIDONG</v>
      </c>
      <c r="T36" s="37">
        <f t="shared" ca="1" si="16"/>
        <v>19</v>
      </c>
      <c r="U36" s="30">
        <f t="shared" ca="1" si="17"/>
        <v>0</v>
      </c>
      <c r="V36" s="30">
        <f t="shared" ca="1" si="10"/>
        <v>51</v>
      </c>
      <c r="W36" s="30">
        <f t="shared" ca="1" si="10"/>
        <v>17</v>
      </c>
      <c r="X36" s="30">
        <f t="shared" ca="1" si="10"/>
        <v>28</v>
      </c>
      <c r="Y36" s="30">
        <f t="shared" ca="1" si="10"/>
        <v>0</v>
      </c>
      <c r="Z36" s="30">
        <f t="shared" ca="1" si="11"/>
        <v>2</v>
      </c>
      <c r="AA36" s="30">
        <f t="shared" ca="1" si="12"/>
        <v>42</v>
      </c>
      <c r="AB36" s="30">
        <f t="shared" ca="1" si="13"/>
        <v>21</v>
      </c>
      <c r="AC36" s="30">
        <f t="shared" ca="1" si="14"/>
        <v>35</v>
      </c>
      <c r="AD36" s="30">
        <f t="shared" ca="1" si="15"/>
        <v>7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2016:11:0:0:TAIDONG</v>
      </c>
      <c r="F37" s="37" t="e">
        <f t="shared" ca="1" si="5"/>
        <v>#N/A</v>
      </c>
      <c r="G37" s="30" t="e">
        <f t="shared" ca="1" si="6"/>
        <v>#N/A</v>
      </c>
      <c r="H37" s="30">
        <f t="shared" si="3"/>
        <v>8</v>
      </c>
      <c r="I37" s="37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8">
        <f>DATE(YEAR, MONTH,DAY + 7*P37)</f>
        <v>42400</v>
      </c>
      <c r="R37" s="37">
        <f t="shared" si="9"/>
        <v>5</v>
      </c>
      <c r="S37" s="38" t="str">
        <f ca="1">CONCATENATE(YEAR(Q37),":",MONTH(Q37),":",R37,":",WEEKLY_REPORT_DAY,":", INDIRECT(CONCATENATE($B$39, "$A$1")))</f>
        <v>2016:1:5:7:TAIDONG</v>
      </c>
      <c r="T37" s="37">
        <f t="shared" ca="1" si="16"/>
        <v>30</v>
      </c>
      <c r="U37" s="30">
        <f t="shared" ca="1" si="17"/>
        <v>0</v>
      </c>
      <c r="V37" s="30">
        <f t="shared" ca="1" si="10"/>
        <v>43</v>
      </c>
      <c r="W37" s="30">
        <f t="shared" ca="1" si="10"/>
        <v>16</v>
      </c>
      <c r="X37" s="30">
        <f t="shared" ca="1" si="10"/>
        <v>24</v>
      </c>
      <c r="Y37" s="30">
        <f t="shared" ca="1" si="10"/>
        <v>0</v>
      </c>
      <c r="Z37" s="30">
        <f t="shared" ca="1" si="11"/>
        <v>2</v>
      </c>
      <c r="AA37" s="30">
        <f t="shared" ca="1" si="12"/>
        <v>42</v>
      </c>
      <c r="AB37" s="30">
        <f t="shared" ca="1" si="13"/>
        <v>21</v>
      </c>
      <c r="AC37" s="30">
        <f t="shared" ca="1" si="14"/>
        <v>35</v>
      </c>
      <c r="AD37" s="30">
        <f t="shared" ca="1" si="15"/>
        <v>7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2016:12:0:0:TAIDONG</v>
      </c>
      <c r="F38" s="37" t="e">
        <f t="shared" ca="1" si="5"/>
        <v>#N/A</v>
      </c>
      <c r="G38" s="30" t="e">
        <f t="shared" ca="1" si="6"/>
        <v>#N/A</v>
      </c>
      <c r="H38" s="30">
        <f t="shared" si="3"/>
        <v>8</v>
      </c>
      <c r="I38" s="37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8">
        <f>DATE(YEAR, MONTH,DAY + 7*P38)</f>
        <v>42407</v>
      </c>
      <c r="R38" s="37">
        <f t="shared" si="9"/>
        <v>1</v>
      </c>
      <c r="S38" s="38" t="str">
        <f ca="1">CONCATENATE(YEAR(Q38),":",MONTH(Q38),":",R38,":",WEEKLY_REPORT_DAY,":", INDIRECT(CONCATENATE($B$39, "$A$1")))</f>
        <v>2016:2:1:7:TAIDONG</v>
      </c>
      <c r="T38" s="37">
        <f t="shared" ca="1" si="16"/>
        <v>41</v>
      </c>
      <c r="U38" s="30">
        <f t="shared" ca="1" si="17"/>
        <v>1</v>
      </c>
      <c r="V38" s="30">
        <f t="shared" ca="1" si="10"/>
        <v>40</v>
      </c>
      <c r="W38" s="30">
        <f t="shared" ca="1" si="10"/>
        <v>6</v>
      </c>
      <c r="X38" s="30">
        <f t="shared" ca="1" si="10"/>
        <v>21</v>
      </c>
      <c r="Y38" s="30">
        <f t="shared" ca="1" si="10"/>
        <v>0</v>
      </c>
      <c r="Z38" s="30">
        <f t="shared" ca="1" si="11"/>
        <v>2</v>
      </c>
      <c r="AA38" s="30">
        <f t="shared" ca="1" si="12"/>
        <v>42</v>
      </c>
      <c r="AB38" s="30">
        <f t="shared" ca="1" si="13"/>
        <v>21</v>
      </c>
      <c r="AC38" s="30">
        <f t="shared" ca="1" si="14"/>
        <v>35</v>
      </c>
      <c r="AD38" s="30">
        <f t="shared" ca="1" si="15"/>
        <v>7</v>
      </c>
    </row>
    <row r="39" spans="1:30">
      <c r="A39" s="8" t="s">
        <v>1475</v>
      </c>
      <c r="B39" s="2" t="s">
        <v>1468</v>
      </c>
      <c r="C39" s="37"/>
      <c r="D39" s="37"/>
      <c r="G39" s="8">
        <f ca="1">SUMIFS(G3:G38, $B3:$B38,YEAR,G3:G38,"&lt;&gt;#N/A")</f>
        <v>2</v>
      </c>
      <c r="H39" s="37"/>
      <c r="J39" s="8">
        <f ca="1">SUM(J3:J38)</f>
        <v>0</v>
      </c>
      <c r="K39" s="8">
        <f t="shared" ref="K39:O39" ca="1" si="18">SUM(K3:K38)</f>
        <v>0</v>
      </c>
      <c r="L39" s="8">
        <f t="shared" ca="1" si="18"/>
        <v>0</v>
      </c>
      <c r="M39" s="8">
        <f t="shared" ca="1" si="18"/>
        <v>6</v>
      </c>
      <c r="N39" s="8">
        <f t="shared" ca="1" si="18"/>
        <v>2</v>
      </c>
      <c r="O39" s="8">
        <f t="shared" ca="1" si="18"/>
        <v>0</v>
      </c>
    </row>
    <row r="40" spans="1:30">
      <c r="A40" s="8" t="s">
        <v>1476</v>
      </c>
      <c r="B40" s="2" t="s">
        <v>1479</v>
      </c>
      <c r="C40" s="37"/>
      <c r="D40" s="37"/>
      <c r="H40" s="37"/>
    </row>
    <row r="41" spans="1:30">
      <c r="A41" s="8" t="s">
        <v>1477</v>
      </c>
      <c r="B41" s="2" t="s">
        <v>1478</v>
      </c>
      <c r="C41" s="37"/>
      <c r="D41" s="37"/>
      <c r="H41" s="37"/>
    </row>
    <row r="42" spans="1:30">
      <c r="A42" s="60" t="s">
        <v>1480</v>
      </c>
      <c r="B42" s="2" t="s">
        <v>1481</v>
      </c>
      <c r="C42" s="37"/>
      <c r="D42" s="37"/>
      <c r="H42" s="37"/>
    </row>
    <row r="43" spans="1:30">
      <c r="A43" s="8" t="s">
        <v>1421</v>
      </c>
      <c r="B43" s="1">
        <v>8</v>
      </c>
      <c r="H43" s="37"/>
      <c r="I43" s="37"/>
      <c r="L43" s="37"/>
      <c r="M43" s="37"/>
      <c r="N43" s="37"/>
      <c r="O43" s="37"/>
      <c r="Q43" s="38"/>
    </row>
    <row r="44" spans="1:30">
      <c r="A44" s="8" t="s">
        <v>1420</v>
      </c>
      <c r="B44" s="8">
        <v>4</v>
      </c>
      <c r="H44" s="37"/>
      <c r="I44" s="37"/>
      <c r="L44" s="37"/>
      <c r="M44" s="37"/>
      <c r="N44" s="37"/>
      <c r="O44" s="37"/>
    </row>
    <row r="45" spans="1:30">
      <c r="A45" s="8" t="s">
        <v>1461</v>
      </c>
      <c r="B45" s="37">
        <f ca="1">COUNTA(INDIRECT(CONCATENATE($B$39,"$A:$A")))-1</f>
        <v>7</v>
      </c>
    </row>
    <row r="46" spans="1:30">
      <c r="A46" s="8" t="s">
        <v>632</v>
      </c>
      <c r="B46" s="8">
        <f ca="1">SUM(J39:L39)</f>
        <v>0</v>
      </c>
    </row>
    <row r="47" spans="1:30">
      <c r="A47" s="8" t="s">
        <v>633</v>
      </c>
      <c r="B47" s="8">
        <f ca="1">SUM(M39:O39)</f>
        <v>8</v>
      </c>
    </row>
    <row r="48" spans="1:30" ht="60">
      <c r="A48" s="8" t="s">
        <v>635</v>
      </c>
      <c r="B48" s="39" t="str">
        <f ca="1">CONCATENATE("Member Referral Goal 成員回條目標:     50%+ 
Member Referral Actual 成員回條實際:  ",$D$48)</f>
        <v>Member Referral Goal 成員回條目標:     50%+ 
Member Referral Actual 成員回條實際:  100%</v>
      </c>
      <c r="C48" s="40">
        <f ca="1">IFERROR(B47/SUM(B46:B47),"0")</f>
        <v>1</v>
      </c>
      <c r="D48" s="8" t="str">
        <f ca="1">TEXT(C48,"00%")</f>
        <v>100%</v>
      </c>
      <c r="W48" s="39"/>
      <c r="Y48" s="39"/>
      <c r="AB48" s="39"/>
    </row>
    <row r="49" spans="1:4" ht="45">
      <c r="A49" s="8" t="s">
        <v>636</v>
      </c>
      <c r="B49" s="39" t="str">
        <f ca="1">CONCATENATE("Stake Annual Goal 年度目標:  ",C49,"
Stake Actual YTD 年度實際:    ",D49)</f>
        <v>Stake Annual Goal 年度目標:  60
Stake Actual YTD 年度實際:    2</v>
      </c>
      <c r="C49" s="8">
        <f ca="1">INDIRECT(CONCATENATE($B$39,"$D$2"))</f>
        <v>60</v>
      </c>
      <c r="D49" s="8">
        <f ca="1">$G$39</f>
        <v>2</v>
      </c>
    </row>
    <row r="50" spans="1:4" ht="23.25">
      <c r="A50" s="8" t="s">
        <v>1419</v>
      </c>
      <c r="B50" s="64" t="str">
        <f ca="1">INDIRECT(CONCATENATE($B$39, "$B$1"))</f>
        <v>Taidong Zone</v>
      </c>
    </row>
    <row r="51" spans="1:4">
      <c r="B51" s="62" t="str">
        <f ca="1">INDIRECT(CONCATENATE($B$39, "$B$2"))</f>
        <v>臺東地帶</v>
      </c>
    </row>
    <row r="52" spans="1:4">
      <c r="B52" s="62" t="str">
        <f ca="1">INDIRECT(CONCATENATE($B$39, "$B$6"))</f>
        <v>Hualien Stake</v>
      </c>
    </row>
    <row r="53" spans="1:4">
      <c r="B53" s="62" t="str">
        <f ca="1">INDIRECT(CONCATENATE($B$39, "$B$7"))</f>
        <v>花蓮支聯會</v>
      </c>
    </row>
    <row r="54" spans="1:4">
      <c r="B54" s="63">
        <f ca="1">INDIRECT(CONCATENATE($B$39, "$B$4"))</f>
        <v>42414</v>
      </c>
    </row>
    <row r="56" spans="1:4">
      <c r="A56" s="8" t="str">
        <f ca="1">CONCATENATE("2014   ",SUMIF($G$3:$G$14,"&lt;&gt;#N/A",$G$3:$G$14))</f>
        <v>2014   33</v>
      </c>
    </row>
    <row r="57" spans="1:4">
      <c r="A57" s="8" t="str">
        <f ca="1">CONCATENATE("2015   ",SUMIF($G$15:$G$26,"&lt;&gt;#N/A",$G$15:$G$26))</f>
        <v>2015   29</v>
      </c>
    </row>
    <row r="58" spans="1:4">
      <c r="A58" s="8" t="str">
        <f ca="1">CONCATENATE("2016   ",SUMIF($G$27:$G$38,"&lt;&gt;#N/A",$G$27:$G$38))</f>
        <v>2016   2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47</v>
      </c>
      <c r="B1" s="51" t="s">
        <v>812</v>
      </c>
      <c r="C1" s="42"/>
      <c r="D1" s="43"/>
      <c r="E1" s="43"/>
      <c r="F1" s="43"/>
      <c r="G1" s="43"/>
      <c r="H1" s="43"/>
      <c r="I1" s="43"/>
      <c r="J1" s="43"/>
      <c r="K1" s="44"/>
      <c r="L1" s="66" t="s">
        <v>27</v>
      </c>
      <c r="M1" s="66" t="s">
        <v>28</v>
      </c>
      <c r="N1" s="66" t="s">
        <v>29</v>
      </c>
      <c r="O1" s="66" t="s">
        <v>30</v>
      </c>
      <c r="P1" s="66" t="s">
        <v>31</v>
      </c>
      <c r="Q1" s="66" t="s">
        <v>32</v>
      </c>
      <c r="R1" s="66" t="s">
        <v>64</v>
      </c>
      <c r="S1" s="66" t="s">
        <v>65</v>
      </c>
      <c r="T1" s="66" t="s">
        <v>66</v>
      </c>
      <c r="U1" s="66" t="s">
        <v>33</v>
      </c>
      <c r="V1" s="66" t="s">
        <v>34</v>
      </c>
    </row>
    <row r="2" spans="1:22" ht="15" customHeight="1">
      <c r="B2" s="68" t="s">
        <v>1426</v>
      </c>
      <c r="C2" s="35" t="s">
        <v>1399</v>
      </c>
      <c r="D2" s="75">
        <v>59</v>
      </c>
      <c r="E2" s="53"/>
      <c r="F2" s="53"/>
      <c r="G2" s="72" t="s">
        <v>69</v>
      </c>
      <c r="H2" s="73"/>
      <c r="I2" s="73"/>
      <c r="J2" s="74"/>
      <c r="K2" s="47" t="s">
        <v>59</v>
      </c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1:22" ht="15" customHeight="1">
      <c r="B3" s="69"/>
      <c r="C3" s="34" t="s">
        <v>1400</v>
      </c>
      <c r="D3" s="76"/>
      <c r="E3" s="54"/>
      <c r="F3" s="54"/>
      <c r="G3" s="72" t="s">
        <v>1393</v>
      </c>
      <c r="H3" s="73"/>
      <c r="I3" s="73"/>
      <c r="J3" s="74"/>
      <c r="K3" s="47" t="s">
        <v>1391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ht="15" customHeight="1">
      <c r="B4" s="82">
        <f>DATE</f>
        <v>42414</v>
      </c>
      <c r="C4" s="32" t="s">
        <v>1396</v>
      </c>
      <c r="D4" s="33"/>
      <c r="E4" s="33"/>
      <c r="F4" s="33"/>
      <c r="G4" s="78">
        <f>ROUND($D$2/12*MONTH,0)</f>
        <v>10</v>
      </c>
      <c r="H4" s="79"/>
      <c r="I4" s="79"/>
      <c r="J4" s="80"/>
      <c r="K4" s="52">
        <f>ROUND($D$2/12,0)</f>
        <v>5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22" ht="15" customHeight="1">
      <c r="B5" s="83"/>
      <c r="C5" s="5" t="s">
        <v>1397</v>
      </c>
      <c r="D5" s="6"/>
      <c r="E5" s="6"/>
      <c r="F5" s="6"/>
      <c r="G5" s="84" t="e">
        <f>#REF!</f>
        <v>#REF!</v>
      </c>
      <c r="H5" s="85"/>
      <c r="I5" s="85"/>
      <c r="J5" s="86"/>
      <c r="K5" s="55">
        <f>$L$27</f>
        <v>2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>
      <c r="B6" s="48" t="s">
        <v>810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811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813</v>
      </c>
      <c r="B10" s="27" t="s">
        <v>814</v>
      </c>
      <c r="C10" s="4" t="s">
        <v>868</v>
      </c>
      <c r="D10" s="4" t="s">
        <v>869</v>
      </c>
      <c r="E10" s="4" t="str">
        <f>CONCATENATE(YEAR,":",MONTH,":",WEEK,":",DAY,":",$A10)</f>
        <v>2016:2:2:7:ZHUNAN_E</v>
      </c>
      <c r="F10" s="4">
        <f>MATCH($E10,REPORT_DATA_BY_COMP!$A:$A,0)</f>
        <v>487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815</v>
      </c>
      <c r="B11" s="27" t="s">
        <v>816</v>
      </c>
      <c r="C11" s="4" t="s">
        <v>870</v>
      </c>
      <c r="D11" s="4" t="s">
        <v>871</v>
      </c>
      <c r="E11" s="4" t="str">
        <f>CONCATENATE(YEAR,":",MONTH,":",WEEK,":",DAY,":",$A11)</f>
        <v>2016:2:2:7:XIANGSHAN_A</v>
      </c>
      <c r="F11" s="4">
        <f>MATCH($E11,REPORT_DATA_BY_COMP!$A:$A,0)</f>
        <v>455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817</v>
      </c>
      <c r="B12" s="27" t="s">
        <v>818</v>
      </c>
      <c r="C12" s="4" t="s">
        <v>872</v>
      </c>
      <c r="D12" s="4" t="s">
        <v>873</v>
      </c>
      <c r="E12" s="4" t="str">
        <f>CONCATENATE(YEAR,":",MONTH,":",WEEK,":",DAY,":",$A12)</f>
        <v>2016:2:2:7:XIANGSHAN_B</v>
      </c>
      <c r="F12" s="4">
        <f>MATCH($E12,REPORT_DATA_BY_COMP!$A:$A,0)</f>
        <v>456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19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819</v>
      </c>
      <c r="B13" s="27" t="s">
        <v>820</v>
      </c>
      <c r="C13" s="4" t="s">
        <v>874</v>
      </c>
      <c r="D13" s="4" t="s">
        <v>875</v>
      </c>
      <c r="E13" s="4" t="str">
        <f>CONCATENATE(YEAR,":",MONTH,":",WEEK,":",DAY,":",$A13)</f>
        <v>2016:2:2:7:ZHUNAN_S</v>
      </c>
      <c r="F13" s="4">
        <f>MATCH($E13,REPORT_DATA_BY_COMP!$A:$A,0)</f>
        <v>488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3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1418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2</v>
      </c>
      <c r="J14" s="12">
        <f t="shared" si="0"/>
        <v>0</v>
      </c>
      <c r="K14" s="12">
        <f t="shared" si="0"/>
        <v>1</v>
      </c>
      <c r="L14" s="12">
        <f t="shared" si="0"/>
        <v>1</v>
      </c>
      <c r="M14" s="12">
        <f t="shared" si="0"/>
        <v>1</v>
      </c>
      <c r="N14" s="12">
        <f t="shared" si="0"/>
        <v>5</v>
      </c>
      <c r="O14" s="12">
        <f t="shared" si="0"/>
        <v>3</v>
      </c>
      <c r="P14" s="12">
        <f t="shared" si="0"/>
        <v>25</v>
      </c>
      <c r="Q14" s="12">
        <f t="shared" si="0"/>
        <v>44</v>
      </c>
      <c r="R14" s="12">
        <f t="shared" si="0"/>
        <v>13</v>
      </c>
      <c r="S14" s="12">
        <f t="shared" si="0"/>
        <v>3</v>
      </c>
      <c r="T14" s="12">
        <f t="shared" si="0"/>
        <v>12</v>
      </c>
      <c r="U14" s="12">
        <f t="shared" si="0"/>
        <v>1</v>
      </c>
      <c r="V14" s="12">
        <f t="shared" si="0"/>
        <v>0</v>
      </c>
    </row>
    <row r="15" spans="1:22">
      <c r="B15" s="5" t="s">
        <v>1446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821</v>
      </c>
      <c r="B16" s="27" t="s">
        <v>822</v>
      </c>
      <c r="C16" s="4" t="s">
        <v>876</v>
      </c>
      <c r="D16" s="4" t="s">
        <v>877</v>
      </c>
      <c r="E16" s="4" t="str">
        <f>CONCATENATE(YEAR,":",MONTH,":",WEEK,":",DAY,":",$A16)</f>
        <v>2016:2:2:7:TOUFEN_E</v>
      </c>
      <c r="F16" s="4">
        <f>MATCH($E16,REPORT_DATA_BY_COMP!$A:$A,0)</f>
        <v>447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1</v>
      </c>
      <c r="M16" s="11">
        <f>IFERROR(INDEX(REPORT_DATA_BY_COMP!$A:$AH,$F16,MATCH(M$8,REPORT_DATA_BY_COMP!$A$1:$AH$1,0)), "")</f>
        <v>1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4</v>
      </c>
      <c r="Q16" s="11">
        <f>IFERROR(INDEX(REPORT_DATA_BY_COMP!$A:$AH,$F16,MATCH(Q$8,REPORT_DATA_BY_COMP!$A$1:$AH$1,0)), "")</f>
        <v>20</v>
      </c>
      <c r="R16" s="11">
        <f>IFERROR(INDEX(REPORT_DATA_BY_COMP!$A:$AH,$F16,MATCH(R$8,REPORT_DATA_BY_COMP!$A$1:$AH$1,0)), "")</f>
        <v>2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7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823</v>
      </c>
      <c r="B17" s="27" t="s">
        <v>824</v>
      </c>
      <c r="C17" s="4" t="s">
        <v>878</v>
      </c>
      <c r="D17" s="4" t="s">
        <v>879</v>
      </c>
      <c r="E17" s="4" t="str">
        <f>CONCATENATE(YEAR,":",MONTH,":",WEEK,":",DAY,":",$A17)</f>
        <v>2016:2:2:7:MIAOLI_B_E</v>
      </c>
      <c r="F17" s="4">
        <f>MATCH($E17,REPORT_DATA_BY_COMP!$A:$A,0)</f>
        <v>417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6</v>
      </c>
      <c r="Q17" s="11">
        <f>IFERROR(INDEX(REPORT_DATA_BY_COMP!$A:$AH,$F17,MATCH(Q$8,REPORT_DATA_BY_COMP!$A$1:$AH$1,0)), "")</f>
        <v>2</v>
      </c>
      <c r="R17" s="11">
        <f>IFERROR(INDEX(REPORT_DATA_BY_COMP!$A:$AH,$F17,MATCH(R$8,REPORT_DATA_BY_COMP!$A$1:$AH$1,0)), "")</f>
        <v>4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1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825</v>
      </c>
      <c r="B18" s="27" t="s">
        <v>826</v>
      </c>
      <c r="C18" s="4" t="s">
        <v>880</v>
      </c>
      <c r="D18" s="4" t="s">
        <v>881</v>
      </c>
      <c r="E18" s="4" t="str">
        <f>CONCATENATE(YEAR,":",MONTH,":",WEEK,":",DAY,":",$A18)</f>
        <v>2016:2:2:7:MIAOLI_A_E</v>
      </c>
      <c r="F18" s="4">
        <f>MATCH($E18,REPORT_DATA_BY_COMP!$A:$A,0)</f>
        <v>416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3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3</v>
      </c>
      <c r="R18" s="11">
        <f>IFERROR(INDEX(REPORT_DATA_BY_COMP!$A:$AH,$F18,MATCH(R$8,REPORT_DATA_BY_COMP!$A$1:$AH$1,0)), "")</f>
        <v>2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1418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3</v>
      </c>
      <c r="J19" s="12">
        <f t="shared" si="1"/>
        <v>2</v>
      </c>
      <c r="K19" s="12">
        <f t="shared" si="1"/>
        <v>0</v>
      </c>
      <c r="L19" s="12">
        <f t="shared" si="1"/>
        <v>1</v>
      </c>
      <c r="M19" s="12">
        <f t="shared" si="1"/>
        <v>1</v>
      </c>
      <c r="N19" s="12">
        <f t="shared" si="1"/>
        <v>8</v>
      </c>
      <c r="O19" s="12">
        <f t="shared" si="1"/>
        <v>6</v>
      </c>
      <c r="P19" s="12">
        <f t="shared" si="1"/>
        <v>15</v>
      </c>
      <c r="Q19" s="12">
        <f t="shared" si="1"/>
        <v>25</v>
      </c>
      <c r="R19" s="12">
        <f t="shared" si="1"/>
        <v>8</v>
      </c>
      <c r="S19" s="12">
        <f t="shared" si="1"/>
        <v>1</v>
      </c>
      <c r="T19" s="12">
        <f t="shared" si="1"/>
        <v>12</v>
      </c>
      <c r="U19" s="12">
        <f t="shared" si="1"/>
        <v>5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1416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1387</v>
      </c>
      <c r="C22" s="14"/>
      <c r="D22" s="14"/>
      <c r="E22" s="14" t="str">
        <f>CONCATENATE(YEAR,":",MONTH,":1:",WEEKLY_REPORT_DAY,":", $A$1)</f>
        <v>2016:2:1:7:ZHUNAN</v>
      </c>
      <c r="F22" s="14">
        <f>MATCH($E22,REPORT_DATA_BY_ZONE!$A:$A, 0)</f>
        <v>45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1</v>
      </c>
      <c r="I22" s="11">
        <f>IFERROR(INDEX(REPORT_DATA_BY_ZONE!$A:$AH,$F22,MATCH(I$8,REPORT_DATA_BY_ZONE!$A$1:$AH$1,0)), "")</f>
        <v>7</v>
      </c>
      <c r="J22" s="11">
        <f>IFERROR(INDEX(REPORT_DATA_BY_ZONE!$A:$AH,$F22,MATCH(J$8,REPORT_DATA_BY_ZONE!$A$1:$AH$1,0)), "")</f>
        <v>8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22</v>
      </c>
      <c r="O22" s="11">
        <f>IFERROR(INDEX(REPORT_DATA_BY_ZONE!$A:$AH,$F22,MATCH(O$8,REPORT_DATA_BY_ZONE!$A$1:$AH$1,0)), "")</f>
        <v>6</v>
      </c>
      <c r="P22" s="11">
        <f>IFERROR(INDEX(REPORT_DATA_BY_ZONE!$A:$AH,$F22,MATCH(P$8,REPORT_DATA_BY_ZONE!$A$1:$AH$1,0)), "")</f>
        <v>42</v>
      </c>
      <c r="Q22" s="11">
        <f>IFERROR(INDEX(REPORT_DATA_BY_ZONE!$A:$AH,$F22,MATCH(Q$8,REPORT_DATA_BY_ZONE!$A$1:$AH$1,0)), "")</f>
        <v>80</v>
      </c>
      <c r="R22" s="11">
        <f>IFERROR(INDEX(REPORT_DATA_BY_ZONE!$A:$AH,$F22,MATCH(R$8,REPORT_DATA_BY_ZONE!$A$1:$AH$1,0)), "")</f>
        <v>23</v>
      </c>
      <c r="S22" s="11">
        <f>IFERROR(INDEX(REPORT_DATA_BY_ZONE!$A:$AH,$F22,MATCH(S$8,REPORT_DATA_BY_ZONE!$A$1:$AH$1,0)), "")</f>
        <v>0</v>
      </c>
      <c r="T22" s="11">
        <f>IFERROR(INDEX(REPORT_DATA_BY_ZONE!$A:$AH,$F22,MATCH(T$8,REPORT_DATA_BY_ZONE!$A$1:$AH$1,0)), "")</f>
        <v>26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1386</v>
      </c>
      <c r="C23" s="14"/>
      <c r="D23" s="14"/>
      <c r="E23" s="14" t="str">
        <f>CONCATENATE(YEAR,":",MONTH,":2:",WEEKLY_REPORT_DAY,":", $A$1)</f>
        <v>2016:2:2:7:ZHUNAN</v>
      </c>
      <c r="F23" s="14">
        <f>MATCH($E23,REPORT_DATA_BY_ZONE!$A:$A, 0)</f>
        <v>56</v>
      </c>
      <c r="G23" s="11">
        <f>IFERROR(INDEX(REPORT_DATA_BY_ZONE!$A:$AH,$F23,MATCH(G$8,REPORT_DATA_BY_ZONE!$A$1:$AH$1,0)), "")</f>
        <v>0</v>
      </c>
      <c r="H23" s="11">
        <f>IFERROR(INDEX(REPORT_DATA_BY_ZONE!$A:$AH,$F23,MATCH(H$8,REPORT_DATA_BY_ZONE!$A$1:$AH$1,0)), "")</f>
        <v>2</v>
      </c>
      <c r="I23" s="11">
        <f>IFERROR(INDEX(REPORT_DATA_BY_ZONE!$A:$AH,$F23,MATCH(I$8,REPORT_DATA_BY_ZONE!$A$1:$AH$1,0)), "")</f>
        <v>5</v>
      </c>
      <c r="J23" s="11">
        <f>IFERROR(INDEX(REPORT_DATA_BY_ZONE!$A:$AH,$F23,MATCH(J$8,REPORT_DATA_BY_ZONE!$A$1:$AH$1,0)), "")</f>
        <v>2</v>
      </c>
      <c r="K23" s="11">
        <f>IFERROR(INDEX(REPORT_DATA_BY_ZONE!$A:$AH,$F23,MATCH(K$8,REPORT_DATA_BY_ZONE!$A$1:$AH$1,0)), "")</f>
        <v>1</v>
      </c>
      <c r="L23" s="11">
        <f>IFERROR(INDEX(REPORT_DATA_BY_ZONE!$A:$AH,$F23,MATCH(L$8,REPORT_DATA_BY_ZONE!$A$1:$AH$1,0)), "")</f>
        <v>2</v>
      </c>
      <c r="M23" s="11">
        <f>IFERROR(INDEX(REPORT_DATA_BY_ZONE!$A:$AH,$F23,MATCH(M$8,REPORT_DATA_BY_ZONE!$A$1:$AH$1,0)), "")</f>
        <v>2</v>
      </c>
      <c r="N23" s="11">
        <f>IFERROR(INDEX(REPORT_DATA_BY_ZONE!$A:$AH,$F23,MATCH(N$8,REPORT_DATA_BY_ZONE!$A$1:$AH$1,0)), "")</f>
        <v>13</v>
      </c>
      <c r="O23" s="11">
        <f>IFERROR(INDEX(REPORT_DATA_BY_ZONE!$A:$AH,$F23,MATCH(O$8,REPORT_DATA_BY_ZONE!$A$1:$AH$1,0)), "")</f>
        <v>9</v>
      </c>
      <c r="P23" s="11">
        <f>IFERROR(INDEX(REPORT_DATA_BY_ZONE!$A:$AH,$F23,MATCH(P$8,REPORT_DATA_BY_ZONE!$A$1:$AH$1,0)), "")</f>
        <v>40</v>
      </c>
      <c r="Q23" s="11">
        <f>IFERROR(INDEX(REPORT_DATA_BY_ZONE!$A:$AH,$F23,MATCH(Q$8,REPORT_DATA_BY_ZONE!$A$1:$AH$1,0)), "")</f>
        <v>69</v>
      </c>
      <c r="R23" s="11">
        <f>IFERROR(INDEX(REPORT_DATA_BY_ZONE!$A:$AH,$F23,MATCH(R$8,REPORT_DATA_BY_ZONE!$A$1:$AH$1,0)), "")</f>
        <v>21</v>
      </c>
      <c r="S23" s="11">
        <f>IFERROR(INDEX(REPORT_DATA_BY_ZONE!$A:$AH,$F23,MATCH(S$8,REPORT_DATA_BY_ZONE!$A$1:$AH$1,0)), "")</f>
        <v>4</v>
      </c>
      <c r="T23" s="11">
        <f>IFERROR(INDEX(REPORT_DATA_BY_ZONE!$A:$AH,$F23,MATCH(T$8,REPORT_DATA_BY_ZONE!$A$1:$AH$1,0)), "")</f>
        <v>24</v>
      </c>
      <c r="U23" s="11">
        <f>IFERROR(INDEX(REPORT_DATA_BY_ZONE!$A:$AH,$F23,MATCH(U$8,REPORT_DATA_BY_ZONE!$A$1:$AH$1,0)), "")</f>
        <v>6</v>
      </c>
      <c r="V23" s="11">
        <f>IFERROR(INDEX(REPORT_DATA_BY_ZONE!$A:$AH,$F23,MATCH(V$8,REPORT_DATA_BY_ZONE!$A$1:$AH$1,0)), "")</f>
        <v>0</v>
      </c>
    </row>
    <row r="24" spans="1:22">
      <c r="B24" s="28" t="s">
        <v>1388</v>
      </c>
      <c r="C24" s="14"/>
      <c r="D24" s="14"/>
      <c r="E24" s="14" t="str">
        <f>CONCATENATE(YEAR,":",MONTH,":3:",WEEKLY_REPORT_DAY,":", $A$1)</f>
        <v>2016:2:3:7:ZHUNAN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1389</v>
      </c>
      <c r="C25" s="14"/>
      <c r="D25" s="14"/>
      <c r="E25" s="14" t="str">
        <f>CONCATENATE(YEAR,":",MONTH,":4:",WEEKLY_REPORT_DAY,":", $A$1)</f>
        <v>2016:2:4:7:ZHUNAN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1390</v>
      </c>
      <c r="C26" s="14"/>
      <c r="D26" s="14"/>
      <c r="E26" s="14" t="str">
        <f>CONCATENATE(YEAR,":",MONTH,":5:",WEEKLY_REPORT_DAY,":", $A$1)</f>
        <v>2016:2:5:7:ZHUNAN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1418</v>
      </c>
      <c r="C27" s="15"/>
      <c r="D27" s="15"/>
      <c r="E27" s="15"/>
      <c r="F27" s="15"/>
      <c r="G27" s="19">
        <f>SUM(G22:G26)</f>
        <v>1</v>
      </c>
      <c r="H27" s="19">
        <f t="shared" ref="H27:V27" si="2">SUM(H22:H26)</f>
        <v>3</v>
      </c>
      <c r="I27" s="19">
        <f t="shared" si="2"/>
        <v>12</v>
      </c>
      <c r="J27" s="19">
        <f t="shared" si="2"/>
        <v>10</v>
      </c>
      <c r="K27" s="19">
        <f t="shared" si="2"/>
        <v>1</v>
      </c>
      <c r="L27" s="19">
        <f t="shared" si="2"/>
        <v>2</v>
      </c>
      <c r="M27" s="19">
        <f t="shared" si="2"/>
        <v>2</v>
      </c>
      <c r="N27" s="19">
        <f t="shared" si="2"/>
        <v>35</v>
      </c>
      <c r="O27" s="19">
        <f t="shared" si="2"/>
        <v>15</v>
      </c>
      <c r="P27" s="19">
        <f t="shared" si="2"/>
        <v>82</v>
      </c>
      <c r="Q27" s="19">
        <f t="shared" si="2"/>
        <v>149</v>
      </c>
      <c r="R27" s="19">
        <f t="shared" si="2"/>
        <v>44</v>
      </c>
      <c r="S27" s="19">
        <f t="shared" si="2"/>
        <v>4</v>
      </c>
      <c r="T27" s="19">
        <f t="shared" si="2"/>
        <v>50</v>
      </c>
      <c r="U27" s="19">
        <f t="shared" si="2"/>
        <v>12</v>
      </c>
      <c r="V27" s="19">
        <f t="shared" si="2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591" priority="79" operator="lessThan">
      <formula>0.5</formula>
    </cfRule>
    <cfRule type="cellIs" dxfId="590" priority="80" operator="greaterThan">
      <formula>0.5</formula>
    </cfRule>
  </conditionalFormatting>
  <conditionalFormatting sqref="N10:N11">
    <cfRule type="cellIs" dxfId="589" priority="77" operator="lessThan">
      <formula>4.5</formula>
    </cfRule>
    <cfRule type="cellIs" dxfId="588" priority="78" operator="greaterThan">
      <formula>5.5</formula>
    </cfRule>
  </conditionalFormatting>
  <conditionalFormatting sqref="O10:O11">
    <cfRule type="cellIs" dxfId="587" priority="75" operator="lessThan">
      <formula>1.5</formula>
    </cfRule>
    <cfRule type="cellIs" dxfId="586" priority="76" operator="greaterThan">
      <formula>2.5</formula>
    </cfRule>
  </conditionalFormatting>
  <conditionalFormatting sqref="P10:P11">
    <cfRule type="cellIs" dxfId="585" priority="73" operator="lessThan">
      <formula>4.5</formula>
    </cfRule>
    <cfRule type="cellIs" dxfId="584" priority="74" operator="greaterThan">
      <formula>7.5</formula>
    </cfRule>
  </conditionalFormatting>
  <conditionalFormatting sqref="R10:S11">
    <cfRule type="cellIs" dxfId="583" priority="71" operator="lessThan">
      <formula>2.5</formula>
    </cfRule>
    <cfRule type="cellIs" dxfId="582" priority="72" operator="greaterThan">
      <formula>4.5</formula>
    </cfRule>
  </conditionalFormatting>
  <conditionalFormatting sqref="T10:T11">
    <cfRule type="cellIs" dxfId="581" priority="69" operator="lessThan">
      <formula>2.5</formula>
    </cfRule>
    <cfRule type="cellIs" dxfId="580" priority="70" operator="greaterThan">
      <formula>4.5</formula>
    </cfRule>
  </conditionalFormatting>
  <conditionalFormatting sqref="U10:U11">
    <cfRule type="cellIs" dxfId="579" priority="68" operator="greaterThan">
      <formula>1.5</formula>
    </cfRule>
  </conditionalFormatting>
  <conditionalFormatting sqref="L10:V11">
    <cfRule type="expression" dxfId="578" priority="65">
      <formula>L10=""</formula>
    </cfRule>
  </conditionalFormatting>
  <conditionalFormatting sqref="S10:S11">
    <cfRule type="cellIs" dxfId="577" priority="66" operator="greaterThan">
      <formula>0.5</formula>
    </cfRule>
    <cfRule type="cellIs" dxfId="576" priority="67" operator="lessThan">
      <formula>0.5</formula>
    </cfRule>
  </conditionalFormatting>
  <conditionalFormatting sqref="L16:M17">
    <cfRule type="cellIs" dxfId="575" priority="63" operator="lessThan">
      <formula>0.5</formula>
    </cfRule>
    <cfRule type="cellIs" dxfId="574" priority="64" operator="greaterThan">
      <formula>0.5</formula>
    </cfRule>
  </conditionalFormatting>
  <conditionalFormatting sqref="N16:N17">
    <cfRule type="cellIs" dxfId="573" priority="61" operator="lessThan">
      <formula>4.5</formula>
    </cfRule>
    <cfRule type="cellIs" dxfId="572" priority="62" operator="greaterThan">
      <formula>5.5</formula>
    </cfRule>
  </conditionalFormatting>
  <conditionalFormatting sqref="O16:O17">
    <cfRule type="cellIs" dxfId="571" priority="59" operator="lessThan">
      <formula>1.5</formula>
    </cfRule>
    <cfRule type="cellIs" dxfId="570" priority="60" operator="greaterThan">
      <formula>2.5</formula>
    </cfRule>
  </conditionalFormatting>
  <conditionalFormatting sqref="P16:P17">
    <cfRule type="cellIs" dxfId="569" priority="57" operator="lessThan">
      <formula>4.5</formula>
    </cfRule>
    <cfRule type="cellIs" dxfId="568" priority="58" operator="greaterThan">
      <formula>7.5</formula>
    </cfRule>
  </conditionalFormatting>
  <conditionalFormatting sqref="R16:S17">
    <cfRule type="cellIs" dxfId="567" priority="55" operator="lessThan">
      <formula>2.5</formula>
    </cfRule>
    <cfRule type="cellIs" dxfId="566" priority="56" operator="greaterThan">
      <formula>4.5</formula>
    </cfRule>
  </conditionalFormatting>
  <conditionalFormatting sqref="T16:T17">
    <cfRule type="cellIs" dxfId="565" priority="53" operator="lessThan">
      <formula>2.5</formula>
    </cfRule>
    <cfRule type="cellIs" dxfId="564" priority="54" operator="greaterThan">
      <formula>4.5</formula>
    </cfRule>
  </conditionalFormatting>
  <conditionalFormatting sqref="U16:U17">
    <cfRule type="cellIs" dxfId="563" priority="52" operator="greaterThan">
      <formula>1.5</formula>
    </cfRule>
  </conditionalFormatting>
  <conditionalFormatting sqref="L16:V17">
    <cfRule type="expression" dxfId="562" priority="49">
      <formula>L16=""</formula>
    </cfRule>
  </conditionalFormatting>
  <conditionalFormatting sqref="S16:S17">
    <cfRule type="cellIs" dxfId="561" priority="50" operator="greaterThan">
      <formula>0.5</formula>
    </cfRule>
    <cfRule type="cellIs" dxfId="560" priority="51" operator="lessThan">
      <formula>0.5</formula>
    </cfRule>
  </conditionalFormatting>
  <conditionalFormatting sqref="L18:M18">
    <cfRule type="cellIs" dxfId="559" priority="47" operator="lessThan">
      <formula>0.5</formula>
    </cfRule>
    <cfRule type="cellIs" dxfId="558" priority="48" operator="greaterThan">
      <formula>0.5</formula>
    </cfRule>
  </conditionalFormatting>
  <conditionalFormatting sqref="N18">
    <cfRule type="cellIs" dxfId="557" priority="45" operator="lessThan">
      <formula>4.5</formula>
    </cfRule>
    <cfRule type="cellIs" dxfId="556" priority="46" operator="greaterThan">
      <formula>5.5</formula>
    </cfRule>
  </conditionalFormatting>
  <conditionalFormatting sqref="O18">
    <cfRule type="cellIs" dxfId="555" priority="43" operator="lessThan">
      <formula>1.5</formula>
    </cfRule>
    <cfRule type="cellIs" dxfId="554" priority="44" operator="greaterThan">
      <formula>2.5</formula>
    </cfRule>
  </conditionalFormatting>
  <conditionalFormatting sqref="P18">
    <cfRule type="cellIs" dxfId="553" priority="41" operator="lessThan">
      <formula>4.5</formula>
    </cfRule>
    <cfRule type="cellIs" dxfId="552" priority="42" operator="greaterThan">
      <formula>7.5</formula>
    </cfRule>
  </conditionalFormatting>
  <conditionalFormatting sqref="R18:S18">
    <cfRule type="cellIs" dxfId="551" priority="39" operator="lessThan">
      <formula>2.5</formula>
    </cfRule>
    <cfRule type="cellIs" dxfId="550" priority="40" operator="greaterThan">
      <formula>4.5</formula>
    </cfRule>
  </conditionalFormatting>
  <conditionalFormatting sqref="T18">
    <cfRule type="cellIs" dxfId="549" priority="37" operator="lessThan">
      <formula>2.5</formula>
    </cfRule>
    <cfRule type="cellIs" dxfId="548" priority="38" operator="greaterThan">
      <formula>4.5</formula>
    </cfRule>
  </conditionalFormatting>
  <conditionalFormatting sqref="U18">
    <cfRule type="cellIs" dxfId="547" priority="36" operator="greaterThan">
      <formula>1.5</formula>
    </cfRule>
  </conditionalFormatting>
  <conditionalFormatting sqref="L18:V18">
    <cfRule type="expression" dxfId="546" priority="33">
      <formula>L18=""</formula>
    </cfRule>
  </conditionalFormatting>
  <conditionalFormatting sqref="S18">
    <cfRule type="cellIs" dxfId="545" priority="34" operator="greaterThan">
      <formula>0.5</formula>
    </cfRule>
    <cfRule type="cellIs" dxfId="544" priority="35" operator="lessThan">
      <formula>0.5</formula>
    </cfRule>
  </conditionalFormatting>
  <conditionalFormatting sqref="L12:M13">
    <cfRule type="cellIs" dxfId="543" priority="15" operator="lessThan">
      <formula>0.5</formula>
    </cfRule>
    <cfRule type="cellIs" dxfId="542" priority="16" operator="greaterThan">
      <formula>0.5</formula>
    </cfRule>
  </conditionalFormatting>
  <conditionalFormatting sqref="N12:N13">
    <cfRule type="cellIs" dxfId="541" priority="13" operator="lessThan">
      <formula>4.5</formula>
    </cfRule>
    <cfRule type="cellIs" dxfId="540" priority="14" operator="greaterThan">
      <formula>5.5</formula>
    </cfRule>
  </conditionalFormatting>
  <conditionalFormatting sqref="O12:O13">
    <cfRule type="cellIs" dxfId="539" priority="11" operator="lessThan">
      <formula>1.5</formula>
    </cfRule>
    <cfRule type="cellIs" dxfId="538" priority="12" operator="greaterThan">
      <formula>2.5</formula>
    </cfRule>
  </conditionalFormatting>
  <conditionalFormatting sqref="P12:P13">
    <cfRule type="cellIs" dxfId="537" priority="9" operator="lessThan">
      <formula>4.5</formula>
    </cfRule>
    <cfRule type="cellIs" dxfId="536" priority="10" operator="greaterThan">
      <formula>7.5</formula>
    </cfRule>
  </conditionalFormatting>
  <conditionalFormatting sqref="R12:S13">
    <cfRule type="cellIs" dxfId="535" priority="7" operator="lessThan">
      <formula>2.5</formula>
    </cfRule>
    <cfRule type="cellIs" dxfId="534" priority="8" operator="greaterThan">
      <formula>4.5</formula>
    </cfRule>
  </conditionalFormatting>
  <conditionalFormatting sqref="T12:T13">
    <cfRule type="cellIs" dxfId="533" priority="5" operator="lessThan">
      <formula>2.5</formula>
    </cfRule>
    <cfRule type="cellIs" dxfId="532" priority="6" operator="greaterThan">
      <formula>4.5</formula>
    </cfRule>
  </conditionalFormatting>
  <conditionalFormatting sqref="U12:U13">
    <cfRule type="cellIs" dxfId="531" priority="4" operator="greaterThan">
      <formula>1.5</formula>
    </cfRule>
  </conditionalFormatting>
  <conditionalFormatting sqref="L12:V13">
    <cfRule type="expression" dxfId="530" priority="1">
      <formula>L12=""</formula>
    </cfRule>
  </conditionalFormatting>
  <conditionalFormatting sqref="S12:S13">
    <cfRule type="cellIs" dxfId="529" priority="2" operator="greaterThan">
      <formula>0.5</formula>
    </cfRule>
    <cfRule type="cellIs" dxfId="52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7"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V14" sqref="V14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76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566</v>
      </c>
      <c r="B2" s="3" t="s">
        <v>134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567</v>
      </c>
      <c r="B3" s="3" t="s">
        <v>120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568</v>
      </c>
      <c r="B4" s="3" t="s">
        <v>112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569</v>
      </c>
      <c r="B5" s="3" t="s">
        <v>102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570</v>
      </c>
      <c r="B6" s="3" t="s">
        <v>57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571</v>
      </c>
      <c r="B7" s="3" t="s">
        <v>92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572</v>
      </c>
      <c r="B8" s="3" t="s">
        <v>169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573</v>
      </c>
      <c r="B9" s="3" t="s">
        <v>94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574</v>
      </c>
      <c r="B10" s="3" t="s">
        <v>100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575</v>
      </c>
      <c r="B11" s="3" t="s">
        <v>221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576</v>
      </c>
      <c r="B12" s="3" t="s">
        <v>136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577</v>
      </c>
      <c r="B13" s="3" t="s">
        <v>134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578</v>
      </c>
      <c r="B14" s="3" t="s">
        <v>120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579</v>
      </c>
      <c r="B15" s="3" t="s">
        <v>112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580</v>
      </c>
      <c r="B16" s="3" t="s">
        <v>102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581</v>
      </c>
      <c r="B17" s="3" t="s">
        <v>273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582</v>
      </c>
      <c r="B18" s="3" t="s">
        <v>92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583</v>
      </c>
      <c r="B19" s="3" t="s">
        <v>169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584</v>
      </c>
      <c r="B20" s="3" t="s">
        <v>94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585</v>
      </c>
      <c r="B21" s="3" t="s">
        <v>100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586</v>
      </c>
      <c r="B22" s="3" t="s">
        <v>221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587</v>
      </c>
      <c r="B23" s="3" t="s">
        <v>136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588</v>
      </c>
      <c r="B24" s="3" t="s">
        <v>134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589</v>
      </c>
      <c r="B25" s="3" t="s">
        <v>120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590</v>
      </c>
      <c r="B26" s="3" t="s">
        <v>112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591</v>
      </c>
      <c r="B27" s="3" t="s">
        <v>102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592</v>
      </c>
      <c r="B28" s="3" t="s">
        <v>273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593</v>
      </c>
      <c r="B29" s="3" t="s">
        <v>92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594</v>
      </c>
      <c r="B30" s="3" t="s">
        <v>169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595</v>
      </c>
      <c r="B31" s="3" t="s">
        <v>94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596</v>
      </c>
      <c r="B32" s="3" t="s">
        <v>100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597</v>
      </c>
      <c r="B33" s="3" t="s">
        <v>221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598</v>
      </c>
      <c r="B34" s="3" t="s">
        <v>136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599</v>
      </c>
      <c r="B35" s="3" t="s">
        <v>134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600</v>
      </c>
      <c r="B36" s="3" t="s">
        <v>120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601</v>
      </c>
      <c r="B37" s="3" t="s">
        <v>112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602</v>
      </c>
      <c r="B38" s="3" t="s">
        <v>102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603</v>
      </c>
      <c r="B39" s="3" t="s">
        <v>273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604</v>
      </c>
      <c r="B40" s="3" t="s">
        <v>92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605</v>
      </c>
      <c r="B41" s="3" t="s">
        <v>169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606</v>
      </c>
      <c r="B42" s="3" t="s">
        <v>94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607</v>
      </c>
      <c r="B43" s="3" t="s">
        <v>100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608</v>
      </c>
      <c r="B44" s="3" t="s">
        <v>221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609</v>
      </c>
      <c r="B45" s="3" t="s">
        <v>136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1047</v>
      </c>
      <c r="B46" s="3" t="s">
        <v>134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1129</v>
      </c>
      <c r="B47" s="3" t="s">
        <v>120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1130</v>
      </c>
      <c r="B48" s="3" t="s">
        <v>112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1127</v>
      </c>
      <c r="B49" s="3" t="s">
        <v>102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1128</v>
      </c>
      <c r="B50" s="3" t="s">
        <v>1157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1131</v>
      </c>
      <c r="B51" s="3" t="s">
        <v>92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1132</v>
      </c>
      <c r="B52" s="3" t="s">
        <v>169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1048</v>
      </c>
      <c r="B53" s="3" t="s">
        <v>94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1049</v>
      </c>
      <c r="B54" s="3" t="s">
        <v>100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1050</v>
      </c>
      <c r="B55" s="3" t="s">
        <v>221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1051</v>
      </c>
      <c r="B56" s="3" t="s">
        <v>136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13" workbookViewId="0">
      <selection activeCell="B40" sqref="B4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83</v>
      </c>
      <c r="K1" s="39" t="s">
        <v>85</v>
      </c>
      <c r="L1" s="39" t="s">
        <v>84</v>
      </c>
      <c r="M1" s="39" t="s">
        <v>73</v>
      </c>
      <c r="N1" s="39" t="s">
        <v>71</v>
      </c>
      <c r="O1" s="39" t="s">
        <v>72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1462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80</v>
      </c>
      <c r="K2" s="8" t="s">
        <v>79</v>
      </c>
      <c r="L2" s="8" t="s">
        <v>78</v>
      </c>
      <c r="M2" s="8" t="s">
        <v>77</v>
      </c>
      <c r="N2" s="8" t="s">
        <v>81</v>
      </c>
      <c r="O2" s="8" t="s">
        <v>82</v>
      </c>
      <c r="P2" s="8" t="s">
        <v>1463</v>
      </c>
      <c r="Q2" s="8" t="s">
        <v>16</v>
      </c>
      <c r="R2" s="37" t="s">
        <v>1464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2014:1:0:0:ZHUNAN</v>
      </c>
      <c r="F3" s="37" t="e">
        <f ca="1">MATCH($E3,INDIRECT(CONCATENATE($B$41,"$A:$A")),0)</f>
        <v>#N/A</v>
      </c>
      <c r="G3" s="30" t="e">
        <f ca="1">INDEX(INDIRECT(CONCATENATE($B$41,"$A:$AG")),$F3,MATCH(G$2,INDIRECT(CONCATENATE($B$41,"$A$1:$AG$1")),0))</f>
        <v>#N/A</v>
      </c>
      <c r="H3" s="30">
        <f t="shared" ref="H3:H38" si="3">$B$43</f>
        <v>8</v>
      </c>
      <c r="I3" s="37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2014:2:0:0:ZHUNAN</v>
      </c>
      <c r="F4" s="37" t="e">
        <f t="shared" ref="F4:F38" ca="1" si="5">MATCH($E4,INDIRECT(CONCATENATE($B$41,"$A:$A")),0)</f>
        <v>#N/A</v>
      </c>
      <c r="G4" s="30" t="e">
        <f t="shared" ref="G4:G38" ca="1" si="6">INDEX(INDIRECT(CONCATENATE($B$41,"$A:$AG")),$F4,MATCH(G$2,INDIRECT(CONCATENATE($B$41,"$A$1:$AG$1")),0))</f>
        <v>#N/A</v>
      </c>
      <c r="H4" s="30">
        <f t="shared" si="3"/>
        <v>8</v>
      </c>
      <c r="I4" s="37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2014:3:0:0:ZHUNAN</v>
      </c>
      <c r="F5" s="37" t="e">
        <f t="shared" ca="1" si="5"/>
        <v>#N/A</v>
      </c>
      <c r="G5" s="30" t="e">
        <f t="shared" ca="1" si="6"/>
        <v>#N/A</v>
      </c>
      <c r="H5" s="30">
        <f t="shared" si="3"/>
        <v>8</v>
      </c>
      <c r="I5" s="37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2014:4:0:0:ZHUNAN</v>
      </c>
      <c r="F6" s="37" t="e">
        <f t="shared" ca="1" si="5"/>
        <v>#N/A</v>
      </c>
      <c r="G6" s="30" t="e">
        <f t="shared" ca="1" si="6"/>
        <v>#N/A</v>
      </c>
      <c r="H6" s="30">
        <f t="shared" si="3"/>
        <v>8</v>
      </c>
      <c r="I6" s="37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2014:5:0:0:ZHUNAN</v>
      </c>
      <c r="F7" s="37" t="e">
        <f t="shared" ca="1" si="5"/>
        <v>#N/A</v>
      </c>
      <c r="G7" s="30" t="e">
        <f t="shared" ca="1" si="6"/>
        <v>#N/A</v>
      </c>
      <c r="H7" s="30">
        <f t="shared" si="3"/>
        <v>8</v>
      </c>
      <c r="I7" s="37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2014:6:0:0:ZHUNAN</v>
      </c>
      <c r="F8" s="37" t="e">
        <f t="shared" ca="1" si="5"/>
        <v>#N/A</v>
      </c>
      <c r="G8" s="30" t="e">
        <f t="shared" ca="1" si="6"/>
        <v>#N/A</v>
      </c>
      <c r="H8" s="30">
        <f t="shared" si="3"/>
        <v>8</v>
      </c>
      <c r="I8" s="37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2014:7:0:0:ZHUNAN</v>
      </c>
      <c r="F9" s="37" t="e">
        <f t="shared" ca="1" si="5"/>
        <v>#N/A</v>
      </c>
      <c r="G9" s="30" t="e">
        <f t="shared" ca="1" si="6"/>
        <v>#N/A</v>
      </c>
      <c r="H9" s="30">
        <f t="shared" si="3"/>
        <v>8</v>
      </c>
      <c r="I9" s="37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2014:8:0:0:ZHUNAN</v>
      </c>
      <c r="F10" s="37" t="e">
        <f t="shared" ca="1" si="5"/>
        <v>#N/A</v>
      </c>
      <c r="G10" s="30" t="e">
        <f t="shared" ca="1" si="6"/>
        <v>#N/A</v>
      </c>
      <c r="H10" s="30">
        <f t="shared" si="3"/>
        <v>8</v>
      </c>
      <c r="I10" s="37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2014:9:0:0:ZHUNAN</v>
      </c>
      <c r="F11" s="37" t="e">
        <f t="shared" ca="1" si="5"/>
        <v>#N/A</v>
      </c>
      <c r="G11" s="30" t="e">
        <f t="shared" ca="1" si="6"/>
        <v>#N/A</v>
      </c>
      <c r="H11" s="30">
        <f t="shared" si="3"/>
        <v>8</v>
      </c>
      <c r="I11" s="37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2014:10:0:0:ZHUNAN</v>
      </c>
      <c r="F12" s="37">
        <f t="shared" ca="1" si="5"/>
        <v>10</v>
      </c>
      <c r="G12" s="30">
        <f t="shared" ca="1" si="6"/>
        <v>2</v>
      </c>
      <c r="H12" s="30">
        <f t="shared" si="3"/>
        <v>8</v>
      </c>
      <c r="I12" s="37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2014:11:0:0:ZHUNAN</v>
      </c>
      <c r="F13" s="37">
        <f t="shared" ca="1" si="5"/>
        <v>19</v>
      </c>
      <c r="G13" s="30">
        <f t="shared" ca="1" si="6"/>
        <v>1</v>
      </c>
      <c r="H13" s="30">
        <f t="shared" si="3"/>
        <v>8</v>
      </c>
      <c r="I13" s="37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2014:12:0:0:ZHUNAN</v>
      </c>
      <c r="F14" s="37">
        <f t="shared" ca="1" si="5"/>
        <v>28</v>
      </c>
      <c r="G14" s="30">
        <f t="shared" ca="1" si="6"/>
        <v>1</v>
      </c>
      <c r="H14" s="30">
        <f t="shared" si="3"/>
        <v>8</v>
      </c>
      <c r="I14" s="37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2015:1:0:0:ZHUNAN</v>
      </c>
      <c r="F15" s="37">
        <f t="shared" ca="1" si="5"/>
        <v>132</v>
      </c>
      <c r="G15" s="30">
        <f t="shared" ca="1" si="6"/>
        <v>1</v>
      </c>
      <c r="H15" s="30">
        <f t="shared" si="3"/>
        <v>8</v>
      </c>
      <c r="I15" s="37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2015:2:0:0:ZHUNAN</v>
      </c>
      <c r="F16" s="37">
        <f t="shared" ca="1" si="5"/>
        <v>142</v>
      </c>
      <c r="G16" s="30">
        <f t="shared" ca="1" si="6"/>
        <v>2</v>
      </c>
      <c r="H16" s="30">
        <f t="shared" si="3"/>
        <v>8</v>
      </c>
      <c r="I16" s="37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2015:3:0:0:ZHUNAN</v>
      </c>
      <c r="F17" s="37">
        <f t="shared" ca="1" si="5"/>
        <v>152</v>
      </c>
      <c r="G17" s="30">
        <f t="shared" ca="1" si="6"/>
        <v>4</v>
      </c>
      <c r="H17" s="30">
        <f t="shared" si="3"/>
        <v>8</v>
      </c>
      <c r="I17" s="37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2015:4:0:0:ZHUNAN</v>
      </c>
      <c r="F18" s="37">
        <f t="shared" ca="1" si="5"/>
        <v>162</v>
      </c>
      <c r="G18" s="30">
        <f t="shared" ca="1" si="6"/>
        <v>1</v>
      </c>
      <c r="H18" s="30">
        <f t="shared" si="3"/>
        <v>8</v>
      </c>
      <c r="I18" s="37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2015:5:0:0:ZHUNAN</v>
      </c>
      <c r="F19" s="37">
        <f t="shared" ca="1" si="5"/>
        <v>172</v>
      </c>
      <c r="G19" s="30">
        <f t="shared" ca="1" si="6"/>
        <v>1</v>
      </c>
      <c r="H19" s="30">
        <f t="shared" si="3"/>
        <v>8</v>
      </c>
      <c r="I19" s="37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2015:6:0:0:ZHUNAN</v>
      </c>
      <c r="F20" s="37">
        <f t="shared" ca="1" si="5"/>
        <v>182</v>
      </c>
      <c r="G20" s="30">
        <f t="shared" ca="1" si="6"/>
        <v>3</v>
      </c>
      <c r="H20" s="30">
        <f t="shared" si="3"/>
        <v>8</v>
      </c>
      <c r="I20" s="37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2015:7:0:0:ZHUNAN</v>
      </c>
      <c r="F21" s="37">
        <f t="shared" ca="1" si="5"/>
        <v>192</v>
      </c>
      <c r="G21" s="30">
        <f t="shared" ca="1" si="6"/>
        <v>2</v>
      </c>
      <c r="H21" s="30">
        <f t="shared" si="3"/>
        <v>8</v>
      </c>
      <c r="I21" s="37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2015:8:0:0:ZHUNAN</v>
      </c>
      <c r="F22" s="37">
        <f t="shared" ca="1" si="5"/>
        <v>202</v>
      </c>
      <c r="G22" s="30">
        <f t="shared" ca="1" si="6"/>
        <v>2</v>
      </c>
      <c r="H22" s="30">
        <f t="shared" si="3"/>
        <v>8</v>
      </c>
      <c r="I22" s="37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2015:9:0:0:ZHUNAN</v>
      </c>
      <c r="F23" s="37">
        <f t="shared" ca="1" si="5"/>
        <v>212</v>
      </c>
      <c r="G23" s="30">
        <f t="shared" ca="1" si="6"/>
        <v>2</v>
      </c>
      <c r="H23" s="30">
        <f t="shared" si="3"/>
        <v>8</v>
      </c>
      <c r="I23" s="37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2015:10:0:0:ZHUNAN</v>
      </c>
      <c r="F24" s="37">
        <f t="shared" ca="1" si="5"/>
        <v>102</v>
      </c>
      <c r="G24" s="30">
        <f t="shared" ca="1" si="6"/>
        <v>0</v>
      </c>
      <c r="H24" s="30">
        <f t="shared" si="3"/>
        <v>8</v>
      </c>
      <c r="I24" s="37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2015:11:0:0:ZHUNAN</v>
      </c>
      <c r="F25" s="37">
        <f t="shared" ca="1" si="5"/>
        <v>112</v>
      </c>
      <c r="G25" s="30">
        <f t="shared" ca="1" si="6"/>
        <v>1</v>
      </c>
      <c r="H25" s="30">
        <f t="shared" si="3"/>
        <v>8</v>
      </c>
      <c r="I25" s="37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2015:12:0:0:ZHUNAN</v>
      </c>
      <c r="F26" s="37">
        <f t="shared" ca="1" si="5"/>
        <v>123</v>
      </c>
      <c r="G26" s="30">
        <f t="shared" ca="1" si="6"/>
        <v>1</v>
      </c>
      <c r="H26" s="30">
        <f t="shared" si="3"/>
        <v>8</v>
      </c>
      <c r="I26" s="37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2016:1:0:0:ZHUNAN</v>
      </c>
      <c r="F27" s="37">
        <f t="shared" ca="1" si="5"/>
        <v>223</v>
      </c>
      <c r="G27" s="30">
        <f t="shared" ca="1" si="6"/>
        <v>3</v>
      </c>
      <c r="H27" s="30">
        <f t="shared" si="3"/>
        <v>8</v>
      </c>
      <c r="I27" s="37">
        <f t="shared" ca="1" si="7"/>
        <v>12</v>
      </c>
      <c r="J27" s="11">
        <f t="shared" ca="1" si="8"/>
        <v>2</v>
      </c>
      <c r="K27" s="11">
        <f t="shared" ca="1" si="8"/>
        <v>0</v>
      </c>
      <c r="L27" s="11">
        <f t="shared" ca="1" si="8"/>
        <v>0</v>
      </c>
      <c r="M27" s="11">
        <f t="shared" ca="1" si="8"/>
        <v>0</v>
      </c>
      <c r="N27" s="11">
        <f t="shared" ca="1" si="8"/>
        <v>0</v>
      </c>
      <c r="O27" s="11">
        <f t="shared" ca="1" si="8"/>
        <v>0</v>
      </c>
      <c r="P27" s="8">
        <v>-11</v>
      </c>
      <c r="Q27" s="38">
        <f>DATE(YEAR, MONTH,DAY + 7*P27)</f>
        <v>42330</v>
      </c>
      <c r="R27" s="37">
        <f t="shared" ref="R27:R38" si="9">WEEKNUM(Q27,2)-WEEKNUM(DATE(YEAR(Q27),MONTH(Q27),1),2)+1</f>
        <v>4</v>
      </c>
      <c r="S27" s="38" t="str">
        <f ca="1">CONCATENATE(YEAR(Q27),":",MONTH(Q27),":",R27,":",WEEKLY_REPORT_DAY,":", INDIRECT(CONCATENATE($B$39, "$A$1")))</f>
        <v>2015:11:4:7:ZHUNAN</v>
      </c>
      <c r="T27" s="37" t="e">
        <f ca="1">MATCH(S27,INDIRECT(CONCATENATE($B$40,"$A:$A")),0)</f>
        <v>#N/A</v>
      </c>
      <c r="U27" s="30" t="e">
        <f ca="1">INDEX(INDIRECT(CONCATENATE($B$40,"$A:$AG")),$T27,MATCH(U$2,INDIRECT(CONCATENATE($B$40,"$A1:$AG1")),0))</f>
        <v>#N/A</v>
      </c>
      <c r="V27" s="30" t="e">
        <f t="shared" ref="V27:Y38" ca="1" si="10">INDEX(INDIRECT(CONCATENATE($B$40,"$A:$AG")),$T27,MATCH(V$2,INDIRECT(CONCATENATE($B$40,"$A1:$AG1")),0))</f>
        <v>#N/A</v>
      </c>
      <c r="W27" s="30" t="e">
        <f t="shared" ca="1" si="10"/>
        <v>#N/A</v>
      </c>
      <c r="X27" s="30" t="e">
        <f t="shared" ca="1" si="10"/>
        <v>#N/A</v>
      </c>
      <c r="Y27" s="30" t="e">
        <f t="shared" ca="1" si="10"/>
        <v>#N/A</v>
      </c>
      <c r="Z27" s="30">
        <f t="shared" ref="Z27:Z38" ca="1" si="11">ROUND(1*$B$45/$B$44,0)</f>
        <v>2</v>
      </c>
      <c r="AA27" s="30">
        <f t="shared" ref="AA27:AA38" ca="1" si="12">6*$B$45</f>
        <v>42</v>
      </c>
      <c r="AB27" s="30">
        <f t="shared" ref="AB27:AB38" ca="1" si="13">3*$B$45</f>
        <v>21</v>
      </c>
      <c r="AC27" s="30">
        <f t="shared" ref="AC27:AC38" ca="1" si="14">5*$B$45</f>
        <v>35</v>
      </c>
      <c r="AD27" s="30">
        <f t="shared" ref="AD27:AD38" ca="1" si="15">1*$B$45</f>
        <v>7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2016:2:0:0:ZHUNAN</v>
      </c>
      <c r="F28" s="37">
        <f t="shared" ca="1" si="5"/>
        <v>234</v>
      </c>
      <c r="G28" s="30">
        <f t="shared" ca="1" si="6"/>
        <v>2</v>
      </c>
      <c r="H28" s="30">
        <f t="shared" si="3"/>
        <v>8</v>
      </c>
      <c r="I28" s="37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8">
        <f>DATE(YEAR, MONTH,DAY + 7*P28)</f>
        <v>42337</v>
      </c>
      <c r="R28" s="37">
        <f t="shared" si="9"/>
        <v>5</v>
      </c>
      <c r="S28" s="38" t="str">
        <f ca="1">CONCATENATE(YEAR(Q28),":",MONTH(Q28),":",R28,":",WEEKLY_REPORT_DAY,":", INDIRECT(CONCATENATE($B$39, "$A$1")))</f>
        <v>2015:11:5:7:ZHUNAN</v>
      </c>
      <c r="T28" s="37" t="e">
        <f t="shared" ref="T28:T38" ca="1" si="16">MATCH(S28,INDIRECT(CONCATENATE($B$40,"$A:$A")),0)</f>
        <v>#N/A</v>
      </c>
      <c r="U28" s="30" t="e">
        <f t="shared" ref="U28:U38" ca="1" si="17">INDEX(INDIRECT(CONCATENATE($B$40,"$A:$AG")),$T28,MATCH(U$2,INDIRECT(CONCATENATE($B$40,"$A1:$AG1")),0))</f>
        <v>#N/A</v>
      </c>
      <c r="V28" s="30" t="e">
        <f t="shared" ca="1" si="10"/>
        <v>#N/A</v>
      </c>
      <c r="W28" s="30" t="e">
        <f t="shared" ca="1" si="10"/>
        <v>#N/A</v>
      </c>
      <c r="X28" s="30" t="e">
        <f t="shared" ca="1" si="10"/>
        <v>#N/A</v>
      </c>
      <c r="Y28" s="30" t="e">
        <f t="shared" ca="1" si="10"/>
        <v>#N/A</v>
      </c>
      <c r="Z28" s="30">
        <f t="shared" ca="1" si="11"/>
        <v>2</v>
      </c>
      <c r="AA28" s="30">
        <f t="shared" ca="1" si="12"/>
        <v>42</v>
      </c>
      <c r="AB28" s="30">
        <f t="shared" ca="1" si="13"/>
        <v>21</v>
      </c>
      <c r="AC28" s="30">
        <f t="shared" ca="1" si="14"/>
        <v>35</v>
      </c>
      <c r="AD28" s="30">
        <f t="shared" ca="1" si="15"/>
        <v>7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2016:3:0:0:ZHUNAN</v>
      </c>
      <c r="F29" s="37" t="e">
        <f t="shared" ca="1" si="5"/>
        <v>#N/A</v>
      </c>
      <c r="G29" s="30" t="e">
        <f t="shared" ca="1" si="6"/>
        <v>#N/A</v>
      </c>
      <c r="H29" s="30">
        <f t="shared" si="3"/>
        <v>8</v>
      </c>
      <c r="I29" s="37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8">
        <f>DATE(YEAR, MONTH,DAY + 7*P29)</f>
        <v>42344</v>
      </c>
      <c r="R29" s="37">
        <f t="shared" si="9"/>
        <v>1</v>
      </c>
      <c r="S29" s="38" t="str">
        <f ca="1">CONCATENATE(YEAR(Q29),":",MONTH(Q29),":",R29,":",WEEKLY_REPORT_DAY,":", INDIRECT(CONCATENATE($B$39, "$A$1")))</f>
        <v>2015:12:1:7:ZHUNAN</v>
      </c>
      <c r="T29" s="37" t="e">
        <f t="shared" ca="1" si="16"/>
        <v>#N/A</v>
      </c>
      <c r="U29" s="30" t="e">
        <f t="shared" ca="1" si="17"/>
        <v>#N/A</v>
      </c>
      <c r="V29" s="30" t="e">
        <f t="shared" ca="1" si="10"/>
        <v>#N/A</v>
      </c>
      <c r="W29" s="30" t="e">
        <f t="shared" ca="1" si="10"/>
        <v>#N/A</v>
      </c>
      <c r="X29" s="30" t="e">
        <f t="shared" ca="1" si="10"/>
        <v>#N/A</v>
      </c>
      <c r="Y29" s="30" t="e">
        <f t="shared" ca="1" si="10"/>
        <v>#N/A</v>
      </c>
      <c r="Z29" s="30">
        <f t="shared" ca="1" si="11"/>
        <v>2</v>
      </c>
      <c r="AA29" s="30">
        <f t="shared" ca="1" si="12"/>
        <v>42</v>
      </c>
      <c r="AB29" s="30">
        <f t="shared" ca="1" si="13"/>
        <v>21</v>
      </c>
      <c r="AC29" s="30">
        <f t="shared" ca="1" si="14"/>
        <v>35</v>
      </c>
      <c r="AD29" s="30">
        <f t="shared" ca="1" si="15"/>
        <v>7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2016:4:0:0:ZHUNAN</v>
      </c>
      <c r="F30" s="37" t="e">
        <f t="shared" ca="1" si="5"/>
        <v>#N/A</v>
      </c>
      <c r="G30" s="30" t="e">
        <f t="shared" ca="1" si="6"/>
        <v>#N/A</v>
      </c>
      <c r="H30" s="30">
        <f t="shared" si="3"/>
        <v>8</v>
      </c>
      <c r="I30" s="37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8">
        <f>DATE(YEAR, MONTH,DAY + 7*P30)</f>
        <v>42351</v>
      </c>
      <c r="R30" s="37">
        <f t="shared" si="9"/>
        <v>2</v>
      </c>
      <c r="S30" s="38" t="str">
        <f ca="1">CONCATENATE(YEAR(Q30),":",MONTH(Q30),":",R30,":",WEEKLY_REPORT_DAY,":", INDIRECT(CONCATENATE($B$39, "$A$1")))</f>
        <v>2015:12:2:7:ZHUNAN</v>
      </c>
      <c r="T30" s="37" t="e">
        <f t="shared" ca="1" si="16"/>
        <v>#N/A</v>
      </c>
      <c r="U30" s="30" t="e">
        <f t="shared" ca="1" si="17"/>
        <v>#N/A</v>
      </c>
      <c r="V30" s="30" t="e">
        <f t="shared" ca="1" si="10"/>
        <v>#N/A</v>
      </c>
      <c r="W30" s="30" t="e">
        <f t="shared" ca="1" si="10"/>
        <v>#N/A</v>
      </c>
      <c r="X30" s="30" t="e">
        <f t="shared" ca="1" si="10"/>
        <v>#N/A</v>
      </c>
      <c r="Y30" s="30" t="e">
        <f t="shared" ca="1" si="10"/>
        <v>#N/A</v>
      </c>
      <c r="Z30" s="30">
        <f t="shared" ca="1" si="11"/>
        <v>2</v>
      </c>
      <c r="AA30" s="30">
        <f t="shared" ca="1" si="12"/>
        <v>42</v>
      </c>
      <c r="AB30" s="30">
        <f t="shared" ca="1" si="13"/>
        <v>21</v>
      </c>
      <c r="AC30" s="30">
        <f t="shared" ca="1" si="14"/>
        <v>35</v>
      </c>
      <c r="AD30" s="30">
        <f t="shared" ca="1" si="15"/>
        <v>7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2016:5:0:0:ZHUNAN</v>
      </c>
      <c r="F31" s="37" t="e">
        <f t="shared" ca="1" si="5"/>
        <v>#N/A</v>
      </c>
      <c r="G31" s="30" t="e">
        <f t="shared" ca="1" si="6"/>
        <v>#N/A</v>
      </c>
      <c r="H31" s="30">
        <f t="shared" si="3"/>
        <v>8</v>
      </c>
      <c r="I31" s="37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8">
        <f>DATE(YEAR, MONTH,DAY + 7*P31)</f>
        <v>42358</v>
      </c>
      <c r="R31" s="37">
        <f t="shared" si="9"/>
        <v>3</v>
      </c>
      <c r="S31" s="38" t="str">
        <f ca="1">CONCATENATE(YEAR(Q31),":",MONTH(Q31),":",R31,":",WEEKLY_REPORT_DAY,":", INDIRECT(CONCATENATE($B$39, "$A$1")))</f>
        <v>2015:12:3:7:ZHUNAN</v>
      </c>
      <c r="T31" s="37" t="e">
        <f t="shared" ca="1" si="16"/>
        <v>#N/A</v>
      </c>
      <c r="U31" s="30" t="e">
        <f t="shared" ca="1" si="17"/>
        <v>#N/A</v>
      </c>
      <c r="V31" s="30" t="e">
        <f t="shared" ca="1" si="10"/>
        <v>#N/A</v>
      </c>
      <c r="W31" s="30" t="e">
        <f t="shared" ca="1" si="10"/>
        <v>#N/A</v>
      </c>
      <c r="X31" s="30" t="e">
        <f t="shared" ca="1" si="10"/>
        <v>#N/A</v>
      </c>
      <c r="Y31" s="30" t="e">
        <f t="shared" ca="1" si="10"/>
        <v>#N/A</v>
      </c>
      <c r="Z31" s="30">
        <f t="shared" ca="1" si="11"/>
        <v>2</v>
      </c>
      <c r="AA31" s="30">
        <f t="shared" ca="1" si="12"/>
        <v>42</v>
      </c>
      <c r="AB31" s="30">
        <f t="shared" ca="1" si="13"/>
        <v>21</v>
      </c>
      <c r="AC31" s="30">
        <f t="shared" ca="1" si="14"/>
        <v>35</v>
      </c>
      <c r="AD31" s="30">
        <f t="shared" ca="1" si="15"/>
        <v>7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2016:6:0:0:ZHUNAN</v>
      </c>
      <c r="F32" s="37" t="e">
        <f t="shared" ca="1" si="5"/>
        <v>#N/A</v>
      </c>
      <c r="G32" s="30" t="e">
        <f t="shared" ca="1" si="6"/>
        <v>#N/A</v>
      </c>
      <c r="H32" s="30">
        <f t="shared" si="3"/>
        <v>8</v>
      </c>
      <c r="I32" s="37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8">
        <f>DATE(YEAR, MONTH,DAY + 7*P32)</f>
        <v>42365</v>
      </c>
      <c r="R32" s="37">
        <f t="shared" si="9"/>
        <v>4</v>
      </c>
      <c r="S32" s="38" t="str">
        <f ca="1">CONCATENATE(YEAR(Q32),":",MONTH(Q32),":",R32,":",WEEKLY_REPORT_DAY,":", INDIRECT(CONCATENATE($B$39, "$A$1")))</f>
        <v>2015:12:4:7:ZHUNAN</v>
      </c>
      <c r="T32" s="37" t="e">
        <f t="shared" ca="1" si="16"/>
        <v>#N/A</v>
      </c>
      <c r="U32" s="30" t="e">
        <f t="shared" ca="1" si="17"/>
        <v>#N/A</v>
      </c>
      <c r="V32" s="30" t="e">
        <f t="shared" ca="1" si="10"/>
        <v>#N/A</v>
      </c>
      <c r="W32" s="30" t="e">
        <f t="shared" ca="1" si="10"/>
        <v>#N/A</v>
      </c>
      <c r="X32" s="30" t="e">
        <f t="shared" ca="1" si="10"/>
        <v>#N/A</v>
      </c>
      <c r="Y32" s="30" t="e">
        <f t="shared" ca="1" si="10"/>
        <v>#N/A</v>
      </c>
      <c r="Z32" s="30">
        <f t="shared" ca="1" si="11"/>
        <v>2</v>
      </c>
      <c r="AA32" s="30">
        <f t="shared" ca="1" si="12"/>
        <v>42</v>
      </c>
      <c r="AB32" s="30">
        <f t="shared" ca="1" si="13"/>
        <v>21</v>
      </c>
      <c r="AC32" s="30">
        <f t="shared" ca="1" si="14"/>
        <v>35</v>
      </c>
      <c r="AD32" s="30">
        <f t="shared" ca="1" si="15"/>
        <v>7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2016:7:0:0:ZHUNAN</v>
      </c>
      <c r="F33" s="37" t="e">
        <f t="shared" ca="1" si="5"/>
        <v>#N/A</v>
      </c>
      <c r="G33" s="30" t="e">
        <f t="shared" ca="1" si="6"/>
        <v>#N/A</v>
      </c>
      <c r="H33" s="30">
        <f t="shared" si="3"/>
        <v>8</v>
      </c>
      <c r="I33" s="37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8">
        <f>DATE(YEAR, MONTH,DAY + 7*P33)</f>
        <v>42372</v>
      </c>
      <c r="R33" s="37">
        <f t="shared" si="9"/>
        <v>1</v>
      </c>
      <c r="S33" s="38" t="str">
        <f ca="1">CONCATENATE(YEAR(Q33),":",MONTH(Q33),":",R33,":",WEEKLY_REPORT_DAY,":", INDIRECT(CONCATENATE($B$39, "$A$1")))</f>
        <v>2016:1:1:7:ZHUNAN</v>
      </c>
      <c r="T33" s="37" t="e">
        <f t="shared" ca="1" si="16"/>
        <v>#N/A</v>
      </c>
      <c r="U33" s="30" t="e">
        <f t="shared" ca="1" si="17"/>
        <v>#N/A</v>
      </c>
      <c r="V33" s="30" t="e">
        <f t="shared" ca="1" si="10"/>
        <v>#N/A</v>
      </c>
      <c r="W33" s="30" t="e">
        <f t="shared" ca="1" si="10"/>
        <v>#N/A</v>
      </c>
      <c r="X33" s="30" t="e">
        <f t="shared" ca="1" si="10"/>
        <v>#N/A</v>
      </c>
      <c r="Y33" s="30" t="e">
        <f t="shared" ca="1" si="10"/>
        <v>#N/A</v>
      </c>
      <c r="Z33" s="30">
        <f t="shared" ca="1" si="11"/>
        <v>2</v>
      </c>
      <c r="AA33" s="30">
        <f t="shared" ca="1" si="12"/>
        <v>42</v>
      </c>
      <c r="AB33" s="30">
        <f t="shared" ca="1" si="13"/>
        <v>21</v>
      </c>
      <c r="AC33" s="30">
        <f t="shared" ca="1" si="14"/>
        <v>35</v>
      </c>
      <c r="AD33" s="30">
        <f t="shared" ca="1" si="15"/>
        <v>7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2016:8:0:0:ZHUNAN</v>
      </c>
      <c r="F34" s="37" t="e">
        <f t="shared" ca="1" si="5"/>
        <v>#N/A</v>
      </c>
      <c r="G34" s="30" t="e">
        <f t="shared" ca="1" si="6"/>
        <v>#N/A</v>
      </c>
      <c r="H34" s="30">
        <f t="shared" si="3"/>
        <v>8</v>
      </c>
      <c r="I34" s="37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8">
        <f>DATE(YEAR, MONTH,DAY + 7*P34)</f>
        <v>42379</v>
      </c>
      <c r="R34" s="37">
        <f t="shared" si="9"/>
        <v>2</v>
      </c>
      <c r="S34" s="38" t="str">
        <f ca="1">CONCATENATE(YEAR(Q34),":",MONTH(Q34),":",R34,":",WEEKLY_REPORT_DAY,":", INDIRECT(CONCATENATE($B$39, "$A$1")))</f>
        <v>2016:1:2:7:ZHUNAN</v>
      </c>
      <c r="T34" s="37">
        <f t="shared" ca="1" si="16"/>
        <v>12</v>
      </c>
      <c r="U34" s="30">
        <f t="shared" ca="1" si="17"/>
        <v>0</v>
      </c>
      <c r="V34" s="30">
        <f t="shared" ca="1" si="10"/>
        <v>32</v>
      </c>
      <c r="W34" s="30">
        <f t="shared" ca="1" si="10"/>
        <v>0</v>
      </c>
      <c r="X34" s="30">
        <f t="shared" ca="1" si="10"/>
        <v>20</v>
      </c>
      <c r="Y34" s="30">
        <f t="shared" ca="1" si="10"/>
        <v>0</v>
      </c>
      <c r="Z34" s="30">
        <f t="shared" ca="1" si="11"/>
        <v>2</v>
      </c>
      <c r="AA34" s="30">
        <f t="shared" ca="1" si="12"/>
        <v>42</v>
      </c>
      <c r="AB34" s="30">
        <f t="shared" ca="1" si="13"/>
        <v>21</v>
      </c>
      <c r="AC34" s="30">
        <f t="shared" ca="1" si="14"/>
        <v>35</v>
      </c>
      <c r="AD34" s="30">
        <f t="shared" ca="1" si="15"/>
        <v>7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2016:9:0:0:ZHUNAN</v>
      </c>
      <c r="F35" s="37" t="e">
        <f t="shared" ca="1" si="5"/>
        <v>#N/A</v>
      </c>
      <c r="G35" s="30" t="e">
        <f t="shared" ca="1" si="6"/>
        <v>#N/A</v>
      </c>
      <c r="H35" s="30">
        <f t="shared" si="3"/>
        <v>8</v>
      </c>
      <c r="I35" s="37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8">
        <f>DATE(YEAR, MONTH,DAY + 7*P35)</f>
        <v>42386</v>
      </c>
      <c r="R35" s="37">
        <f t="shared" si="9"/>
        <v>3</v>
      </c>
      <c r="S35" s="38" t="str">
        <f ca="1">CONCATENATE(YEAR(Q35),":",MONTH(Q35),":",R35,":",WEEKLY_REPORT_DAY,":", INDIRECT(CONCATENATE($B$39, "$A$1")))</f>
        <v>2016:1:3:7:ZHUNAN</v>
      </c>
      <c r="T35" s="37" t="e">
        <f t="shared" ca="1" si="16"/>
        <v>#N/A</v>
      </c>
      <c r="U35" s="30" t="e">
        <f t="shared" ca="1" si="17"/>
        <v>#N/A</v>
      </c>
      <c r="V35" s="30" t="e">
        <f t="shared" ca="1" si="10"/>
        <v>#N/A</v>
      </c>
      <c r="W35" s="30" t="e">
        <f t="shared" ca="1" si="10"/>
        <v>#N/A</v>
      </c>
      <c r="X35" s="30" t="e">
        <f t="shared" ca="1" si="10"/>
        <v>#N/A</v>
      </c>
      <c r="Y35" s="30" t="e">
        <f t="shared" ca="1" si="10"/>
        <v>#N/A</v>
      </c>
      <c r="Z35" s="30">
        <f t="shared" ca="1" si="11"/>
        <v>2</v>
      </c>
      <c r="AA35" s="30">
        <f t="shared" ca="1" si="12"/>
        <v>42</v>
      </c>
      <c r="AB35" s="30">
        <f t="shared" ca="1" si="13"/>
        <v>21</v>
      </c>
      <c r="AC35" s="30">
        <f t="shared" ca="1" si="14"/>
        <v>35</v>
      </c>
      <c r="AD35" s="30">
        <f t="shared" ca="1" si="15"/>
        <v>7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2016:10:0:0:ZHUNAN</v>
      </c>
      <c r="F36" s="37" t="e">
        <f t="shared" ca="1" si="5"/>
        <v>#N/A</v>
      </c>
      <c r="G36" s="30" t="e">
        <f t="shared" ca="1" si="6"/>
        <v>#N/A</v>
      </c>
      <c r="H36" s="30">
        <f t="shared" si="3"/>
        <v>8</v>
      </c>
      <c r="I36" s="37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8">
        <f>DATE(YEAR, MONTH,DAY + 7*P36)</f>
        <v>42393</v>
      </c>
      <c r="R36" s="37">
        <f t="shared" si="9"/>
        <v>4</v>
      </c>
      <c r="S36" s="38" t="str">
        <f ca="1">CONCATENATE(YEAR(Q36),":",MONTH(Q36),":",R36,":",WEEKLY_REPORT_DAY,":", INDIRECT(CONCATENATE($B$39, "$A$1")))</f>
        <v>2016:1:4:7:ZHUNAN</v>
      </c>
      <c r="T36" s="37">
        <f t="shared" ca="1" si="16"/>
        <v>23</v>
      </c>
      <c r="U36" s="30">
        <f t="shared" ca="1" si="17"/>
        <v>3</v>
      </c>
      <c r="V36" s="30">
        <f t="shared" ca="1" si="10"/>
        <v>27</v>
      </c>
      <c r="W36" s="30">
        <f t="shared" ca="1" si="10"/>
        <v>9</v>
      </c>
      <c r="X36" s="30">
        <f t="shared" ca="1" si="10"/>
        <v>29</v>
      </c>
      <c r="Y36" s="30">
        <f t="shared" ca="1" si="10"/>
        <v>0</v>
      </c>
      <c r="Z36" s="30">
        <f t="shared" ca="1" si="11"/>
        <v>2</v>
      </c>
      <c r="AA36" s="30">
        <f t="shared" ca="1" si="12"/>
        <v>42</v>
      </c>
      <c r="AB36" s="30">
        <f t="shared" ca="1" si="13"/>
        <v>21</v>
      </c>
      <c r="AC36" s="30">
        <f t="shared" ca="1" si="14"/>
        <v>35</v>
      </c>
      <c r="AD36" s="30">
        <f t="shared" ca="1" si="15"/>
        <v>7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2016:11:0:0:ZHUNAN</v>
      </c>
      <c r="F37" s="37" t="e">
        <f t="shared" ca="1" si="5"/>
        <v>#N/A</v>
      </c>
      <c r="G37" s="30" t="e">
        <f t="shared" ca="1" si="6"/>
        <v>#N/A</v>
      </c>
      <c r="H37" s="30">
        <f t="shared" si="3"/>
        <v>8</v>
      </c>
      <c r="I37" s="37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8">
        <f>DATE(YEAR, MONTH,DAY + 7*P37)</f>
        <v>42400</v>
      </c>
      <c r="R37" s="37">
        <f t="shared" si="9"/>
        <v>5</v>
      </c>
      <c r="S37" s="38" t="str">
        <f ca="1">CONCATENATE(YEAR(Q37),":",MONTH(Q37),":",R37,":",WEEKLY_REPORT_DAY,":", INDIRECT(CONCATENATE($B$39, "$A$1")))</f>
        <v>2016:1:5:7:ZHUNAN</v>
      </c>
      <c r="T37" s="37">
        <f t="shared" ca="1" si="16"/>
        <v>34</v>
      </c>
      <c r="U37" s="30">
        <f t="shared" ca="1" si="17"/>
        <v>2</v>
      </c>
      <c r="V37" s="30">
        <f t="shared" ca="1" si="10"/>
        <v>28</v>
      </c>
      <c r="W37" s="30">
        <f t="shared" ca="1" si="10"/>
        <v>16</v>
      </c>
      <c r="X37" s="30">
        <f t="shared" ca="1" si="10"/>
        <v>24</v>
      </c>
      <c r="Y37" s="30">
        <f t="shared" ca="1" si="10"/>
        <v>0</v>
      </c>
      <c r="Z37" s="30">
        <f t="shared" ca="1" si="11"/>
        <v>2</v>
      </c>
      <c r="AA37" s="30">
        <f t="shared" ca="1" si="12"/>
        <v>42</v>
      </c>
      <c r="AB37" s="30">
        <f t="shared" ca="1" si="13"/>
        <v>21</v>
      </c>
      <c r="AC37" s="30">
        <f t="shared" ca="1" si="14"/>
        <v>35</v>
      </c>
      <c r="AD37" s="30">
        <f t="shared" ca="1" si="15"/>
        <v>7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2016:12:0:0:ZHUNAN</v>
      </c>
      <c r="F38" s="37" t="e">
        <f t="shared" ca="1" si="5"/>
        <v>#N/A</v>
      </c>
      <c r="G38" s="30" t="e">
        <f t="shared" ca="1" si="6"/>
        <v>#N/A</v>
      </c>
      <c r="H38" s="30">
        <f t="shared" si="3"/>
        <v>8</v>
      </c>
      <c r="I38" s="37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8">
        <f>DATE(YEAR, MONTH,DAY + 7*P38)</f>
        <v>42407</v>
      </c>
      <c r="R38" s="37">
        <f t="shared" si="9"/>
        <v>1</v>
      </c>
      <c r="S38" s="38" t="str">
        <f ca="1">CONCATENATE(YEAR(Q38),":",MONTH(Q38),":",R38,":",WEEKLY_REPORT_DAY,":", INDIRECT(CONCATENATE($B$39, "$A$1")))</f>
        <v>2016:2:1:7:ZHUNAN</v>
      </c>
      <c r="T38" s="37">
        <f t="shared" ca="1" si="16"/>
        <v>45</v>
      </c>
      <c r="U38" s="30">
        <f t="shared" ca="1" si="17"/>
        <v>0</v>
      </c>
      <c r="V38" s="30">
        <f t="shared" ca="1" si="10"/>
        <v>22</v>
      </c>
      <c r="W38" s="30">
        <f t="shared" ca="1" si="10"/>
        <v>6</v>
      </c>
      <c r="X38" s="30">
        <f t="shared" ca="1" si="10"/>
        <v>23</v>
      </c>
      <c r="Y38" s="30">
        <f t="shared" ca="1" si="10"/>
        <v>0</v>
      </c>
      <c r="Z38" s="30">
        <f t="shared" ca="1" si="11"/>
        <v>2</v>
      </c>
      <c r="AA38" s="30">
        <f t="shared" ca="1" si="12"/>
        <v>42</v>
      </c>
      <c r="AB38" s="30">
        <f t="shared" ca="1" si="13"/>
        <v>21</v>
      </c>
      <c r="AC38" s="30">
        <f t="shared" ca="1" si="14"/>
        <v>35</v>
      </c>
      <c r="AD38" s="30">
        <f t="shared" ca="1" si="15"/>
        <v>7</v>
      </c>
    </row>
    <row r="39" spans="1:30">
      <c r="A39" s="8" t="s">
        <v>1475</v>
      </c>
      <c r="B39" s="2" t="s">
        <v>1469</v>
      </c>
      <c r="C39" s="37"/>
      <c r="D39" s="37"/>
      <c r="G39" s="8">
        <f ca="1">SUMIFS(G3:G38, $B3:$B38,YEAR,G3:G38,"&lt;&gt;#N/A")</f>
        <v>5</v>
      </c>
      <c r="H39" s="37"/>
      <c r="J39" s="8">
        <f ca="1">SUM(J3:J38)</f>
        <v>2</v>
      </c>
      <c r="K39" s="8">
        <f t="shared" ref="K39:O39" ca="1" si="18">SUM(K3:K38)</f>
        <v>0</v>
      </c>
      <c r="L39" s="8">
        <f t="shared" ca="1" si="18"/>
        <v>0</v>
      </c>
      <c r="M39" s="8">
        <f t="shared" ca="1" si="18"/>
        <v>0</v>
      </c>
      <c r="N39" s="8">
        <f t="shared" ca="1" si="18"/>
        <v>0</v>
      </c>
      <c r="O39" s="8">
        <f t="shared" ca="1" si="18"/>
        <v>0</v>
      </c>
    </row>
    <row r="40" spans="1:30">
      <c r="A40" s="8" t="s">
        <v>1476</v>
      </c>
      <c r="B40" s="2" t="s">
        <v>1479</v>
      </c>
      <c r="C40" s="37"/>
      <c r="D40" s="37"/>
      <c r="H40" s="37"/>
    </row>
    <row r="41" spans="1:30">
      <c r="A41" s="8" t="s">
        <v>1477</v>
      </c>
      <c r="B41" s="2" t="s">
        <v>1478</v>
      </c>
      <c r="C41" s="37"/>
      <c r="D41" s="37"/>
      <c r="H41" s="37"/>
    </row>
    <row r="42" spans="1:30">
      <c r="A42" s="60" t="s">
        <v>1480</v>
      </c>
      <c r="B42" s="2" t="s">
        <v>1481</v>
      </c>
      <c r="C42" s="37"/>
      <c r="D42" s="37"/>
      <c r="H42" s="37"/>
    </row>
    <row r="43" spans="1:30">
      <c r="A43" s="8" t="s">
        <v>1421</v>
      </c>
      <c r="B43" s="1">
        <v>8</v>
      </c>
      <c r="H43" s="37"/>
      <c r="I43" s="37"/>
      <c r="L43" s="37"/>
      <c r="M43" s="37"/>
      <c r="N43" s="37"/>
      <c r="O43" s="37"/>
      <c r="Q43" s="38"/>
    </row>
    <row r="44" spans="1:30">
      <c r="A44" s="8" t="s">
        <v>1420</v>
      </c>
      <c r="B44" s="8">
        <v>4</v>
      </c>
      <c r="H44" s="37"/>
      <c r="I44" s="37"/>
      <c r="L44" s="37"/>
      <c r="M44" s="37"/>
      <c r="N44" s="37"/>
      <c r="O44" s="37"/>
    </row>
    <row r="45" spans="1:30">
      <c r="A45" s="8" t="s">
        <v>1461</v>
      </c>
      <c r="B45" s="37">
        <f ca="1">COUNTA(INDIRECT(CONCATENATE($B$39,"$A:$A")))-1</f>
        <v>7</v>
      </c>
    </row>
    <row r="46" spans="1:30">
      <c r="A46" s="8" t="s">
        <v>632</v>
      </c>
      <c r="B46" s="8">
        <f ca="1">SUM(J39:L39)</f>
        <v>2</v>
      </c>
    </row>
    <row r="47" spans="1:30">
      <c r="A47" s="8" t="s">
        <v>633</v>
      </c>
      <c r="B47" s="8">
        <f ca="1">SUM(M39:O39)</f>
        <v>0</v>
      </c>
    </row>
    <row r="48" spans="1:30" ht="60">
      <c r="A48" s="8" t="s">
        <v>635</v>
      </c>
      <c r="B48" s="39" t="str">
        <f ca="1">CONCATENATE("Member Referral Goal 成員回條目標:     50%+ 
Member Referral Actual 成員回條實際:  ",$D$48)</f>
        <v>Member Referral Goal 成員回條目標:     50%+ 
Member Referral Actual 成員回條實際:  00%</v>
      </c>
      <c r="C48" s="40">
        <f ca="1">IFERROR(B47/SUM(B46:B47),"0")</f>
        <v>0</v>
      </c>
      <c r="D48" s="8" t="str">
        <f ca="1">TEXT(C48,"00%")</f>
        <v>00%</v>
      </c>
      <c r="W48" s="39"/>
      <c r="Y48" s="39"/>
      <c r="AB48" s="39"/>
    </row>
    <row r="49" spans="1:4" ht="45">
      <c r="A49" s="8" t="s">
        <v>636</v>
      </c>
      <c r="B49" s="39" t="str">
        <f ca="1">CONCATENATE("Stake Annual Goal 年度目標:  ",C49,"
Stake Actual YTD 年度實際:    ",D49)</f>
        <v>Stake Annual Goal 年度目標:  59
Stake Actual YTD 年度實際:    5</v>
      </c>
      <c r="C49" s="8">
        <f ca="1">INDIRECT(CONCATENATE($B$39,"$D$2"))</f>
        <v>59</v>
      </c>
      <c r="D49" s="8">
        <f ca="1">$G$39</f>
        <v>5</v>
      </c>
    </row>
    <row r="50" spans="1:4" ht="23.25">
      <c r="A50" s="8" t="s">
        <v>1419</v>
      </c>
      <c r="B50" s="64" t="str">
        <f ca="1">INDIRECT(CONCATENATE($B$39, "$B$1"))</f>
        <v>Zhunan Zone</v>
      </c>
    </row>
    <row r="51" spans="1:4">
      <c r="B51" s="62" t="str">
        <f ca="1">INDIRECT(CONCATENATE($B$39, "$B$2"))</f>
        <v>竹南地帶</v>
      </c>
    </row>
    <row r="52" spans="1:4">
      <c r="B52" s="62" t="str">
        <f ca="1">INDIRECT(CONCATENATE($B$39, "$B$6"))</f>
        <v>Hsinchu Stake</v>
      </c>
    </row>
    <row r="53" spans="1:4">
      <c r="B53" s="62" t="str">
        <f ca="1">INDIRECT(CONCATENATE($B$39, "$B$7"))</f>
        <v>新竹支聯會</v>
      </c>
    </row>
    <row r="54" spans="1:4">
      <c r="B54" s="63">
        <f ca="1">INDIRECT(CONCATENATE($B$39, "$B$4"))</f>
        <v>42414</v>
      </c>
    </row>
    <row r="56" spans="1:4">
      <c r="A56" s="8" t="str">
        <f ca="1">CONCATENATE("2014   ",SUMIF($G$3:$G$14,"&lt;&gt;#N/A",$G$3:$G$14))</f>
        <v>2014   4</v>
      </c>
    </row>
    <row r="57" spans="1:4">
      <c r="A57" s="8" t="str">
        <f ca="1">CONCATENATE("2015   ",SUMIF($G$15:$G$26,"&lt;&gt;#N/A",$G$15:$G$26))</f>
        <v>2015   20</v>
      </c>
    </row>
    <row r="58" spans="1:4">
      <c r="A58" s="8" t="str">
        <f ca="1">CONCATENATE("2016   ",SUMIF($G$27:$G$38,"&lt;&gt;#N/A",$G$27:$G$38))</f>
        <v>2016   5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46</v>
      </c>
      <c r="B1" s="51" t="s">
        <v>847</v>
      </c>
      <c r="C1" s="42"/>
      <c r="D1" s="43"/>
      <c r="E1" s="43"/>
      <c r="F1" s="43"/>
      <c r="G1" s="43"/>
      <c r="H1" s="43"/>
      <c r="I1" s="43"/>
      <c r="J1" s="43"/>
      <c r="K1" s="44"/>
      <c r="L1" s="66" t="s">
        <v>27</v>
      </c>
      <c r="M1" s="66" t="s">
        <v>28</v>
      </c>
      <c r="N1" s="66" t="s">
        <v>29</v>
      </c>
      <c r="O1" s="66" t="s">
        <v>30</v>
      </c>
      <c r="P1" s="66" t="s">
        <v>31</v>
      </c>
      <c r="Q1" s="66" t="s">
        <v>32</v>
      </c>
      <c r="R1" s="66" t="s">
        <v>64</v>
      </c>
      <c r="S1" s="66" t="s">
        <v>65</v>
      </c>
      <c r="T1" s="66" t="s">
        <v>66</v>
      </c>
      <c r="U1" s="66" t="s">
        <v>33</v>
      </c>
      <c r="V1" s="66" t="s">
        <v>34</v>
      </c>
    </row>
    <row r="2" spans="1:22" ht="15" customHeight="1">
      <c r="B2" s="68" t="s">
        <v>1427</v>
      </c>
      <c r="C2" s="35" t="s">
        <v>1399</v>
      </c>
      <c r="D2" s="75">
        <v>59</v>
      </c>
      <c r="E2" s="53"/>
      <c r="F2" s="53"/>
      <c r="G2" s="72" t="s">
        <v>69</v>
      </c>
      <c r="H2" s="73"/>
      <c r="I2" s="73"/>
      <c r="J2" s="74"/>
      <c r="K2" s="47" t="s">
        <v>59</v>
      </c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1:22" ht="15" customHeight="1">
      <c r="B3" s="69"/>
      <c r="C3" s="34" t="s">
        <v>1400</v>
      </c>
      <c r="D3" s="76"/>
      <c r="E3" s="54"/>
      <c r="F3" s="54"/>
      <c r="G3" s="72" t="s">
        <v>1393</v>
      </c>
      <c r="H3" s="73"/>
      <c r="I3" s="73"/>
      <c r="J3" s="74"/>
      <c r="K3" s="47" t="s">
        <v>1391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ht="15" customHeight="1">
      <c r="B4" s="82">
        <f>DATE</f>
        <v>42414</v>
      </c>
      <c r="C4" s="32" t="s">
        <v>1396</v>
      </c>
      <c r="D4" s="33"/>
      <c r="E4" s="33"/>
      <c r="F4" s="33"/>
      <c r="G4" s="78">
        <f>ROUND($D$2/12*MONTH,0)</f>
        <v>10</v>
      </c>
      <c r="H4" s="79"/>
      <c r="I4" s="79"/>
      <c r="J4" s="80"/>
      <c r="K4" s="52">
        <f>ROUND($D$2/12,0)</f>
        <v>5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22" ht="15" customHeight="1">
      <c r="B5" s="83"/>
      <c r="C5" s="5" t="s">
        <v>1397</v>
      </c>
      <c r="D5" s="6"/>
      <c r="E5" s="6"/>
      <c r="F5" s="6"/>
      <c r="G5" s="84" t="e">
        <f>#REF!</f>
        <v>#REF!</v>
      </c>
      <c r="H5" s="85"/>
      <c r="I5" s="85"/>
      <c r="J5" s="86"/>
      <c r="K5" s="55">
        <f>$L$32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>
      <c r="B6" s="48" t="s">
        <v>810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811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827</v>
      </c>
      <c r="B10" s="27" t="s">
        <v>837</v>
      </c>
      <c r="C10" s="4" t="s">
        <v>848</v>
      </c>
      <c r="D10" s="4" t="s">
        <v>849</v>
      </c>
      <c r="E10" s="4" t="str">
        <f>CONCATENATE(YEAR,":",MONTH,":",WEEK,":",DAY,":",$A10)</f>
        <v>2016:2:2:7:XINZHU_3_E</v>
      </c>
      <c r="F10" s="4">
        <f>MATCH($E10,REPORT_DATA_BY_COMP!$A:$A,0)</f>
        <v>465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828</v>
      </c>
      <c r="B11" s="27" t="s">
        <v>838</v>
      </c>
      <c r="C11" s="4" t="s">
        <v>850</v>
      </c>
      <c r="D11" s="4" t="s">
        <v>851</v>
      </c>
      <c r="E11" s="4" t="str">
        <f>CONCATENATE(YEAR,":",MONTH,":",WEEK,":",DAY,":",$A11)</f>
        <v>2016:2:2:7:XINZHU_1_E</v>
      </c>
      <c r="F11" s="4">
        <f>MATCH($E11,REPORT_DATA_BY_COMP!$A:$A,0)</f>
        <v>463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829</v>
      </c>
      <c r="B12" s="27" t="s">
        <v>839</v>
      </c>
      <c r="C12" s="4" t="s">
        <v>852</v>
      </c>
      <c r="D12" s="4" t="s">
        <v>853</v>
      </c>
      <c r="E12" s="4" t="str">
        <f>CONCATENATE(YEAR,":",MONTH,":",WEEK,":",DAY,":",$A12)</f>
        <v>2016:2:2:7:XINZHU_1_S</v>
      </c>
      <c r="F12" s="4">
        <f>MATCH($E12,REPORT_DATA_BY_COMP!$A:$A,0)</f>
        <v>464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6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830</v>
      </c>
      <c r="B13" s="27" t="s">
        <v>840</v>
      </c>
      <c r="C13" s="4" t="s">
        <v>854</v>
      </c>
      <c r="D13" s="4" t="s">
        <v>855</v>
      </c>
      <c r="E13" s="4" t="str">
        <f>CONCATENATE(YEAR,":",MONTH,":",WEEK,":",DAY,":",$A13)</f>
        <v>2016:2:2:7:XINZHU_3_S</v>
      </c>
      <c r="F13" s="4">
        <f>MATCH($E13,REPORT_DATA_BY_COMP!$A:$A,0)</f>
        <v>466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18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1418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5</v>
      </c>
      <c r="J14" s="12">
        <f t="shared" si="0"/>
        <v>9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9</v>
      </c>
      <c r="P14" s="12">
        <f t="shared" si="0"/>
        <v>10</v>
      </c>
      <c r="Q14" s="12">
        <f t="shared" si="0"/>
        <v>48</v>
      </c>
      <c r="R14" s="12">
        <f t="shared" si="0"/>
        <v>20</v>
      </c>
      <c r="S14" s="12">
        <f t="shared" si="0"/>
        <v>1</v>
      </c>
      <c r="T14" s="12">
        <f t="shared" si="0"/>
        <v>15</v>
      </c>
      <c r="U14" s="12">
        <f t="shared" si="0"/>
        <v>4</v>
      </c>
      <c r="V14" s="12">
        <f t="shared" si="0"/>
        <v>0</v>
      </c>
    </row>
    <row r="15" spans="1:22">
      <c r="B15" s="5" t="s">
        <v>1448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831</v>
      </c>
      <c r="B16" s="27" t="s">
        <v>841</v>
      </c>
      <c r="C16" s="4" t="s">
        <v>856</v>
      </c>
      <c r="D16" s="4" t="s">
        <v>857</v>
      </c>
      <c r="E16" s="4" t="str">
        <f>CONCATENATE(YEAR,":",MONTH,":",WEEK,":",DAY,":",$A16)</f>
        <v>2016:2:2:7:ZHUDONG_E</v>
      </c>
      <c r="F16" s="4">
        <f>MATCH($E16,REPORT_DATA_BY_COMP!$A:$A,0)</f>
        <v>485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3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1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832</v>
      </c>
      <c r="B17" s="27" t="s">
        <v>842</v>
      </c>
      <c r="C17" s="4" t="s">
        <v>858</v>
      </c>
      <c r="D17" s="4" t="s">
        <v>859</v>
      </c>
      <c r="E17" s="4" t="str">
        <f>CONCATENATE(YEAR,":",MONTH,":",WEEK,":",DAY,":",$A17)</f>
        <v>2016:2:2:7:ZHUDONG_S</v>
      </c>
      <c r="F17" s="4">
        <f>MATCH($E17,REPORT_DATA_BY_COMP!$A:$A,0)</f>
        <v>486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1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14</v>
      </c>
      <c r="Q17" s="11">
        <f>IFERROR(INDEX(REPORT_DATA_BY_COMP!$A:$AH,$F17,MATCH(Q$8,REPORT_DATA_BY_COMP!$A$1:$AH$1,0)), "")</f>
        <v>6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1418</v>
      </c>
      <c r="C18" s="10"/>
      <c r="D18" s="10"/>
      <c r="E18" s="10"/>
      <c r="F18" s="10"/>
      <c r="G18" s="12">
        <f t="shared" ref="G18:V18" si="1">SUM(G16:G17)</f>
        <v>1</v>
      </c>
      <c r="H18" s="12">
        <f t="shared" si="1"/>
        <v>0</v>
      </c>
      <c r="I18" s="12">
        <f t="shared" si="1"/>
        <v>2</v>
      </c>
      <c r="J18" s="12">
        <f t="shared" si="1"/>
        <v>4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7</v>
      </c>
      <c r="O18" s="12">
        <f t="shared" si="1"/>
        <v>3</v>
      </c>
      <c r="P18" s="12">
        <f t="shared" si="1"/>
        <v>17</v>
      </c>
      <c r="Q18" s="12">
        <f t="shared" si="1"/>
        <v>10</v>
      </c>
      <c r="R18" s="12">
        <f t="shared" si="1"/>
        <v>3</v>
      </c>
      <c r="S18" s="12">
        <f t="shared" si="1"/>
        <v>2</v>
      </c>
      <c r="T18" s="12">
        <f t="shared" si="1"/>
        <v>11</v>
      </c>
      <c r="U18" s="12">
        <f t="shared" si="1"/>
        <v>4</v>
      </c>
      <c r="V18" s="12">
        <f t="shared" si="1"/>
        <v>0</v>
      </c>
    </row>
    <row r="19" spans="1:22">
      <c r="B19" s="5" t="s">
        <v>1449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833</v>
      </c>
      <c r="B20" s="27" t="s">
        <v>843</v>
      </c>
      <c r="C20" s="4" t="s">
        <v>860</v>
      </c>
      <c r="D20" s="4" t="s">
        <v>861</v>
      </c>
      <c r="E20" s="4" t="str">
        <f>CONCATENATE(YEAR,":",MONTH,":",WEEK,":",DAY,":",$A20)</f>
        <v>2016:2:2:7:ZHUBEI_3_E</v>
      </c>
      <c r="F20" s="4">
        <f>MATCH($E20,REPORT_DATA_BY_COMP!$A:$A,0)</f>
        <v>484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4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8</v>
      </c>
      <c r="O20" s="11">
        <f>IFERROR(INDEX(REPORT_DATA_BY_COMP!$A:$AH,$F20,MATCH(O$8,REPORT_DATA_BY_COMP!$A$1:$AH$1,0)), "")</f>
        <v>4</v>
      </c>
      <c r="P20" s="11">
        <f>IFERROR(INDEX(REPORT_DATA_BY_COMP!$A:$AH,$F20,MATCH(P$8,REPORT_DATA_BY_COMP!$A$1:$AH$1,0)), "")</f>
        <v>4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2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2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834</v>
      </c>
      <c r="B21" s="27" t="s">
        <v>844</v>
      </c>
      <c r="C21" s="4" t="s">
        <v>862</v>
      </c>
      <c r="D21" s="4" t="s">
        <v>863</v>
      </c>
      <c r="E21" s="4" t="str">
        <f>CONCATENATE(YEAR,":",MONTH,":",WEEK,":",DAY,":",$A21)</f>
        <v>2016:2:2:7:ZHUBEI_2_E</v>
      </c>
      <c r="F21" s="4">
        <f>MATCH($E21,REPORT_DATA_BY_COMP!$A:$A,0)</f>
        <v>482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2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6</v>
      </c>
      <c r="Q21" s="11">
        <f>IFERROR(INDEX(REPORT_DATA_BY_COMP!$A:$AH,$F21,MATCH(Q$8,REPORT_DATA_BY_COMP!$A$1:$AH$1,0)), "")</f>
        <v>7</v>
      </c>
      <c r="R21" s="11">
        <f>IFERROR(INDEX(REPORT_DATA_BY_COMP!$A:$AH,$F21,MATCH(R$8,REPORT_DATA_BY_COMP!$A$1:$AH$1,0)), "")</f>
        <v>1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4</v>
      </c>
      <c r="U21" s="11">
        <f>IFERROR(INDEX(REPORT_DATA_BY_COMP!$A:$AH,$F21,MATCH(U$8,REPORT_DATA_BY_COMP!$A$1:$AH$1,0)), "")</f>
        <v>2</v>
      </c>
      <c r="V21" s="11">
        <f>IFERROR(INDEX(REPORT_DATA_BY_COMP!$A:$AH,$F21,MATCH(V$8,REPORT_DATA_BY_COMP!$A$1:$AH$1,0)), "")</f>
        <v>1</v>
      </c>
    </row>
    <row r="22" spans="1:22">
      <c r="A22" s="26" t="s">
        <v>835</v>
      </c>
      <c r="B22" s="27" t="s">
        <v>845</v>
      </c>
      <c r="C22" s="4" t="s">
        <v>864</v>
      </c>
      <c r="D22" s="4" t="s">
        <v>865</v>
      </c>
      <c r="E22" s="4" t="str">
        <f>CONCATENATE(YEAR,":",MONTH,":",WEEK,":",DAY,":",$A22)</f>
        <v>2016:2:2:7:ZHUBEI_2_S</v>
      </c>
      <c r="F22" s="4">
        <f>MATCH($E22,REPORT_DATA_BY_COMP!$A:$A,0)</f>
        <v>483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2</v>
      </c>
      <c r="O22" s="11">
        <f>IFERROR(INDEX(REPORT_DATA_BY_COMP!$A:$AH,$F22,MATCH(O$8,REPORT_DATA_BY_COMP!$A$1:$AH$1,0)), "")</f>
        <v>0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6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4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836</v>
      </c>
      <c r="B23" s="27" t="s">
        <v>846</v>
      </c>
      <c r="C23" s="4" t="s">
        <v>866</v>
      </c>
      <c r="D23" s="4" t="s">
        <v>867</v>
      </c>
      <c r="E23" s="4" t="str">
        <f>CONCATENATE(YEAR,":",MONTH,":",WEEK,":",DAY,":",$A23)</f>
        <v>2016:2:2:7:ZHUBEI_1_S</v>
      </c>
      <c r="F23" s="4">
        <f>MATCH($E23,REPORT_DATA_BY_COMP!$A:$A,0)</f>
        <v>481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1</v>
      </c>
      <c r="J23" s="11">
        <f>IFERROR(INDEX(REPORT_DATA_BY_COMP!$A:$AH,$F23,MATCH(J$8,REPORT_DATA_BY_COMP!$A$1:$AH$1,0)), "")</f>
        <v>3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1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5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1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B24" s="9" t="s">
        <v>1418</v>
      </c>
      <c r="C24" s="10"/>
      <c r="D24" s="10"/>
      <c r="E24" s="10"/>
      <c r="F24" s="10"/>
      <c r="G24" s="12">
        <f>SUM(G20:G23)</f>
        <v>1</v>
      </c>
      <c r="H24" s="12">
        <f t="shared" ref="H24:V24" si="2">SUM(H20:H23)</f>
        <v>2</v>
      </c>
      <c r="I24" s="12">
        <f t="shared" si="2"/>
        <v>5</v>
      </c>
      <c r="J24" s="12">
        <f t="shared" si="2"/>
        <v>9</v>
      </c>
      <c r="K24" s="12">
        <f t="shared" si="2"/>
        <v>1</v>
      </c>
      <c r="L24" s="12">
        <f t="shared" si="2"/>
        <v>0</v>
      </c>
      <c r="M24" s="12">
        <f t="shared" si="2"/>
        <v>0</v>
      </c>
      <c r="N24" s="12">
        <f t="shared" si="2"/>
        <v>17</v>
      </c>
      <c r="O24" s="12">
        <f t="shared" si="2"/>
        <v>6</v>
      </c>
      <c r="P24" s="12">
        <f t="shared" si="2"/>
        <v>17</v>
      </c>
      <c r="Q24" s="12">
        <f t="shared" si="2"/>
        <v>28</v>
      </c>
      <c r="R24" s="12">
        <f t="shared" si="2"/>
        <v>11</v>
      </c>
      <c r="S24" s="12">
        <f t="shared" si="2"/>
        <v>1</v>
      </c>
      <c r="T24" s="12">
        <f t="shared" si="2"/>
        <v>11</v>
      </c>
      <c r="U24" s="12">
        <f t="shared" si="2"/>
        <v>6</v>
      </c>
      <c r="V24" s="12">
        <f t="shared" si="2"/>
        <v>1</v>
      </c>
    </row>
    <row r="25" spans="1:22">
      <c r="A25" s="60"/>
      <c r="B25" s="4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6"/>
    </row>
    <row r="26" spans="1:22">
      <c r="B26" s="13" t="s">
        <v>1416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B27" s="28" t="s">
        <v>1387</v>
      </c>
      <c r="C27" s="14"/>
      <c r="D27" s="14"/>
      <c r="E27" s="14" t="str">
        <f>CONCATENATE(YEAR,":",MONTH,":1:",WEEKLY_REPORT_DAY,":", $A$1)</f>
        <v>2016:2:1:7:XINZHU</v>
      </c>
      <c r="F27" s="14">
        <f>MATCH($E27,REPORT_DATA_BY_ZONE!$A:$A, 0)</f>
        <v>44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3</v>
      </c>
      <c r="I27" s="11">
        <f>IFERROR(INDEX(REPORT_DATA_BY_ZONE!$A:$AH,$F27,MATCH(I$8,REPORT_DATA_BY_ZONE!$A$1:$AH$1,0)), "")</f>
        <v>18</v>
      </c>
      <c r="J27" s="11">
        <f>IFERROR(INDEX(REPORT_DATA_BY_ZONE!$A:$AH,$F27,MATCH(J$8,REPORT_DATA_BY_ZONE!$A$1:$AH$1,0)), "")</f>
        <v>22</v>
      </c>
      <c r="K27" s="11">
        <f>IFERROR(INDEX(REPORT_DATA_BY_ZONE!$A:$AH,$F27,MATCH(K$8,REPORT_DATA_BY_ZONE!$A$1:$AH$1,0)), "")</f>
        <v>0</v>
      </c>
      <c r="L27" s="11">
        <f>IFERROR(INDEX(REPORT_DATA_BY_ZONE!$A:$AH,$F27,MATCH(L$8,REPORT_DATA_BY_ZONE!$A$1:$AH$1,0)), "")</f>
        <v>0</v>
      </c>
      <c r="M27" s="11">
        <f>IFERROR(INDEX(REPORT_DATA_BY_ZONE!$A:$AH,$F27,MATCH(M$8,REPORT_DATA_BY_ZONE!$A$1:$AH$1,0)), "")</f>
        <v>0</v>
      </c>
      <c r="N27" s="11">
        <f>IFERROR(INDEX(REPORT_DATA_BY_ZONE!$A:$AH,$F27,MATCH(N$8,REPORT_DATA_BY_ZONE!$A$1:$AH$1,0)), "")</f>
        <v>51</v>
      </c>
      <c r="O27" s="11">
        <f>IFERROR(INDEX(REPORT_DATA_BY_ZONE!$A:$AH,$F27,MATCH(O$8,REPORT_DATA_BY_ZONE!$A$1:$AH$1,0)), "")</f>
        <v>12</v>
      </c>
      <c r="P27" s="11">
        <f>IFERROR(INDEX(REPORT_DATA_BY_ZONE!$A:$AH,$F27,MATCH(P$8,REPORT_DATA_BY_ZONE!$A$1:$AH$1,0)), "")</f>
        <v>58</v>
      </c>
      <c r="Q27" s="11">
        <f>IFERROR(INDEX(REPORT_DATA_BY_ZONE!$A:$AH,$F27,MATCH(Q$8,REPORT_DATA_BY_ZONE!$A$1:$AH$1,0)), "")</f>
        <v>126</v>
      </c>
      <c r="R27" s="11">
        <f>IFERROR(INDEX(REPORT_DATA_BY_ZONE!$A:$AH,$F27,MATCH(R$8,REPORT_DATA_BY_ZONE!$A$1:$AH$1,0)), "")</f>
        <v>51</v>
      </c>
      <c r="S27" s="11">
        <f>IFERROR(INDEX(REPORT_DATA_BY_ZONE!$A:$AH,$F27,MATCH(S$8,REPORT_DATA_BY_ZONE!$A$1:$AH$1,0)), "")</f>
        <v>0</v>
      </c>
      <c r="T27" s="11">
        <f>IFERROR(INDEX(REPORT_DATA_BY_ZONE!$A:$AH,$F27,MATCH(T$8,REPORT_DATA_BY_ZONE!$A$1:$AH$1,0)), "")</f>
        <v>44</v>
      </c>
      <c r="U27" s="11">
        <f>IFERROR(INDEX(REPORT_DATA_BY_ZONE!$A:$AH,$F27,MATCH(U$8,REPORT_DATA_BY_ZONE!$A$1:$AH$1,0)), "")</f>
        <v>13</v>
      </c>
      <c r="V27" s="11">
        <f>IFERROR(INDEX(REPORT_DATA_BY_ZONE!$A:$AH,$F27,MATCH(V$8,REPORT_DATA_BY_ZONE!$A$1:$AH$1,0)), "")</f>
        <v>0</v>
      </c>
    </row>
    <row r="28" spans="1:22">
      <c r="B28" s="28" t="s">
        <v>1386</v>
      </c>
      <c r="C28" s="14"/>
      <c r="D28" s="14"/>
      <c r="E28" s="14" t="str">
        <f>CONCATENATE(YEAR,":",MONTH,":2:",WEEKLY_REPORT_DAY,":", $A$1)</f>
        <v>2016:2:2:7:XINZHU</v>
      </c>
      <c r="F28" s="14">
        <f>MATCH($E28,REPORT_DATA_BY_ZONE!$A:$A, 0)</f>
        <v>55</v>
      </c>
      <c r="G28" s="11">
        <f>IFERROR(INDEX(REPORT_DATA_BY_ZONE!$A:$AH,$F28,MATCH(G$8,REPORT_DATA_BY_ZONE!$A$1:$AH$1,0)), "")</f>
        <v>2</v>
      </c>
      <c r="H28" s="11">
        <f>IFERROR(INDEX(REPORT_DATA_BY_ZONE!$A:$AH,$F28,MATCH(H$8,REPORT_DATA_BY_ZONE!$A$1:$AH$1,0)), "")</f>
        <v>4</v>
      </c>
      <c r="I28" s="11">
        <f>IFERROR(INDEX(REPORT_DATA_BY_ZONE!$A:$AH,$F28,MATCH(I$8,REPORT_DATA_BY_ZONE!$A$1:$AH$1,0)), "")</f>
        <v>12</v>
      </c>
      <c r="J28" s="11">
        <f>IFERROR(INDEX(REPORT_DATA_BY_ZONE!$A:$AH,$F28,MATCH(J$8,REPORT_DATA_BY_ZONE!$A$1:$AH$1,0)), "")</f>
        <v>22</v>
      </c>
      <c r="K28" s="11">
        <f>IFERROR(INDEX(REPORT_DATA_BY_ZONE!$A:$AH,$F28,MATCH(K$8,REPORT_DATA_BY_ZONE!$A$1:$AH$1,0)), "")</f>
        <v>3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44</v>
      </c>
      <c r="O28" s="11">
        <f>IFERROR(INDEX(REPORT_DATA_BY_ZONE!$A:$AH,$F28,MATCH(O$8,REPORT_DATA_BY_ZONE!$A$1:$AH$1,0)), "")</f>
        <v>18</v>
      </c>
      <c r="P28" s="11">
        <f>IFERROR(INDEX(REPORT_DATA_BY_ZONE!$A:$AH,$F28,MATCH(P$8,REPORT_DATA_BY_ZONE!$A$1:$AH$1,0)), "")</f>
        <v>44</v>
      </c>
      <c r="Q28" s="11">
        <f>IFERROR(INDEX(REPORT_DATA_BY_ZONE!$A:$AH,$F28,MATCH(Q$8,REPORT_DATA_BY_ZONE!$A$1:$AH$1,0)), "")</f>
        <v>86</v>
      </c>
      <c r="R28" s="11">
        <f>IFERROR(INDEX(REPORT_DATA_BY_ZONE!$A:$AH,$F28,MATCH(R$8,REPORT_DATA_BY_ZONE!$A$1:$AH$1,0)), "")</f>
        <v>34</v>
      </c>
      <c r="S28" s="11">
        <f>IFERROR(INDEX(REPORT_DATA_BY_ZONE!$A:$AH,$F28,MATCH(S$8,REPORT_DATA_BY_ZONE!$A$1:$AH$1,0)), "")</f>
        <v>4</v>
      </c>
      <c r="T28" s="11">
        <f>IFERROR(INDEX(REPORT_DATA_BY_ZONE!$A:$AH,$F28,MATCH(T$8,REPORT_DATA_BY_ZONE!$A$1:$AH$1,0)), "")</f>
        <v>37</v>
      </c>
      <c r="U28" s="11">
        <f>IFERROR(INDEX(REPORT_DATA_BY_ZONE!$A:$AH,$F28,MATCH(U$8,REPORT_DATA_BY_ZONE!$A$1:$AH$1,0)), "")</f>
        <v>14</v>
      </c>
      <c r="V28" s="11">
        <f>IFERROR(INDEX(REPORT_DATA_BY_ZONE!$A:$AH,$F28,MATCH(V$8,REPORT_DATA_BY_ZONE!$A$1:$AH$1,0)), "")</f>
        <v>1</v>
      </c>
    </row>
    <row r="29" spans="1:22">
      <c r="B29" s="28" t="s">
        <v>1388</v>
      </c>
      <c r="C29" s="14"/>
      <c r="D29" s="14"/>
      <c r="E29" s="14" t="str">
        <f>CONCATENATE(YEAR,":",MONTH,":3:",WEEKLY_REPORT_DAY,":", $A$1)</f>
        <v>2016:2:3:7:XINZHU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28" t="s">
        <v>1389</v>
      </c>
      <c r="C30" s="14"/>
      <c r="D30" s="14"/>
      <c r="E30" s="14" t="str">
        <f>CONCATENATE(YEAR,":",MONTH,":4:",WEEKLY_REPORT_DAY,":", $A$1)</f>
        <v>2016:2:4:7:XINZHU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1390</v>
      </c>
      <c r="C31" s="14"/>
      <c r="D31" s="14"/>
      <c r="E31" s="14" t="str">
        <f>CONCATENATE(YEAR,":",MONTH,":5:",WEEKLY_REPORT_DAY,":", $A$1)</f>
        <v>2016:2:5:7:XINZHU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18" t="s">
        <v>1418</v>
      </c>
      <c r="C32" s="15"/>
      <c r="D32" s="15"/>
      <c r="E32" s="15"/>
      <c r="F32" s="15"/>
      <c r="G32" s="19">
        <f>SUM(G27:G31)</f>
        <v>3</v>
      </c>
      <c r="H32" s="19">
        <f t="shared" ref="H32:V32" si="3">SUM(H27:H31)</f>
        <v>7</v>
      </c>
      <c r="I32" s="19">
        <f t="shared" si="3"/>
        <v>30</v>
      </c>
      <c r="J32" s="19">
        <f t="shared" si="3"/>
        <v>44</v>
      </c>
      <c r="K32" s="19">
        <f t="shared" si="3"/>
        <v>3</v>
      </c>
      <c r="L32" s="19">
        <f t="shared" si="3"/>
        <v>0</v>
      </c>
      <c r="M32" s="19">
        <f t="shared" si="3"/>
        <v>0</v>
      </c>
      <c r="N32" s="19">
        <f t="shared" si="3"/>
        <v>95</v>
      </c>
      <c r="O32" s="19">
        <f t="shared" si="3"/>
        <v>30</v>
      </c>
      <c r="P32" s="19">
        <f t="shared" si="3"/>
        <v>102</v>
      </c>
      <c r="Q32" s="19">
        <f t="shared" si="3"/>
        <v>212</v>
      </c>
      <c r="R32" s="19">
        <f t="shared" si="3"/>
        <v>85</v>
      </c>
      <c r="S32" s="19">
        <f t="shared" si="3"/>
        <v>4</v>
      </c>
      <c r="T32" s="19">
        <f t="shared" si="3"/>
        <v>81</v>
      </c>
      <c r="U32" s="19">
        <f t="shared" si="3"/>
        <v>27</v>
      </c>
      <c r="V32" s="19">
        <f t="shared" si="3"/>
        <v>1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527" priority="95" operator="lessThan">
      <formula>0.5</formula>
    </cfRule>
    <cfRule type="cellIs" dxfId="526" priority="96" operator="greaterThan">
      <formula>0.5</formula>
    </cfRule>
  </conditionalFormatting>
  <conditionalFormatting sqref="N10:N11">
    <cfRule type="cellIs" dxfId="525" priority="93" operator="lessThan">
      <formula>4.5</formula>
    </cfRule>
    <cfRule type="cellIs" dxfId="524" priority="94" operator="greaterThan">
      <formula>5.5</formula>
    </cfRule>
  </conditionalFormatting>
  <conditionalFormatting sqref="O10:O11">
    <cfRule type="cellIs" dxfId="523" priority="91" operator="lessThan">
      <formula>1.5</formula>
    </cfRule>
    <cfRule type="cellIs" dxfId="522" priority="92" operator="greaterThan">
      <formula>2.5</formula>
    </cfRule>
  </conditionalFormatting>
  <conditionalFormatting sqref="P10:P11">
    <cfRule type="cellIs" dxfId="521" priority="89" operator="lessThan">
      <formula>4.5</formula>
    </cfRule>
    <cfRule type="cellIs" dxfId="520" priority="90" operator="greaterThan">
      <formula>7.5</formula>
    </cfRule>
  </conditionalFormatting>
  <conditionalFormatting sqref="R10:S11">
    <cfRule type="cellIs" dxfId="519" priority="87" operator="lessThan">
      <formula>2.5</formula>
    </cfRule>
    <cfRule type="cellIs" dxfId="518" priority="88" operator="greaterThan">
      <formula>4.5</formula>
    </cfRule>
  </conditionalFormatting>
  <conditionalFormatting sqref="T10:T11">
    <cfRule type="cellIs" dxfId="517" priority="85" operator="lessThan">
      <formula>2.5</formula>
    </cfRule>
    <cfRule type="cellIs" dxfId="516" priority="86" operator="greaterThan">
      <formula>4.5</formula>
    </cfRule>
  </conditionalFormatting>
  <conditionalFormatting sqref="U10:U11">
    <cfRule type="cellIs" dxfId="515" priority="84" operator="greaterThan">
      <formula>1.5</formula>
    </cfRule>
  </conditionalFormatting>
  <conditionalFormatting sqref="L10:V11">
    <cfRule type="expression" dxfId="514" priority="81">
      <formula>L10=""</formula>
    </cfRule>
  </conditionalFormatting>
  <conditionalFormatting sqref="S10:S11">
    <cfRule type="cellIs" dxfId="513" priority="82" operator="greaterThan">
      <formula>0.5</formula>
    </cfRule>
    <cfRule type="cellIs" dxfId="512" priority="83" operator="lessThan">
      <formula>0.5</formula>
    </cfRule>
  </conditionalFormatting>
  <conditionalFormatting sqref="L16:M17">
    <cfRule type="cellIs" dxfId="511" priority="79" operator="lessThan">
      <formula>0.5</formula>
    </cfRule>
    <cfRule type="cellIs" dxfId="510" priority="80" operator="greaterThan">
      <formula>0.5</formula>
    </cfRule>
  </conditionalFormatting>
  <conditionalFormatting sqref="N16:N17">
    <cfRule type="cellIs" dxfId="509" priority="77" operator="lessThan">
      <formula>4.5</formula>
    </cfRule>
    <cfRule type="cellIs" dxfId="508" priority="78" operator="greaterThan">
      <formula>5.5</formula>
    </cfRule>
  </conditionalFormatting>
  <conditionalFormatting sqref="O16:O17">
    <cfRule type="cellIs" dxfId="507" priority="75" operator="lessThan">
      <formula>1.5</formula>
    </cfRule>
    <cfRule type="cellIs" dxfId="506" priority="76" operator="greaterThan">
      <formula>2.5</formula>
    </cfRule>
  </conditionalFormatting>
  <conditionalFormatting sqref="P16:P17">
    <cfRule type="cellIs" dxfId="505" priority="73" operator="lessThan">
      <formula>4.5</formula>
    </cfRule>
    <cfRule type="cellIs" dxfId="504" priority="74" operator="greaterThan">
      <formula>7.5</formula>
    </cfRule>
  </conditionalFormatting>
  <conditionalFormatting sqref="R16:S17">
    <cfRule type="cellIs" dxfId="503" priority="71" operator="lessThan">
      <formula>2.5</formula>
    </cfRule>
    <cfRule type="cellIs" dxfId="502" priority="72" operator="greaterThan">
      <formula>4.5</formula>
    </cfRule>
  </conditionalFormatting>
  <conditionalFormatting sqref="T16:T17">
    <cfRule type="cellIs" dxfId="501" priority="69" operator="lessThan">
      <formula>2.5</formula>
    </cfRule>
    <cfRule type="cellIs" dxfId="500" priority="70" operator="greaterThan">
      <formula>4.5</formula>
    </cfRule>
  </conditionalFormatting>
  <conditionalFormatting sqref="U16:U17">
    <cfRule type="cellIs" dxfId="499" priority="68" operator="greaterThan">
      <formula>1.5</formula>
    </cfRule>
  </conditionalFormatting>
  <conditionalFormatting sqref="L16:V17">
    <cfRule type="expression" dxfId="498" priority="65">
      <formula>L16=""</formula>
    </cfRule>
  </conditionalFormatting>
  <conditionalFormatting sqref="S16:S17">
    <cfRule type="cellIs" dxfId="497" priority="66" operator="greaterThan">
      <formula>0.5</formula>
    </cfRule>
    <cfRule type="cellIs" dxfId="496" priority="67" operator="lessThan">
      <formula>0.5</formula>
    </cfRule>
  </conditionalFormatting>
  <conditionalFormatting sqref="L20:M21">
    <cfRule type="cellIs" dxfId="495" priority="47" operator="lessThan">
      <formula>0.5</formula>
    </cfRule>
    <cfRule type="cellIs" dxfId="494" priority="48" operator="greaterThan">
      <formula>0.5</formula>
    </cfRule>
  </conditionalFormatting>
  <conditionalFormatting sqref="N20:N21">
    <cfRule type="cellIs" dxfId="493" priority="45" operator="lessThan">
      <formula>4.5</formula>
    </cfRule>
    <cfRule type="cellIs" dxfId="492" priority="46" operator="greaterThan">
      <formula>5.5</formula>
    </cfRule>
  </conditionalFormatting>
  <conditionalFormatting sqref="O20:O21">
    <cfRule type="cellIs" dxfId="491" priority="43" operator="lessThan">
      <formula>1.5</formula>
    </cfRule>
    <cfRule type="cellIs" dxfId="490" priority="44" operator="greaterThan">
      <formula>2.5</formula>
    </cfRule>
  </conditionalFormatting>
  <conditionalFormatting sqref="P20:P21">
    <cfRule type="cellIs" dxfId="489" priority="41" operator="lessThan">
      <formula>4.5</formula>
    </cfRule>
    <cfRule type="cellIs" dxfId="488" priority="42" operator="greaterThan">
      <formula>7.5</formula>
    </cfRule>
  </conditionalFormatting>
  <conditionalFormatting sqref="R20:S21">
    <cfRule type="cellIs" dxfId="487" priority="39" operator="lessThan">
      <formula>2.5</formula>
    </cfRule>
    <cfRule type="cellIs" dxfId="486" priority="40" operator="greaterThan">
      <formula>4.5</formula>
    </cfRule>
  </conditionalFormatting>
  <conditionalFormatting sqref="T20:T21">
    <cfRule type="cellIs" dxfId="485" priority="37" operator="lessThan">
      <formula>2.5</formula>
    </cfRule>
    <cfRule type="cellIs" dxfId="484" priority="38" operator="greaterThan">
      <formula>4.5</formula>
    </cfRule>
  </conditionalFormatting>
  <conditionalFormatting sqref="U20:U21">
    <cfRule type="cellIs" dxfId="483" priority="36" operator="greaterThan">
      <formula>1.5</formula>
    </cfRule>
  </conditionalFormatting>
  <conditionalFormatting sqref="L20:V21">
    <cfRule type="expression" dxfId="482" priority="33">
      <formula>L20=""</formula>
    </cfRule>
  </conditionalFormatting>
  <conditionalFormatting sqref="S20:S21">
    <cfRule type="cellIs" dxfId="481" priority="34" operator="greaterThan">
      <formula>0.5</formula>
    </cfRule>
    <cfRule type="cellIs" dxfId="480" priority="35" operator="lessThan">
      <formula>0.5</formula>
    </cfRule>
  </conditionalFormatting>
  <conditionalFormatting sqref="L12:M13">
    <cfRule type="cellIs" dxfId="479" priority="31" operator="lessThan">
      <formula>0.5</formula>
    </cfRule>
    <cfRule type="cellIs" dxfId="478" priority="32" operator="greaterThan">
      <formula>0.5</formula>
    </cfRule>
  </conditionalFormatting>
  <conditionalFormatting sqref="N12:N13">
    <cfRule type="cellIs" dxfId="477" priority="29" operator="lessThan">
      <formula>4.5</formula>
    </cfRule>
    <cfRule type="cellIs" dxfId="476" priority="30" operator="greaterThan">
      <formula>5.5</formula>
    </cfRule>
  </conditionalFormatting>
  <conditionalFormatting sqref="O12:O13">
    <cfRule type="cellIs" dxfId="475" priority="27" operator="lessThan">
      <formula>1.5</formula>
    </cfRule>
    <cfRule type="cellIs" dxfId="474" priority="28" operator="greaterThan">
      <formula>2.5</formula>
    </cfRule>
  </conditionalFormatting>
  <conditionalFormatting sqref="P12:P13">
    <cfRule type="cellIs" dxfId="473" priority="25" operator="lessThan">
      <formula>4.5</formula>
    </cfRule>
    <cfRule type="cellIs" dxfId="472" priority="26" operator="greaterThan">
      <formula>7.5</formula>
    </cfRule>
  </conditionalFormatting>
  <conditionalFormatting sqref="R12:S13">
    <cfRule type="cellIs" dxfId="471" priority="23" operator="lessThan">
      <formula>2.5</formula>
    </cfRule>
    <cfRule type="cellIs" dxfId="470" priority="24" operator="greaterThan">
      <formula>4.5</formula>
    </cfRule>
  </conditionalFormatting>
  <conditionalFormatting sqref="T12:T13">
    <cfRule type="cellIs" dxfId="469" priority="21" operator="lessThan">
      <formula>2.5</formula>
    </cfRule>
    <cfRule type="cellIs" dxfId="468" priority="22" operator="greaterThan">
      <formula>4.5</formula>
    </cfRule>
  </conditionalFormatting>
  <conditionalFormatting sqref="U12:U13">
    <cfRule type="cellIs" dxfId="467" priority="20" operator="greaterThan">
      <formula>1.5</formula>
    </cfRule>
  </conditionalFormatting>
  <conditionalFormatting sqref="L12:V13">
    <cfRule type="expression" dxfId="466" priority="17">
      <formula>L12=""</formula>
    </cfRule>
  </conditionalFormatting>
  <conditionalFormatting sqref="S12:S13">
    <cfRule type="cellIs" dxfId="465" priority="18" operator="greaterThan">
      <formula>0.5</formula>
    </cfRule>
    <cfRule type="cellIs" dxfId="464" priority="19" operator="lessThan">
      <formula>0.5</formula>
    </cfRule>
  </conditionalFormatting>
  <conditionalFormatting sqref="L22:M23">
    <cfRule type="cellIs" dxfId="463" priority="15" operator="lessThan">
      <formula>0.5</formula>
    </cfRule>
    <cfRule type="cellIs" dxfId="462" priority="16" operator="greaterThan">
      <formula>0.5</formula>
    </cfRule>
  </conditionalFormatting>
  <conditionalFormatting sqref="N22:N23">
    <cfRule type="cellIs" dxfId="461" priority="13" operator="lessThan">
      <formula>4.5</formula>
    </cfRule>
    <cfRule type="cellIs" dxfId="460" priority="14" operator="greaterThan">
      <formula>5.5</formula>
    </cfRule>
  </conditionalFormatting>
  <conditionalFormatting sqref="O22:O23">
    <cfRule type="cellIs" dxfId="459" priority="11" operator="lessThan">
      <formula>1.5</formula>
    </cfRule>
    <cfRule type="cellIs" dxfId="458" priority="12" operator="greaterThan">
      <formula>2.5</formula>
    </cfRule>
  </conditionalFormatting>
  <conditionalFormatting sqref="P22:P23">
    <cfRule type="cellIs" dxfId="457" priority="9" operator="lessThan">
      <formula>4.5</formula>
    </cfRule>
    <cfRule type="cellIs" dxfId="456" priority="10" operator="greaterThan">
      <formula>7.5</formula>
    </cfRule>
  </conditionalFormatting>
  <conditionalFormatting sqref="R22:S23">
    <cfRule type="cellIs" dxfId="455" priority="7" operator="lessThan">
      <formula>2.5</formula>
    </cfRule>
    <cfRule type="cellIs" dxfId="454" priority="8" operator="greaterThan">
      <formula>4.5</formula>
    </cfRule>
  </conditionalFormatting>
  <conditionalFormatting sqref="T22:T23">
    <cfRule type="cellIs" dxfId="453" priority="5" operator="lessThan">
      <formula>2.5</formula>
    </cfRule>
    <cfRule type="cellIs" dxfId="452" priority="6" operator="greaterThan">
      <formula>4.5</formula>
    </cfRule>
  </conditionalFormatting>
  <conditionalFormatting sqref="U22:U23">
    <cfRule type="cellIs" dxfId="451" priority="4" operator="greaterThan">
      <formula>1.5</formula>
    </cfRule>
  </conditionalFormatting>
  <conditionalFormatting sqref="L22:V23">
    <cfRule type="expression" dxfId="450" priority="1">
      <formula>L22=""</formula>
    </cfRule>
  </conditionalFormatting>
  <conditionalFormatting sqref="S22:S23">
    <cfRule type="cellIs" dxfId="449" priority="2" operator="greaterThan">
      <formula>0.5</formula>
    </cfRule>
    <cfRule type="cellIs" dxfId="44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7"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13" workbookViewId="0">
      <selection activeCell="B40" sqref="B4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83</v>
      </c>
      <c r="K1" s="39" t="s">
        <v>85</v>
      </c>
      <c r="L1" s="39" t="s">
        <v>84</v>
      </c>
      <c r="M1" s="39" t="s">
        <v>73</v>
      </c>
      <c r="N1" s="39" t="s">
        <v>71</v>
      </c>
      <c r="O1" s="39" t="s">
        <v>72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1462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80</v>
      </c>
      <c r="K2" s="8" t="s">
        <v>79</v>
      </c>
      <c r="L2" s="8" t="s">
        <v>78</v>
      </c>
      <c r="M2" s="8" t="s">
        <v>77</v>
      </c>
      <c r="N2" s="8" t="s">
        <v>81</v>
      </c>
      <c r="O2" s="8" t="s">
        <v>82</v>
      </c>
      <c r="P2" s="8" t="s">
        <v>1463</v>
      </c>
      <c r="Q2" s="8" t="s">
        <v>16</v>
      </c>
      <c r="R2" s="37" t="s">
        <v>1464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2014:1:0:0:XINZHU</v>
      </c>
      <c r="F3" s="37" t="e">
        <f ca="1">MATCH($E3,INDIRECT(CONCATENATE($B$41,"$A:$A")),0)</f>
        <v>#N/A</v>
      </c>
      <c r="G3" s="30" t="e">
        <f ca="1">INDEX(INDIRECT(CONCATENATE($B$41,"$A:$AG")),$F3,MATCH(G$2,INDIRECT(CONCATENATE($B$41,"$A$1:$AG$1")),0))</f>
        <v>#N/A</v>
      </c>
      <c r="H3" s="30">
        <f t="shared" ref="H3:H38" si="3">$B$43</f>
        <v>8</v>
      </c>
      <c r="I3" s="37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2014:2:0:0:XINZHU</v>
      </c>
      <c r="F4" s="37">
        <f t="shared" ref="F4:F38" ca="1" si="5">MATCH($E4,INDIRECT(CONCATENATE($B$41,"$A:$A")),0)</f>
        <v>36</v>
      </c>
      <c r="G4" s="30">
        <f t="shared" ref="G4:G38" ca="1" si="6">INDEX(INDIRECT(CONCATENATE($B$41,"$A:$AG")),$F4,MATCH(G$2,INDIRECT(CONCATENATE($B$41,"$A$1:$AG$1")),0))</f>
        <v>6</v>
      </c>
      <c r="H4" s="30">
        <f t="shared" si="3"/>
        <v>8</v>
      </c>
      <c r="I4" s="37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2014:3:0:0:XINZHU</v>
      </c>
      <c r="F5" s="37">
        <f t="shared" ca="1" si="5"/>
        <v>44</v>
      </c>
      <c r="G5" s="30">
        <f t="shared" ca="1" si="6"/>
        <v>14</v>
      </c>
      <c r="H5" s="30">
        <f t="shared" si="3"/>
        <v>8</v>
      </c>
      <c r="I5" s="37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2014:4:0:0:XINZHU</v>
      </c>
      <c r="F6" s="37">
        <f t="shared" ca="1" si="5"/>
        <v>52</v>
      </c>
      <c r="G6" s="30">
        <f t="shared" ca="1" si="6"/>
        <v>16</v>
      </c>
      <c r="H6" s="30">
        <f t="shared" si="3"/>
        <v>8</v>
      </c>
      <c r="I6" s="37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2014:5:0:0:XINZHU</v>
      </c>
      <c r="F7" s="37">
        <f t="shared" ca="1" si="5"/>
        <v>60</v>
      </c>
      <c r="G7" s="30">
        <f t="shared" ca="1" si="6"/>
        <v>7</v>
      </c>
      <c r="H7" s="30">
        <f t="shared" si="3"/>
        <v>8</v>
      </c>
      <c r="I7" s="37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2014:6:0:0:XINZHU</v>
      </c>
      <c r="F8" s="37">
        <f t="shared" ca="1" si="5"/>
        <v>68</v>
      </c>
      <c r="G8" s="30">
        <f t="shared" ca="1" si="6"/>
        <v>13</v>
      </c>
      <c r="H8" s="30">
        <f t="shared" si="3"/>
        <v>8</v>
      </c>
      <c r="I8" s="37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2014:7:0:0:XINZHU</v>
      </c>
      <c r="F9" s="37">
        <f t="shared" ca="1" si="5"/>
        <v>76</v>
      </c>
      <c r="G9" s="30">
        <f t="shared" ca="1" si="6"/>
        <v>8</v>
      </c>
      <c r="H9" s="30">
        <f t="shared" si="3"/>
        <v>8</v>
      </c>
      <c r="I9" s="37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2014:8:0:0:XINZHU</v>
      </c>
      <c r="F10" s="37">
        <f t="shared" ca="1" si="5"/>
        <v>84</v>
      </c>
      <c r="G10" s="30">
        <f t="shared" ca="1" si="6"/>
        <v>5</v>
      </c>
      <c r="H10" s="30">
        <f t="shared" si="3"/>
        <v>8</v>
      </c>
      <c r="I10" s="37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2014:9:0:0:XINZHU</v>
      </c>
      <c r="F11" s="37">
        <f t="shared" ca="1" si="5"/>
        <v>92</v>
      </c>
      <c r="G11" s="30">
        <f t="shared" ca="1" si="6"/>
        <v>5</v>
      </c>
      <c r="H11" s="30">
        <f t="shared" si="3"/>
        <v>8</v>
      </c>
      <c r="I11" s="37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2014:10:0:0:XINZHU</v>
      </c>
      <c r="F12" s="37">
        <f t="shared" ca="1" si="5"/>
        <v>9</v>
      </c>
      <c r="G12" s="30">
        <f t="shared" ca="1" si="6"/>
        <v>7</v>
      </c>
      <c r="H12" s="30">
        <f t="shared" si="3"/>
        <v>8</v>
      </c>
      <c r="I12" s="37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2014:11:0:0:XINZHU</v>
      </c>
      <c r="F13" s="37">
        <f t="shared" ca="1" si="5"/>
        <v>18</v>
      </c>
      <c r="G13" s="30">
        <f t="shared" ca="1" si="6"/>
        <v>1</v>
      </c>
      <c r="H13" s="30">
        <f t="shared" si="3"/>
        <v>8</v>
      </c>
      <c r="I13" s="37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2014:12:0:0:XINZHU</v>
      </c>
      <c r="F14" s="37">
        <f t="shared" ca="1" si="5"/>
        <v>27</v>
      </c>
      <c r="G14" s="30">
        <f t="shared" ca="1" si="6"/>
        <v>4</v>
      </c>
      <c r="H14" s="30">
        <f t="shared" si="3"/>
        <v>8</v>
      </c>
      <c r="I14" s="37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2015:1:0:0:XINZHU</v>
      </c>
      <c r="F15" s="37">
        <f t="shared" ca="1" si="5"/>
        <v>131</v>
      </c>
      <c r="G15" s="30">
        <f t="shared" ca="1" si="6"/>
        <v>4</v>
      </c>
      <c r="H15" s="30">
        <f t="shared" si="3"/>
        <v>8</v>
      </c>
      <c r="I15" s="37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2015:2:0:0:XINZHU</v>
      </c>
      <c r="F16" s="37">
        <f t="shared" ca="1" si="5"/>
        <v>141</v>
      </c>
      <c r="G16" s="30">
        <f t="shared" ca="1" si="6"/>
        <v>3</v>
      </c>
      <c r="H16" s="30">
        <f t="shared" si="3"/>
        <v>8</v>
      </c>
      <c r="I16" s="37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2015:3:0:0:XINZHU</v>
      </c>
      <c r="F17" s="37">
        <f t="shared" ca="1" si="5"/>
        <v>151</v>
      </c>
      <c r="G17" s="30">
        <f t="shared" ca="1" si="6"/>
        <v>1</v>
      </c>
      <c r="H17" s="30">
        <f t="shared" si="3"/>
        <v>8</v>
      </c>
      <c r="I17" s="37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2015:4:0:0:XINZHU</v>
      </c>
      <c r="F18" s="37">
        <f t="shared" ca="1" si="5"/>
        <v>161</v>
      </c>
      <c r="G18" s="30">
        <f t="shared" ca="1" si="6"/>
        <v>3</v>
      </c>
      <c r="H18" s="30">
        <f t="shared" si="3"/>
        <v>8</v>
      </c>
      <c r="I18" s="37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2015:5:0:0:XINZHU</v>
      </c>
      <c r="F19" s="37">
        <f t="shared" ca="1" si="5"/>
        <v>171</v>
      </c>
      <c r="G19" s="30">
        <f t="shared" ca="1" si="6"/>
        <v>3</v>
      </c>
      <c r="H19" s="30">
        <f t="shared" si="3"/>
        <v>8</v>
      </c>
      <c r="I19" s="37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2015:6:0:0:XINZHU</v>
      </c>
      <c r="F20" s="37">
        <f t="shared" ca="1" si="5"/>
        <v>181</v>
      </c>
      <c r="G20" s="30">
        <f t="shared" ca="1" si="6"/>
        <v>2</v>
      </c>
      <c r="H20" s="30">
        <f t="shared" si="3"/>
        <v>8</v>
      </c>
      <c r="I20" s="37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2015:7:0:0:XINZHU</v>
      </c>
      <c r="F21" s="37">
        <f t="shared" ca="1" si="5"/>
        <v>191</v>
      </c>
      <c r="G21" s="30">
        <f t="shared" ca="1" si="6"/>
        <v>5</v>
      </c>
      <c r="H21" s="30">
        <f t="shared" si="3"/>
        <v>8</v>
      </c>
      <c r="I21" s="37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2015:8:0:0:XINZHU</v>
      </c>
      <c r="F22" s="37">
        <f t="shared" ca="1" si="5"/>
        <v>201</v>
      </c>
      <c r="G22" s="30">
        <f t="shared" ca="1" si="6"/>
        <v>2</v>
      </c>
      <c r="H22" s="30">
        <f t="shared" si="3"/>
        <v>8</v>
      </c>
      <c r="I22" s="37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2015:9:0:0:XINZHU</v>
      </c>
      <c r="F23" s="37">
        <f t="shared" ca="1" si="5"/>
        <v>211</v>
      </c>
      <c r="G23" s="30">
        <f t="shared" ca="1" si="6"/>
        <v>3</v>
      </c>
      <c r="H23" s="30">
        <f t="shared" si="3"/>
        <v>8</v>
      </c>
      <c r="I23" s="37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2015:10:0:0:XINZHU</v>
      </c>
      <c r="F24" s="37">
        <f t="shared" ca="1" si="5"/>
        <v>101</v>
      </c>
      <c r="G24" s="30">
        <f t="shared" ca="1" si="6"/>
        <v>3</v>
      </c>
      <c r="H24" s="30">
        <f t="shared" si="3"/>
        <v>8</v>
      </c>
      <c r="I24" s="37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2015:11:0:0:XINZHU</v>
      </c>
      <c r="F25" s="37">
        <f t="shared" ca="1" si="5"/>
        <v>111</v>
      </c>
      <c r="G25" s="30">
        <f t="shared" ca="1" si="6"/>
        <v>4</v>
      </c>
      <c r="H25" s="30">
        <f t="shared" si="3"/>
        <v>8</v>
      </c>
      <c r="I25" s="37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2015:12:0:0:XINZHU</v>
      </c>
      <c r="F26" s="37">
        <f t="shared" ca="1" si="5"/>
        <v>122</v>
      </c>
      <c r="G26" s="30">
        <f t="shared" ca="1" si="6"/>
        <v>4</v>
      </c>
      <c r="H26" s="30">
        <f t="shared" si="3"/>
        <v>8</v>
      </c>
      <c r="I26" s="37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2016:1:0:0:XINZHU</v>
      </c>
      <c r="F27" s="37">
        <f t="shared" ca="1" si="5"/>
        <v>222</v>
      </c>
      <c r="G27" s="30">
        <f t="shared" ca="1" si="6"/>
        <v>6</v>
      </c>
      <c r="H27" s="30">
        <f t="shared" si="3"/>
        <v>8</v>
      </c>
      <c r="I27" s="37">
        <f t="shared" ca="1" si="7"/>
        <v>11</v>
      </c>
      <c r="J27" s="11">
        <f t="shared" ca="1" si="8"/>
        <v>4</v>
      </c>
      <c r="K27" s="11">
        <f t="shared" ca="1" si="8"/>
        <v>0</v>
      </c>
      <c r="L27" s="11">
        <f t="shared" ca="1" si="8"/>
        <v>0</v>
      </c>
      <c r="M27" s="11">
        <f t="shared" ca="1" si="8"/>
        <v>5</v>
      </c>
      <c r="N27" s="11">
        <f t="shared" ca="1" si="8"/>
        <v>2</v>
      </c>
      <c r="O27" s="11">
        <f t="shared" ca="1" si="8"/>
        <v>0</v>
      </c>
      <c r="P27" s="8">
        <v>-11</v>
      </c>
      <c r="Q27" s="38">
        <f>DATE(YEAR, MONTH,DAY + 7*P27)</f>
        <v>42330</v>
      </c>
      <c r="R27" s="37">
        <f t="shared" ref="R27:R38" si="9">WEEKNUM(Q27,2)-WEEKNUM(DATE(YEAR(Q27),MONTH(Q27),1),2)+1</f>
        <v>4</v>
      </c>
      <c r="S27" s="38" t="str">
        <f ca="1">CONCATENATE(YEAR(Q27),":",MONTH(Q27),":",R27,":",WEEKLY_REPORT_DAY,":", INDIRECT(CONCATENATE($B$39, "$A$1")))</f>
        <v>2015:11:4:7:XINZHU</v>
      </c>
      <c r="T27" s="37" t="e">
        <f ca="1">MATCH(S27,INDIRECT(CONCATENATE($B$40,"$A:$A")),0)</f>
        <v>#N/A</v>
      </c>
      <c r="U27" s="30" t="e">
        <f ca="1">INDEX(INDIRECT(CONCATENATE($B$40,"$A:$AG")),$T27,MATCH(U$2,INDIRECT(CONCATENATE($B$40,"$A1:$AG1")),0))</f>
        <v>#N/A</v>
      </c>
      <c r="V27" s="30" t="e">
        <f t="shared" ref="V27:Y38" ca="1" si="10">INDEX(INDIRECT(CONCATENATE($B$40,"$A:$AG")),$T27,MATCH(V$2,INDIRECT(CONCATENATE($B$40,"$A1:$AG1")),0))</f>
        <v>#N/A</v>
      </c>
      <c r="W27" s="30" t="e">
        <f t="shared" ca="1" si="10"/>
        <v>#N/A</v>
      </c>
      <c r="X27" s="30" t="e">
        <f t="shared" ca="1" si="10"/>
        <v>#N/A</v>
      </c>
      <c r="Y27" s="30" t="e">
        <f t="shared" ca="1" si="10"/>
        <v>#N/A</v>
      </c>
      <c r="Z27" s="30">
        <f t="shared" ref="Z27:Z38" ca="1" si="11">ROUND(1*$B$45/$B$44,0)</f>
        <v>3</v>
      </c>
      <c r="AA27" s="30">
        <f t="shared" ref="AA27:AA38" ca="1" si="12">6*$B$45</f>
        <v>60</v>
      </c>
      <c r="AB27" s="30">
        <f t="shared" ref="AB27:AB38" ca="1" si="13">3*$B$45</f>
        <v>30</v>
      </c>
      <c r="AC27" s="30">
        <f t="shared" ref="AC27:AC38" ca="1" si="14">5*$B$45</f>
        <v>50</v>
      </c>
      <c r="AD27" s="30">
        <f t="shared" ref="AD27:AD38" ca="1" si="15">1*$B$45</f>
        <v>10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2016:2:0:0:XINZHU</v>
      </c>
      <c r="F28" s="37">
        <f t="shared" ca="1" si="5"/>
        <v>233</v>
      </c>
      <c r="G28" s="30">
        <f t="shared" ca="1" si="6"/>
        <v>0</v>
      </c>
      <c r="H28" s="30">
        <f t="shared" si="3"/>
        <v>8</v>
      </c>
      <c r="I28" s="37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8">
        <f>DATE(YEAR, MONTH,DAY + 7*P28)</f>
        <v>42337</v>
      </c>
      <c r="R28" s="37">
        <f t="shared" si="9"/>
        <v>5</v>
      </c>
      <c r="S28" s="38" t="str">
        <f ca="1">CONCATENATE(YEAR(Q28),":",MONTH(Q28),":",R28,":",WEEKLY_REPORT_DAY,":", INDIRECT(CONCATENATE($B$39, "$A$1")))</f>
        <v>2015:11:5:7:XINZHU</v>
      </c>
      <c r="T28" s="37" t="e">
        <f t="shared" ref="T28:T38" ca="1" si="16">MATCH(S28,INDIRECT(CONCATENATE($B$40,"$A:$A")),0)</f>
        <v>#N/A</v>
      </c>
      <c r="U28" s="30" t="e">
        <f t="shared" ref="U28:U38" ca="1" si="17">INDEX(INDIRECT(CONCATENATE($B$40,"$A:$AG")),$T28,MATCH(U$2,INDIRECT(CONCATENATE($B$40,"$A1:$AG1")),0))</f>
        <v>#N/A</v>
      </c>
      <c r="V28" s="30" t="e">
        <f t="shared" ca="1" si="10"/>
        <v>#N/A</v>
      </c>
      <c r="W28" s="30" t="e">
        <f t="shared" ca="1" si="10"/>
        <v>#N/A</v>
      </c>
      <c r="X28" s="30" t="e">
        <f t="shared" ca="1" si="10"/>
        <v>#N/A</v>
      </c>
      <c r="Y28" s="30" t="e">
        <f t="shared" ca="1" si="10"/>
        <v>#N/A</v>
      </c>
      <c r="Z28" s="30">
        <f t="shared" ca="1" si="11"/>
        <v>3</v>
      </c>
      <c r="AA28" s="30">
        <f t="shared" ca="1" si="12"/>
        <v>60</v>
      </c>
      <c r="AB28" s="30">
        <f t="shared" ca="1" si="13"/>
        <v>30</v>
      </c>
      <c r="AC28" s="30">
        <f t="shared" ca="1" si="14"/>
        <v>50</v>
      </c>
      <c r="AD28" s="30">
        <f t="shared" ca="1" si="15"/>
        <v>10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2016:3:0:0:XINZHU</v>
      </c>
      <c r="F29" s="37" t="e">
        <f t="shared" ca="1" si="5"/>
        <v>#N/A</v>
      </c>
      <c r="G29" s="30" t="e">
        <f t="shared" ca="1" si="6"/>
        <v>#N/A</v>
      </c>
      <c r="H29" s="30">
        <f t="shared" si="3"/>
        <v>8</v>
      </c>
      <c r="I29" s="37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8">
        <f>DATE(YEAR, MONTH,DAY + 7*P29)</f>
        <v>42344</v>
      </c>
      <c r="R29" s="37">
        <f t="shared" si="9"/>
        <v>1</v>
      </c>
      <c r="S29" s="38" t="str">
        <f ca="1">CONCATENATE(YEAR(Q29),":",MONTH(Q29),":",R29,":",WEEKLY_REPORT_DAY,":", INDIRECT(CONCATENATE($B$39, "$A$1")))</f>
        <v>2015:12:1:7:XINZHU</v>
      </c>
      <c r="T29" s="37" t="e">
        <f t="shared" ca="1" si="16"/>
        <v>#N/A</v>
      </c>
      <c r="U29" s="30" t="e">
        <f t="shared" ca="1" si="17"/>
        <v>#N/A</v>
      </c>
      <c r="V29" s="30" t="e">
        <f t="shared" ca="1" si="10"/>
        <v>#N/A</v>
      </c>
      <c r="W29" s="30" t="e">
        <f t="shared" ca="1" si="10"/>
        <v>#N/A</v>
      </c>
      <c r="X29" s="30" t="e">
        <f t="shared" ca="1" si="10"/>
        <v>#N/A</v>
      </c>
      <c r="Y29" s="30" t="e">
        <f t="shared" ca="1" si="10"/>
        <v>#N/A</v>
      </c>
      <c r="Z29" s="30">
        <f t="shared" ca="1" si="11"/>
        <v>3</v>
      </c>
      <c r="AA29" s="30">
        <f t="shared" ca="1" si="12"/>
        <v>60</v>
      </c>
      <c r="AB29" s="30">
        <f t="shared" ca="1" si="13"/>
        <v>30</v>
      </c>
      <c r="AC29" s="30">
        <f t="shared" ca="1" si="14"/>
        <v>50</v>
      </c>
      <c r="AD29" s="30">
        <f t="shared" ca="1" si="15"/>
        <v>10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2016:4:0:0:XINZHU</v>
      </c>
      <c r="F30" s="37" t="e">
        <f t="shared" ca="1" si="5"/>
        <v>#N/A</v>
      </c>
      <c r="G30" s="30" t="e">
        <f t="shared" ca="1" si="6"/>
        <v>#N/A</v>
      </c>
      <c r="H30" s="30">
        <f t="shared" si="3"/>
        <v>8</v>
      </c>
      <c r="I30" s="37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8">
        <f>DATE(YEAR, MONTH,DAY + 7*P30)</f>
        <v>42351</v>
      </c>
      <c r="R30" s="37">
        <f t="shared" si="9"/>
        <v>2</v>
      </c>
      <c r="S30" s="38" t="str">
        <f ca="1">CONCATENATE(YEAR(Q30),":",MONTH(Q30),":",R30,":",WEEKLY_REPORT_DAY,":", INDIRECT(CONCATENATE($B$39, "$A$1")))</f>
        <v>2015:12:2:7:XINZHU</v>
      </c>
      <c r="T30" s="37" t="e">
        <f t="shared" ca="1" si="16"/>
        <v>#N/A</v>
      </c>
      <c r="U30" s="30" t="e">
        <f t="shared" ca="1" si="17"/>
        <v>#N/A</v>
      </c>
      <c r="V30" s="30" t="e">
        <f t="shared" ca="1" si="10"/>
        <v>#N/A</v>
      </c>
      <c r="W30" s="30" t="e">
        <f t="shared" ca="1" si="10"/>
        <v>#N/A</v>
      </c>
      <c r="X30" s="30" t="e">
        <f t="shared" ca="1" si="10"/>
        <v>#N/A</v>
      </c>
      <c r="Y30" s="30" t="e">
        <f t="shared" ca="1" si="10"/>
        <v>#N/A</v>
      </c>
      <c r="Z30" s="30">
        <f t="shared" ca="1" si="11"/>
        <v>3</v>
      </c>
      <c r="AA30" s="30">
        <f t="shared" ca="1" si="12"/>
        <v>60</v>
      </c>
      <c r="AB30" s="30">
        <f t="shared" ca="1" si="13"/>
        <v>30</v>
      </c>
      <c r="AC30" s="30">
        <f t="shared" ca="1" si="14"/>
        <v>50</v>
      </c>
      <c r="AD30" s="30">
        <f t="shared" ca="1" si="15"/>
        <v>10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2016:5:0:0:XINZHU</v>
      </c>
      <c r="F31" s="37" t="e">
        <f t="shared" ca="1" si="5"/>
        <v>#N/A</v>
      </c>
      <c r="G31" s="30" t="e">
        <f t="shared" ca="1" si="6"/>
        <v>#N/A</v>
      </c>
      <c r="H31" s="30">
        <f t="shared" si="3"/>
        <v>8</v>
      </c>
      <c r="I31" s="37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8">
        <f>DATE(YEAR, MONTH,DAY + 7*P31)</f>
        <v>42358</v>
      </c>
      <c r="R31" s="37">
        <f t="shared" si="9"/>
        <v>3</v>
      </c>
      <c r="S31" s="38" t="str">
        <f ca="1">CONCATENATE(YEAR(Q31),":",MONTH(Q31),":",R31,":",WEEKLY_REPORT_DAY,":", INDIRECT(CONCATENATE($B$39, "$A$1")))</f>
        <v>2015:12:3:7:XINZHU</v>
      </c>
      <c r="T31" s="37" t="e">
        <f t="shared" ca="1" si="16"/>
        <v>#N/A</v>
      </c>
      <c r="U31" s="30" t="e">
        <f t="shared" ca="1" si="17"/>
        <v>#N/A</v>
      </c>
      <c r="V31" s="30" t="e">
        <f t="shared" ca="1" si="10"/>
        <v>#N/A</v>
      </c>
      <c r="W31" s="30" t="e">
        <f t="shared" ca="1" si="10"/>
        <v>#N/A</v>
      </c>
      <c r="X31" s="30" t="e">
        <f t="shared" ca="1" si="10"/>
        <v>#N/A</v>
      </c>
      <c r="Y31" s="30" t="e">
        <f t="shared" ca="1" si="10"/>
        <v>#N/A</v>
      </c>
      <c r="Z31" s="30">
        <f t="shared" ca="1" si="11"/>
        <v>3</v>
      </c>
      <c r="AA31" s="30">
        <f t="shared" ca="1" si="12"/>
        <v>60</v>
      </c>
      <c r="AB31" s="30">
        <f t="shared" ca="1" si="13"/>
        <v>30</v>
      </c>
      <c r="AC31" s="30">
        <f t="shared" ca="1" si="14"/>
        <v>50</v>
      </c>
      <c r="AD31" s="30">
        <f t="shared" ca="1" si="15"/>
        <v>10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2016:6:0:0:XINZHU</v>
      </c>
      <c r="F32" s="37" t="e">
        <f t="shared" ca="1" si="5"/>
        <v>#N/A</v>
      </c>
      <c r="G32" s="30" t="e">
        <f t="shared" ca="1" si="6"/>
        <v>#N/A</v>
      </c>
      <c r="H32" s="30">
        <f t="shared" si="3"/>
        <v>8</v>
      </c>
      <c r="I32" s="37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8">
        <f>DATE(YEAR, MONTH,DAY + 7*P32)</f>
        <v>42365</v>
      </c>
      <c r="R32" s="37">
        <f t="shared" si="9"/>
        <v>4</v>
      </c>
      <c r="S32" s="38" t="str">
        <f ca="1">CONCATENATE(YEAR(Q32),":",MONTH(Q32),":",R32,":",WEEKLY_REPORT_DAY,":", INDIRECT(CONCATENATE($B$39, "$A$1")))</f>
        <v>2015:12:4:7:XINZHU</v>
      </c>
      <c r="T32" s="37" t="e">
        <f t="shared" ca="1" si="16"/>
        <v>#N/A</v>
      </c>
      <c r="U32" s="30" t="e">
        <f t="shared" ca="1" si="17"/>
        <v>#N/A</v>
      </c>
      <c r="V32" s="30" t="e">
        <f t="shared" ca="1" si="10"/>
        <v>#N/A</v>
      </c>
      <c r="W32" s="30" t="e">
        <f t="shared" ca="1" si="10"/>
        <v>#N/A</v>
      </c>
      <c r="X32" s="30" t="e">
        <f t="shared" ca="1" si="10"/>
        <v>#N/A</v>
      </c>
      <c r="Y32" s="30" t="e">
        <f t="shared" ca="1" si="10"/>
        <v>#N/A</v>
      </c>
      <c r="Z32" s="30">
        <f t="shared" ca="1" si="11"/>
        <v>3</v>
      </c>
      <c r="AA32" s="30">
        <f t="shared" ca="1" si="12"/>
        <v>60</v>
      </c>
      <c r="AB32" s="30">
        <f t="shared" ca="1" si="13"/>
        <v>30</v>
      </c>
      <c r="AC32" s="30">
        <f t="shared" ca="1" si="14"/>
        <v>50</v>
      </c>
      <c r="AD32" s="30">
        <f t="shared" ca="1" si="15"/>
        <v>10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2016:7:0:0:XINZHU</v>
      </c>
      <c r="F33" s="37" t="e">
        <f t="shared" ca="1" si="5"/>
        <v>#N/A</v>
      </c>
      <c r="G33" s="30" t="e">
        <f t="shared" ca="1" si="6"/>
        <v>#N/A</v>
      </c>
      <c r="H33" s="30">
        <f t="shared" si="3"/>
        <v>8</v>
      </c>
      <c r="I33" s="37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8">
        <f>DATE(YEAR, MONTH,DAY + 7*P33)</f>
        <v>42372</v>
      </c>
      <c r="R33" s="37">
        <f t="shared" si="9"/>
        <v>1</v>
      </c>
      <c r="S33" s="38" t="str">
        <f ca="1">CONCATENATE(YEAR(Q33),":",MONTH(Q33),":",R33,":",WEEKLY_REPORT_DAY,":", INDIRECT(CONCATENATE($B$39, "$A$1")))</f>
        <v>2016:1:1:7:XINZHU</v>
      </c>
      <c r="T33" s="37" t="e">
        <f t="shared" ca="1" si="16"/>
        <v>#N/A</v>
      </c>
      <c r="U33" s="30" t="e">
        <f t="shared" ca="1" si="17"/>
        <v>#N/A</v>
      </c>
      <c r="V33" s="30" t="e">
        <f t="shared" ca="1" si="10"/>
        <v>#N/A</v>
      </c>
      <c r="W33" s="30" t="e">
        <f t="shared" ca="1" si="10"/>
        <v>#N/A</v>
      </c>
      <c r="X33" s="30" t="e">
        <f t="shared" ca="1" si="10"/>
        <v>#N/A</v>
      </c>
      <c r="Y33" s="30" t="e">
        <f t="shared" ca="1" si="10"/>
        <v>#N/A</v>
      </c>
      <c r="Z33" s="30">
        <f t="shared" ca="1" si="11"/>
        <v>3</v>
      </c>
      <c r="AA33" s="30">
        <f t="shared" ca="1" si="12"/>
        <v>60</v>
      </c>
      <c r="AB33" s="30">
        <f t="shared" ca="1" si="13"/>
        <v>30</v>
      </c>
      <c r="AC33" s="30">
        <f t="shared" ca="1" si="14"/>
        <v>50</v>
      </c>
      <c r="AD33" s="30">
        <f t="shared" ca="1" si="15"/>
        <v>10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2016:8:0:0:XINZHU</v>
      </c>
      <c r="F34" s="37" t="e">
        <f t="shared" ca="1" si="5"/>
        <v>#N/A</v>
      </c>
      <c r="G34" s="30" t="e">
        <f t="shared" ca="1" si="6"/>
        <v>#N/A</v>
      </c>
      <c r="H34" s="30">
        <f t="shared" si="3"/>
        <v>8</v>
      </c>
      <c r="I34" s="37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8">
        <f>DATE(YEAR, MONTH,DAY + 7*P34)</f>
        <v>42379</v>
      </c>
      <c r="R34" s="37">
        <f t="shared" si="9"/>
        <v>2</v>
      </c>
      <c r="S34" s="38" t="str">
        <f ca="1">CONCATENATE(YEAR(Q34),":",MONTH(Q34),":",R34,":",WEEKLY_REPORT_DAY,":", INDIRECT(CONCATENATE($B$39, "$A$1")))</f>
        <v>2016:1:2:7:XINZHU</v>
      </c>
      <c r="T34" s="37">
        <f t="shared" ca="1" si="16"/>
        <v>11</v>
      </c>
      <c r="U34" s="30">
        <f t="shared" ca="1" si="17"/>
        <v>0</v>
      </c>
      <c r="V34" s="30">
        <f t="shared" ca="1" si="10"/>
        <v>53</v>
      </c>
      <c r="W34" s="30">
        <f t="shared" ca="1" si="10"/>
        <v>0</v>
      </c>
      <c r="X34" s="30">
        <f t="shared" ca="1" si="10"/>
        <v>29</v>
      </c>
      <c r="Y34" s="30">
        <f t="shared" ca="1" si="10"/>
        <v>0</v>
      </c>
      <c r="Z34" s="30">
        <f t="shared" ca="1" si="11"/>
        <v>3</v>
      </c>
      <c r="AA34" s="30">
        <f t="shared" ca="1" si="12"/>
        <v>60</v>
      </c>
      <c r="AB34" s="30">
        <f t="shared" ca="1" si="13"/>
        <v>30</v>
      </c>
      <c r="AC34" s="30">
        <f t="shared" ca="1" si="14"/>
        <v>50</v>
      </c>
      <c r="AD34" s="30">
        <f t="shared" ca="1" si="15"/>
        <v>10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2016:9:0:0:XINZHU</v>
      </c>
      <c r="F35" s="37" t="e">
        <f t="shared" ca="1" si="5"/>
        <v>#N/A</v>
      </c>
      <c r="G35" s="30" t="e">
        <f t="shared" ca="1" si="6"/>
        <v>#N/A</v>
      </c>
      <c r="H35" s="30">
        <f t="shared" si="3"/>
        <v>8</v>
      </c>
      <c r="I35" s="37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8">
        <f>DATE(YEAR, MONTH,DAY + 7*P35)</f>
        <v>42386</v>
      </c>
      <c r="R35" s="37">
        <f t="shared" si="9"/>
        <v>3</v>
      </c>
      <c r="S35" s="38" t="str">
        <f ca="1">CONCATENATE(YEAR(Q35),":",MONTH(Q35),":",R35,":",WEEKLY_REPORT_DAY,":", INDIRECT(CONCATENATE($B$39, "$A$1")))</f>
        <v>2016:1:3:7:XINZHU</v>
      </c>
      <c r="T35" s="37" t="e">
        <f t="shared" ca="1" si="16"/>
        <v>#N/A</v>
      </c>
      <c r="U35" s="30" t="e">
        <f t="shared" ca="1" si="17"/>
        <v>#N/A</v>
      </c>
      <c r="V35" s="30" t="e">
        <f t="shared" ca="1" si="10"/>
        <v>#N/A</v>
      </c>
      <c r="W35" s="30" t="e">
        <f t="shared" ca="1" si="10"/>
        <v>#N/A</v>
      </c>
      <c r="X35" s="30" t="e">
        <f t="shared" ca="1" si="10"/>
        <v>#N/A</v>
      </c>
      <c r="Y35" s="30" t="e">
        <f t="shared" ca="1" si="10"/>
        <v>#N/A</v>
      </c>
      <c r="Z35" s="30">
        <f t="shared" ca="1" si="11"/>
        <v>3</v>
      </c>
      <c r="AA35" s="30">
        <f t="shared" ca="1" si="12"/>
        <v>60</v>
      </c>
      <c r="AB35" s="30">
        <f t="shared" ca="1" si="13"/>
        <v>30</v>
      </c>
      <c r="AC35" s="30">
        <f t="shared" ca="1" si="14"/>
        <v>50</v>
      </c>
      <c r="AD35" s="30">
        <f t="shared" ca="1" si="15"/>
        <v>10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2016:10:0:0:XINZHU</v>
      </c>
      <c r="F36" s="37" t="e">
        <f t="shared" ca="1" si="5"/>
        <v>#N/A</v>
      </c>
      <c r="G36" s="30" t="e">
        <f t="shared" ca="1" si="6"/>
        <v>#N/A</v>
      </c>
      <c r="H36" s="30">
        <f t="shared" si="3"/>
        <v>8</v>
      </c>
      <c r="I36" s="37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8">
        <f>DATE(YEAR, MONTH,DAY + 7*P36)</f>
        <v>42393</v>
      </c>
      <c r="R36" s="37">
        <f t="shared" si="9"/>
        <v>4</v>
      </c>
      <c r="S36" s="38" t="str">
        <f ca="1">CONCATENATE(YEAR(Q36),":",MONTH(Q36),":",R36,":",WEEKLY_REPORT_DAY,":", INDIRECT(CONCATENATE($B$39, "$A$1")))</f>
        <v>2016:1:4:7:XINZHU</v>
      </c>
      <c r="T36" s="37">
        <f t="shared" ca="1" si="16"/>
        <v>22</v>
      </c>
      <c r="U36" s="30">
        <f t="shared" ca="1" si="17"/>
        <v>3</v>
      </c>
      <c r="V36" s="30">
        <f t="shared" ca="1" si="10"/>
        <v>49</v>
      </c>
      <c r="W36" s="30">
        <f t="shared" ca="1" si="10"/>
        <v>12</v>
      </c>
      <c r="X36" s="30">
        <f t="shared" ca="1" si="10"/>
        <v>36</v>
      </c>
      <c r="Y36" s="30">
        <f t="shared" ca="1" si="10"/>
        <v>0</v>
      </c>
      <c r="Z36" s="30">
        <f t="shared" ca="1" si="11"/>
        <v>3</v>
      </c>
      <c r="AA36" s="30">
        <f t="shared" ca="1" si="12"/>
        <v>60</v>
      </c>
      <c r="AB36" s="30">
        <f t="shared" ca="1" si="13"/>
        <v>30</v>
      </c>
      <c r="AC36" s="30">
        <f t="shared" ca="1" si="14"/>
        <v>50</v>
      </c>
      <c r="AD36" s="30">
        <f t="shared" ca="1" si="15"/>
        <v>10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2016:11:0:0:XINZHU</v>
      </c>
      <c r="F37" s="37" t="e">
        <f t="shared" ca="1" si="5"/>
        <v>#N/A</v>
      </c>
      <c r="G37" s="30" t="e">
        <f t="shared" ca="1" si="6"/>
        <v>#N/A</v>
      </c>
      <c r="H37" s="30">
        <f t="shared" si="3"/>
        <v>8</v>
      </c>
      <c r="I37" s="37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8">
        <f>DATE(YEAR, MONTH,DAY + 7*P37)</f>
        <v>42400</v>
      </c>
      <c r="R37" s="37">
        <f t="shared" si="9"/>
        <v>5</v>
      </c>
      <c r="S37" s="38" t="str">
        <f ca="1">CONCATENATE(YEAR(Q37),":",MONTH(Q37),":",R37,":",WEEKLY_REPORT_DAY,":", INDIRECT(CONCATENATE($B$39, "$A$1")))</f>
        <v>2016:1:5:7:XINZHU</v>
      </c>
      <c r="T37" s="37">
        <f t="shared" ca="1" si="16"/>
        <v>33</v>
      </c>
      <c r="U37" s="30">
        <f t="shared" ca="1" si="17"/>
        <v>2</v>
      </c>
      <c r="V37" s="30">
        <f t="shared" ca="1" si="10"/>
        <v>53</v>
      </c>
      <c r="W37" s="30">
        <f t="shared" ca="1" si="10"/>
        <v>20</v>
      </c>
      <c r="X37" s="30">
        <f t="shared" ca="1" si="10"/>
        <v>35</v>
      </c>
      <c r="Y37" s="30">
        <f t="shared" ca="1" si="10"/>
        <v>0</v>
      </c>
      <c r="Z37" s="30">
        <f t="shared" ca="1" si="11"/>
        <v>3</v>
      </c>
      <c r="AA37" s="30">
        <f t="shared" ca="1" si="12"/>
        <v>60</v>
      </c>
      <c r="AB37" s="30">
        <f t="shared" ca="1" si="13"/>
        <v>30</v>
      </c>
      <c r="AC37" s="30">
        <f t="shared" ca="1" si="14"/>
        <v>50</v>
      </c>
      <c r="AD37" s="30">
        <f t="shared" ca="1" si="15"/>
        <v>10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2016:12:0:0:XINZHU</v>
      </c>
      <c r="F38" s="37" t="e">
        <f t="shared" ca="1" si="5"/>
        <v>#N/A</v>
      </c>
      <c r="G38" s="30" t="e">
        <f t="shared" ca="1" si="6"/>
        <v>#N/A</v>
      </c>
      <c r="H38" s="30">
        <f t="shared" si="3"/>
        <v>8</v>
      </c>
      <c r="I38" s="37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8">
        <f>DATE(YEAR, MONTH,DAY + 7*P38)</f>
        <v>42407</v>
      </c>
      <c r="R38" s="37">
        <f t="shared" si="9"/>
        <v>1</v>
      </c>
      <c r="S38" s="38" t="str">
        <f ca="1">CONCATENATE(YEAR(Q38),":",MONTH(Q38),":",R38,":",WEEKLY_REPORT_DAY,":", INDIRECT(CONCATENATE($B$39, "$A$1")))</f>
        <v>2016:2:1:7:XINZHU</v>
      </c>
      <c r="T38" s="37">
        <f t="shared" ca="1" si="16"/>
        <v>44</v>
      </c>
      <c r="U38" s="30">
        <f t="shared" ca="1" si="17"/>
        <v>0</v>
      </c>
      <c r="V38" s="30">
        <f t="shared" ca="1" si="10"/>
        <v>51</v>
      </c>
      <c r="W38" s="30">
        <f t="shared" ca="1" si="10"/>
        <v>12</v>
      </c>
      <c r="X38" s="30">
        <f t="shared" ca="1" si="10"/>
        <v>51</v>
      </c>
      <c r="Y38" s="30">
        <f t="shared" ca="1" si="10"/>
        <v>0</v>
      </c>
      <c r="Z38" s="30">
        <f t="shared" ca="1" si="11"/>
        <v>3</v>
      </c>
      <c r="AA38" s="30">
        <f t="shared" ca="1" si="12"/>
        <v>60</v>
      </c>
      <c r="AB38" s="30">
        <f t="shared" ca="1" si="13"/>
        <v>30</v>
      </c>
      <c r="AC38" s="30">
        <f t="shared" ca="1" si="14"/>
        <v>50</v>
      </c>
      <c r="AD38" s="30">
        <f t="shared" ca="1" si="15"/>
        <v>10</v>
      </c>
    </row>
    <row r="39" spans="1:30">
      <c r="A39" s="8" t="s">
        <v>1475</v>
      </c>
      <c r="B39" s="2" t="s">
        <v>1470</v>
      </c>
      <c r="C39" s="37"/>
      <c r="D39" s="37"/>
      <c r="G39" s="8">
        <f ca="1">SUMIFS(G3:G38, $B3:$B38,YEAR,G3:G38,"&lt;&gt;#N/A")</f>
        <v>6</v>
      </c>
      <c r="H39" s="37"/>
      <c r="J39" s="8">
        <f ca="1">SUM(J3:J38)</f>
        <v>4</v>
      </c>
      <c r="K39" s="8">
        <f t="shared" ref="K39:O39" ca="1" si="18">SUM(K3:K38)</f>
        <v>0</v>
      </c>
      <c r="L39" s="8">
        <f t="shared" ca="1" si="18"/>
        <v>0</v>
      </c>
      <c r="M39" s="8">
        <f t="shared" ca="1" si="18"/>
        <v>5</v>
      </c>
      <c r="N39" s="8">
        <f t="shared" ca="1" si="18"/>
        <v>2</v>
      </c>
      <c r="O39" s="8">
        <f t="shared" ca="1" si="18"/>
        <v>0</v>
      </c>
    </row>
    <row r="40" spans="1:30">
      <c r="A40" s="8" t="s">
        <v>1476</v>
      </c>
      <c r="B40" s="2" t="s">
        <v>1479</v>
      </c>
      <c r="C40" s="37"/>
      <c r="D40" s="37"/>
      <c r="H40" s="37"/>
    </row>
    <row r="41" spans="1:30">
      <c r="A41" s="8" t="s">
        <v>1477</v>
      </c>
      <c r="B41" s="2" t="s">
        <v>1478</v>
      </c>
      <c r="C41" s="37"/>
      <c r="D41" s="37"/>
      <c r="H41" s="37"/>
    </row>
    <row r="42" spans="1:30">
      <c r="A42" s="60" t="s">
        <v>1480</v>
      </c>
      <c r="B42" s="2" t="s">
        <v>1481</v>
      </c>
      <c r="C42" s="37"/>
      <c r="D42" s="37"/>
      <c r="H42" s="37"/>
    </row>
    <row r="43" spans="1:30">
      <c r="A43" s="8" t="s">
        <v>1421</v>
      </c>
      <c r="B43" s="1">
        <v>8</v>
      </c>
      <c r="H43" s="37"/>
      <c r="I43" s="37"/>
      <c r="L43" s="37"/>
      <c r="M43" s="37"/>
      <c r="N43" s="37"/>
      <c r="O43" s="37"/>
      <c r="Q43" s="38"/>
    </row>
    <row r="44" spans="1:30">
      <c r="A44" s="8" t="s">
        <v>1420</v>
      </c>
      <c r="B44" s="8">
        <v>4</v>
      </c>
      <c r="H44" s="37"/>
      <c r="I44" s="37"/>
      <c r="L44" s="37"/>
      <c r="M44" s="37"/>
      <c r="N44" s="37"/>
      <c r="O44" s="37"/>
    </row>
    <row r="45" spans="1:30">
      <c r="A45" s="8" t="s">
        <v>1461</v>
      </c>
      <c r="B45" s="37">
        <f ca="1">COUNTA(INDIRECT(CONCATENATE($B$39,"$A:$A")))-1</f>
        <v>10</v>
      </c>
    </row>
    <row r="46" spans="1:30">
      <c r="A46" s="8" t="s">
        <v>632</v>
      </c>
      <c r="B46" s="8">
        <f ca="1">SUM(J39:L39)</f>
        <v>4</v>
      </c>
    </row>
    <row r="47" spans="1:30">
      <c r="A47" s="8" t="s">
        <v>633</v>
      </c>
      <c r="B47" s="8">
        <f ca="1">SUM(M39:O39)</f>
        <v>7</v>
      </c>
    </row>
    <row r="48" spans="1:30" ht="60">
      <c r="A48" s="8" t="s">
        <v>635</v>
      </c>
      <c r="B48" s="39" t="str">
        <f ca="1">CONCATENATE("Member Referral Goal 成員回條目標:     50%+ 
Member Referral Actual 成員回條實際:  ",$D$48)</f>
        <v>Member Referral Goal 成員回條目標:     50%+ 
Member Referral Actual 成員回條實際:  64%</v>
      </c>
      <c r="C48" s="40">
        <f ca="1">IFERROR(B47/SUM(B46:B47),"0")</f>
        <v>0.63636363636363635</v>
      </c>
      <c r="D48" s="8" t="str">
        <f ca="1">TEXT(C48,"00%")</f>
        <v>64%</v>
      </c>
      <c r="W48" s="39"/>
      <c r="Y48" s="39"/>
      <c r="AB48" s="39"/>
    </row>
    <row r="49" spans="1:4" ht="45">
      <c r="A49" s="8" t="s">
        <v>636</v>
      </c>
      <c r="B49" s="39" t="str">
        <f ca="1">CONCATENATE("Stake Annual Goal 年度目標:  ",C49,"
Stake Actual YTD 年度實際:    ",D49)</f>
        <v>Stake Annual Goal 年度目標:  59
Stake Actual YTD 年度實際:    6</v>
      </c>
      <c r="C49" s="8">
        <f ca="1">INDIRECT(CONCATENATE($B$39,"$D$2"))</f>
        <v>59</v>
      </c>
      <c r="D49" s="8">
        <f ca="1">$G$39</f>
        <v>6</v>
      </c>
    </row>
    <row r="50" spans="1:4" ht="23.25">
      <c r="A50" s="8" t="s">
        <v>1419</v>
      </c>
      <c r="B50" s="64" t="str">
        <f ca="1">INDIRECT(CONCATENATE($B$39, "$B$1"))</f>
        <v>Xinzhu Zone</v>
      </c>
    </row>
    <row r="51" spans="1:4">
      <c r="B51" s="62" t="str">
        <f ca="1">INDIRECT(CONCATENATE($B$39, "$B$2"))</f>
        <v>新竹地帶</v>
      </c>
    </row>
    <row r="52" spans="1:4">
      <c r="B52" s="62" t="str">
        <f ca="1">INDIRECT(CONCATENATE($B$39, "$B$6"))</f>
        <v>Hsinchu Stake</v>
      </c>
    </row>
    <row r="53" spans="1:4">
      <c r="B53" s="62" t="str">
        <f ca="1">INDIRECT(CONCATENATE($B$39, "$B$7"))</f>
        <v>新竹支聯會</v>
      </c>
    </row>
    <row r="54" spans="1:4">
      <c r="B54" s="63">
        <f ca="1">INDIRECT(CONCATENATE($B$39, "$B$4"))</f>
        <v>42414</v>
      </c>
    </row>
    <row r="56" spans="1:4">
      <c r="A56" s="8" t="str">
        <f ca="1">CONCATENATE("2014   ",SUMIF($G$3:$G$14,"&lt;&gt;#N/A",$G$3:$G$14))</f>
        <v>2014   86</v>
      </c>
    </row>
    <row r="57" spans="1:4">
      <c r="A57" s="8" t="str">
        <f ca="1">CONCATENATE("2015   ",SUMIF($G$15:$G$26,"&lt;&gt;#N/A",$G$15:$G$26))</f>
        <v>2015   37</v>
      </c>
    </row>
    <row r="58" spans="1:4">
      <c r="A58" s="8" t="str">
        <f ca="1">CONCATENATE("2016   ",SUMIF($G$27:$G$38,"&lt;&gt;#N/A",$G$27:$G$38))</f>
        <v>2016   6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C21" sqref="C2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54</v>
      </c>
      <c r="B1" s="51" t="s">
        <v>903</v>
      </c>
      <c r="C1" s="42"/>
      <c r="D1" s="43"/>
      <c r="E1" s="43"/>
      <c r="F1" s="43"/>
      <c r="G1" s="43"/>
      <c r="H1" s="43"/>
      <c r="I1" s="43"/>
      <c r="J1" s="43"/>
      <c r="K1" s="44"/>
      <c r="L1" s="66" t="s">
        <v>27</v>
      </c>
      <c r="M1" s="66" t="s">
        <v>28</v>
      </c>
      <c r="N1" s="66" t="s">
        <v>29</v>
      </c>
      <c r="O1" s="66" t="s">
        <v>30</v>
      </c>
      <c r="P1" s="66" t="s">
        <v>31</v>
      </c>
      <c r="Q1" s="66" t="s">
        <v>32</v>
      </c>
      <c r="R1" s="66" t="s">
        <v>64</v>
      </c>
      <c r="S1" s="66" t="s">
        <v>65</v>
      </c>
      <c r="T1" s="66" t="s">
        <v>66</v>
      </c>
      <c r="U1" s="66" t="s">
        <v>33</v>
      </c>
      <c r="V1" s="66" t="s">
        <v>34</v>
      </c>
    </row>
    <row r="2" spans="1:22" ht="15" customHeight="1">
      <c r="B2" s="68" t="s">
        <v>1428</v>
      </c>
      <c r="C2" s="35" t="s">
        <v>1399</v>
      </c>
      <c r="D2" s="75">
        <v>89</v>
      </c>
      <c r="E2" s="53"/>
      <c r="F2" s="53"/>
      <c r="G2" s="72" t="s">
        <v>69</v>
      </c>
      <c r="H2" s="73"/>
      <c r="I2" s="73"/>
      <c r="J2" s="74"/>
      <c r="K2" s="47" t="s">
        <v>59</v>
      </c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1:22" ht="15" customHeight="1">
      <c r="B3" s="69"/>
      <c r="C3" s="34" t="s">
        <v>1400</v>
      </c>
      <c r="D3" s="76"/>
      <c r="E3" s="54"/>
      <c r="F3" s="54"/>
      <c r="G3" s="72" t="s">
        <v>1393</v>
      </c>
      <c r="H3" s="73"/>
      <c r="I3" s="73"/>
      <c r="J3" s="74"/>
      <c r="K3" s="47" t="s">
        <v>1391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ht="15" customHeight="1">
      <c r="B4" s="82">
        <f>DATE</f>
        <v>42414</v>
      </c>
      <c r="C4" s="32" t="s">
        <v>1396</v>
      </c>
      <c r="D4" s="33"/>
      <c r="E4" s="33"/>
      <c r="F4" s="33"/>
      <c r="G4" s="78">
        <f>ROUND($D$2/12*MONTH,0)</f>
        <v>15</v>
      </c>
      <c r="H4" s="79"/>
      <c r="I4" s="79"/>
      <c r="J4" s="80"/>
      <c r="K4" s="52">
        <f>ROUND($D$2/12,0)</f>
        <v>7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22" ht="15" customHeight="1">
      <c r="B5" s="83"/>
      <c r="C5" s="5" t="s">
        <v>1397</v>
      </c>
      <c r="D5" s="6"/>
      <c r="E5" s="6"/>
      <c r="F5" s="6"/>
      <c r="G5" s="84" t="e">
        <f>#REF!</f>
        <v>#REF!</v>
      </c>
      <c r="H5" s="85"/>
      <c r="I5" s="85"/>
      <c r="J5" s="86"/>
      <c r="K5" s="55">
        <f>$L$30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>
      <c r="B6" s="48" t="s">
        <v>20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902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882</v>
      </c>
      <c r="B10" s="27" t="s">
        <v>883</v>
      </c>
      <c r="C10" s="4" t="s">
        <v>904</v>
      </c>
      <c r="D10" s="4" t="s">
        <v>905</v>
      </c>
      <c r="E10" s="4" t="str">
        <f t="shared" ref="E10:E15" si="0">CONCATENATE(YEAR,":",MONTH,":",WEEK,":",DAY,":",$A10)</f>
        <v>2016:2:2:7:NORTH_JINHUA_E</v>
      </c>
      <c r="F10" s="4">
        <f>MATCH($E10,REPORT_DATA_BY_COMP!$A:$A,0)</f>
        <v>422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20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884</v>
      </c>
      <c r="B11" s="27" t="s">
        <v>885</v>
      </c>
      <c r="C11" s="4" t="s">
        <v>906</v>
      </c>
      <c r="D11" s="4" t="s">
        <v>907</v>
      </c>
      <c r="E11" s="4" t="str">
        <f t="shared" si="0"/>
        <v>2016:2:2:7:WANDA_E</v>
      </c>
      <c r="F11" s="4">
        <f>MATCH($E11,REPORT_DATA_BY_COMP!$A:$A,0)</f>
        <v>454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5</v>
      </c>
      <c r="V11" s="11">
        <f>IFERROR(INDEX(REPORT_DATA_BY_COMP!$A:$AH,$F11,MATCH(V$8,REPORT_DATA_BY_COMP!$A$1:$AH$1,0)), "")</f>
        <v>0</v>
      </c>
    </row>
    <row r="12" spans="1:22">
      <c r="A12" s="26" t="s">
        <v>886</v>
      </c>
      <c r="B12" s="27" t="s">
        <v>887</v>
      </c>
      <c r="C12" s="4" t="s">
        <v>908</v>
      </c>
      <c r="D12" s="4" t="s">
        <v>909</v>
      </c>
      <c r="E12" s="4" t="str">
        <f t="shared" si="0"/>
        <v>2016:2:2:7:WANDA_A_S</v>
      </c>
      <c r="F12" s="4">
        <f>MATCH($E12,REPORT_DATA_BY_COMP!$A:$A,0)</f>
        <v>452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888</v>
      </c>
      <c r="B13" s="27" t="s">
        <v>889</v>
      </c>
      <c r="C13" s="4" t="s">
        <v>910</v>
      </c>
      <c r="D13" s="4" t="s">
        <v>911</v>
      </c>
      <c r="E13" s="4" t="str">
        <f t="shared" si="0"/>
        <v>2016:2:2:7:WANDA_B_S</v>
      </c>
      <c r="F13" s="4">
        <f>MATCH($E13,REPORT_DATA_BY_COMP!$A:$A,0)</f>
        <v>453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6" t="s">
        <v>890</v>
      </c>
      <c r="B14" s="27" t="s">
        <v>891</v>
      </c>
      <c r="C14" s="4" t="s">
        <v>912</v>
      </c>
      <c r="D14" s="4" t="s">
        <v>913</v>
      </c>
      <c r="E14" s="4" t="str">
        <f t="shared" si="0"/>
        <v>2016:2:2:7:XINAN_S</v>
      </c>
      <c r="F14" s="4">
        <f>MATCH($E14,REPORT_DATA_BY_COMP!$A:$A,0)</f>
        <v>457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9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10</v>
      </c>
      <c r="R14" s="11">
        <f>IFERROR(INDEX(REPORT_DATA_BY_COMP!$A:$AH,$F14,MATCH(R$8,REPORT_DATA_BY_COMP!$A$1:$AH$1,0)), "")</f>
        <v>8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6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A15" s="26" t="s">
        <v>892</v>
      </c>
      <c r="B15" s="27" t="s">
        <v>893</v>
      </c>
      <c r="C15" s="4" t="s">
        <v>914</v>
      </c>
      <c r="D15" s="4" t="s">
        <v>915</v>
      </c>
      <c r="E15" s="4" t="str">
        <f t="shared" si="0"/>
        <v>2016:2:2:7:TOUR_S</v>
      </c>
      <c r="F15" s="4">
        <f>MATCH($E15,REPORT_DATA_BY_COMP!$A:$A,0)</f>
        <v>448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11</v>
      </c>
      <c r="Q15" s="11">
        <f>IFERROR(INDEX(REPORT_DATA_BY_COMP!$A:$AH,$F15,MATCH(Q$8,REPORT_DATA_BY_COMP!$A$1:$AH$1,0)), "")</f>
        <v>18</v>
      </c>
      <c r="R15" s="11">
        <f>IFERROR(INDEX(REPORT_DATA_BY_COMP!$A:$AH,$F15,MATCH(R$8,REPORT_DATA_BY_COMP!$A$1:$AH$1,0)), "")</f>
        <v>8</v>
      </c>
      <c r="S15" s="11">
        <f>IFERROR(INDEX(REPORT_DATA_BY_COMP!$A:$AH,$F15,MATCH(S$8,REPORT_DATA_BY_COMP!$A$1:$AH$1,0)), "")</f>
        <v>1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B16" s="9" t="s">
        <v>1418</v>
      </c>
      <c r="C16" s="10"/>
      <c r="D16" s="10"/>
      <c r="E16" s="10"/>
      <c r="F16" s="10"/>
      <c r="G16" s="12">
        <f>SUM(G10:G15)</f>
        <v>0</v>
      </c>
      <c r="H16" s="12">
        <f t="shared" ref="H16:V16" si="1">SUM(H10:H15)</f>
        <v>1</v>
      </c>
      <c r="I16" s="12">
        <f t="shared" si="1"/>
        <v>12</v>
      </c>
      <c r="J16" s="12">
        <f t="shared" si="1"/>
        <v>13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42</v>
      </c>
      <c r="O16" s="12">
        <f t="shared" si="1"/>
        <v>10</v>
      </c>
      <c r="P16" s="12">
        <f t="shared" si="1"/>
        <v>44</v>
      </c>
      <c r="Q16" s="12">
        <f t="shared" si="1"/>
        <v>76</v>
      </c>
      <c r="R16" s="12">
        <f t="shared" si="1"/>
        <v>37</v>
      </c>
      <c r="S16" s="12">
        <f t="shared" si="1"/>
        <v>4</v>
      </c>
      <c r="T16" s="12">
        <f t="shared" si="1"/>
        <v>19</v>
      </c>
      <c r="U16" s="12">
        <f t="shared" si="1"/>
        <v>5</v>
      </c>
      <c r="V16" s="12">
        <f t="shared" si="1"/>
        <v>0</v>
      </c>
    </row>
    <row r="17" spans="1:22">
      <c r="B17" s="5" t="s">
        <v>1450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6" t="s">
        <v>894</v>
      </c>
      <c r="B18" s="27" t="s">
        <v>895</v>
      </c>
      <c r="C18" s="4" t="s">
        <v>916</v>
      </c>
      <c r="D18" s="4" t="s">
        <v>917</v>
      </c>
      <c r="E18" s="4" t="str">
        <f>CONCATENATE(YEAR,":",MONTH,":",WEEK,":",DAY,":",$A18)</f>
        <v>2016:2:2:7:SANCHONG_E</v>
      </c>
      <c r="F18" s="4">
        <f>MATCH($E18,REPORT_DATA_BY_COMP!$A:$A,0)</f>
        <v>424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2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4</v>
      </c>
      <c r="P18" s="11">
        <f>IFERROR(INDEX(REPORT_DATA_BY_COMP!$A:$AH,$F18,MATCH(P$8,REPORT_DATA_BY_COMP!$A$1:$AH$1,0)), "")</f>
        <v>11</v>
      </c>
      <c r="Q18" s="11">
        <f>IFERROR(INDEX(REPORT_DATA_BY_COMP!$A:$AH,$F18,MATCH(Q$8,REPORT_DATA_BY_COMP!$A$1:$AH$1,0)), "")</f>
        <v>5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6" t="s">
        <v>896</v>
      </c>
      <c r="B19" s="27" t="s">
        <v>897</v>
      </c>
      <c r="C19" s="4" t="s">
        <v>918</v>
      </c>
      <c r="D19" s="4" t="s">
        <v>919</v>
      </c>
      <c r="E19" s="4" t="str">
        <f>CONCATENATE(YEAR,":",MONTH,":",WEEK,":",DAY,":",$A19)</f>
        <v>2016:2:2:7:LUZHOU_A_E</v>
      </c>
      <c r="F19" s="4">
        <f>MATCH($E19,REPORT_DATA_BY_COMP!$A:$A,0)</f>
        <v>414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3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4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4</v>
      </c>
      <c r="S19" s="11">
        <f>IFERROR(INDEX(REPORT_DATA_BY_COMP!$A:$AH,$F19,MATCH(S$8,REPORT_DATA_BY_COMP!$A$1:$AH$1,0)), "")</f>
        <v>1</v>
      </c>
      <c r="T19" s="11">
        <f>IFERROR(INDEX(REPORT_DATA_BY_COMP!$A:$AH,$F19,MATCH(T$8,REPORT_DATA_BY_COMP!$A$1:$AH$1,0)), "")</f>
        <v>1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1</v>
      </c>
    </row>
    <row r="20" spans="1:22">
      <c r="A20" s="26" t="s">
        <v>898</v>
      </c>
      <c r="B20" s="27" t="s">
        <v>899</v>
      </c>
      <c r="C20" s="4" t="s">
        <v>920</v>
      </c>
      <c r="D20" s="4" t="s">
        <v>921</v>
      </c>
      <c r="E20" s="4" t="str">
        <f>CONCATENATE(YEAR,":",MONTH,":",WEEK,":",DAY,":",$A20)</f>
        <v>2016:2:2:7:LUZHOU_B_E</v>
      </c>
      <c r="F20" s="4">
        <f>MATCH($E20,REPORT_DATA_BY_COMP!$A:$A,0)</f>
        <v>415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7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16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900</v>
      </c>
      <c r="B21" s="27" t="s">
        <v>901</v>
      </c>
      <c r="C21" s="4" t="s">
        <v>922</v>
      </c>
      <c r="D21" s="4" t="s">
        <v>923</v>
      </c>
      <c r="E21" s="4" t="str">
        <f>CONCATENATE(YEAR,":",MONTH,":",WEEK,":",DAY,":",$A21)</f>
        <v>2016:2:2:7:SANCHONG_S</v>
      </c>
      <c r="F21" s="4">
        <f>MATCH($E21,REPORT_DATA_BY_COMP!$A:$A,0)</f>
        <v>425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9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B22" s="9" t="s">
        <v>1418</v>
      </c>
      <c r="C22" s="10"/>
      <c r="D22" s="10"/>
      <c r="E22" s="10"/>
      <c r="F22" s="10"/>
      <c r="G22" s="12">
        <f>SUM(G18:G21)</f>
        <v>0</v>
      </c>
      <c r="H22" s="12">
        <f t="shared" ref="H22:V22" si="2">SUM(H18:H21)</f>
        <v>1</v>
      </c>
      <c r="I22" s="12">
        <f t="shared" si="2"/>
        <v>4</v>
      </c>
      <c r="J22" s="12">
        <f t="shared" si="2"/>
        <v>7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19</v>
      </c>
      <c r="O22" s="12">
        <f t="shared" si="2"/>
        <v>6</v>
      </c>
      <c r="P22" s="12">
        <f t="shared" si="2"/>
        <v>26</v>
      </c>
      <c r="Q22" s="12">
        <f t="shared" si="2"/>
        <v>36</v>
      </c>
      <c r="R22" s="12">
        <f t="shared" si="2"/>
        <v>19</v>
      </c>
      <c r="S22" s="12">
        <f t="shared" si="2"/>
        <v>1</v>
      </c>
      <c r="T22" s="12">
        <f t="shared" si="2"/>
        <v>12</v>
      </c>
      <c r="U22" s="12">
        <f t="shared" si="2"/>
        <v>2</v>
      </c>
      <c r="V22" s="12">
        <f t="shared" si="2"/>
        <v>1</v>
      </c>
    </row>
    <row r="23" spans="1:22">
      <c r="A23" s="60"/>
      <c r="B23" s="4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6"/>
    </row>
    <row r="24" spans="1:22">
      <c r="B24" s="13" t="s">
        <v>1416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>
      <c r="B25" s="28" t="s">
        <v>1387</v>
      </c>
      <c r="C25" s="14"/>
      <c r="D25" s="14"/>
      <c r="E25" s="14" t="str">
        <f>CONCATENATE(YEAR,":",MONTH,":1:",WEEKLY_REPORT_DAY,":", $A$1)</f>
        <v>2016:2:1:7:CENTRAL</v>
      </c>
      <c r="F25" s="14">
        <f>MATCH($E25,REPORT_DATA_BY_ZONE!$A:$A, 0)</f>
        <v>35</v>
      </c>
      <c r="G25" s="11">
        <f>IFERROR(INDEX(REPORT_DATA_BY_ZONE!$A:$AH,$F25,MATCH(G$8,REPORT_DATA_BY_ZONE!$A$1:$AH$1,0)), "")</f>
        <v>0</v>
      </c>
      <c r="H25" s="11">
        <f>IFERROR(INDEX(REPORT_DATA_BY_ZONE!$A:$AH,$F25,MATCH(H$8,REPORT_DATA_BY_ZONE!$A$1:$AH$1,0)), "")</f>
        <v>1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25</v>
      </c>
      <c r="K25" s="11">
        <f>IFERROR(INDEX(REPORT_DATA_BY_ZONE!$A:$AH,$F25,MATCH(K$8,REPORT_DATA_BY_ZONE!$A$1:$AH$1,0)), "")</f>
        <v>0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51</v>
      </c>
      <c r="O25" s="11">
        <f>IFERROR(INDEX(REPORT_DATA_BY_ZONE!$A:$AH,$F25,MATCH(O$8,REPORT_DATA_BY_ZONE!$A$1:$AH$1,0)), "")</f>
        <v>14</v>
      </c>
      <c r="P25" s="11">
        <f>IFERROR(INDEX(REPORT_DATA_BY_ZONE!$A:$AH,$F25,MATCH(P$8,REPORT_DATA_BY_ZONE!$A$1:$AH$1,0)), "")</f>
        <v>79</v>
      </c>
      <c r="Q25" s="11">
        <f>IFERROR(INDEX(REPORT_DATA_BY_ZONE!$A:$AH,$F25,MATCH(Q$8,REPORT_DATA_BY_ZONE!$A$1:$AH$1,0)), "")</f>
        <v>139</v>
      </c>
      <c r="R25" s="11">
        <f>IFERROR(INDEX(REPORT_DATA_BY_ZONE!$A:$AH,$F25,MATCH(R$8,REPORT_DATA_BY_ZONE!$A$1:$AH$1,0)), "")</f>
        <v>64</v>
      </c>
      <c r="S25" s="11">
        <f>IFERROR(INDEX(REPORT_DATA_BY_ZONE!$A:$AH,$F25,MATCH(S$8,REPORT_DATA_BY_ZONE!$A$1:$AH$1,0)), "")</f>
        <v>2</v>
      </c>
      <c r="T25" s="11">
        <f>IFERROR(INDEX(REPORT_DATA_BY_ZONE!$A:$AH,$F25,MATCH(T$8,REPORT_DATA_BY_ZONE!$A$1:$AH$1,0)), "")</f>
        <v>36</v>
      </c>
      <c r="U25" s="11">
        <f>IFERROR(INDEX(REPORT_DATA_BY_ZONE!$A:$AH,$F25,MATCH(U$8,REPORT_DATA_BY_ZONE!$A$1:$AH$1,0)), "")</f>
        <v>3</v>
      </c>
      <c r="V25" s="11">
        <f>IFERROR(INDEX(REPORT_DATA_BY_ZONE!$A:$AH,$F25,MATCH(V$8,REPORT_DATA_BY_ZONE!$A$1:$AH$1,0)), "")</f>
        <v>5</v>
      </c>
    </row>
    <row r="26" spans="1:22">
      <c r="B26" s="28" t="s">
        <v>1386</v>
      </c>
      <c r="C26" s="14"/>
      <c r="D26" s="14"/>
      <c r="E26" s="14" t="str">
        <f>CONCATENATE(YEAR,":",MONTH,":2:",WEEKLY_REPORT_DAY,":", $A$1)</f>
        <v>2016:2:2:7:CENTRAL</v>
      </c>
      <c r="F26" s="14">
        <f>MATCH($E26,REPORT_DATA_BY_ZONE!$A:$A, 0)</f>
        <v>46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20</v>
      </c>
      <c r="K26" s="11">
        <f>IFERROR(INDEX(REPORT_DATA_BY_ZONE!$A:$AH,$F26,MATCH(K$8,REPORT_DATA_BY_ZONE!$A$1:$AH$1,0)), "")</f>
        <v>1</v>
      </c>
      <c r="L26" s="11">
        <f>IFERROR(INDEX(REPORT_DATA_BY_ZONE!$A:$AH,$F26,MATCH(L$8,REPORT_DATA_BY_ZONE!$A$1:$AH$1,0)), "")</f>
        <v>0</v>
      </c>
      <c r="M26" s="11">
        <f>IFERROR(INDEX(REPORT_DATA_BY_ZONE!$A:$AH,$F26,MATCH(M$8,REPORT_DATA_BY_ZONE!$A$1:$AH$1,0)), "")</f>
        <v>0</v>
      </c>
      <c r="N26" s="11">
        <f>IFERROR(INDEX(REPORT_DATA_BY_ZONE!$A:$AH,$F26,MATCH(N$8,REPORT_DATA_BY_ZONE!$A$1:$AH$1,0)), "")</f>
        <v>61</v>
      </c>
      <c r="O26" s="11">
        <f>IFERROR(INDEX(REPORT_DATA_BY_ZONE!$A:$AH,$F26,MATCH(O$8,REPORT_DATA_BY_ZONE!$A$1:$AH$1,0)), "")</f>
        <v>16</v>
      </c>
      <c r="P26" s="11">
        <f>IFERROR(INDEX(REPORT_DATA_BY_ZONE!$A:$AH,$F26,MATCH(P$8,REPORT_DATA_BY_ZONE!$A$1:$AH$1,0)), "")</f>
        <v>70</v>
      </c>
      <c r="Q26" s="11">
        <f>IFERROR(INDEX(REPORT_DATA_BY_ZONE!$A:$AH,$F26,MATCH(Q$8,REPORT_DATA_BY_ZONE!$A$1:$AH$1,0)), "")</f>
        <v>112</v>
      </c>
      <c r="R26" s="11">
        <f>IFERROR(INDEX(REPORT_DATA_BY_ZONE!$A:$AH,$F26,MATCH(R$8,REPORT_DATA_BY_ZONE!$A$1:$AH$1,0)), "")</f>
        <v>56</v>
      </c>
      <c r="S26" s="11">
        <f>IFERROR(INDEX(REPORT_DATA_BY_ZONE!$A:$AH,$F26,MATCH(S$8,REPORT_DATA_BY_ZONE!$A$1:$AH$1,0)), "")</f>
        <v>5</v>
      </c>
      <c r="T26" s="11">
        <f>IFERROR(INDEX(REPORT_DATA_BY_ZONE!$A:$AH,$F26,MATCH(T$8,REPORT_DATA_BY_ZONE!$A$1:$AH$1,0)), "")</f>
        <v>31</v>
      </c>
      <c r="U26" s="11">
        <f>IFERROR(INDEX(REPORT_DATA_BY_ZONE!$A:$AH,$F26,MATCH(U$8,REPORT_DATA_BY_ZONE!$A$1:$AH$1,0)), "")</f>
        <v>7</v>
      </c>
      <c r="V26" s="11">
        <f>IFERROR(INDEX(REPORT_DATA_BY_ZONE!$A:$AH,$F26,MATCH(V$8,REPORT_DATA_BY_ZONE!$A$1:$AH$1,0)), "")</f>
        <v>1</v>
      </c>
    </row>
    <row r="27" spans="1:22">
      <c r="B27" s="28" t="s">
        <v>1388</v>
      </c>
      <c r="C27" s="14"/>
      <c r="D27" s="14"/>
      <c r="E27" s="14" t="str">
        <f>CONCATENATE(YEAR,":",MONTH,":3:",WEEKLY_REPORT_DAY,":", $A$1)</f>
        <v>2016:2:3:7:CENTRAL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1389</v>
      </c>
      <c r="C28" s="14"/>
      <c r="D28" s="14"/>
      <c r="E28" s="14" t="str">
        <f>CONCATENATE(YEAR,":",MONTH,":4:",WEEKLY_REPORT_DAY,":", $A$1)</f>
        <v>2016:2:4:7:CENTRAL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28" t="s">
        <v>1390</v>
      </c>
      <c r="C29" s="14"/>
      <c r="D29" s="14"/>
      <c r="E29" s="14" t="str">
        <f>CONCATENATE(YEAR,":",MONTH,":5:",WEEKLY_REPORT_DAY,":", $A$1)</f>
        <v>2016:2:5:7:CENTRAL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18" t="s">
        <v>1418</v>
      </c>
      <c r="C30" s="15"/>
      <c r="D30" s="15"/>
      <c r="E30" s="15"/>
      <c r="F30" s="15"/>
      <c r="G30" s="19">
        <f>SUM(G25:G29)</f>
        <v>0</v>
      </c>
      <c r="H30" s="19">
        <f t="shared" ref="H30:V30" si="3">SUM(H25:H29)</f>
        <v>3</v>
      </c>
      <c r="I30" s="19">
        <f t="shared" si="3"/>
        <v>29</v>
      </c>
      <c r="J30" s="19">
        <f t="shared" si="3"/>
        <v>45</v>
      </c>
      <c r="K30" s="19">
        <f t="shared" si="3"/>
        <v>1</v>
      </c>
      <c r="L30" s="19">
        <f t="shared" si="3"/>
        <v>0</v>
      </c>
      <c r="M30" s="19">
        <f t="shared" si="3"/>
        <v>0</v>
      </c>
      <c r="N30" s="19">
        <f t="shared" si="3"/>
        <v>112</v>
      </c>
      <c r="O30" s="19">
        <f t="shared" si="3"/>
        <v>30</v>
      </c>
      <c r="P30" s="19">
        <f t="shared" si="3"/>
        <v>149</v>
      </c>
      <c r="Q30" s="19">
        <f t="shared" si="3"/>
        <v>251</v>
      </c>
      <c r="R30" s="19">
        <f t="shared" si="3"/>
        <v>120</v>
      </c>
      <c r="S30" s="19">
        <f t="shared" si="3"/>
        <v>7</v>
      </c>
      <c r="T30" s="19">
        <f t="shared" si="3"/>
        <v>67</v>
      </c>
      <c r="U30" s="19">
        <f t="shared" si="3"/>
        <v>10</v>
      </c>
      <c r="V30" s="19">
        <f t="shared" si="3"/>
        <v>6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447" priority="95" operator="lessThan">
      <formula>0.5</formula>
    </cfRule>
    <cfRule type="cellIs" dxfId="446" priority="96" operator="greaterThan">
      <formula>0.5</formula>
    </cfRule>
  </conditionalFormatting>
  <conditionalFormatting sqref="N10:N11">
    <cfRule type="cellIs" dxfId="445" priority="93" operator="lessThan">
      <formula>4.5</formula>
    </cfRule>
    <cfRule type="cellIs" dxfId="444" priority="94" operator="greaterThan">
      <formula>5.5</formula>
    </cfRule>
  </conditionalFormatting>
  <conditionalFormatting sqref="O10:O11">
    <cfRule type="cellIs" dxfId="443" priority="91" operator="lessThan">
      <formula>1.5</formula>
    </cfRule>
    <cfRule type="cellIs" dxfId="442" priority="92" operator="greaterThan">
      <formula>2.5</formula>
    </cfRule>
  </conditionalFormatting>
  <conditionalFormatting sqref="P10:P11">
    <cfRule type="cellIs" dxfId="441" priority="89" operator="lessThan">
      <formula>4.5</formula>
    </cfRule>
    <cfRule type="cellIs" dxfId="440" priority="90" operator="greaterThan">
      <formula>7.5</formula>
    </cfRule>
  </conditionalFormatting>
  <conditionalFormatting sqref="R10:S11">
    <cfRule type="cellIs" dxfId="439" priority="87" operator="lessThan">
      <formula>2.5</formula>
    </cfRule>
    <cfRule type="cellIs" dxfId="438" priority="88" operator="greaterThan">
      <formula>4.5</formula>
    </cfRule>
  </conditionalFormatting>
  <conditionalFormatting sqref="T10:T11">
    <cfRule type="cellIs" dxfId="437" priority="85" operator="lessThan">
      <formula>2.5</formula>
    </cfRule>
    <cfRule type="cellIs" dxfId="436" priority="86" operator="greaterThan">
      <formula>4.5</formula>
    </cfRule>
  </conditionalFormatting>
  <conditionalFormatting sqref="U10:U11">
    <cfRule type="cellIs" dxfId="435" priority="84" operator="greaterThan">
      <formula>1.5</formula>
    </cfRule>
  </conditionalFormatting>
  <conditionalFormatting sqref="L10:V11">
    <cfRule type="expression" dxfId="434" priority="81">
      <formula>L10=""</formula>
    </cfRule>
  </conditionalFormatting>
  <conditionalFormatting sqref="S10:S11">
    <cfRule type="cellIs" dxfId="433" priority="82" operator="greaterThan">
      <formula>0.5</formula>
    </cfRule>
    <cfRule type="cellIs" dxfId="432" priority="83" operator="lessThan">
      <formula>0.5</formula>
    </cfRule>
  </conditionalFormatting>
  <conditionalFormatting sqref="L18:M19">
    <cfRule type="cellIs" dxfId="431" priority="63" operator="lessThan">
      <formula>0.5</formula>
    </cfRule>
    <cfRule type="cellIs" dxfId="430" priority="64" operator="greaterThan">
      <formula>0.5</formula>
    </cfRule>
  </conditionalFormatting>
  <conditionalFormatting sqref="N18:N19">
    <cfRule type="cellIs" dxfId="429" priority="61" operator="lessThan">
      <formula>4.5</formula>
    </cfRule>
    <cfRule type="cellIs" dxfId="428" priority="62" operator="greaterThan">
      <formula>5.5</formula>
    </cfRule>
  </conditionalFormatting>
  <conditionalFormatting sqref="O18:O19">
    <cfRule type="cellIs" dxfId="427" priority="59" operator="lessThan">
      <formula>1.5</formula>
    </cfRule>
    <cfRule type="cellIs" dxfId="426" priority="60" operator="greaterThan">
      <formula>2.5</formula>
    </cfRule>
  </conditionalFormatting>
  <conditionalFormatting sqref="P18:P19">
    <cfRule type="cellIs" dxfId="425" priority="57" operator="lessThan">
      <formula>4.5</formula>
    </cfRule>
    <cfRule type="cellIs" dxfId="424" priority="58" operator="greaterThan">
      <formula>7.5</formula>
    </cfRule>
  </conditionalFormatting>
  <conditionalFormatting sqref="R18:S19">
    <cfRule type="cellIs" dxfId="423" priority="55" operator="lessThan">
      <formula>2.5</formula>
    </cfRule>
    <cfRule type="cellIs" dxfId="422" priority="56" operator="greaterThan">
      <formula>4.5</formula>
    </cfRule>
  </conditionalFormatting>
  <conditionalFormatting sqref="T18:T19">
    <cfRule type="cellIs" dxfId="421" priority="53" operator="lessThan">
      <formula>2.5</formula>
    </cfRule>
    <cfRule type="cellIs" dxfId="420" priority="54" operator="greaterThan">
      <formula>4.5</formula>
    </cfRule>
  </conditionalFormatting>
  <conditionalFormatting sqref="U18:U19">
    <cfRule type="cellIs" dxfId="419" priority="52" operator="greaterThan">
      <formula>1.5</formula>
    </cfRule>
  </conditionalFormatting>
  <conditionalFormatting sqref="L18:V19">
    <cfRule type="expression" dxfId="418" priority="49">
      <formula>L18=""</formula>
    </cfRule>
  </conditionalFormatting>
  <conditionalFormatting sqref="S18:S19">
    <cfRule type="cellIs" dxfId="417" priority="50" operator="greaterThan">
      <formula>0.5</formula>
    </cfRule>
    <cfRule type="cellIs" dxfId="416" priority="51" operator="lessThan">
      <formula>0.5</formula>
    </cfRule>
  </conditionalFormatting>
  <conditionalFormatting sqref="L12:M13">
    <cfRule type="cellIs" dxfId="415" priority="47" operator="lessThan">
      <formula>0.5</formula>
    </cfRule>
    <cfRule type="cellIs" dxfId="414" priority="48" operator="greaterThan">
      <formula>0.5</formula>
    </cfRule>
  </conditionalFormatting>
  <conditionalFormatting sqref="N12:N13">
    <cfRule type="cellIs" dxfId="413" priority="45" operator="lessThan">
      <formula>4.5</formula>
    </cfRule>
    <cfRule type="cellIs" dxfId="412" priority="46" operator="greaterThan">
      <formula>5.5</formula>
    </cfRule>
  </conditionalFormatting>
  <conditionalFormatting sqref="O12:O13">
    <cfRule type="cellIs" dxfId="411" priority="43" operator="lessThan">
      <formula>1.5</formula>
    </cfRule>
    <cfRule type="cellIs" dxfId="410" priority="44" operator="greaterThan">
      <formula>2.5</formula>
    </cfRule>
  </conditionalFormatting>
  <conditionalFormatting sqref="P12:P13">
    <cfRule type="cellIs" dxfId="409" priority="41" operator="lessThan">
      <formula>4.5</formula>
    </cfRule>
    <cfRule type="cellIs" dxfId="408" priority="42" operator="greaterThan">
      <formula>7.5</formula>
    </cfRule>
  </conditionalFormatting>
  <conditionalFormatting sqref="R12:S13">
    <cfRule type="cellIs" dxfId="407" priority="39" operator="lessThan">
      <formula>2.5</formula>
    </cfRule>
    <cfRule type="cellIs" dxfId="406" priority="40" operator="greaterThan">
      <formula>4.5</formula>
    </cfRule>
  </conditionalFormatting>
  <conditionalFormatting sqref="T12:T13">
    <cfRule type="cellIs" dxfId="405" priority="37" operator="lessThan">
      <formula>2.5</formula>
    </cfRule>
    <cfRule type="cellIs" dxfId="404" priority="38" operator="greaterThan">
      <formula>4.5</formula>
    </cfRule>
  </conditionalFormatting>
  <conditionalFormatting sqref="U12:U13">
    <cfRule type="cellIs" dxfId="403" priority="36" operator="greaterThan">
      <formula>1.5</formula>
    </cfRule>
  </conditionalFormatting>
  <conditionalFormatting sqref="L12:V13">
    <cfRule type="expression" dxfId="402" priority="33">
      <formula>L12=""</formula>
    </cfRule>
  </conditionalFormatting>
  <conditionalFormatting sqref="S12:S13">
    <cfRule type="cellIs" dxfId="401" priority="34" operator="greaterThan">
      <formula>0.5</formula>
    </cfRule>
    <cfRule type="cellIs" dxfId="400" priority="35" operator="lessThan">
      <formula>0.5</formula>
    </cfRule>
  </conditionalFormatting>
  <conditionalFormatting sqref="L20:M21">
    <cfRule type="cellIs" dxfId="399" priority="31" operator="lessThan">
      <formula>0.5</formula>
    </cfRule>
    <cfRule type="cellIs" dxfId="398" priority="32" operator="greaterThan">
      <formula>0.5</formula>
    </cfRule>
  </conditionalFormatting>
  <conditionalFormatting sqref="N20:N21">
    <cfRule type="cellIs" dxfId="397" priority="29" operator="lessThan">
      <formula>4.5</formula>
    </cfRule>
    <cfRule type="cellIs" dxfId="396" priority="30" operator="greaterThan">
      <formula>5.5</formula>
    </cfRule>
  </conditionalFormatting>
  <conditionalFormatting sqref="O20:O21">
    <cfRule type="cellIs" dxfId="395" priority="27" operator="lessThan">
      <formula>1.5</formula>
    </cfRule>
    <cfRule type="cellIs" dxfId="394" priority="28" operator="greaterThan">
      <formula>2.5</formula>
    </cfRule>
  </conditionalFormatting>
  <conditionalFormatting sqref="P20:P21">
    <cfRule type="cellIs" dxfId="393" priority="25" operator="lessThan">
      <formula>4.5</formula>
    </cfRule>
    <cfRule type="cellIs" dxfId="392" priority="26" operator="greaterThan">
      <formula>7.5</formula>
    </cfRule>
  </conditionalFormatting>
  <conditionalFormatting sqref="R20:S21">
    <cfRule type="cellIs" dxfId="391" priority="23" operator="lessThan">
      <formula>2.5</formula>
    </cfRule>
    <cfRule type="cellIs" dxfId="390" priority="24" operator="greaterThan">
      <formula>4.5</formula>
    </cfRule>
  </conditionalFormatting>
  <conditionalFormatting sqref="T20:T21">
    <cfRule type="cellIs" dxfId="389" priority="21" operator="lessThan">
      <formula>2.5</formula>
    </cfRule>
    <cfRule type="cellIs" dxfId="388" priority="22" operator="greaterThan">
      <formula>4.5</formula>
    </cfRule>
  </conditionalFormatting>
  <conditionalFormatting sqref="U20:U21">
    <cfRule type="cellIs" dxfId="387" priority="20" operator="greaterThan">
      <formula>1.5</formula>
    </cfRule>
  </conditionalFormatting>
  <conditionalFormatting sqref="L20:V21">
    <cfRule type="expression" dxfId="386" priority="17">
      <formula>L20=""</formula>
    </cfRule>
  </conditionalFormatting>
  <conditionalFormatting sqref="S20:S21">
    <cfRule type="cellIs" dxfId="385" priority="18" operator="greaterThan">
      <formula>0.5</formula>
    </cfRule>
    <cfRule type="cellIs" dxfId="384" priority="19" operator="lessThan">
      <formula>0.5</formula>
    </cfRule>
  </conditionalFormatting>
  <conditionalFormatting sqref="L14:M15">
    <cfRule type="cellIs" dxfId="383" priority="15" operator="lessThan">
      <formula>0.5</formula>
    </cfRule>
    <cfRule type="cellIs" dxfId="382" priority="16" operator="greaterThan">
      <formula>0.5</formula>
    </cfRule>
  </conditionalFormatting>
  <conditionalFormatting sqref="N14:N15">
    <cfRule type="cellIs" dxfId="381" priority="13" operator="lessThan">
      <formula>4.5</formula>
    </cfRule>
    <cfRule type="cellIs" dxfId="380" priority="14" operator="greaterThan">
      <formula>5.5</formula>
    </cfRule>
  </conditionalFormatting>
  <conditionalFormatting sqref="O14:O15">
    <cfRule type="cellIs" dxfId="379" priority="11" operator="lessThan">
      <formula>1.5</formula>
    </cfRule>
    <cfRule type="cellIs" dxfId="378" priority="12" operator="greaterThan">
      <formula>2.5</formula>
    </cfRule>
  </conditionalFormatting>
  <conditionalFormatting sqref="P14:P15">
    <cfRule type="cellIs" dxfId="377" priority="9" operator="lessThan">
      <formula>4.5</formula>
    </cfRule>
    <cfRule type="cellIs" dxfId="376" priority="10" operator="greaterThan">
      <formula>7.5</formula>
    </cfRule>
  </conditionalFormatting>
  <conditionalFormatting sqref="R14:S15">
    <cfRule type="cellIs" dxfId="375" priority="7" operator="lessThan">
      <formula>2.5</formula>
    </cfRule>
    <cfRule type="cellIs" dxfId="374" priority="8" operator="greaterThan">
      <formula>4.5</formula>
    </cfRule>
  </conditionalFormatting>
  <conditionalFormatting sqref="T14:T15">
    <cfRule type="cellIs" dxfId="373" priority="5" operator="lessThan">
      <formula>2.5</formula>
    </cfRule>
    <cfRule type="cellIs" dxfId="372" priority="6" operator="greaterThan">
      <formula>4.5</formula>
    </cfRule>
  </conditionalFormatting>
  <conditionalFormatting sqref="U14:U15">
    <cfRule type="cellIs" dxfId="371" priority="4" operator="greaterThan">
      <formula>1.5</formula>
    </cfRule>
  </conditionalFormatting>
  <conditionalFormatting sqref="L14:V15">
    <cfRule type="expression" dxfId="370" priority="1">
      <formula>L14=""</formula>
    </cfRule>
  </conditionalFormatting>
  <conditionalFormatting sqref="S14:S15">
    <cfRule type="cellIs" dxfId="369" priority="2" operator="greaterThan">
      <formula>0.5</formula>
    </cfRule>
    <cfRule type="cellIs" dxfId="368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4" zoomScaleNormal="100" workbookViewId="0">
      <selection activeCell="C21" sqref="C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F4" workbookViewId="0">
      <selection activeCell="C21" sqref="C21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83</v>
      </c>
      <c r="K1" s="39" t="s">
        <v>85</v>
      </c>
      <c r="L1" s="39" t="s">
        <v>84</v>
      </c>
      <c r="M1" s="39" t="s">
        <v>73</v>
      </c>
      <c r="N1" s="39" t="s">
        <v>71</v>
      </c>
      <c r="O1" s="39" t="s">
        <v>72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1462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80</v>
      </c>
      <c r="K2" s="8" t="s">
        <v>79</v>
      </c>
      <c r="L2" s="8" t="s">
        <v>78</v>
      </c>
      <c r="M2" s="8" t="s">
        <v>77</v>
      </c>
      <c r="N2" s="8" t="s">
        <v>81</v>
      </c>
      <c r="O2" s="8" t="s">
        <v>82</v>
      </c>
      <c r="P2" s="8" t="s">
        <v>1463</v>
      </c>
      <c r="Q2" s="8" t="s">
        <v>16</v>
      </c>
      <c r="R2" s="37" t="s">
        <v>1464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2014:1:0:0:CENTRAL</v>
      </c>
      <c r="F3" s="37" t="e">
        <f ca="1">MATCH($E3,INDIRECT(CONCATENATE($B$41,"$A:$A")),0)</f>
        <v>#N/A</v>
      </c>
      <c r="G3" s="30" t="e">
        <f ca="1">INDEX(INDIRECT(CONCATENATE($B$41,"$A:$AG")),$F3,MATCH(G$2,INDIRECT(CONCATENATE($B$41,"$A$1:$AG$1")),0))</f>
        <v>#N/A</v>
      </c>
      <c r="H3" s="30">
        <f t="shared" ref="H3:H38" si="3">$B$43</f>
        <v>8</v>
      </c>
      <c r="I3" s="37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2014:2:0:0:CENTRAL</v>
      </c>
      <c r="F4" s="37">
        <f t="shared" ref="F4:F38" ca="1" si="5">MATCH($E4,INDIRECT(CONCATENATE($B$41,"$A:$A")),0)</f>
        <v>29</v>
      </c>
      <c r="G4" s="30">
        <f t="shared" ref="G4:G38" ca="1" si="6">INDEX(INDIRECT(CONCATENATE($B$41,"$A:$AG")),$F4,MATCH(G$2,INDIRECT(CONCATENATE($B$41,"$A$1:$AG$1")),0))</f>
        <v>2</v>
      </c>
      <c r="H4" s="30">
        <f t="shared" si="3"/>
        <v>8</v>
      </c>
      <c r="I4" s="37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2014:3:0:0:CENTRAL</v>
      </c>
      <c r="F5" s="37">
        <f t="shared" ca="1" si="5"/>
        <v>37</v>
      </c>
      <c r="G5" s="30">
        <f t="shared" ca="1" si="6"/>
        <v>11</v>
      </c>
      <c r="H5" s="30">
        <f t="shared" si="3"/>
        <v>8</v>
      </c>
      <c r="I5" s="37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2014:4:0:0:CENTRAL</v>
      </c>
      <c r="F6" s="37">
        <f t="shared" ca="1" si="5"/>
        <v>45</v>
      </c>
      <c r="G6" s="30">
        <f t="shared" ca="1" si="6"/>
        <v>8</v>
      </c>
      <c r="H6" s="30">
        <f t="shared" si="3"/>
        <v>8</v>
      </c>
      <c r="I6" s="37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2014:5:0:0:CENTRAL</v>
      </c>
      <c r="F7" s="37">
        <f t="shared" ca="1" si="5"/>
        <v>53</v>
      </c>
      <c r="G7" s="30">
        <f t="shared" ca="1" si="6"/>
        <v>10</v>
      </c>
      <c r="H7" s="30">
        <f t="shared" si="3"/>
        <v>8</v>
      </c>
      <c r="I7" s="37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2014:6:0:0:CENTRAL</v>
      </c>
      <c r="F8" s="37">
        <f t="shared" ca="1" si="5"/>
        <v>61</v>
      </c>
      <c r="G8" s="30">
        <f t="shared" ca="1" si="6"/>
        <v>8</v>
      </c>
      <c r="H8" s="30">
        <f t="shared" si="3"/>
        <v>8</v>
      </c>
      <c r="I8" s="37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2014:7:0:0:CENTRAL</v>
      </c>
      <c r="F9" s="37">
        <f t="shared" ca="1" si="5"/>
        <v>69</v>
      </c>
      <c r="G9" s="30">
        <f t="shared" ca="1" si="6"/>
        <v>7</v>
      </c>
      <c r="H9" s="30">
        <f t="shared" si="3"/>
        <v>8</v>
      </c>
      <c r="I9" s="37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2014:8:0:0:CENTRAL</v>
      </c>
      <c r="F10" s="37">
        <f t="shared" ca="1" si="5"/>
        <v>77</v>
      </c>
      <c r="G10" s="30">
        <f t="shared" ca="1" si="6"/>
        <v>4</v>
      </c>
      <c r="H10" s="30">
        <f t="shared" si="3"/>
        <v>8</v>
      </c>
      <c r="I10" s="37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2014:9:0:0:CENTRAL</v>
      </c>
      <c r="F11" s="37">
        <f t="shared" ca="1" si="5"/>
        <v>85</v>
      </c>
      <c r="G11" s="30">
        <f t="shared" ca="1" si="6"/>
        <v>3</v>
      </c>
      <c r="H11" s="30">
        <f t="shared" si="3"/>
        <v>8</v>
      </c>
      <c r="I11" s="37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2014:10:0:0:CENTRAL</v>
      </c>
      <c r="F12" s="37">
        <f t="shared" ca="1" si="5"/>
        <v>2</v>
      </c>
      <c r="G12" s="30">
        <f t="shared" ca="1" si="6"/>
        <v>5</v>
      </c>
      <c r="H12" s="30">
        <f t="shared" si="3"/>
        <v>8</v>
      </c>
      <c r="I12" s="37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2014:11:0:0:CENTRAL</v>
      </c>
      <c r="F13" s="37">
        <f t="shared" ca="1" si="5"/>
        <v>11</v>
      </c>
      <c r="G13" s="30">
        <f t="shared" ca="1" si="6"/>
        <v>3</v>
      </c>
      <c r="H13" s="30">
        <f t="shared" si="3"/>
        <v>8</v>
      </c>
      <c r="I13" s="37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2014:12:0:0:CENTRAL</v>
      </c>
      <c r="F14" s="37">
        <f t="shared" ca="1" si="5"/>
        <v>20</v>
      </c>
      <c r="G14" s="30">
        <f t="shared" ca="1" si="6"/>
        <v>7</v>
      </c>
      <c r="H14" s="30">
        <f t="shared" si="3"/>
        <v>8</v>
      </c>
      <c r="I14" s="37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2015:1:0:0:CENTRAL</v>
      </c>
      <c r="F15" s="37">
        <f t="shared" ca="1" si="5"/>
        <v>124</v>
      </c>
      <c r="G15" s="30">
        <f t="shared" ca="1" si="6"/>
        <v>4</v>
      </c>
      <c r="H15" s="30">
        <f t="shared" si="3"/>
        <v>8</v>
      </c>
      <c r="I15" s="37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2015:2:0:0:CENTRAL</v>
      </c>
      <c r="F16" s="37">
        <f t="shared" ca="1" si="5"/>
        <v>133</v>
      </c>
      <c r="G16" s="30">
        <f t="shared" ca="1" si="6"/>
        <v>10</v>
      </c>
      <c r="H16" s="30">
        <f t="shared" si="3"/>
        <v>8</v>
      </c>
      <c r="I16" s="37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2015:3:0:0:CENTRAL</v>
      </c>
      <c r="F17" s="37">
        <f t="shared" ca="1" si="5"/>
        <v>143</v>
      </c>
      <c r="G17" s="30">
        <f t="shared" ca="1" si="6"/>
        <v>3</v>
      </c>
      <c r="H17" s="30">
        <f t="shared" si="3"/>
        <v>8</v>
      </c>
      <c r="I17" s="37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2015:4:0:0:CENTRAL</v>
      </c>
      <c r="F18" s="37">
        <f t="shared" ca="1" si="5"/>
        <v>153</v>
      </c>
      <c r="G18" s="30">
        <f t="shared" ca="1" si="6"/>
        <v>10</v>
      </c>
      <c r="H18" s="30">
        <f t="shared" si="3"/>
        <v>8</v>
      </c>
      <c r="I18" s="37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2015:5:0:0:CENTRAL</v>
      </c>
      <c r="F19" s="37">
        <f t="shared" ca="1" si="5"/>
        <v>163</v>
      </c>
      <c r="G19" s="30">
        <f t="shared" ca="1" si="6"/>
        <v>10</v>
      </c>
      <c r="H19" s="30">
        <f t="shared" si="3"/>
        <v>8</v>
      </c>
      <c r="I19" s="37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2015:6:0:0:CENTRAL</v>
      </c>
      <c r="F20" s="37">
        <f t="shared" ca="1" si="5"/>
        <v>173</v>
      </c>
      <c r="G20" s="30">
        <f t="shared" ca="1" si="6"/>
        <v>5</v>
      </c>
      <c r="H20" s="30">
        <f t="shared" si="3"/>
        <v>8</v>
      </c>
      <c r="I20" s="37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2015:7:0:0:CENTRAL</v>
      </c>
      <c r="F21" s="37">
        <f t="shared" ca="1" si="5"/>
        <v>183</v>
      </c>
      <c r="G21" s="30">
        <f t="shared" ca="1" si="6"/>
        <v>4</v>
      </c>
      <c r="H21" s="30">
        <f t="shared" si="3"/>
        <v>8</v>
      </c>
      <c r="I21" s="37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2015:8:0:0:CENTRAL</v>
      </c>
      <c r="F22" s="37">
        <f t="shared" ca="1" si="5"/>
        <v>193</v>
      </c>
      <c r="G22" s="30">
        <f t="shared" ca="1" si="6"/>
        <v>6</v>
      </c>
      <c r="H22" s="30">
        <f t="shared" si="3"/>
        <v>8</v>
      </c>
      <c r="I22" s="37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2015:9:0:0:CENTRAL</v>
      </c>
      <c r="F23" s="37">
        <f t="shared" ca="1" si="5"/>
        <v>203</v>
      </c>
      <c r="G23" s="30">
        <f t="shared" ca="1" si="6"/>
        <v>8</v>
      </c>
      <c r="H23" s="30">
        <f t="shared" si="3"/>
        <v>8</v>
      </c>
      <c r="I23" s="37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2015:10:0:0:CENTRAL</v>
      </c>
      <c r="F24" s="37">
        <f t="shared" ca="1" si="5"/>
        <v>93</v>
      </c>
      <c r="G24" s="30">
        <f t="shared" ca="1" si="6"/>
        <v>4</v>
      </c>
      <c r="H24" s="30">
        <f t="shared" si="3"/>
        <v>8</v>
      </c>
      <c r="I24" s="37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2015:11:0:0:CENTRAL</v>
      </c>
      <c r="F25" s="37">
        <f t="shared" ca="1" si="5"/>
        <v>103</v>
      </c>
      <c r="G25" s="30">
        <f t="shared" ca="1" si="6"/>
        <v>6</v>
      </c>
      <c r="H25" s="30">
        <f t="shared" si="3"/>
        <v>8</v>
      </c>
      <c r="I25" s="37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2015:12:0:0:CENTRAL</v>
      </c>
      <c r="F26" s="37">
        <f t="shared" ca="1" si="5"/>
        <v>113</v>
      </c>
      <c r="G26" s="30">
        <f t="shared" ca="1" si="6"/>
        <v>10</v>
      </c>
      <c r="H26" s="30">
        <f t="shared" si="3"/>
        <v>8</v>
      </c>
      <c r="I26" s="37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2016:1:0:0:CENTRAL</v>
      </c>
      <c r="F27" s="37">
        <f t="shared" ca="1" si="5"/>
        <v>213</v>
      </c>
      <c r="G27" s="30">
        <f t="shared" ca="1" si="6"/>
        <v>4</v>
      </c>
      <c r="H27" s="30">
        <f t="shared" si="3"/>
        <v>8</v>
      </c>
      <c r="I27" s="37">
        <f t="shared" ca="1" si="7"/>
        <v>2</v>
      </c>
      <c r="J27" s="11">
        <f t="shared" ca="1" si="8"/>
        <v>8</v>
      </c>
      <c r="K27" s="11">
        <f t="shared" ca="1" si="8"/>
        <v>0</v>
      </c>
      <c r="L27" s="11">
        <f t="shared" ca="1" si="8"/>
        <v>0</v>
      </c>
      <c r="M27" s="11">
        <f t="shared" ca="1" si="8"/>
        <v>8</v>
      </c>
      <c r="N27" s="11">
        <f t="shared" ca="1" si="8"/>
        <v>0</v>
      </c>
      <c r="O27" s="11">
        <f t="shared" ca="1" si="8"/>
        <v>0</v>
      </c>
      <c r="P27" s="8">
        <v>-11</v>
      </c>
      <c r="Q27" s="38">
        <f>DATE(YEAR, MONTH,DAY + 7*P27)</f>
        <v>42330</v>
      </c>
      <c r="R27" s="37">
        <f t="shared" ref="R27:R38" si="9">WEEKNUM(Q27,2)-WEEKNUM(DATE(YEAR(Q27),MONTH(Q27),1),2)+1</f>
        <v>4</v>
      </c>
      <c r="S27" s="38" t="str">
        <f ca="1">CONCATENATE(YEAR(Q27),":",MONTH(Q27),":",R27,":",WEEKLY_REPORT_DAY,":", INDIRECT(CONCATENATE($B$39, "$A$1")))</f>
        <v>2015:11:4:7:CENTRAL</v>
      </c>
      <c r="T27" s="37" t="e">
        <f ca="1">MATCH(S27,INDIRECT(CONCATENATE($B$40,"$A:$A")),0)</f>
        <v>#N/A</v>
      </c>
      <c r="U27" s="30" t="e">
        <f ca="1">INDEX(INDIRECT(CONCATENATE($B$40,"$A:$AG")),$T27,MATCH(U$2,INDIRECT(CONCATENATE($B$40,"$A1:$AG1")),0))</f>
        <v>#N/A</v>
      </c>
      <c r="V27" s="30" t="e">
        <f t="shared" ref="V27:Y38" ca="1" si="10">INDEX(INDIRECT(CONCATENATE($B$40,"$A:$AG")),$T27,MATCH(V$2,INDIRECT(CONCATENATE($B$40,"$A1:$AG1")),0))</f>
        <v>#N/A</v>
      </c>
      <c r="W27" s="30" t="e">
        <f t="shared" ca="1" si="10"/>
        <v>#N/A</v>
      </c>
      <c r="X27" s="30" t="e">
        <f t="shared" ca="1" si="10"/>
        <v>#N/A</v>
      </c>
      <c r="Y27" s="30" t="e">
        <f t="shared" ca="1" si="10"/>
        <v>#N/A</v>
      </c>
      <c r="Z27" s="30">
        <f t="shared" ref="Z27:Z38" ca="1" si="11">ROUND(1*$B$45/$B$44,0)</f>
        <v>3</v>
      </c>
      <c r="AA27" s="30">
        <f t="shared" ref="AA27:AA38" ca="1" si="12">6*$B$45</f>
        <v>60</v>
      </c>
      <c r="AB27" s="30">
        <f t="shared" ref="AB27:AB38" ca="1" si="13">3*$B$45</f>
        <v>30</v>
      </c>
      <c r="AC27" s="30">
        <f t="shared" ref="AC27:AC38" ca="1" si="14">5*$B$45</f>
        <v>50</v>
      </c>
      <c r="AD27" s="30">
        <f t="shared" ref="AD27:AD38" ca="1" si="15">1*$B$45</f>
        <v>10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2016:2:0:0:CENTRAL</v>
      </c>
      <c r="F28" s="37">
        <f t="shared" ca="1" si="5"/>
        <v>224</v>
      </c>
      <c r="G28" s="30">
        <f t="shared" ca="1" si="6"/>
        <v>0</v>
      </c>
      <c r="H28" s="30">
        <f t="shared" si="3"/>
        <v>8</v>
      </c>
      <c r="I28" s="37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8">
        <f>DATE(YEAR, MONTH,DAY + 7*P28)</f>
        <v>42337</v>
      </c>
      <c r="R28" s="37">
        <f t="shared" si="9"/>
        <v>5</v>
      </c>
      <c r="S28" s="38" t="str">
        <f ca="1">CONCATENATE(YEAR(Q28),":",MONTH(Q28),":",R28,":",WEEKLY_REPORT_DAY,":", INDIRECT(CONCATENATE($B$39, "$A$1")))</f>
        <v>2015:11:5:7:CENTRAL</v>
      </c>
      <c r="T28" s="37" t="e">
        <f t="shared" ref="T28:T38" ca="1" si="16">MATCH(S28,INDIRECT(CONCATENATE($B$40,"$A:$A")),0)</f>
        <v>#N/A</v>
      </c>
      <c r="U28" s="30" t="e">
        <f t="shared" ref="U28:U38" ca="1" si="17">INDEX(INDIRECT(CONCATENATE($B$40,"$A:$AG")),$T28,MATCH(U$2,INDIRECT(CONCATENATE($B$40,"$A1:$AG1")),0))</f>
        <v>#N/A</v>
      </c>
      <c r="V28" s="30" t="e">
        <f t="shared" ca="1" si="10"/>
        <v>#N/A</v>
      </c>
      <c r="W28" s="30" t="e">
        <f t="shared" ca="1" si="10"/>
        <v>#N/A</v>
      </c>
      <c r="X28" s="30" t="e">
        <f t="shared" ca="1" si="10"/>
        <v>#N/A</v>
      </c>
      <c r="Y28" s="30" t="e">
        <f t="shared" ca="1" si="10"/>
        <v>#N/A</v>
      </c>
      <c r="Z28" s="30">
        <f t="shared" ca="1" si="11"/>
        <v>3</v>
      </c>
      <c r="AA28" s="30">
        <f t="shared" ca="1" si="12"/>
        <v>60</v>
      </c>
      <c r="AB28" s="30">
        <f t="shared" ca="1" si="13"/>
        <v>30</v>
      </c>
      <c r="AC28" s="30">
        <f t="shared" ca="1" si="14"/>
        <v>50</v>
      </c>
      <c r="AD28" s="30">
        <f t="shared" ca="1" si="15"/>
        <v>10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2016:3:0:0:CENTRAL</v>
      </c>
      <c r="F29" s="37" t="e">
        <f t="shared" ca="1" si="5"/>
        <v>#N/A</v>
      </c>
      <c r="G29" s="30" t="e">
        <f t="shared" ca="1" si="6"/>
        <v>#N/A</v>
      </c>
      <c r="H29" s="30">
        <f t="shared" si="3"/>
        <v>8</v>
      </c>
      <c r="I29" s="37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8">
        <f>DATE(YEAR, MONTH,DAY + 7*P29)</f>
        <v>42344</v>
      </c>
      <c r="R29" s="37">
        <f t="shared" si="9"/>
        <v>1</v>
      </c>
      <c r="S29" s="38" t="str">
        <f ca="1">CONCATENATE(YEAR(Q29),":",MONTH(Q29),":",R29,":",WEEKLY_REPORT_DAY,":", INDIRECT(CONCATENATE($B$39, "$A$1")))</f>
        <v>2015:12:1:7:CENTRAL</v>
      </c>
      <c r="T29" s="37" t="e">
        <f t="shared" ca="1" si="16"/>
        <v>#N/A</v>
      </c>
      <c r="U29" s="30" t="e">
        <f t="shared" ca="1" si="17"/>
        <v>#N/A</v>
      </c>
      <c r="V29" s="30" t="e">
        <f t="shared" ca="1" si="10"/>
        <v>#N/A</v>
      </c>
      <c r="W29" s="30" t="e">
        <f t="shared" ca="1" si="10"/>
        <v>#N/A</v>
      </c>
      <c r="X29" s="30" t="e">
        <f t="shared" ca="1" si="10"/>
        <v>#N/A</v>
      </c>
      <c r="Y29" s="30" t="e">
        <f t="shared" ca="1" si="10"/>
        <v>#N/A</v>
      </c>
      <c r="Z29" s="30">
        <f t="shared" ca="1" si="11"/>
        <v>3</v>
      </c>
      <c r="AA29" s="30">
        <f t="shared" ca="1" si="12"/>
        <v>60</v>
      </c>
      <c r="AB29" s="30">
        <f t="shared" ca="1" si="13"/>
        <v>30</v>
      </c>
      <c r="AC29" s="30">
        <f t="shared" ca="1" si="14"/>
        <v>50</v>
      </c>
      <c r="AD29" s="30">
        <f t="shared" ca="1" si="15"/>
        <v>10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2016:4:0:0:CENTRAL</v>
      </c>
      <c r="F30" s="37" t="e">
        <f t="shared" ca="1" si="5"/>
        <v>#N/A</v>
      </c>
      <c r="G30" s="30" t="e">
        <f t="shared" ca="1" si="6"/>
        <v>#N/A</v>
      </c>
      <c r="H30" s="30">
        <f t="shared" si="3"/>
        <v>8</v>
      </c>
      <c r="I30" s="37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8">
        <f>DATE(YEAR, MONTH,DAY + 7*P30)</f>
        <v>42351</v>
      </c>
      <c r="R30" s="37">
        <f t="shared" si="9"/>
        <v>2</v>
      </c>
      <c r="S30" s="38" t="str">
        <f ca="1">CONCATENATE(YEAR(Q30),":",MONTH(Q30),":",R30,":",WEEKLY_REPORT_DAY,":", INDIRECT(CONCATENATE($B$39, "$A$1")))</f>
        <v>2015:12:2:7:CENTRAL</v>
      </c>
      <c r="T30" s="37" t="e">
        <f t="shared" ca="1" si="16"/>
        <v>#N/A</v>
      </c>
      <c r="U30" s="30" t="e">
        <f t="shared" ca="1" si="17"/>
        <v>#N/A</v>
      </c>
      <c r="V30" s="30" t="e">
        <f t="shared" ca="1" si="10"/>
        <v>#N/A</v>
      </c>
      <c r="W30" s="30" t="e">
        <f t="shared" ca="1" si="10"/>
        <v>#N/A</v>
      </c>
      <c r="X30" s="30" t="e">
        <f t="shared" ca="1" si="10"/>
        <v>#N/A</v>
      </c>
      <c r="Y30" s="30" t="e">
        <f t="shared" ca="1" si="10"/>
        <v>#N/A</v>
      </c>
      <c r="Z30" s="30">
        <f t="shared" ca="1" si="11"/>
        <v>3</v>
      </c>
      <c r="AA30" s="30">
        <f t="shared" ca="1" si="12"/>
        <v>60</v>
      </c>
      <c r="AB30" s="30">
        <f t="shared" ca="1" si="13"/>
        <v>30</v>
      </c>
      <c r="AC30" s="30">
        <f t="shared" ca="1" si="14"/>
        <v>50</v>
      </c>
      <c r="AD30" s="30">
        <f t="shared" ca="1" si="15"/>
        <v>10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2016:5:0:0:CENTRAL</v>
      </c>
      <c r="F31" s="37" t="e">
        <f t="shared" ca="1" si="5"/>
        <v>#N/A</v>
      </c>
      <c r="G31" s="30" t="e">
        <f t="shared" ca="1" si="6"/>
        <v>#N/A</v>
      </c>
      <c r="H31" s="30">
        <f t="shared" si="3"/>
        <v>8</v>
      </c>
      <c r="I31" s="37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8">
        <f>DATE(YEAR, MONTH,DAY + 7*P31)</f>
        <v>42358</v>
      </c>
      <c r="R31" s="37">
        <f t="shared" si="9"/>
        <v>3</v>
      </c>
      <c r="S31" s="38" t="str">
        <f ca="1">CONCATENATE(YEAR(Q31),":",MONTH(Q31),":",R31,":",WEEKLY_REPORT_DAY,":", INDIRECT(CONCATENATE($B$39, "$A$1")))</f>
        <v>2015:12:3:7:CENTRAL</v>
      </c>
      <c r="T31" s="37" t="e">
        <f t="shared" ca="1" si="16"/>
        <v>#N/A</v>
      </c>
      <c r="U31" s="30" t="e">
        <f t="shared" ca="1" si="17"/>
        <v>#N/A</v>
      </c>
      <c r="V31" s="30" t="e">
        <f t="shared" ca="1" si="10"/>
        <v>#N/A</v>
      </c>
      <c r="W31" s="30" t="e">
        <f t="shared" ca="1" si="10"/>
        <v>#N/A</v>
      </c>
      <c r="X31" s="30" t="e">
        <f t="shared" ca="1" si="10"/>
        <v>#N/A</v>
      </c>
      <c r="Y31" s="30" t="e">
        <f t="shared" ca="1" si="10"/>
        <v>#N/A</v>
      </c>
      <c r="Z31" s="30">
        <f t="shared" ca="1" si="11"/>
        <v>3</v>
      </c>
      <c r="AA31" s="30">
        <f t="shared" ca="1" si="12"/>
        <v>60</v>
      </c>
      <c r="AB31" s="30">
        <f t="shared" ca="1" si="13"/>
        <v>30</v>
      </c>
      <c r="AC31" s="30">
        <f t="shared" ca="1" si="14"/>
        <v>50</v>
      </c>
      <c r="AD31" s="30">
        <f t="shared" ca="1" si="15"/>
        <v>10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2016:6:0:0:CENTRAL</v>
      </c>
      <c r="F32" s="37" t="e">
        <f t="shared" ca="1" si="5"/>
        <v>#N/A</v>
      </c>
      <c r="G32" s="30" t="e">
        <f t="shared" ca="1" si="6"/>
        <v>#N/A</v>
      </c>
      <c r="H32" s="30">
        <f t="shared" si="3"/>
        <v>8</v>
      </c>
      <c r="I32" s="37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8">
        <f>DATE(YEAR, MONTH,DAY + 7*P32)</f>
        <v>42365</v>
      </c>
      <c r="R32" s="37">
        <f t="shared" si="9"/>
        <v>4</v>
      </c>
      <c r="S32" s="38" t="str">
        <f ca="1">CONCATENATE(YEAR(Q32),":",MONTH(Q32),":",R32,":",WEEKLY_REPORT_DAY,":", INDIRECT(CONCATENATE($B$39, "$A$1")))</f>
        <v>2015:12:4:7:CENTRAL</v>
      </c>
      <c r="T32" s="37" t="e">
        <f t="shared" ca="1" si="16"/>
        <v>#N/A</v>
      </c>
      <c r="U32" s="30" t="e">
        <f t="shared" ca="1" si="17"/>
        <v>#N/A</v>
      </c>
      <c r="V32" s="30" t="e">
        <f t="shared" ca="1" si="10"/>
        <v>#N/A</v>
      </c>
      <c r="W32" s="30" t="e">
        <f t="shared" ca="1" si="10"/>
        <v>#N/A</v>
      </c>
      <c r="X32" s="30" t="e">
        <f t="shared" ca="1" si="10"/>
        <v>#N/A</v>
      </c>
      <c r="Y32" s="30" t="e">
        <f t="shared" ca="1" si="10"/>
        <v>#N/A</v>
      </c>
      <c r="Z32" s="30">
        <f t="shared" ca="1" si="11"/>
        <v>3</v>
      </c>
      <c r="AA32" s="30">
        <f t="shared" ca="1" si="12"/>
        <v>60</v>
      </c>
      <c r="AB32" s="30">
        <f t="shared" ca="1" si="13"/>
        <v>30</v>
      </c>
      <c r="AC32" s="30">
        <f t="shared" ca="1" si="14"/>
        <v>50</v>
      </c>
      <c r="AD32" s="30">
        <f t="shared" ca="1" si="15"/>
        <v>10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2016:7:0:0:CENTRAL</v>
      </c>
      <c r="F33" s="37" t="e">
        <f t="shared" ca="1" si="5"/>
        <v>#N/A</v>
      </c>
      <c r="G33" s="30" t="e">
        <f t="shared" ca="1" si="6"/>
        <v>#N/A</v>
      </c>
      <c r="H33" s="30">
        <f t="shared" si="3"/>
        <v>8</v>
      </c>
      <c r="I33" s="37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8">
        <f>DATE(YEAR, MONTH,DAY + 7*P33)</f>
        <v>42372</v>
      </c>
      <c r="R33" s="37">
        <f t="shared" si="9"/>
        <v>1</v>
      </c>
      <c r="S33" s="38" t="str">
        <f ca="1">CONCATENATE(YEAR(Q33),":",MONTH(Q33),":",R33,":",WEEKLY_REPORT_DAY,":", INDIRECT(CONCATENATE($B$39, "$A$1")))</f>
        <v>2016:1:1:7:CENTRAL</v>
      </c>
      <c r="T33" s="37" t="e">
        <f t="shared" ca="1" si="16"/>
        <v>#N/A</v>
      </c>
      <c r="U33" s="30" t="e">
        <f t="shared" ca="1" si="17"/>
        <v>#N/A</v>
      </c>
      <c r="V33" s="30" t="e">
        <f t="shared" ca="1" si="10"/>
        <v>#N/A</v>
      </c>
      <c r="W33" s="30" t="e">
        <f t="shared" ca="1" si="10"/>
        <v>#N/A</v>
      </c>
      <c r="X33" s="30" t="e">
        <f t="shared" ca="1" si="10"/>
        <v>#N/A</v>
      </c>
      <c r="Y33" s="30" t="e">
        <f t="shared" ca="1" si="10"/>
        <v>#N/A</v>
      </c>
      <c r="Z33" s="30">
        <f t="shared" ca="1" si="11"/>
        <v>3</v>
      </c>
      <c r="AA33" s="30">
        <f t="shared" ca="1" si="12"/>
        <v>60</v>
      </c>
      <c r="AB33" s="30">
        <f t="shared" ca="1" si="13"/>
        <v>30</v>
      </c>
      <c r="AC33" s="30">
        <f t="shared" ca="1" si="14"/>
        <v>50</v>
      </c>
      <c r="AD33" s="30">
        <f t="shared" ca="1" si="15"/>
        <v>10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2016:8:0:0:CENTRAL</v>
      </c>
      <c r="F34" s="37" t="e">
        <f t="shared" ca="1" si="5"/>
        <v>#N/A</v>
      </c>
      <c r="G34" s="30" t="e">
        <f t="shared" ca="1" si="6"/>
        <v>#N/A</v>
      </c>
      <c r="H34" s="30">
        <f t="shared" si="3"/>
        <v>8</v>
      </c>
      <c r="I34" s="37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8">
        <f>DATE(YEAR, MONTH,DAY + 7*P34)</f>
        <v>42379</v>
      </c>
      <c r="R34" s="37">
        <f t="shared" si="9"/>
        <v>2</v>
      </c>
      <c r="S34" s="38" t="str">
        <f ca="1">CONCATENATE(YEAR(Q34),":",MONTH(Q34),":",R34,":",WEEKLY_REPORT_DAY,":", INDIRECT(CONCATENATE($B$39, "$A$1")))</f>
        <v>2016:1:2:7:CENTRAL</v>
      </c>
      <c r="T34" s="37">
        <f t="shared" ca="1" si="16"/>
        <v>2</v>
      </c>
      <c r="U34" s="30">
        <f t="shared" ca="1" si="17"/>
        <v>0</v>
      </c>
      <c r="V34" s="30">
        <f t="shared" ca="1" si="10"/>
        <v>50</v>
      </c>
      <c r="W34" s="30">
        <f t="shared" ca="1" si="10"/>
        <v>0</v>
      </c>
      <c r="X34" s="30">
        <f t="shared" ca="1" si="10"/>
        <v>21</v>
      </c>
      <c r="Y34" s="30">
        <f t="shared" ca="1" si="10"/>
        <v>0</v>
      </c>
      <c r="Z34" s="30">
        <f t="shared" ca="1" si="11"/>
        <v>3</v>
      </c>
      <c r="AA34" s="30">
        <f t="shared" ca="1" si="12"/>
        <v>60</v>
      </c>
      <c r="AB34" s="30">
        <f t="shared" ca="1" si="13"/>
        <v>30</v>
      </c>
      <c r="AC34" s="30">
        <f t="shared" ca="1" si="14"/>
        <v>50</v>
      </c>
      <c r="AD34" s="30">
        <f t="shared" ca="1" si="15"/>
        <v>10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2016:9:0:0:CENTRAL</v>
      </c>
      <c r="F35" s="37" t="e">
        <f t="shared" ca="1" si="5"/>
        <v>#N/A</v>
      </c>
      <c r="G35" s="30" t="e">
        <f t="shared" ca="1" si="6"/>
        <v>#N/A</v>
      </c>
      <c r="H35" s="30">
        <f t="shared" si="3"/>
        <v>8</v>
      </c>
      <c r="I35" s="37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8">
        <f>DATE(YEAR, MONTH,DAY + 7*P35)</f>
        <v>42386</v>
      </c>
      <c r="R35" s="37">
        <f t="shared" si="9"/>
        <v>3</v>
      </c>
      <c r="S35" s="38" t="str">
        <f ca="1">CONCATENATE(YEAR(Q35),":",MONTH(Q35),":",R35,":",WEEKLY_REPORT_DAY,":", INDIRECT(CONCATENATE($B$39, "$A$1")))</f>
        <v>2016:1:3:7:CENTRAL</v>
      </c>
      <c r="T35" s="37" t="e">
        <f t="shared" ca="1" si="16"/>
        <v>#N/A</v>
      </c>
      <c r="U35" s="30" t="e">
        <f t="shared" ca="1" si="17"/>
        <v>#N/A</v>
      </c>
      <c r="V35" s="30" t="e">
        <f t="shared" ca="1" si="10"/>
        <v>#N/A</v>
      </c>
      <c r="W35" s="30" t="e">
        <f t="shared" ca="1" si="10"/>
        <v>#N/A</v>
      </c>
      <c r="X35" s="30" t="e">
        <f t="shared" ca="1" si="10"/>
        <v>#N/A</v>
      </c>
      <c r="Y35" s="30" t="e">
        <f t="shared" ca="1" si="10"/>
        <v>#N/A</v>
      </c>
      <c r="Z35" s="30">
        <f t="shared" ca="1" si="11"/>
        <v>3</v>
      </c>
      <c r="AA35" s="30">
        <f t="shared" ca="1" si="12"/>
        <v>60</v>
      </c>
      <c r="AB35" s="30">
        <f t="shared" ca="1" si="13"/>
        <v>30</v>
      </c>
      <c r="AC35" s="30">
        <f t="shared" ca="1" si="14"/>
        <v>50</v>
      </c>
      <c r="AD35" s="30">
        <f t="shared" ca="1" si="15"/>
        <v>10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2016:10:0:0:CENTRAL</v>
      </c>
      <c r="F36" s="37" t="e">
        <f t="shared" ca="1" si="5"/>
        <v>#N/A</v>
      </c>
      <c r="G36" s="30" t="e">
        <f t="shared" ca="1" si="6"/>
        <v>#N/A</v>
      </c>
      <c r="H36" s="30">
        <f t="shared" si="3"/>
        <v>8</v>
      </c>
      <c r="I36" s="37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8">
        <f>DATE(YEAR, MONTH,DAY + 7*P36)</f>
        <v>42393</v>
      </c>
      <c r="R36" s="37">
        <f t="shared" si="9"/>
        <v>4</v>
      </c>
      <c r="S36" s="38" t="str">
        <f ca="1">CONCATENATE(YEAR(Q36),":",MONTH(Q36),":",R36,":",WEEKLY_REPORT_DAY,":", INDIRECT(CONCATENATE($B$39, "$A$1")))</f>
        <v>2016:1:4:7:CENTRAL</v>
      </c>
      <c r="T36" s="37">
        <f t="shared" ca="1" si="16"/>
        <v>13</v>
      </c>
      <c r="U36" s="30">
        <f t="shared" ca="1" si="17"/>
        <v>0</v>
      </c>
      <c r="V36" s="30">
        <f t="shared" ca="1" si="10"/>
        <v>47</v>
      </c>
      <c r="W36" s="30">
        <f t="shared" ca="1" si="10"/>
        <v>8</v>
      </c>
      <c r="X36" s="30">
        <f t="shared" ca="1" si="10"/>
        <v>40</v>
      </c>
      <c r="Y36" s="30">
        <f t="shared" ca="1" si="10"/>
        <v>0</v>
      </c>
      <c r="Z36" s="30">
        <f t="shared" ca="1" si="11"/>
        <v>3</v>
      </c>
      <c r="AA36" s="30">
        <f t="shared" ca="1" si="12"/>
        <v>60</v>
      </c>
      <c r="AB36" s="30">
        <f t="shared" ca="1" si="13"/>
        <v>30</v>
      </c>
      <c r="AC36" s="30">
        <f t="shared" ca="1" si="14"/>
        <v>50</v>
      </c>
      <c r="AD36" s="30">
        <f t="shared" ca="1" si="15"/>
        <v>10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2016:11:0:0:CENTRAL</v>
      </c>
      <c r="F37" s="37" t="e">
        <f t="shared" ca="1" si="5"/>
        <v>#N/A</v>
      </c>
      <c r="G37" s="30" t="e">
        <f t="shared" ca="1" si="6"/>
        <v>#N/A</v>
      </c>
      <c r="H37" s="30">
        <f t="shared" si="3"/>
        <v>8</v>
      </c>
      <c r="I37" s="37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8">
        <f>DATE(YEAR, MONTH,DAY + 7*P37)</f>
        <v>42400</v>
      </c>
      <c r="R37" s="37">
        <f t="shared" si="9"/>
        <v>5</v>
      </c>
      <c r="S37" s="38" t="str">
        <f ca="1">CONCATENATE(YEAR(Q37),":",MONTH(Q37),":",R37,":",WEEKLY_REPORT_DAY,":", INDIRECT(CONCATENATE($B$39, "$A$1")))</f>
        <v>2016:1:5:7:CENTRAL</v>
      </c>
      <c r="T37" s="37">
        <f t="shared" ca="1" si="16"/>
        <v>24</v>
      </c>
      <c r="U37" s="30">
        <f t="shared" ca="1" si="17"/>
        <v>4</v>
      </c>
      <c r="V37" s="30">
        <f t="shared" ca="1" si="10"/>
        <v>42</v>
      </c>
      <c r="W37" s="30">
        <f t="shared" ca="1" si="10"/>
        <v>9</v>
      </c>
      <c r="X37" s="30">
        <f t="shared" ca="1" si="10"/>
        <v>38</v>
      </c>
      <c r="Y37" s="30">
        <f t="shared" ca="1" si="10"/>
        <v>0</v>
      </c>
      <c r="Z37" s="30">
        <f t="shared" ca="1" si="11"/>
        <v>3</v>
      </c>
      <c r="AA37" s="30">
        <f t="shared" ca="1" si="12"/>
        <v>60</v>
      </c>
      <c r="AB37" s="30">
        <f t="shared" ca="1" si="13"/>
        <v>30</v>
      </c>
      <c r="AC37" s="30">
        <f t="shared" ca="1" si="14"/>
        <v>50</v>
      </c>
      <c r="AD37" s="30">
        <f t="shared" ca="1" si="15"/>
        <v>10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2016:12:0:0:CENTRAL</v>
      </c>
      <c r="F38" s="37" t="e">
        <f t="shared" ca="1" si="5"/>
        <v>#N/A</v>
      </c>
      <c r="G38" s="30" t="e">
        <f t="shared" ca="1" si="6"/>
        <v>#N/A</v>
      </c>
      <c r="H38" s="30">
        <f t="shared" si="3"/>
        <v>8</v>
      </c>
      <c r="I38" s="37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8">
        <f>DATE(YEAR, MONTH,DAY + 7*P38)</f>
        <v>42407</v>
      </c>
      <c r="R38" s="37">
        <f t="shared" si="9"/>
        <v>1</v>
      </c>
      <c r="S38" s="38" t="str">
        <f ca="1">CONCATENATE(YEAR(Q38),":",MONTH(Q38),":",R38,":",WEEKLY_REPORT_DAY,":", INDIRECT(CONCATENATE($B$39, "$A$1")))</f>
        <v>2016:2:1:7:CENTRAL</v>
      </c>
      <c r="T38" s="37">
        <f t="shared" ca="1" si="16"/>
        <v>35</v>
      </c>
      <c r="U38" s="30">
        <f t="shared" ca="1" si="17"/>
        <v>0</v>
      </c>
      <c r="V38" s="30">
        <f t="shared" ca="1" si="10"/>
        <v>51</v>
      </c>
      <c r="W38" s="30">
        <f t="shared" ca="1" si="10"/>
        <v>14</v>
      </c>
      <c r="X38" s="30">
        <f t="shared" ca="1" si="10"/>
        <v>64</v>
      </c>
      <c r="Y38" s="30">
        <f t="shared" ca="1" si="10"/>
        <v>2</v>
      </c>
      <c r="Z38" s="30">
        <f t="shared" ca="1" si="11"/>
        <v>3</v>
      </c>
      <c r="AA38" s="30">
        <f t="shared" ca="1" si="12"/>
        <v>60</v>
      </c>
      <c r="AB38" s="30">
        <f t="shared" ca="1" si="13"/>
        <v>30</v>
      </c>
      <c r="AC38" s="30">
        <f t="shared" ca="1" si="14"/>
        <v>50</v>
      </c>
      <c r="AD38" s="30">
        <f t="shared" ca="1" si="15"/>
        <v>10</v>
      </c>
    </row>
    <row r="39" spans="1:30">
      <c r="A39" s="8" t="s">
        <v>1475</v>
      </c>
      <c r="B39" s="2" t="s">
        <v>1471</v>
      </c>
      <c r="C39" s="37"/>
      <c r="D39" s="37"/>
      <c r="G39" s="8">
        <f ca="1">SUMIFS(G3:G38, $B3:$B38,YEAR,G3:G38,"&lt;&gt;#N/A")</f>
        <v>4</v>
      </c>
      <c r="H39" s="37"/>
      <c r="J39" s="8">
        <f ca="1">SUM(J3:J38)</f>
        <v>8</v>
      </c>
      <c r="K39" s="8">
        <f t="shared" ref="K39:O39" ca="1" si="18">SUM(K3:K38)</f>
        <v>0</v>
      </c>
      <c r="L39" s="8">
        <f t="shared" ca="1" si="18"/>
        <v>0</v>
      </c>
      <c r="M39" s="8">
        <f t="shared" ca="1" si="18"/>
        <v>8</v>
      </c>
      <c r="N39" s="8">
        <f t="shared" ca="1" si="18"/>
        <v>0</v>
      </c>
      <c r="O39" s="8">
        <f t="shared" ca="1" si="18"/>
        <v>0</v>
      </c>
    </row>
    <row r="40" spans="1:30">
      <c r="A40" s="8" t="s">
        <v>1476</v>
      </c>
      <c r="B40" s="2" t="s">
        <v>1479</v>
      </c>
      <c r="C40" s="37"/>
      <c r="D40" s="37"/>
      <c r="H40" s="37"/>
    </row>
    <row r="41" spans="1:30">
      <c r="A41" s="8" t="s">
        <v>1477</v>
      </c>
      <c r="B41" s="2" t="s">
        <v>1478</v>
      </c>
      <c r="C41" s="37"/>
      <c r="D41" s="37"/>
      <c r="H41" s="37"/>
    </row>
    <row r="42" spans="1:30">
      <c r="A42" s="60" t="s">
        <v>1480</v>
      </c>
      <c r="B42" s="2" t="s">
        <v>1481</v>
      </c>
      <c r="C42" s="37"/>
      <c r="D42" s="37"/>
      <c r="H42" s="37"/>
    </row>
    <row r="43" spans="1:30">
      <c r="A43" s="8" t="s">
        <v>1421</v>
      </c>
      <c r="B43" s="1">
        <v>8</v>
      </c>
      <c r="H43" s="37"/>
      <c r="I43" s="37"/>
      <c r="L43" s="37"/>
      <c r="M43" s="37"/>
      <c r="N43" s="37"/>
      <c r="O43" s="37"/>
      <c r="Q43" s="38"/>
    </row>
    <row r="44" spans="1:30">
      <c r="A44" s="8" t="s">
        <v>1420</v>
      </c>
      <c r="B44" s="8">
        <v>4</v>
      </c>
      <c r="H44" s="37"/>
      <c r="I44" s="37"/>
      <c r="L44" s="37"/>
      <c r="M44" s="37"/>
      <c r="N44" s="37"/>
      <c r="O44" s="37"/>
    </row>
    <row r="45" spans="1:30">
      <c r="A45" s="8" t="s">
        <v>1461</v>
      </c>
      <c r="B45" s="37">
        <f ca="1">COUNTA(INDIRECT(CONCATENATE($B$39,"$A:$A")))-1</f>
        <v>10</v>
      </c>
    </row>
    <row r="46" spans="1:30">
      <c r="A46" s="8" t="s">
        <v>632</v>
      </c>
      <c r="B46" s="8">
        <f ca="1">SUM(J39:L39)</f>
        <v>8</v>
      </c>
    </row>
    <row r="47" spans="1:30">
      <c r="A47" s="8" t="s">
        <v>633</v>
      </c>
      <c r="B47" s="8">
        <f ca="1">SUM(M39:O39)</f>
        <v>8</v>
      </c>
    </row>
    <row r="48" spans="1:30" ht="60">
      <c r="A48" s="8" t="s">
        <v>635</v>
      </c>
      <c r="B48" s="39" t="str">
        <f ca="1">CONCATENATE("Member Referral Goal 成員回條目標:     50%+ 
Member Referral Actual 成員回條實際:  ",$D$48)</f>
        <v>Member Referral Goal 成員回條目標:     50%+ 
Member Referral Actual 成員回條實際:  50%</v>
      </c>
      <c r="C48" s="40">
        <f ca="1">IFERROR(B47/SUM(B46:B47),"0")</f>
        <v>0.5</v>
      </c>
      <c r="D48" s="8" t="str">
        <f ca="1">TEXT(C48,"00%")</f>
        <v>50%</v>
      </c>
      <c r="W48" s="39"/>
      <c r="Y48" s="39"/>
      <c r="AB48" s="39"/>
    </row>
    <row r="49" spans="1:4" ht="45">
      <c r="A49" s="8" t="s">
        <v>636</v>
      </c>
      <c r="B49" s="39" t="str">
        <f ca="1">CONCATENATE("Stake Annual Goal 年度目標:  ",C49,"
Stake Actual YTD 年度實際:    ",D49)</f>
        <v>Stake Annual Goal 年度目標:  89
Stake Actual YTD 年度實際:    4</v>
      </c>
      <c r="C49" s="8">
        <f ca="1">INDIRECT(CONCATENATE($B$39,"$D$2"))</f>
        <v>89</v>
      </c>
      <c r="D49" s="8">
        <f ca="1">$G$39</f>
        <v>4</v>
      </c>
    </row>
    <row r="50" spans="1:4" ht="23.25">
      <c r="A50" s="8" t="s">
        <v>1419</v>
      </c>
      <c r="B50" s="64" t="str">
        <f ca="1">INDIRECT(CONCATENATE($B$39, "$B$1"))</f>
        <v>Central Zone</v>
      </c>
    </row>
    <row r="51" spans="1:4">
      <c r="B51" s="62" t="str">
        <f ca="1">INDIRECT(CONCATENATE($B$39, "$B$2"))</f>
        <v>臺北中地帶</v>
      </c>
    </row>
    <row r="52" spans="1:4">
      <c r="B52" s="62" t="str">
        <f ca="1">INDIRECT(CONCATENATE($B$39, "$B$6"))</f>
        <v>Central Stake</v>
      </c>
    </row>
    <row r="53" spans="1:4">
      <c r="B53" s="62" t="str">
        <f ca="1">INDIRECT(CONCATENATE($B$39, "$B$7"))</f>
        <v>臺北中支聯會</v>
      </c>
    </row>
    <row r="54" spans="1:4">
      <c r="B54" s="63">
        <f ca="1">INDIRECT(CONCATENATE($B$39, "$B$4"))</f>
        <v>42414</v>
      </c>
    </row>
    <row r="56" spans="1:4">
      <c r="A56" s="8" t="str">
        <f ca="1">CONCATENATE("2014   ",SUMIF($G$3:$G$14,"&lt;&gt;#N/A",$G$3:$G$14))</f>
        <v>2014   68</v>
      </c>
    </row>
    <row r="57" spans="1:4">
      <c r="A57" s="8" t="str">
        <f ca="1">CONCATENATE("2015   ",SUMIF($G$15:$G$26,"&lt;&gt;#N/A",$G$15:$G$26))</f>
        <v>2015   80</v>
      </c>
    </row>
    <row r="58" spans="1:4">
      <c r="A58" s="8" t="str">
        <f ca="1">CONCATENATE("2016   ",SUMIF($G$27:$G$38,"&lt;&gt;#N/A",$G$27:$G$38))</f>
        <v>2016   4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4" zoomScaleNormal="100" zoomScaleSheetLayoutView="115" workbookViewId="0">
      <selection activeCell="B4" sqref="B4:B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54</v>
      </c>
      <c r="B1" s="51" t="s">
        <v>20</v>
      </c>
      <c r="C1" s="42"/>
      <c r="D1" s="43"/>
      <c r="E1" s="43"/>
      <c r="F1" s="43"/>
      <c r="G1" s="43"/>
      <c r="H1" s="43"/>
      <c r="I1" s="43"/>
      <c r="J1" s="43"/>
      <c r="K1" s="44"/>
      <c r="L1" s="66" t="s">
        <v>27</v>
      </c>
      <c r="M1" s="66" t="s">
        <v>28</v>
      </c>
      <c r="N1" s="66" t="s">
        <v>29</v>
      </c>
      <c r="O1" s="66" t="s">
        <v>30</v>
      </c>
      <c r="P1" s="66" t="s">
        <v>31</v>
      </c>
      <c r="Q1" s="66" t="s">
        <v>32</v>
      </c>
      <c r="R1" s="66" t="s">
        <v>64</v>
      </c>
      <c r="S1" s="66" t="s">
        <v>65</v>
      </c>
      <c r="T1" s="66" t="s">
        <v>66</v>
      </c>
      <c r="U1" s="66" t="s">
        <v>33</v>
      </c>
      <c r="V1" s="66" t="s">
        <v>34</v>
      </c>
    </row>
    <row r="2" spans="1:22" ht="15" customHeight="1">
      <c r="B2" s="68" t="s">
        <v>902</v>
      </c>
      <c r="C2" s="35" t="s">
        <v>1399</v>
      </c>
      <c r="D2" s="75">
        <v>89</v>
      </c>
      <c r="E2" s="53"/>
      <c r="F2" s="53"/>
      <c r="G2" s="72" t="s">
        <v>69</v>
      </c>
      <c r="H2" s="73"/>
      <c r="I2" s="73"/>
      <c r="J2" s="74"/>
      <c r="K2" s="65" t="s">
        <v>59</v>
      </c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1:22" ht="15" customHeight="1">
      <c r="B3" s="69"/>
      <c r="C3" s="34" t="s">
        <v>1400</v>
      </c>
      <c r="D3" s="76"/>
      <c r="E3" s="54"/>
      <c r="F3" s="54"/>
      <c r="G3" s="72" t="s">
        <v>1393</v>
      </c>
      <c r="H3" s="73"/>
      <c r="I3" s="73"/>
      <c r="J3" s="74"/>
      <c r="K3" s="65" t="s">
        <v>1391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ht="15" customHeight="1">
      <c r="B4" s="82">
        <f>DATE</f>
        <v>42414</v>
      </c>
      <c r="C4" s="32" t="s">
        <v>1396</v>
      </c>
      <c r="D4" s="33"/>
      <c r="E4" s="33"/>
      <c r="F4" s="33"/>
      <c r="G4" s="78">
        <f>ROUND($D$2/12*MONTH,0)</f>
        <v>15</v>
      </c>
      <c r="H4" s="79"/>
      <c r="I4" s="79"/>
      <c r="J4" s="80"/>
      <c r="K4" s="52">
        <f>ROUND($D$2/12,0)</f>
        <v>7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22" ht="15" customHeight="1">
      <c r="B5" s="83"/>
      <c r="C5" s="5" t="s">
        <v>1397</v>
      </c>
      <c r="D5" s="6"/>
      <c r="E5" s="6"/>
      <c r="F5" s="6"/>
      <c r="G5" s="84" t="e">
        <f>#REF!</f>
        <v>#REF!</v>
      </c>
      <c r="H5" s="85"/>
      <c r="I5" s="85"/>
      <c r="J5" s="86"/>
      <c r="K5" s="55">
        <f>$L$30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>
      <c r="B6" s="48" t="s">
        <v>20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902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882</v>
      </c>
      <c r="B10" s="27" t="s">
        <v>883</v>
      </c>
      <c r="C10" s="4" t="s">
        <v>904</v>
      </c>
      <c r="D10" s="4" t="s">
        <v>905</v>
      </c>
      <c r="E10" s="4" t="str">
        <f t="shared" ref="E10:E15" si="0">CONCATENATE(YEAR,":",MONTH,":",WEEK,":",DAY,":",$A10)</f>
        <v>2016:2:2:7:NORTH_JINHUA_E</v>
      </c>
      <c r="F10" s="4">
        <f>MATCH($E10,REPORT_DATA_BY_COMP!$A:$A,0)</f>
        <v>422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20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884</v>
      </c>
      <c r="B11" s="27" t="s">
        <v>885</v>
      </c>
      <c r="C11" s="4" t="s">
        <v>906</v>
      </c>
      <c r="D11" s="4" t="s">
        <v>907</v>
      </c>
      <c r="E11" s="4" t="str">
        <f t="shared" si="0"/>
        <v>2016:2:2:7:WANDA_E</v>
      </c>
      <c r="F11" s="4">
        <f>MATCH($E11,REPORT_DATA_BY_COMP!$A:$A,0)</f>
        <v>454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5</v>
      </c>
      <c r="V11" s="11">
        <f>IFERROR(INDEX(REPORT_DATA_BY_COMP!$A:$AH,$F11,MATCH(V$8,REPORT_DATA_BY_COMP!$A$1:$AH$1,0)), "")</f>
        <v>0</v>
      </c>
    </row>
    <row r="12" spans="1:22">
      <c r="A12" s="26" t="s">
        <v>886</v>
      </c>
      <c r="B12" s="27" t="s">
        <v>887</v>
      </c>
      <c r="C12" s="4" t="s">
        <v>908</v>
      </c>
      <c r="D12" s="4" t="s">
        <v>909</v>
      </c>
      <c r="E12" s="4" t="str">
        <f t="shared" si="0"/>
        <v>2016:2:2:7:WANDA_A_S</v>
      </c>
      <c r="F12" s="4">
        <f>MATCH($E12,REPORT_DATA_BY_COMP!$A:$A,0)</f>
        <v>452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888</v>
      </c>
      <c r="B13" s="27" t="s">
        <v>889</v>
      </c>
      <c r="C13" s="4" t="s">
        <v>910</v>
      </c>
      <c r="D13" s="4" t="s">
        <v>911</v>
      </c>
      <c r="E13" s="4" t="str">
        <f t="shared" si="0"/>
        <v>2016:2:2:7:WANDA_B_S</v>
      </c>
      <c r="F13" s="4">
        <f>MATCH($E13,REPORT_DATA_BY_COMP!$A:$A,0)</f>
        <v>453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6" t="s">
        <v>890</v>
      </c>
      <c r="B14" s="27" t="s">
        <v>891</v>
      </c>
      <c r="C14" s="4" t="s">
        <v>912</v>
      </c>
      <c r="D14" s="4" t="s">
        <v>913</v>
      </c>
      <c r="E14" s="4" t="str">
        <f t="shared" si="0"/>
        <v>2016:2:2:7:XINAN_S</v>
      </c>
      <c r="F14" s="4">
        <f>MATCH($E14,REPORT_DATA_BY_COMP!$A:$A,0)</f>
        <v>457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9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10</v>
      </c>
      <c r="R14" s="11">
        <f>IFERROR(INDEX(REPORT_DATA_BY_COMP!$A:$AH,$F14,MATCH(R$8,REPORT_DATA_BY_COMP!$A$1:$AH$1,0)), "")</f>
        <v>8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6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A15" s="26" t="s">
        <v>892</v>
      </c>
      <c r="B15" s="27" t="s">
        <v>893</v>
      </c>
      <c r="C15" s="4" t="s">
        <v>914</v>
      </c>
      <c r="D15" s="4" t="s">
        <v>915</v>
      </c>
      <c r="E15" s="4" t="str">
        <f t="shared" si="0"/>
        <v>2016:2:2:7:TOUR_S</v>
      </c>
      <c r="F15" s="4">
        <f>MATCH($E15,REPORT_DATA_BY_COMP!$A:$A,0)</f>
        <v>448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11</v>
      </c>
      <c r="Q15" s="11">
        <f>IFERROR(INDEX(REPORT_DATA_BY_COMP!$A:$AH,$F15,MATCH(Q$8,REPORT_DATA_BY_COMP!$A$1:$AH$1,0)), "")</f>
        <v>18</v>
      </c>
      <c r="R15" s="11">
        <f>IFERROR(INDEX(REPORT_DATA_BY_COMP!$A:$AH,$F15,MATCH(R$8,REPORT_DATA_BY_COMP!$A$1:$AH$1,0)), "")</f>
        <v>8</v>
      </c>
      <c r="S15" s="11">
        <f>IFERROR(INDEX(REPORT_DATA_BY_COMP!$A:$AH,$F15,MATCH(S$8,REPORT_DATA_BY_COMP!$A$1:$AH$1,0)), "")</f>
        <v>1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B16" s="9" t="s">
        <v>1418</v>
      </c>
      <c r="C16" s="10"/>
      <c r="D16" s="10"/>
      <c r="E16" s="10"/>
      <c r="F16" s="10"/>
      <c r="G16" s="12">
        <f>SUM(G10:G15)</f>
        <v>0</v>
      </c>
      <c r="H16" s="12">
        <f t="shared" ref="H16:V16" si="1">SUM(H10:H15)</f>
        <v>1</v>
      </c>
      <c r="I16" s="12">
        <f t="shared" si="1"/>
        <v>12</v>
      </c>
      <c r="J16" s="12">
        <f t="shared" si="1"/>
        <v>13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42</v>
      </c>
      <c r="O16" s="12">
        <f t="shared" si="1"/>
        <v>10</v>
      </c>
      <c r="P16" s="12">
        <f t="shared" si="1"/>
        <v>44</v>
      </c>
      <c r="Q16" s="12">
        <f t="shared" si="1"/>
        <v>76</v>
      </c>
      <c r="R16" s="12">
        <f t="shared" si="1"/>
        <v>37</v>
      </c>
      <c r="S16" s="12">
        <f t="shared" si="1"/>
        <v>4</v>
      </c>
      <c r="T16" s="12">
        <f t="shared" si="1"/>
        <v>19</v>
      </c>
      <c r="U16" s="12">
        <f t="shared" si="1"/>
        <v>5</v>
      </c>
      <c r="V16" s="12">
        <f t="shared" si="1"/>
        <v>0</v>
      </c>
    </row>
    <row r="17" spans="1:22">
      <c r="B17" s="5" t="s">
        <v>1450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6" t="s">
        <v>894</v>
      </c>
      <c r="B18" s="27" t="s">
        <v>895</v>
      </c>
      <c r="C18" s="4" t="s">
        <v>916</v>
      </c>
      <c r="D18" s="4" t="s">
        <v>917</v>
      </c>
      <c r="E18" s="4" t="str">
        <f>CONCATENATE(YEAR,":",MONTH,":",WEEK,":",DAY,":",$A18)</f>
        <v>2016:2:2:7:SANCHONG_E</v>
      </c>
      <c r="F18" s="4">
        <f>MATCH($E18,REPORT_DATA_BY_COMP!$A:$A,0)</f>
        <v>424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2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4</v>
      </c>
      <c r="P18" s="11">
        <f>IFERROR(INDEX(REPORT_DATA_BY_COMP!$A:$AH,$F18,MATCH(P$8,REPORT_DATA_BY_COMP!$A$1:$AH$1,0)), "")</f>
        <v>11</v>
      </c>
      <c r="Q18" s="11">
        <f>IFERROR(INDEX(REPORT_DATA_BY_COMP!$A:$AH,$F18,MATCH(Q$8,REPORT_DATA_BY_COMP!$A$1:$AH$1,0)), "")</f>
        <v>5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6" t="s">
        <v>896</v>
      </c>
      <c r="B19" s="27" t="s">
        <v>897</v>
      </c>
      <c r="C19" s="4" t="s">
        <v>918</v>
      </c>
      <c r="D19" s="4" t="s">
        <v>919</v>
      </c>
      <c r="E19" s="4" t="str">
        <f>CONCATENATE(YEAR,":",MONTH,":",WEEK,":",DAY,":",$A19)</f>
        <v>2016:2:2:7:LUZHOU_A_E</v>
      </c>
      <c r="F19" s="4">
        <f>MATCH($E19,REPORT_DATA_BY_COMP!$A:$A,0)</f>
        <v>414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3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4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4</v>
      </c>
      <c r="S19" s="11">
        <f>IFERROR(INDEX(REPORT_DATA_BY_COMP!$A:$AH,$F19,MATCH(S$8,REPORT_DATA_BY_COMP!$A$1:$AH$1,0)), "")</f>
        <v>1</v>
      </c>
      <c r="T19" s="11">
        <f>IFERROR(INDEX(REPORT_DATA_BY_COMP!$A:$AH,$F19,MATCH(T$8,REPORT_DATA_BY_COMP!$A$1:$AH$1,0)), "")</f>
        <v>1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1</v>
      </c>
    </row>
    <row r="20" spans="1:22">
      <c r="A20" s="26" t="s">
        <v>898</v>
      </c>
      <c r="B20" s="27" t="s">
        <v>899</v>
      </c>
      <c r="C20" s="4" t="s">
        <v>920</v>
      </c>
      <c r="D20" s="4" t="s">
        <v>921</v>
      </c>
      <c r="E20" s="4" t="str">
        <f>CONCATENATE(YEAR,":",MONTH,":",WEEK,":",DAY,":",$A20)</f>
        <v>2016:2:2:7:LUZHOU_B_E</v>
      </c>
      <c r="F20" s="4">
        <f>MATCH($E20,REPORT_DATA_BY_COMP!$A:$A,0)</f>
        <v>415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7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16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900</v>
      </c>
      <c r="B21" s="27" t="s">
        <v>901</v>
      </c>
      <c r="C21" s="4" t="s">
        <v>922</v>
      </c>
      <c r="D21" s="4" t="s">
        <v>923</v>
      </c>
      <c r="E21" s="4" t="str">
        <f>CONCATENATE(YEAR,":",MONTH,":",WEEK,":",DAY,":",$A21)</f>
        <v>2016:2:2:7:SANCHONG_S</v>
      </c>
      <c r="F21" s="4">
        <f>MATCH($E21,REPORT_DATA_BY_COMP!$A:$A,0)</f>
        <v>425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9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B22" s="9" t="s">
        <v>1418</v>
      </c>
      <c r="C22" s="10"/>
      <c r="D22" s="10"/>
      <c r="E22" s="10"/>
      <c r="F22" s="10"/>
      <c r="G22" s="12">
        <f>SUM(G18:G21)</f>
        <v>0</v>
      </c>
      <c r="H22" s="12">
        <f t="shared" ref="H22:V22" si="2">SUM(H18:H21)</f>
        <v>1</v>
      </c>
      <c r="I22" s="12">
        <f t="shared" si="2"/>
        <v>4</v>
      </c>
      <c r="J22" s="12">
        <f t="shared" si="2"/>
        <v>7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19</v>
      </c>
      <c r="O22" s="12">
        <f t="shared" si="2"/>
        <v>6</v>
      </c>
      <c r="P22" s="12">
        <f t="shared" si="2"/>
        <v>26</v>
      </c>
      <c r="Q22" s="12">
        <f t="shared" si="2"/>
        <v>36</v>
      </c>
      <c r="R22" s="12">
        <f t="shared" si="2"/>
        <v>19</v>
      </c>
      <c r="S22" s="12">
        <f t="shared" si="2"/>
        <v>1</v>
      </c>
      <c r="T22" s="12">
        <f t="shared" si="2"/>
        <v>12</v>
      </c>
      <c r="U22" s="12">
        <f t="shared" si="2"/>
        <v>2</v>
      </c>
      <c r="V22" s="12">
        <f t="shared" si="2"/>
        <v>1</v>
      </c>
    </row>
    <row r="23" spans="1:22">
      <c r="A23" s="60"/>
      <c r="B23" s="4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6"/>
    </row>
    <row r="24" spans="1:22">
      <c r="B24" s="13" t="s">
        <v>1416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>
      <c r="B25" s="28" t="s">
        <v>1387</v>
      </c>
      <c r="C25" s="14"/>
      <c r="D25" s="14"/>
      <c r="E25" s="14" t="str">
        <f>CONCATENATE(YEAR,":",MONTH,":1:",WEEKLY_REPORT_DAY,":", $A$1)</f>
        <v>2016:2:1:7:CENTRAL</v>
      </c>
      <c r="F25" s="14">
        <f>MATCH($E25,REPORT_DATA_BY_ZONE!$A:$A, 0)</f>
        <v>35</v>
      </c>
      <c r="G25" s="11">
        <f>IFERROR(INDEX(REPORT_DATA_BY_ZONE!$A:$AH,$F25,MATCH(G$8,REPORT_DATA_BY_ZONE!$A$1:$AH$1,0)), "")</f>
        <v>0</v>
      </c>
      <c r="H25" s="11">
        <f>IFERROR(INDEX(REPORT_DATA_BY_ZONE!$A:$AH,$F25,MATCH(H$8,REPORT_DATA_BY_ZONE!$A$1:$AH$1,0)), "")</f>
        <v>1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25</v>
      </c>
      <c r="K25" s="11">
        <f>IFERROR(INDEX(REPORT_DATA_BY_ZONE!$A:$AH,$F25,MATCH(K$8,REPORT_DATA_BY_ZONE!$A$1:$AH$1,0)), "")</f>
        <v>0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51</v>
      </c>
      <c r="O25" s="11">
        <f>IFERROR(INDEX(REPORT_DATA_BY_ZONE!$A:$AH,$F25,MATCH(O$8,REPORT_DATA_BY_ZONE!$A$1:$AH$1,0)), "")</f>
        <v>14</v>
      </c>
      <c r="P25" s="11">
        <f>IFERROR(INDEX(REPORT_DATA_BY_ZONE!$A:$AH,$F25,MATCH(P$8,REPORT_DATA_BY_ZONE!$A$1:$AH$1,0)), "")</f>
        <v>79</v>
      </c>
      <c r="Q25" s="11">
        <f>IFERROR(INDEX(REPORT_DATA_BY_ZONE!$A:$AH,$F25,MATCH(Q$8,REPORT_DATA_BY_ZONE!$A$1:$AH$1,0)), "")</f>
        <v>139</v>
      </c>
      <c r="R25" s="11">
        <f>IFERROR(INDEX(REPORT_DATA_BY_ZONE!$A:$AH,$F25,MATCH(R$8,REPORT_DATA_BY_ZONE!$A$1:$AH$1,0)), "")</f>
        <v>64</v>
      </c>
      <c r="S25" s="11">
        <f>IFERROR(INDEX(REPORT_DATA_BY_ZONE!$A:$AH,$F25,MATCH(S$8,REPORT_DATA_BY_ZONE!$A$1:$AH$1,0)), "")</f>
        <v>2</v>
      </c>
      <c r="T25" s="11">
        <f>IFERROR(INDEX(REPORT_DATA_BY_ZONE!$A:$AH,$F25,MATCH(T$8,REPORT_DATA_BY_ZONE!$A$1:$AH$1,0)), "")</f>
        <v>36</v>
      </c>
      <c r="U25" s="11">
        <f>IFERROR(INDEX(REPORT_DATA_BY_ZONE!$A:$AH,$F25,MATCH(U$8,REPORT_DATA_BY_ZONE!$A$1:$AH$1,0)), "")</f>
        <v>3</v>
      </c>
      <c r="V25" s="11">
        <f>IFERROR(INDEX(REPORT_DATA_BY_ZONE!$A:$AH,$F25,MATCH(V$8,REPORT_DATA_BY_ZONE!$A$1:$AH$1,0)), "")</f>
        <v>5</v>
      </c>
    </row>
    <row r="26" spans="1:22">
      <c r="B26" s="28" t="s">
        <v>1386</v>
      </c>
      <c r="C26" s="14"/>
      <c r="D26" s="14"/>
      <c r="E26" s="14" t="str">
        <f>CONCATENATE(YEAR,":",MONTH,":2:",WEEKLY_REPORT_DAY,":", $A$1)</f>
        <v>2016:2:2:7:CENTRAL</v>
      </c>
      <c r="F26" s="14">
        <f>MATCH($E26,REPORT_DATA_BY_ZONE!$A:$A, 0)</f>
        <v>46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20</v>
      </c>
      <c r="K26" s="11">
        <f>IFERROR(INDEX(REPORT_DATA_BY_ZONE!$A:$AH,$F26,MATCH(K$8,REPORT_DATA_BY_ZONE!$A$1:$AH$1,0)), "")</f>
        <v>1</v>
      </c>
      <c r="L26" s="11">
        <f>IFERROR(INDEX(REPORT_DATA_BY_ZONE!$A:$AH,$F26,MATCH(L$8,REPORT_DATA_BY_ZONE!$A$1:$AH$1,0)), "")</f>
        <v>0</v>
      </c>
      <c r="M26" s="11">
        <f>IFERROR(INDEX(REPORT_DATA_BY_ZONE!$A:$AH,$F26,MATCH(M$8,REPORT_DATA_BY_ZONE!$A$1:$AH$1,0)), "")</f>
        <v>0</v>
      </c>
      <c r="N26" s="11">
        <f>IFERROR(INDEX(REPORT_DATA_BY_ZONE!$A:$AH,$F26,MATCH(N$8,REPORT_DATA_BY_ZONE!$A$1:$AH$1,0)), "")</f>
        <v>61</v>
      </c>
      <c r="O26" s="11">
        <f>IFERROR(INDEX(REPORT_DATA_BY_ZONE!$A:$AH,$F26,MATCH(O$8,REPORT_DATA_BY_ZONE!$A$1:$AH$1,0)), "")</f>
        <v>16</v>
      </c>
      <c r="P26" s="11">
        <f>IFERROR(INDEX(REPORT_DATA_BY_ZONE!$A:$AH,$F26,MATCH(P$8,REPORT_DATA_BY_ZONE!$A$1:$AH$1,0)), "")</f>
        <v>70</v>
      </c>
      <c r="Q26" s="11">
        <f>IFERROR(INDEX(REPORT_DATA_BY_ZONE!$A:$AH,$F26,MATCH(Q$8,REPORT_DATA_BY_ZONE!$A$1:$AH$1,0)), "")</f>
        <v>112</v>
      </c>
      <c r="R26" s="11">
        <f>IFERROR(INDEX(REPORT_DATA_BY_ZONE!$A:$AH,$F26,MATCH(R$8,REPORT_DATA_BY_ZONE!$A$1:$AH$1,0)), "")</f>
        <v>56</v>
      </c>
      <c r="S26" s="11">
        <f>IFERROR(INDEX(REPORT_DATA_BY_ZONE!$A:$AH,$F26,MATCH(S$8,REPORT_DATA_BY_ZONE!$A$1:$AH$1,0)), "")</f>
        <v>5</v>
      </c>
      <c r="T26" s="11">
        <f>IFERROR(INDEX(REPORT_DATA_BY_ZONE!$A:$AH,$F26,MATCH(T$8,REPORT_DATA_BY_ZONE!$A$1:$AH$1,0)), "")</f>
        <v>31</v>
      </c>
      <c r="U26" s="11">
        <f>IFERROR(INDEX(REPORT_DATA_BY_ZONE!$A:$AH,$F26,MATCH(U$8,REPORT_DATA_BY_ZONE!$A$1:$AH$1,0)), "")</f>
        <v>7</v>
      </c>
      <c r="V26" s="11">
        <f>IFERROR(INDEX(REPORT_DATA_BY_ZONE!$A:$AH,$F26,MATCH(V$8,REPORT_DATA_BY_ZONE!$A$1:$AH$1,0)), "")</f>
        <v>1</v>
      </c>
    </row>
    <row r="27" spans="1:22">
      <c r="B27" s="28" t="s">
        <v>1388</v>
      </c>
      <c r="C27" s="14"/>
      <c r="D27" s="14"/>
      <c r="E27" s="14" t="str">
        <f>CONCATENATE(YEAR,":",MONTH,":3:",WEEKLY_REPORT_DAY,":", $A$1)</f>
        <v>2016:2:3:7:CENTRAL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1389</v>
      </c>
      <c r="C28" s="14"/>
      <c r="D28" s="14"/>
      <c r="E28" s="14" t="str">
        <f>CONCATENATE(YEAR,":",MONTH,":4:",WEEKLY_REPORT_DAY,":", $A$1)</f>
        <v>2016:2:4:7:CENTRAL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28" t="s">
        <v>1390</v>
      </c>
      <c r="C29" s="14"/>
      <c r="D29" s="14"/>
      <c r="E29" s="14" t="str">
        <f>CONCATENATE(YEAR,":",MONTH,":5:",WEEKLY_REPORT_DAY,":", $A$1)</f>
        <v>2016:2:5:7:CENTRAL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18" t="s">
        <v>1418</v>
      </c>
      <c r="C30" s="15"/>
      <c r="D30" s="15"/>
      <c r="E30" s="15"/>
      <c r="F30" s="15"/>
      <c r="G30" s="19">
        <f>SUM(G25:G29)</f>
        <v>0</v>
      </c>
      <c r="H30" s="19">
        <f t="shared" ref="H30:V30" si="3">SUM(H25:H29)</f>
        <v>3</v>
      </c>
      <c r="I30" s="19">
        <f t="shared" si="3"/>
        <v>29</v>
      </c>
      <c r="J30" s="19">
        <f t="shared" si="3"/>
        <v>45</v>
      </c>
      <c r="K30" s="19">
        <f t="shared" si="3"/>
        <v>1</v>
      </c>
      <c r="L30" s="19">
        <f t="shared" si="3"/>
        <v>0</v>
      </c>
      <c r="M30" s="19">
        <f t="shared" si="3"/>
        <v>0</v>
      </c>
      <c r="N30" s="19">
        <f t="shared" si="3"/>
        <v>112</v>
      </c>
      <c r="O30" s="19">
        <f t="shared" si="3"/>
        <v>30</v>
      </c>
      <c r="P30" s="19">
        <f t="shared" si="3"/>
        <v>149</v>
      </c>
      <c r="Q30" s="19">
        <f t="shared" si="3"/>
        <v>251</v>
      </c>
      <c r="R30" s="19">
        <f t="shared" si="3"/>
        <v>120</v>
      </c>
      <c r="S30" s="19">
        <f t="shared" si="3"/>
        <v>7</v>
      </c>
      <c r="T30" s="19">
        <f t="shared" si="3"/>
        <v>67</v>
      </c>
      <c r="U30" s="19">
        <f t="shared" si="3"/>
        <v>10</v>
      </c>
      <c r="V30" s="19">
        <f t="shared" si="3"/>
        <v>6</v>
      </c>
    </row>
  </sheetData>
  <mergeCells count="18">
    <mergeCell ref="G4:J4"/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</mergeCells>
  <conditionalFormatting sqref="L10:M11">
    <cfRule type="cellIs" dxfId="367" priority="79" operator="lessThan">
      <formula>0.5</formula>
    </cfRule>
    <cfRule type="cellIs" dxfId="366" priority="80" operator="greaterThan">
      <formula>0.5</formula>
    </cfRule>
  </conditionalFormatting>
  <conditionalFormatting sqref="N10:N11">
    <cfRule type="cellIs" dxfId="365" priority="77" operator="lessThan">
      <formula>4.5</formula>
    </cfRule>
    <cfRule type="cellIs" dxfId="364" priority="78" operator="greaterThan">
      <formula>5.5</formula>
    </cfRule>
  </conditionalFormatting>
  <conditionalFormatting sqref="O10:O11">
    <cfRule type="cellIs" dxfId="363" priority="75" operator="lessThan">
      <formula>1.5</formula>
    </cfRule>
    <cfRule type="cellIs" dxfId="362" priority="76" operator="greaterThan">
      <formula>2.5</formula>
    </cfRule>
  </conditionalFormatting>
  <conditionalFormatting sqref="P10:P11">
    <cfRule type="cellIs" dxfId="361" priority="73" operator="lessThan">
      <formula>4.5</formula>
    </cfRule>
    <cfRule type="cellIs" dxfId="360" priority="74" operator="greaterThan">
      <formula>7.5</formula>
    </cfRule>
  </conditionalFormatting>
  <conditionalFormatting sqref="R10:S11">
    <cfRule type="cellIs" dxfId="359" priority="71" operator="lessThan">
      <formula>2.5</formula>
    </cfRule>
    <cfRule type="cellIs" dxfId="358" priority="72" operator="greaterThan">
      <formula>4.5</formula>
    </cfRule>
  </conditionalFormatting>
  <conditionalFormatting sqref="T10:T11">
    <cfRule type="cellIs" dxfId="357" priority="69" operator="lessThan">
      <formula>2.5</formula>
    </cfRule>
    <cfRule type="cellIs" dxfId="356" priority="70" operator="greaterThan">
      <formula>4.5</formula>
    </cfRule>
  </conditionalFormatting>
  <conditionalFormatting sqref="U10:U11">
    <cfRule type="cellIs" dxfId="355" priority="68" operator="greaterThan">
      <formula>1.5</formula>
    </cfRule>
  </conditionalFormatting>
  <conditionalFormatting sqref="L10:V11">
    <cfRule type="expression" dxfId="354" priority="65">
      <formula>L10=""</formula>
    </cfRule>
  </conditionalFormatting>
  <conditionalFormatting sqref="S10:S11">
    <cfRule type="cellIs" dxfId="353" priority="66" operator="greaterThan">
      <formula>0.5</formula>
    </cfRule>
    <cfRule type="cellIs" dxfId="352" priority="67" operator="lessThan">
      <formula>0.5</formula>
    </cfRule>
  </conditionalFormatting>
  <conditionalFormatting sqref="L18:M19">
    <cfRule type="cellIs" dxfId="351" priority="63" operator="lessThan">
      <formula>0.5</formula>
    </cfRule>
    <cfRule type="cellIs" dxfId="350" priority="64" operator="greaterThan">
      <formula>0.5</formula>
    </cfRule>
  </conditionalFormatting>
  <conditionalFormatting sqref="N18:N19">
    <cfRule type="cellIs" dxfId="349" priority="61" operator="lessThan">
      <formula>4.5</formula>
    </cfRule>
    <cfRule type="cellIs" dxfId="348" priority="62" operator="greaterThan">
      <formula>5.5</formula>
    </cfRule>
  </conditionalFormatting>
  <conditionalFormatting sqref="O18:O19">
    <cfRule type="cellIs" dxfId="347" priority="59" operator="lessThan">
      <formula>1.5</formula>
    </cfRule>
    <cfRule type="cellIs" dxfId="346" priority="60" operator="greaterThan">
      <formula>2.5</formula>
    </cfRule>
  </conditionalFormatting>
  <conditionalFormatting sqref="P18:P19">
    <cfRule type="cellIs" dxfId="345" priority="57" operator="lessThan">
      <formula>4.5</formula>
    </cfRule>
    <cfRule type="cellIs" dxfId="344" priority="58" operator="greaterThan">
      <formula>7.5</formula>
    </cfRule>
  </conditionalFormatting>
  <conditionalFormatting sqref="R18:S19">
    <cfRule type="cellIs" dxfId="343" priority="55" operator="lessThan">
      <formula>2.5</formula>
    </cfRule>
    <cfRule type="cellIs" dxfId="342" priority="56" operator="greaterThan">
      <formula>4.5</formula>
    </cfRule>
  </conditionalFormatting>
  <conditionalFormatting sqref="T18:T19">
    <cfRule type="cellIs" dxfId="341" priority="53" operator="lessThan">
      <formula>2.5</formula>
    </cfRule>
    <cfRule type="cellIs" dxfId="340" priority="54" operator="greaterThan">
      <formula>4.5</formula>
    </cfRule>
  </conditionalFormatting>
  <conditionalFormatting sqref="U18:U19">
    <cfRule type="cellIs" dxfId="339" priority="52" operator="greaterThan">
      <formula>1.5</formula>
    </cfRule>
  </conditionalFormatting>
  <conditionalFormatting sqref="L18:V19">
    <cfRule type="expression" dxfId="338" priority="49">
      <formula>L18=""</formula>
    </cfRule>
  </conditionalFormatting>
  <conditionalFormatting sqref="S18:S19">
    <cfRule type="cellIs" dxfId="337" priority="50" operator="greaterThan">
      <formula>0.5</formula>
    </cfRule>
    <cfRule type="cellIs" dxfId="336" priority="51" operator="lessThan">
      <formula>0.5</formula>
    </cfRule>
  </conditionalFormatting>
  <conditionalFormatting sqref="L12:M13">
    <cfRule type="cellIs" dxfId="335" priority="47" operator="lessThan">
      <formula>0.5</formula>
    </cfRule>
    <cfRule type="cellIs" dxfId="334" priority="48" operator="greaterThan">
      <formula>0.5</formula>
    </cfRule>
  </conditionalFormatting>
  <conditionalFormatting sqref="N12:N13">
    <cfRule type="cellIs" dxfId="333" priority="45" operator="lessThan">
      <formula>4.5</formula>
    </cfRule>
    <cfRule type="cellIs" dxfId="332" priority="46" operator="greaterThan">
      <formula>5.5</formula>
    </cfRule>
  </conditionalFormatting>
  <conditionalFormatting sqref="O12:O13">
    <cfRule type="cellIs" dxfId="331" priority="43" operator="lessThan">
      <formula>1.5</formula>
    </cfRule>
    <cfRule type="cellIs" dxfId="330" priority="44" operator="greaterThan">
      <formula>2.5</formula>
    </cfRule>
  </conditionalFormatting>
  <conditionalFormatting sqref="P12:P13">
    <cfRule type="cellIs" dxfId="329" priority="41" operator="lessThan">
      <formula>4.5</formula>
    </cfRule>
    <cfRule type="cellIs" dxfId="328" priority="42" operator="greaterThan">
      <formula>7.5</formula>
    </cfRule>
  </conditionalFormatting>
  <conditionalFormatting sqref="R12:S13">
    <cfRule type="cellIs" dxfId="327" priority="39" operator="lessThan">
      <formula>2.5</formula>
    </cfRule>
    <cfRule type="cellIs" dxfId="326" priority="40" operator="greaterThan">
      <formula>4.5</formula>
    </cfRule>
  </conditionalFormatting>
  <conditionalFormatting sqref="T12:T13">
    <cfRule type="cellIs" dxfId="325" priority="37" operator="lessThan">
      <formula>2.5</formula>
    </cfRule>
    <cfRule type="cellIs" dxfId="324" priority="38" operator="greaterThan">
      <formula>4.5</formula>
    </cfRule>
  </conditionalFormatting>
  <conditionalFormatting sqref="U12:U13">
    <cfRule type="cellIs" dxfId="323" priority="36" operator="greaterThan">
      <formula>1.5</formula>
    </cfRule>
  </conditionalFormatting>
  <conditionalFormatting sqref="L12:V13">
    <cfRule type="expression" dxfId="322" priority="33">
      <formula>L12=""</formula>
    </cfRule>
  </conditionalFormatting>
  <conditionalFormatting sqref="S12:S13">
    <cfRule type="cellIs" dxfId="321" priority="34" operator="greaterThan">
      <formula>0.5</formula>
    </cfRule>
    <cfRule type="cellIs" dxfId="320" priority="35" operator="lessThan">
      <formula>0.5</formula>
    </cfRule>
  </conditionalFormatting>
  <conditionalFormatting sqref="L20:M21">
    <cfRule type="cellIs" dxfId="319" priority="31" operator="lessThan">
      <formula>0.5</formula>
    </cfRule>
    <cfRule type="cellIs" dxfId="318" priority="32" operator="greaterThan">
      <formula>0.5</formula>
    </cfRule>
  </conditionalFormatting>
  <conditionalFormatting sqref="N20:N21">
    <cfRule type="cellIs" dxfId="317" priority="29" operator="lessThan">
      <formula>4.5</formula>
    </cfRule>
    <cfRule type="cellIs" dxfId="316" priority="30" operator="greaterThan">
      <formula>5.5</formula>
    </cfRule>
  </conditionalFormatting>
  <conditionalFormatting sqref="O20:O21">
    <cfRule type="cellIs" dxfId="315" priority="27" operator="lessThan">
      <formula>1.5</formula>
    </cfRule>
    <cfRule type="cellIs" dxfId="314" priority="28" operator="greaterThan">
      <formula>2.5</formula>
    </cfRule>
  </conditionalFormatting>
  <conditionalFormatting sqref="P20:P21">
    <cfRule type="cellIs" dxfId="313" priority="25" operator="lessThan">
      <formula>4.5</formula>
    </cfRule>
    <cfRule type="cellIs" dxfId="312" priority="26" operator="greaterThan">
      <formula>7.5</formula>
    </cfRule>
  </conditionalFormatting>
  <conditionalFormatting sqref="R20:S21">
    <cfRule type="cellIs" dxfId="311" priority="23" operator="lessThan">
      <formula>2.5</formula>
    </cfRule>
    <cfRule type="cellIs" dxfId="310" priority="24" operator="greaterThan">
      <formula>4.5</formula>
    </cfRule>
  </conditionalFormatting>
  <conditionalFormatting sqref="T20:T21">
    <cfRule type="cellIs" dxfId="309" priority="21" operator="lessThan">
      <formula>2.5</formula>
    </cfRule>
    <cfRule type="cellIs" dxfId="308" priority="22" operator="greaterThan">
      <formula>4.5</formula>
    </cfRule>
  </conditionalFormatting>
  <conditionalFormatting sqref="U20:U21">
    <cfRule type="cellIs" dxfId="307" priority="20" operator="greaterThan">
      <formula>1.5</formula>
    </cfRule>
  </conditionalFormatting>
  <conditionalFormatting sqref="L20:V21">
    <cfRule type="expression" dxfId="306" priority="17">
      <formula>L20=""</formula>
    </cfRule>
  </conditionalFormatting>
  <conditionalFormatting sqref="S20:S21">
    <cfRule type="cellIs" dxfId="305" priority="18" operator="greaterThan">
      <formula>0.5</formula>
    </cfRule>
    <cfRule type="cellIs" dxfId="304" priority="19" operator="lessThan">
      <formula>0.5</formula>
    </cfRule>
  </conditionalFormatting>
  <conditionalFormatting sqref="L14:M15">
    <cfRule type="cellIs" dxfId="303" priority="15" operator="lessThan">
      <formula>0.5</formula>
    </cfRule>
    <cfRule type="cellIs" dxfId="302" priority="16" operator="greaterThan">
      <formula>0.5</formula>
    </cfRule>
  </conditionalFormatting>
  <conditionalFormatting sqref="N14:N15">
    <cfRule type="cellIs" dxfId="301" priority="13" operator="lessThan">
      <formula>4.5</formula>
    </cfRule>
    <cfRule type="cellIs" dxfId="300" priority="14" operator="greaterThan">
      <formula>5.5</formula>
    </cfRule>
  </conditionalFormatting>
  <conditionalFormatting sqref="O14:O15">
    <cfRule type="cellIs" dxfId="299" priority="11" operator="lessThan">
      <formula>1.5</formula>
    </cfRule>
    <cfRule type="cellIs" dxfId="298" priority="12" operator="greaterThan">
      <formula>2.5</formula>
    </cfRule>
  </conditionalFormatting>
  <conditionalFormatting sqref="P14:P15">
    <cfRule type="cellIs" dxfId="297" priority="9" operator="lessThan">
      <formula>4.5</formula>
    </cfRule>
    <cfRule type="cellIs" dxfId="296" priority="10" operator="greaterThan">
      <formula>7.5</formula>
    </cfRule>
  </conditionalFormatting>
  <conditionalFormatting sqref="R14:S15">
    <cfRule type="cellIs" dxfId="295" priority="7" operator="lessThan">
      <formula>2.5</formula>
    </cfRule>
    <cfRule type="cellIs" dxfId="294" priority="8" operator="greaterThan">
      <formula>4.5</formula>
    </cfRule>
  </conditionalFormatting>
  <conditionalFormatting sqref="T14:T15">
    <cfRule type="cellIs" dxfId="293" priority="5" operator="lessThan">
      <formula>2.5</formula>
    </cfRule>
    <cfRule type="cellIs" dxfId="292" priority="6" operator="greaterThan">
      <formula>4.5</formula>
    </cfRule>
  </conditionalFormatting>
  <conditionalFormatting sqref="U14:U15">
    <cfRule type="cellIs" dxfId="291" priority="4" operator="greaterThan">
      <formula>1.5</formula>
    </cfRule>
  </conditionalFormatting>
  <conditionalFormatting sqref="L14:V15">
    <cfRule type="expression" dxfId="290" priority="1">
      <formula>L14=""</formula>
    </cfRule>
  </conditionalFormatting>
  <conditionalFormatting sqref="S14:S15">
    <cfRule type="cellIs" dxfId="289" priority="2" operator="greaterThan">
      <formula>0.5</formula>
    </cfRule>
    <cfRule type="cellIs" dxfId="288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4" zoomScaleNormal="100" workbookViewId="0">
      <selection activeCell="C21" sqref="C2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F22" workbookViewId="0">
      <selection activeCell="M32" sqref="M32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83</v>
      </c>
      <c r="K1" s="39" t="s">
        <v>85</v>
      </c>
      <c r="L1" s="39" t="s">
        <v>84</v>
      </c>
      <c r="M1" s="39" t="s">
        <v>73</v>
      </c>
      <c r="N1" s="39" t="s">
        <v>71</v>
      </c>
      <c r="O1" s="39" t="s">
        <v>72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1462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80</v>
      </c>
      <c r="K2" s="8" t="s">
        <v>79</v>
      </c>
      <c r="L2" s="8" t="s">
        <v>78</v>
      </c>
      <c r="M2" s="8" t="s">
        <v>77</v>
      </c>
      <c r="N2" s="8" t="s">
        <v>81</v>
      </c>
      <c r="O2" s="8" t="s">
        <v>82</v>
      </c>
      <c r="P2" s="8" t="s">
        <v>1463</v>
      </c>
      <c r="Q2" s="8" t="s">
        <v>16</v>
      </c>
      <c r="R2" s="37" t="s">
        <v>1464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2014:1:0:0:CENTRAL</v>
      </c>
      <c r="F3" s="37" t="e">
        <f ca="1">MATCH($E3,INDIRECT(CONCATENATE($B$41,"$A:$A")),0)</f>
        <v>#N/A</v>
      </c>
      <c r="G3" s="30" t="e">
        <f ca="1">INDEX(INDIRECT(CONCATENATE($B$41,"$A:$AG")),$F3,MATCH(G$2,INDIRECT(CONCATENATE($B$41,"$A$1:$AG$1")),0))</f>
        <v>#N/A</v>
      </c>
      <c r="H3" s="30">
        <f t="shared" ref="H3:H38" si="3">$B$43</f>
        <v>8</v>
      </c>
      <c r="I3" s="37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2014:2:0:0:CENTRAL</v>
      </c>
      <c r="F4" s="37">
        <f t="shared" ref="F4:F38" ca="1" si="5">MATCH($E4,INDIRECT(CONCATENATE($B$41,"$A:$A")),0)</f>
        <v>20</v>
      </c>
      <c r="G4" s="30">
        <f t="shared" ref="G4:G38" ca="1" si="6">INDEX(INDIRECT(CONCATENATE($B$41,"$A:$AG")),$F4,MATCH(G$2,INDIRECT(CONCATENATE($B$41,"$A$1:$AG$1")),0))</f>
        <v>4</v>
      </c>
      <c r="H4" s="30">
        <f t="shared" si="3"/>
        <v>8</v>
      </c>
      <c r="I4" s="37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2014:3:0:0:CENTRAL</v>
      </c>
      <c r="F5" s="37">
        <f t="shared" ca="1" si="5"/>
        <v>26</v>
      </c>
      <c r="G5" s="30">
        <f t="shared" ca="1" si="6"/>
        <v>13</v>
      </c>
      <c r="H5" s="30">
        <f t="shared" si="3"/>
        <v>8</v>
      </c>
      <c r="I5" s="37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2014:4:0:0:CENTRAL</v>
      </c>
      <c r="F6" s="37">
        <f t="shared" ca="1" si="5"/>
        <v>32</v>
      </c>
      <c r="G6" s="30">
        <f t="shared" ca="1" si="6"/>
        <v>11</v>
      </c>
      <c r="H6" s="30">
        <f t="shared" si="3"/>
        <v>8</v>
      </c>
      <c r="I6" s="37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2014:5:0:0:CENTRAL</v>
      </c>
      <c r="F7" s="37">
        <f t="shared" ca="1" si="5"/>
        <v>38</v>
      </c>
      <c r="G7" s="30">
        <f t="shared" ca="1" si="6"/>
        <v>12</v>
      </c>
      <c r="H7" s="30">
        <f t="shared" si="3"/>
        <v>8</v>
      </c>
      <c r="I7" s="37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2014:6:0:0:CENTRAL</v>
      </c>
      <c r="F8" s="37">
        <f t="shared" ca="1" si="5"/>
        <v>44</v>
      </c>
      <c r="G8" s="30">
        <f t="shared" ca="1" si="6"/>
        <v>9</v>
      </c>
      <c r="H8" s="30">
        <f t="shared" si="3"/>
        <v>8</v>
      </c>
      <c r="I8" s="37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2014:7:0:0:CENTRAL</v>
      </c>
      <c r="F9" s="37">
        <f t="shared" ca="1" si="5"/>
        <v>50</v>
      </c>
      <c r="G9" s="30">
        <f t="shared" ca="1" si="6"/>
        <v>7</v>
      </c>
      <c r="H9" s="30">
        <f t="shared" si="3"/>
        <v>8</v>
      </c>
      <c r="I9" s="37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2014:8:0:0:CENTRAL</v>
      </c>
      <c r="F10" s="37">
        <f t="shared" ca="1" si="5"/>
        <v>56</v>
      </c>
      <c r="G10" s="30">
        <f t="shared" ca="1" si="6"/>
        <v>6</v>
      </c>
      <c r="H10" s="30">
        <f t="shared" si="3"/>
        <v>8</v>
      </c>
      <c r="I10" s="37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2014:9:0:0:CENTRAL</v>
      </c>
      <c r="F11" s="37">
        <f t="shared" ca="1" si="5"/>
        <v>62</v>
      </c>
      <c r="G11" s="30">
        <f t="shared" ca="1" si="6"/>
        <v>3</v>
      </c>
      <c r="H11" s="30">
        <f t="shared" si="3"/>
        <v>8</v>
      </c>
      <c r="I11" s="37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2014:10:0:0:CENTRAL</v>
      </c>
      <c r="F12" s="37">
        <f t="shared" ca="1" si="5"/>
        <v>2</v>
      </c>
      <c r="G12" s="30">
        <f t="shared" ca="1" si="6"/>
        <v>6</v>
      </c>
      <c r="H12" s="30">
        <f t="shared" si="3"/>
        <v>8</v>
      </c>
      <c r="I12" s="37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2014:11:0:0:CENTRAL</v>
      </c>
      <c r="F13" s="37">
        <f t="shared" ca="1" si="5"/>
        <v>8</v>
      </c>
      <c r="G13" s="30">
        <f t="shared" ca="1" si="6"/>
        <v>5</v>
      </c>
      <c r="H13" s="30">
        <f t="shared" si="3"/>
        <v>8</v>
      </c>
      <c r="I13" s="37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2014:12:0:0:CENTRAL</v>
      </c>
      <c r="F14" s="37">
        <f t="shared" ca="1" si="5"/>
        <v>14</v>
      </c>
      <c r="G14" s="30">
        <f t="shared" ca="1" si="6"/>
        <v>7</v>
      </c>
      <c r="H14" s="30">
        <f t="shared" si="3"/>
        <v>8</v>
      </c>
      <c r="I14" s="37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2015:1:0:0:CENTRAL</v>
      </c>
      <c r="F15" s="37">
        <f t="shared" ca="1" si="5"/>
        <v>90</v>
      </c>
      <c r="G15" s="30">
        <f t="shared" ca="1" si="6"/>
        <v>6</v>
      </c>
      <c r="H15" s="30">
        <f t="shared" si="3"/>
        <v>8</v>
      </c>
      <c r="I15" s="37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2015:2:0:0:CENTRAL</v>
      </c>
      <c r="F16" s="37">
        <f t="shared" ca="1" si="5"/>
        <v>96</v>
      </c>
      <c r="G16" s="30">
        <f t="shared" ca="1" si="6"/>
        <v>11</v>
      </c>
      <c r="H16" s="30">
        <f t="shared" si="3"/>
        <v>8</v>
      </c>
      <c r="I16" s="37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2015:3:0:0:CENTRAL</v>
      </c>
      <c r="F17" s="37">
        <f t="shared" ca="1" si="5"/>
        <v>103</v>
      </c>
      <c r="G17" s="30">
        <f t="shared" ca="1" si="6"/>
        <v>7</v>
      </c>
      <c r="H17" s="30">
        <f t="shared" si="3"/>
        <v>8</v>
      </c>
      <c r="I17" s="37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2015:4:0:0:CENTRAL</v>
      </c>
      <c r="F18" s="37">
        <f t="shared" ca="1" si="5"/>
        <v>110</v>
      </c>
      <c r="G18" s="30">
        <f t="shared" ca="1" si="6"/>
        <v>10</v>
      </c>
      <c r="H18" s="30">
        <f t="shared" si="3"/>
        <v>8</v>
      </c>
      <c r="I18" s="37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2015:5:0:0:CENTRAL</v>
      </c>
      <c r="F19" s="37">
        <f t="shared" ca="1" si="5"/>
        <v>117</v>
      </c>
      <c r="G19" s="30">
        <f t="shared" ca="1" si="6"/>
        <v>11</v>
      </c>
      <c r="H19" s="30">
        <f t="shared" si="3"/>
        <v>8</v>
      </c>
      <c r="I19" s="37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2015:6:0:0:CENTRAL</v>
      </c>
      <c r="F20" s="37">
        <f t="shared" ca="1" si="5"/>
        <v>124</v>
      </c>
      <c r="G20" s="30">
        <f t="shared" ca="1" si="6"/>
        <v>7</v>
      </c>
      <c r="H20" s="30">
        <f t="shared" si="3"/>
        <v>8</v>
      </c>
      <c r="I20" s="37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2015:7:0:0:CENTRAL</v>
      </c>
      <c r="F21" s="37">
        <f t="shared" ca="1" si="5"/>
        <v>131</v>
      </c>
      <c r="G21" s="30">
        <f t="shared" ca="1" si="6"/>
        <v>6</v>
      </c>
      <c r="H21" s="30">
        <f t="shared" si="3"/>
        <v>8</v>
      </c>
      <c r="I21" s="37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2015:8:0:0:CENTRAL</v>
      </c>
      <c r="F22" s="37">
        <f t="shared" ca="1" si="5"/>
        <v>138</v>
      </c>
      <c r="G22" s="30">
        <f t="shared" ca="1" si="6"/>
        <v>7</v>
      </c>
      <c r="H22" s="30">
        <f t="shared" si="3"/>
        <v>8</v>
      </c>
      <c r="I22" s="37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2015:9:0:0:CENTRAL</v>
      </c>
      <c r="F23" s="37">
        <f t="shared" ca="1" si="5"/>
        <v>145</v>
      </c>
      <c r="G23" s="30">
        <f t="shared" ca="1" si="6"/>
        <v>9</v>
      </c>
      <c r="H23" s="30">
        <f t="shared" si="3"/>
        <v>8</v>
      </c>
      <c r="I23" s="37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2015:10:0:0:CENTRAL</v>
      </c>
      <c r="F24" s="37">
        <f t="shared" ca="1" si="5"/>
        <v>68</v>
      </c>
      <c r="G24" s="30">
        <f t="shared" ca="1" si="6"/>
        <v>8</v>
      </c>
      <c r="H24" s="30">
        <f t="shared" si="3"/>
        <v>8</v>
      </c>
      <c r="I24" s="37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2015:11:0:0:CENTRAL</v>
      </c>
      <c r="F25" s="37">
        <f t="shared" ca="1" si="5"/>
        <v>75</v>
      </c>
      <c r="G25" s="30">
        <f t="shared" ca="1" si="6"/>
        <v>6</v>
      </c>
      <c r="H25" s="30">
        <f t="shared" si="3"/>
        <v>8</v>
      </c>
      <c r="I25" s="37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2015:12:0:0:CENTRAL</v>
      </c>
      <c r="F26" s="37">
        <f t="shared" ca="1" si="5"/>
        <v>82</v>
      </c>
      <c r="G26" s="30">
        <f t="shared" ca="1" si="6"/>
        <v>10</v>
      </c>
      <c r="H26" s="30">
        <f t="shared" si="3"/>
        <v>8</v>
      </c>
      <c r="I26" s="37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2016:1:0:0:CENTRAL</v>
      </c>
      <c r="F27" s="37">
        <f t="shared" ca="1" si="5"/>
        <v>152</v>
      </c>
      <c r="G27" s="30">
        <f t="shared" ca="1" si="6"/>
        <v>4</v>
      </c>
      <c r="H27" s="30">
        <f t="shared" si="3"/>
        <v>8</v>
      </c>
      <c r="I27" s="37">
        <f t="shared" ca="1" si="7"/>
        <v>2</v>
      </c>
      <c r="J27" s="11">
        <f t="shared" ca="1" si="8"/>
        <v>10</v>
      </c>
      <c r="K27" s="11">
        <f t="shared" ca="1" si="8"/>
        <v>0</v>
      </c>
      <c r="L27" s="11">
        <f t="shared" ca="1" si="8"/>
        <v>0</v>
      </c>
      <c r="M27" s="11">
        <f t="shared" ca="1" si="8"/>
        <v>12</v>
      </c>
      <c r="N27" s="11">
        <f t="shared" ca="1" si="8"/>
        <v>0</v>
      </c>
      <c r="O27" s="11">
        <f t="shared" ca="1" si="8"/>
        <v>0</v>
      </c>
      <c r="P27" s="8">
        <v>-11</v>
      </c>
      <c r="Q27" s="38">
        <f>DATE(YEAR, MONTH,DAY + 7*P27)</f>
        <v>42330</v>
      </c>
      <c r="R27" s="37">
        <f t="shared" ref="R27:R38" si="9">WEEKNUM(Q27,2)-WEEKNUM(DATE(YEAR(Q27),MONTH(Q27),1),2)+1</f>
        <v>4</v>
      </c>
      <c r="S27" s="38" t="str">
        <f ca="1">CONCATENATE(YEAR(Q27),":",MONTH(Q27),":",R27,":",WEEKLY_REPORT_DAY,":", INDIRECT(CONCATENATE($B$39, "$A$1")))</f>
        <v>2015:11:4:7:CENTRAL</v>
      </c>
      <c r="T27" s="37" t="e">
        <f ca="1">MATCH(S27,INDIRECT(CONCATENATE($B$40,"$A:$A")),0)</f>
        <v>#N/A</v>
      </c>
      <c r="U27" s="30" t="e">
        <f ca="1">INDEX(INDIRECT(CONCATENATE($B$40,"$A:$AG")),$T27,MATCH(U$2,INDIRECT(CONCATENATE($B$40,"$A1:$AG1")),0))</f>
        <v>#N/A</v>
      </c>
      <c r="V27" s="30" t="e">
        <f t="shared" ref="V27:Y38" ca="1" si="10">INDEX(INDIRECT(CONCATENATE($B$40,"$A:$AG")),$T27,MATCH(V$2,INDIRECT(CONCATENATE($B$40,"$A1:$AG1")),0))</f>
        <v>#N/A</v>
      </c>
      <c r="W27" s="30" t="e">
        <f t="shared" ca="1" si="10"/>
        <v>#N/A</v>
      </c>
      <c r="X27" s="30" t="e">
        <f t="shared" ca="1" si="10"/>
        <v>#N/A</v>
      </c>
      <c r="Y27" s="30" t="e">
        <f t="shared" ca="1" si="10"/>
        <v>#N/A</v>
      </c>
      <c r="Z27" s="30">
        <f t="shared" ref="Z27:Z38" ca="1" si="11">ROUND(1*$B$45/$B$44,0)</f>
        <v>3</v>
      </c>
      <c r="AA27" s="30">
        <f t="shared" ref="AA27:AA38" ca="1" si="12">6*$B$45</f>
        <v>60</v>
      </c>
      <c r="AB27" s="30">
        <f t="shared" ref="AB27:AB38" ca="1" si="13">3*$B$45</f>
        <v>30</v>
      </c>
      <c r="AC27" s="30">
        <f t="shared" ref="AC27:AC38" ca="1" si="14">5*$B$45</f>
        <v>50</v>
      </c>
      <c r="AD27" s="30">
        <f t="shared" ref="AD27:AD38" ca="1" si="15">1*$B$45</f>
        <v>10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2016:2:0:0:CENTRAL</v>
      </c>
      <c r="F28" s="37">
        <f t="shared" ca="1" si="5"/>
        <v>160</v>
      </c>
      <c r="G28" s="30">
        <f t="shared" ca="1" si="6"/>
        <v>0</v>
      </c>
      <c r="H28" s="30">
        <f t="shared" si="3"/>
        <v>8</v>
      </c>
      <c r="I28" s="37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8">
        <f>DATE(YEAR, MONTH,DAY + 7*P28)</f>
        <v>42337</v>
      </c>
      <c r="R28" s="37">
        <f t="shared" si="9"/>
        <v>5</v>
      </c>
      <c r="S28" s="38" t="str">
        <f ca="1">CONCATENATE(YEAR(Q28),":",MONTH(Q28),":",R28,":",WEEKLY_REPORT_DAY,":", INDIRECT(CONCATENATE($B$39, "$A$1")))</f>
        <v>2015:11:5:7:CENTRAL</v>
      </c>
      <c r="T28" s="37" t="e">
        <f t="shared" ref="T28:T38" ca="1" si="16">MATCH(S28,INDIRECT(CONCATENATE($B$40,"$A:$A")),0)</f>
        <v>#N/A</v>
      </c>
      <c r="U28" s="30" t="e">
        <f t="shared" ref="U28:U38" ca="1" si="17">INDEX(INDIRECT(CONCATENATE($B$40,"$A:$AG")),$T28,MATCH(U$2,INDIRECT(CONCATENATE($B$40,"$A1:$AG1")),0))</f>
        <v>#N/A</v>
      </c>
      <c r="V28" s="30" t="e">
        <f t="shared" ca="1" si="10"/>
        <v>#N/A</v>
      </c>
      <c r="W28" s="30" t="e">
        <f t="shared" ca="1" si="10"/>
        <v>#N/A</v>
      </c>
      <c r="X28" s="30" t="e">
        <f t="shared" ca="1" si="10"/>
        <v>#N/A</v>
      </c>
      <c r="Y28" s="30" t="e">
        <f t="shared" ca="1" si="10"/>
        <v>#N/A</v>
      </c>
      <c r="Z28" s="30">
        <f t="shared" ca="1" si="11"/>
        <v>3</v>
      </c>
      <c r="AA28" s="30">
        <f t="shared" ca="1" si="12"/>
        <v>60</v>
      </c>
      <c r="AB28" s="30">
        <f t="shared" ca="1" si="13"/>
        <v>30</v>
      </c>
      <c r="AC28" s="30">
        <f t="shared" ca="1" si="14"/>
        <v>50</v>
      </c>
      <c r="AD28" s="30">
        <f t="shared" ca="1" si="15"/>
        <v>10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2016:3:0:0:CENTRAL</v>
      </c>
      <c r="F29" s="37" t="e">
        <f t="shared" ca="1" si="5"/>
        <v>#N/A</v>
      </c>
      <c r="G29" s="30" t="e">
        <f t="shared" ca="1" si="6"/>
        <v>#N/A</v>
      </c>
      <c r="H29" s="30">
        <f t="shared" si="3"/>
        <v>8</v>
      </c>
      <c r="I29" s="37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8">
        <f>DATE(YEAR, MONTH,DAY + 7*P29)</f>
        <v>42344</v>
      </c>
      <c r="R29" s="37">
        <f t="shared" si="9"/>
        <v>1</v>
      </c>
      <c r="S29" s="38" t="str">
        <f ca="1">CONCATENATE(YEAR(Q29),":",MONTH(Q29),":",R29,":",WEEKLY_REPORT_DAY,":", INDIRECT(CONCATENATE($B$39, "$A$1")))</f>
        <v>2015:12:1:7:CENTRAL</v>
      </c>
      <c r="T29" s="37" t="e">
        <f t="shared" ca="1" si="16"/>
        <v>#N/A</v>
      </c>
      <c r="U29" s="30" t="e">
        <f t="shared" ca="1" si="17"/>
        <v>#N/A</v>
      </c>
      <c r="V29" s="30" t="e">
        <f t="shared" ca="1" si="10"/>
        <v>#N/A</v>
      </c>
      <c r="W29" s="30" t="e">
        <f t="shared" ca="1" si="10"/>
        <v>#N/A</v>
      </c>
      <c r="X29" s="30" t="e">
        <f t="shared" ca="1" si="10"/>
        <v>#N/A</v>
      </c>
      <c r="Y29" s="30" t="e">
        <f t="shared" ca="1" si="10"/>
        <v>#N/A</v>
      </c>
      <c r="Z29" s="30">
        <f t="shared" ca="1" si="11"/>
        <v>3</v>
      </c>
      <c r="AA29" s="30">
        <f t="shared" ca="1" si="12"/>
        <v>60</v>
      </c>
      <c r="AB29" s="30">
        <f t="shared" ca="1" si="13"/>
        <v>30</v>
      </c>
      <c r="AC29" s="30">
        <f t="shared" ca="1" si="14"/>
        <v>50</v>
      </c>
      <c r="AD29" s="30">
        <f t="shared" ca="1" si="15"/>
        <v>10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2016:4:0:0:CENTRAL</v>
      </c>
      <c r="F30" s="37" t="e">
        <f t="shared" ca="1" si="5"/>
        <v>#N/A</v>
      </c>
      <c r="G30" s="30" t="e">
        <f t="shared" ca="1" si="6"/>
        <v>#N/A</v>
      </c>
      <c r="H30" s="30">
        <f t="shared" si="3"/>
        <v>8</v>
      </c>
      <c r="I30" s="37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8">
        <f>DATE(YEAR, MONTH,DAY + 7*P30)</f>
        <v>42351</v>
      </c>
      <c r="R30" s="37">
        <f t="shared" si="9"/>
        <v>2</v>
      </c>
      <c r="S30" s="38" t="str">
        <f ca="1">CONCATENATE(YEAR(Q30),":",MONTH(Q30),":",R30,":",WEEKLY_REPORT_DAY,":", INDIRECT(CONCATENATE($B$39, "$A$1")))</f>
        <v>2015:12:2:7:CENTRAL</v>
      </c>
      <c r="T30" s="37" t="e">
        <f t="shared" ca="1" si="16"/>
        <v>#N/A</v>
      </c>
      <c r="U30" s="30" t="e">
        <f t="shared" ca="1" si="17"/>
        <v>#N/A</v>
      </c>
      <c r="V30" s="30" t="e">
        <f t="shared" ca="1" si="10"/>
        <v>#N/A</v>
      </c>
      <c r="W30" s="30" t="e">
        <f t="shared" ca="1" si="10"/>
        <v>#N/A</v>
      </c>
      <c r="X30" s="30" t="e">
        <f t="shared" ca="1" si="10"/>
        <v>#N/A</v>
      </c>
      <c r="Y30" s="30" t="e">
        <f t="shared" ca="1" si="10"/>
        <v>#N/A</v>
      </c>
      <c r="Z30" s="30">
        <f t="shared" ca="1" si="11"/>
        <v>3</v>
      </c>
      <c r="AA30" s="30">
        <f t="shared" ca="1" si="12"/>
        <v>60</v>
      </c>
      <c r="AB30" s="30">
        <f t="shared" ca="1" si="13"/>
        <v>30</v>
      </c>
      <c r="AC30" s="30">
        <f t="shared" ca="1" si="14"/>
        <v>50</v>
      </c>
      <c r="AD30" s="30">
        <f t="shared" ca="1" si="15"/>
        <v>10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2016:5:0:0:CENTRAL</v>
      </c>
      <c r="F31" s="37" t="e">
        <f t="shared" ca="1" si="5"/>
        <v>#N/A</v>
      </c>
      <c r="G31" s="30" t="e">
        <f t="shared" ca="1" si="6"/>
        <v>#N/A</v>
      </c>
      <c r="H31" s="30">
        <f t="shared" si="3"/>
        <v>8</v>
      </c>
      <c r="I31" s="37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8">
        <f>DATE(YEAR, MONTH,DAY + 7*P31)</f>
        <v>42358</v>
      </c>
      <c r="R31" s="37">
        <f t="shared" si="9"/>
        <v>3</v>
      </c>
      <c r="S31" s="38" t="str">
        <f ca="1">CONCATENATE(YEAR(Q31),":",MONTH(Q31),":",R31,":",WEEKLY_REPORT_DAY,":", INDIRECT(CONCATENATE($B$39, "$A$1")))</f>
        <v>2015:12:3:7:CENTRAL</v>
      </c>
      <c r="T31" s="37" t="e">
        <f t="shared" ca="1" si="16"/>
        <v>#N/A</v>
      </c>
      <c r="U31" s="30" t="e">
        <f t="shared" ca="1" si="17"/>
        <v>#N/A</v>
      </c>
      <c r="V31" s="30" t="e">
        <f t="shared" ca="1" si="10"/>
        <v>#N/A</v>
      </c>
      <c r="W31" s="30" t="e">
        <f t="shared" ca="1" si="10"/>
        <v>#N/A</v>
      </c>
      <c r="X31" s="30" t="e">
        <f t="shared" ca="1" si="10"/>
        <v>#N/A</v>
      </c>
      <c r="Y31" s="30" t="e">
        <f t="shared" ca="1" si="10"/>
        <v>#N/A</v>
      </c>
      <c r="Z31" s="30">
        <f t="shared" ca="1" si="11"/>
        <v>3</v>
      </c>
      <c r="AA31" s="30">
        <f t="shared" ca="1" si="12"/>
        <v>60</v>
      </c>
      <c r="AB31" s="30">
        <f t="shared" ca="1" si="13"/>
        <v>30</v>
      </c>
      <c r="AC31" s="30">
        <f t="shared" ca="1" si="14"/>
        <v>50</v>
      </c>
      <c r="AD31" s="30">
        <f t="shared" ca="1" si="15"/>
        <v>10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2016:6:0:0:CENTRAL</v>
      </c>
      <c r="F32" s="37" t="e">
        <f t="shared" ca="1" si="5"/>
        <v>#N/A</v>
      </c>
      <c r="G32" s="30" t="e">
        <f t="shared" ca="1" si="6"/>
        <v>#N/A</v>
      </c>
      <c r="H32" s="30">
        <f t="shared" si="3"/>
        <v>8</v>
      </c>
      <c r="I32" s="37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8">
        <f>DATE(YEAR, MONTH,DAY + 7*P32)</f>
        <v>42365</v>
      </c>
      <c r="R32" s="37">
        <f t="shared" si="9"/>
        <v>4</v>
      </c>
      <c r="S32" s="38" t="str">
        <f ca="1">CONCATENATE(YEAR(Q32),":",MONTH(Q32),":",R32,":",WEEKLY_REPORT_DAY,":", INDIRECT(CONCATENATE($B$39, "$A$1")))</f>
        <v>2015:12:4:7:CENTRAL</v>
      </c>
      <c r="T32" s="37" t="e">
        <f t="shared" ca="1" si="16"/>
        <v>#N/A</v>
      </c>
      <c r="U32" s="30" t="e">
        <f t="shared" ca="1" si="17"/>
        <v>#N/A</v>
      </c>
      <c r="V32" s="30" t="e">
        <f t="shared" ca="1" si="10"/>
        <v>#N/A</v>
      </c>
      <c r="W32" s="30" t="e">
        <f t="shared" ca="1" si="10"/>
        <v>#N/A</v>
      </c>
      <c r="X32" s="30" t="e">
        <f t="shared" ca="1" si="10"/>
        <v>#N/A</v>
      </c>
      <c r="Y32" s="30" t="e">
        <f t="shared" ca="1" si="10"/>
        <v>#N/A</v>
      </c>
      <c r="Z32" s="30">
        <f t="shared" ca="1" si="11"/>
        <v>3</v>
      </c>
      <c r="AA32" s="30">
        <f t="shared" ca="1" si="12"/>
        <v>60</v>
      </c>
      <c r="AB32" s="30">
        <f t="shared" ca="1" si="13"/>
        <v>30</v>
      </c>
      <c r="AC32" s="30">
        <f t="shared" ca="1" si="14"/>
        <v>50</v>
      </c>
      <c r="AD32" s="30">
        <f t="shared" ca="1" si="15"/>
        <v>10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2016:7:0:0:CENTRAL</v>
      </c>
      <c r="F33" s="37" t="e">
        <f t="shared" ca="1" si="5"/>
        <v>#N/A</v>
      </c>
      <c r="G33" s="30" t="e">
        <f t="shared" ca="1" si="6"/>
        <v>#N/A</v>
      </c>
      <c r="H33" s="30">
        <f t="shared" si="3"/>
        <v>8</v>
      </c>
      <c r="I33" s="37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8">
        <f>DATE(YEAR, MONTH,DAY + 7*P33)</f>
        <v>42372</v>
      </c>
      <c r="R33" s="37">
        <f t="shared" si="9"/>
        <v>1</v>
      </c>
      <c r="S33" s="38" t="str">
        <f ca="1">CONCATENATE(YEAR(Q33),":",MONTH(Q33),":",R33,":",WEEKLY_REPORT_DAY,":", INDIRECT(CONCATENATE($B$39, "$A$1")))</f>
        <v>2016:1:1:7:CENTRAL</v>
      </c>
      <c r="T33" s="37" t="e">
        <f t="shared" ca="1" si="16"/>
        <v>#N/A</v>
      </c>
      <c r="U33" s="30" t="e">
        <f t="shared" ca="1" si="17"/>
        <v>#N/A</v>
      </c>
      <c r="V33" s="30" t="e">
        <f t="shared" ca="1" si="10"/>
        <v>#N/A</v>
      </c>
      <c r="W33" s="30" t="e">
        <f t="shared" ca="1" si="10"/>
        <v>#N/A</v>
      </c>
      <c r="X33" s="30" t="e">
        <f t="shared" ca="1" si="10"/>
        <v>#N/A</v>
      </c>
      <c r="Y33" s="30" t="e">
        <f t="shared" ca="1" si="10"/>
        <v>#N/A</v>
      </c>
      <c r="Z33" s="30">
        <f t="shared" ca="1" si="11"/>
        <v>3</v>
      </c>
      <c r="AA33" s="30">
        <f t="shared" ca="1" si="12"/>
        <v>60</v>
      </c>
      <c r="AB33" s="30">
        <f t="shared" ca="1" si="13"/>
        <v>30</v>
      </c>
      <c r="AC33" s="30">
        <f t="shared" ca="1" si="14"/>
        <v>50</v>
      </c>
      <c r="AD33" s="30">
        <f t="shared" ca="1" si="15"/>
        <v>10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2016:8:0:0:CENTRAL</v>
      </c>
      <c r="F34" s="37" t="e">
        <f t="shared" ca="1" si="5"/>
        <v>#N/A</v>
      </c>
      <c r="G34" s="30" t="e">
        <f t="shared" ca="1" si="6"/>
        <v>#N/A</v>
      </c>
      <c r="H34" s="30">
        <f t="shared" si="3"/>
        <v>8</v>
      </c>
      <c r="I34" s="37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8">
        <f>DATE(YEAR, MONTH,DAY + 7*P34)</f>
        <v>42379</v>
      </c>
      <c r="R34" s="37">
        <f t="shared" si="9"/>
        <v>2</v>
      </c>
      <c r="S34" s="38" t="str">
        <f ca="1">CONCATENATE(YEAR(Q34),":",MONTH(Q34),":",R34,":",WEEKLY_REPORT_DAY,":", INDIRECT(CONCATENATE($B$39, "$A$1")))</f>
        <v>2016:1:2:7:CENTRAL</v>
      </c>
      <c r="T34" s="37">
        <f t="shared" ca="1" si="16"/>
        <v>2</v>
      </c>
      <c r="U34" s="30">
        <f t="shared" ca="1" si="17"/>
        <v>0</v>
      </c>
      <c r="V34" s="30">
        <f t="shared" ca="1" si="10"/>
        <v>51</v>
      </c>
      <c r="W34" s="30">
        <f t="shared" ca="1" si="10"/>
        <v>0</v>
      </c>
      <c r="X34" s="30">
        <f t="shared" ca="1" si="10"/>
        <v>21</v>
      </c>
      <c r="Y34" s="30">
        <f t="shared" ca="1" si="10"/>
        <v>0</v>
      </c>
      <c r="Z34" s="30">
        <f t="shared" ca="1" si="11"/>
        <v>3</v>
      </c>
      <c r="AA34" s="30">
        <f t="shared" ca="1" si="12"/>
        <v>60</v>
      </c>
      <c r="AB34" s="30">
        <f t="shared" ca="1" si="13"/>
        <v>30</v>
      </c>
      <c r="AC34" s="30">
        <f t="shared" ca="1" si="14"/>
        <v>50</v>
      </c>
      <c r="AD34" s="30">
        <f t="shared" ca="1" si="15"/>
        <v>10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2016:9:0:0:CENTRAL</v>
      </c>
      <c r="F35" s="37" t="e">
        <f t="shared" ca="1" si="5"/>
        <v>#N/A</v>
      </c>
      <c r="G35" s="30" t="e">
        <f t="shared" ca="1" si="6"/>
        <v>#N/A</v>
      </c>
      <c r="H35" s="30">
        <f t="shared" si="3"/>
        <v>8</v>
      </c>
      <c r="I35" s="37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8">
        <f>DATE(YEAR, MONTH,DAY + 7*P35)</f>
        <v>42386</v>
      </c>
      <c r="R35" s="37">
        <f t="shared" si="9"/>
        <v>3</v>
      </c>
      <c r="S35" s="38" t="str">
        <f ca="1">CONCATENATE(YEAR(Q35),":",MONTH(Q35),":",R35,":",WEEKLY_REPORT_DAY,":", INDIRECT(CONCATENATE($B$39, "$A$1")))</f>
        <v>2016:1:3:7:CENTRAL</v>
      </c>
      <c r="T35" s="37" t="e">
        <f t="shared" ca="1" si="16"/>
        <v>#N/A</v>
      </c>
      <c r="U35" s="30" t="e">
        <f t="shared" ca="1" si="17"/>
        <v>#N/A</v>
      </c>
      <c r="V35" s="30" t="e">
        <f t="shared" ca="1" si="10"/>
        <v>#N/A</v>
      </c>
      <c r="W35" s="30" t="e">
        <f t="shared" ca="1" si="10"/>
        <v>#N/A</v>
      </c>
      <c r="X35" s="30" t="e">
        <f t="shared" ca="1" si="10"/>
        <v>#N/A</v>
      </c>
      <c r="Y35" s="30" t="e">
        <f t="shared" ca="1" si="10"/>
        <v>#N/A</v>
      </c>
      <c r="Z35" s="30">
        <f t="shared" ca="1" si="11"/>
        <v>3</v>
      </c>
      <c r="AA35" s="30">
        <f t="shared" ca="1" si="12"/>
        <v>60</v>
      </c>
      <c r="AB35" s="30">
        <f t="shared" ca="1" si="13"/>
        <v>30</v>
      </c>
      <c r="AC35" s="30">
        <f t="shared" ca="1" si="14"/>
        <v>50</v>
      </c>
      <c r="AD35" s="30">
        <f t="shared" ca="1" si="15"/>
        <v>10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2016:10:0:0:CENTRAL</v>
      </c>
      <c r="F36" s="37" t="e">
        <f t="shared" ca="1" si="5"/>
        <v>#N/A</v>
      </c>
      <c r="G36" s="30" t="e">
        <f t="shared" ca="1" si="6"/>
        <v>#N/A</v>
      </c>
      <c r="H36" s="30">
        <f t="shared" si="3"/>
        <v>8</v>
      </c>
      <c r="I36" s="37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8">
        <f>DATE(YEAR, MONTH,DAY + 7*P36)</f>
        <v>42393</v>
      </c>
      <c r="R36" s="37">
        <f t="shared" si="9"/>
        <v>4</v>
      </c>
      <c r="S36" s="38" t="str">
        <f ca="1">CONCATENATE(YEAR(Q36),":",MONTH(Q36),":",R36,":",WEEKLY_REPORT_DAY,":", INDIRECT(CONCATENATE($B$39, "$A$1")))</f>
        <v>2016:1:4:7:CENTRAL</v>
      </c>
      <c r="T36" s="37">
        <f t="shared" ca="1" si="16"/>
        <v>10</v>
      </c>
      <c r="U36" s="30">
        <f t="shared" ca="1" si="17"/>
        <v>0</v>
      </c>
      <c r="V36" s="30">
        <f t="shared" ca="1" si="10"/>
        <v>65</v>
      </c>
      <c r="W36" s="30">
        <f t="shared" ca="1" si="10"/>
        <v>13</v>
      </c>
      <c r="X36" s="30">
        <f t="shared" ca="1" si="10"/>
        <v>49</v>
      </c>
      <c r="Y36" s="30">
        <f t="shared" ca="1" si="10"/>
        <v>0</v>
      </c>
      <c r="Z36" s="30">
        <f t="shared" ca="1" si="11"/>
        <v>3</v>
      </c>
      <c r="AA36" s="30">
        <f t="shared" ca="1" si="12"/>
        <v>60</v>
      </c>
      <c r="AB36" s="30">
        <f t="shared" ca="1" si="13"/>
        <v>30</v>
      </c>
      <c r="AC36" s="30">
        <f t="shared" ca="1" si="14"/>
        <v>50</v>
      </c>
      <c r="AD36" s="30">
        <f t="shared" ca="1" si="15"/>
        <v>10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2016:11:0:0:CENTRAL</v>
      </c>
      <c r="F37" s="37" t="e">
        <f t="shared" ca="1" si="5"/>
        <v>#N/A</v>
      </c>
      <c r="G37" s="30" t="e">
        <f t="shared" ca="1" si="6"/>
        <v>#N/A</v>
      </c>
      <c r="H37" s="30">
        <f t="shared" si="3"/>
        <v>8</v>
      </c>
      <c r="I37" s="37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8">
        <f>DATE(YEAR, MONTH,DAY + 7*P37)</f>
        <v>42400</v>
      </c>
      <c r="R37" s="37">
        <f t="shared" si="9"/>
        <v>5</v>
      </c>
      <c r="S37" s="38" t="str">
        <f ca="1">CONCATENATE(YEAR(Q37),":",MONTH(Q37),":",R37,":",WEEKLY_REPORT_DAY,":", INDIRECT(CONCATENATE($B$39, "$A$1")))</f>
        <v>2016:1:5:7:CENTRAL</v>
      </c>
      <c r="T37" s="37">
        <f t="shared" ca="1" si="16"/>
        <v>18</v>
      </c>
      <c r="U37" s="30">
        <f t="shared" ca="1" si="17"/>
        <v>4</v>
      </c>
      <c r="V37" s="30">
        <f t="shared" ca="1" si="10"/>
        <v>57</v>
      </c>
      <c r="W37" s="30">
        <f t="shared" ca="1" si="10"/>
        <v>12</v>
      </c>
      <c r="X37" s="30">
        <f t="shared" ca="1" si="10"/>
        <v>45</v>
      </c>
      <c r="Y37" s="30">
        <f t="shared" ca="1" si="10"/>
        <v>0</v>
      </c>
      <c r="Z37" s="30">
        <f t="shared" ca="1" si="11"/>
        <v>3</v>
      </c>
      <c r="AA37" s="30">
        <f t="shared" ca="1" si="12"/>
        <v>60</v>
      </c>
      <c r="AB37" s="30">
        <f t="shared" ca="1" si="13"/>
        <v>30</v>
      </c>
      <c r="AC37" s="30">
        <f t="shared" ca="1" si="14"/>
        <v>50</v>
      </c>
      <c r="AD37" s="30">
        <f t="shared" ca="1" si="15"/>
        <v>10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2016:12:0:0:CENTRAL</v>
      </c>
      <c r="F38" s="37" t="e">
        <f t="shared" ca="1" si="5"/>
        <v>#N/A</v>
      </c>
      <c r="G38" s="30" t="e">
        <f t="shared" ca="1" si="6"/>
        <v>#N/A</v>
      </c>
      <c r="H38" s="30">
        <f t="shared" si="3"/>
        <v>8</v>
      </c>
      <c r="I38" s="37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8">
        <f>DATE(YEAR, MONTH,DAY + 7*P38)</f>
        <v>42407</v>
      </c>
      <c r="R38" s="37">
        <f t="shared" si="9"/>
        <v>1</v>
      </c>
      <c r="S38" s="38" t="str">
        <f ca="1">CONCATENATE(YEAR(Q38),":",MONTH(Q38),":",R38,":",WEEKLY_REPORT_DAY,":", INDIRECT(CONCATENATE($B$39, "$A$1")))</f>
        <v>2016:2:1:7:CENTRAL</v>
      </c>
      <c r="T38" s="37">
        <f t="shared" ca="1" si="16"/>
        <v>26</v>
      </c>
      <c r="U38" s="30">
        <f t="shared" ca="1" si="17"/>
        <v>0</v>
      </c>
      <c r="V38" s="30">
        <f t="shared" ca="1" si="10"/>
        <v>76</v>
      </c>
      <c r="W38" s="30">
        <f t="shared" ca="1" si="10"/>
        <v>15</v>
      </c>
      <c r="X38" s="30">
        <f t="shared" ca="1" si="10"/>
        <v>71</v>
      </c>
      <c r="Y38" s="30">
        <f t="shared" ca="1" si="10"/>
        <v>4</v>
      </c>
      <c r="Z38" s="30">
        <f t="shared" ca="1" si="11"/>
        <v>3</v>
      </c>
      <c r="AA38" s="30">
        <f t="shared" ca="1" si="12"/>
        <v>60</v>
      </c>
      <c r="AB38" s="30">
        <f t="shared" ca="1" si="13"/>
        <v>30</v>
      </c>
      <c r="AC38" s="30">
        <f t="shared" ca="1" si="14"/>
        <v>50</v>
      </c>
      <c r="AD38" s="30">
        <f t="shared" ca="1" si="15"/>
        <v>10</v>
      </c>
    </row>
    <row r="39" spans="1:30">
      <c r="A39" s="8" t="s">
        <v>1475</v>
      </c>
      <c r="B39" s="2" t="s">
        <v>1483</v>
      </c>
      <c r="C39" s="37"/>
      <c r="D39" s="37"/>
      <c r="G39" s="8">
        <f ca="1">SUMIFS(G3:G38, $B3:$B38,YEAR,G3:G38,"&lt;&gt;#N/A")</f>
        <v>4</v>
      </c>
      <c r="H39" s="37"/>
      <c r="J39" s="8">
        <f ca="1">SUM(J3:J38)</f>
        <v>10</v>
      </c>
      <c r="K39" s="8">
        <f t="shared" ref="K39:O39" ca="1" si="18">SUM(K3:K38)</f>
        <v>0</v>
      </c>
      <c r="L39" s="8">
        <f t="shared" ca="1" si="18"/>
        <v>0</v>
      </c>
      <c r="M39" s="8">
        <f t="shared" ca="1" si="18"/>
        <v>12</v>
      </c>
      <c r="N39" s="8">
        <f t="shared" ca="1" si="18"/>
        <v>0</v>
      </c>
      <c r="O39" s="8">
        <f t="shared" ca="1" si="18"/>
        <v>0</v>
      </c>
    </row>
    <row r="40" spans="1:30">
      <c r="A40" s="8" t="s">
        <v>1476</v>
      </c>
      <c r="B40" s="2" t="s">
        <v>1484</v>
      </c>
      <c r="C40" s="37"/>
      <c r="D40" s="37"/>
      <c r="H40" s="37"/>
    </row>
    <row r="41" spans="1:30">
      <c r="A41" s="8" t="s">
        <v>1477</v>
      </c>
      <c r="B41" s="2" t="s">
        <v>1485</v>
      </c>
      <c r="C41" s="37"/>
      <c r="D41" s="37"/>
      <c r="H41" s="37"/>
    </row>
    <row r="42" spans="1:30">
      <c r="A42" s="60" t="s">
        <v>1480</v>
      </c>
      <c r="B42" s="2" t="s">
        <v>1486</v>
      </c>
      <c r="C42" s="37"/>
      <c r="D42" s="37"/>
      <c r="H42" s="37"/>
    </row>
    <row r="43" spans="1:30">
      <c r="A43" s="8" t="s">
        <v>1421</v>
      </c>
      <c r="B43" s="1">
        <v>8</v>
      </c>
      <c r="H43" s="37"/>
      <c r="I43" s="37"/>
      <c r="L43" s="37"/>
      <c r="M43" s="37"/>
      <c r="N43" s="37"/>
      <c r="O43" s="37"/>
      <c r="Q43" s="38"/>
    </row>
    <row r="44" spans="1:30">
      <c r="A44" s="8" t="s">
        <v>1420</v>
      </c>
      <c r="B44" s="8">
        <v>4</v>
      </c>
      <c r="H44" s="37"/>
      <c r="I44" s="37"/>
      <c r="L44" s="37"/>
      <c r="M44" s="37"/>
      <c r="N44" s="37"/>
      <c r="O44" s="37"/>
    </row>
    <row r="45" spans="1:30">
      <c r="A45" s="8" t="s">
        <v>1461</v>
      </c>
      <c r="B45" s="37">
        <f ca="1">COUNTA(INDIRECT(CONCATENATE($B$39,"$A:$A")))-1</f>
        <v>10</v>
      </c>
    </row>
    <row r="46" spans="1:30">
      <c r="A46" s="8" t="s">
        <v>632</v>
      </c>
      <c r="B46" s="8">
        <f ca="1">SUM(J39:L39)</f>
        <v>10</v>
      </c>
    </row>
    <row r="47" spans="1:30">
      <c r="A47" s="8" t="s">
        <v>633</v>
      </c>
      <c r="B47" s="8">
        <f ca="1">SUM(M39:O39)</f>
        <v>12</v>
      </c>
    </row>
    <row r="48" spans="1:30" ht="60">
      <c r="A48" s="8" t="s">
        <v>635</v>
      </c>
      <c r="B48" s="39" t="str">
        <f ca="1">CONCATENATE("Member Referral Goal 成員回條目標:     50%+ 
Member Referral Actual 成員回條實際:  ",$D$48)</f>
        <v>Member Referral Goal 成員回條目標:     50%+ 
Member Referral Actual 成員回條實際:  55%</v>
      </c>
      <c r="C48" s="40">
        <f ca="1">IFERROR(B47/SUM(B46:B47),"0")</f>
        <v>0.54545454545454541</v>
      </c>
      <c r="D48" s="8" t="str">
        <f ca="1">TEXT(C48,"00%")</f>
        <v>55%</v>
      </c>
      <c r="W48" s="39"/>
      <c r="Y48" s="39"/>
      <c r="AB48" s="39"/>
    </row>
    <row r="49" spans="1:4" ht="45">
      <c r="A49" s="8" t="s">
        <v>636</v>
      </c>
      <c r="B49" s="39" t="str">
        <f ca="1">CONCATENATE("Stake Annual Goal 年度目標:  ",C49,"
Stake Actual YTD 年度實際:    ",D49)</f>
        <v>Stake Annual Goal 年度目標:  89
Stake Actual YTD 年度實際:    4</v>
      </c>
      <c r="C49" s="8">
        <f ca="1">INDIRECT(CONCATENATE($B$39,"$D$2"))</f>
        <v>89</v>
      </c>
      <c r="D49" s="8">
        <f ca="1">$G$39</f>
        <v>4</v>
      </c>
    </row>
    <row r="50" spans="1:4" ht="23.25">
      <c r="A50" s="8" t="s">
        <v>1419</v>
      </c>
      <c r="B50" s="64" t="str">
        <f ca="1">INDIRECT(CONCATENATE($B$39, "$B$1"))</f>
        <v>Central Stake</v>
      </c>
    </row>
    <row r="51" spans="1:4">
      <c r="B51" s="62" t="str">
        <f ca="1">INDIRECT(CONCATENATE($B$39, "$B$2"))</f>
        <v>臺北中支聯會</v>
      </c>
    </row>
    <row r="52" spans="1:4">
      <c r="B52" s="62" t="str">
        <f ca="1">INDIRECT(CONCATENATE($B$39, "$B$6"))</f>
        <v>Central Stake</v>
      </c>
    </row>
    <row r="53" spans="1:4">
      <c r="B53" s="62" t="str">
        <f ca="1">INDIRECT(CONCATENATE($B$39, "$B$7"))</f>
        <v>臺北中支聯會</v>
      </c>
    </row>
    <row r="54" spans="1:4">
      <c r="B54" s="63">
        <f ca="1">INDIRECT(CONCATENATE($B$39, "$B$4"))</f>
        <v>42414</v>
      </c>
    </row>
    <row r="56" spans="1:4">
      <c r="A56" s="8" t="str">
        <f ca="1">CONCATENATE("2014   ",SUMIF($G$3:$G$14,"&lt;&gt;#N/A",$G$3:$G$14))</f>
        <v>2014   83</v>
      </c>
    </row>
    <row r="57" spans="1:4">
      <c r="A57" s="8" t="str">
        <f ca="1">CONCATENATE("2015   ",SUMIF($G$15:$G$26,"&lt;&gt;#N/A",$G$15:$G$26))</f>
        <v>2015   98</v>
      </c>
    </row>
    <row r="58" spans="1:4">
      <c r="A58" s="8" t="str">
        <f ca="1">CONCATENATE("2016   ",SUMIF($G$27:$G$38,"&lt;&gt;#N/A",$G$27:$G$38))</f>
        <v>2016   4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10" workbookViewId="0">
      <selection activeCell="S23" sqref="S23"/>
    </sheetView>
  </sheetViews>
  <sheetFormatPr defaultRowHeight="1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</cols>
  <sheetData>
    <row r="1" spans="1:18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76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t="s">
        <v>13</v>
      </c>
    </row>
    <row r="2" spans="1:18">
      <c r="A2" t="s">
        <v>566</v>
      </c>
      <c r="B2" s="3" t="s">
        <v>134</v>
      </c>
      <c r="C2">
        <v>3</v>
      </c>
      <c r="D2">
        <v>4</v>
      </c>
      <c r="E2">
        <v>11</v>
      </c>
      <c r="F2">
        <v>19</v>
      </c>
      <c r="G2">
        <v>1</v>
      </c>
      <c r="H2">
        <v>0</v>
      </c>
      <c r="I2">
        <v>0</v>
      </c>
      <c r="J2">
        <v>51</v>
      </c>
      <c r="K2">
        <v>0</v>
      </c>
      <c r="L2">
        <v>37</v>
      </c>
      <c r="M2">
        <v>90</v>
      </c>
      <c r="N2">
        <v>21</v>
      </c>
      <c r="O2">
        <v>0</v>
      </c>
      <c r="P2">
        <v>13</v>
      </c>
      <c r="Q2">
        <v>0</v>
      </c>
      <c r="R2">
        <v>1</v>
      </c>
    </row>
    <row r="3" spans="1:18">
      <c r="A3" t="s">
        <v>567</v>
      </c>
      <c r="B3" s="3" t="s">
        <v>120</v>
      </c>
      <c r="C3">
        <v>0</v>
      </c>
      <c r="D3">
        <v>2</v>
      </c>
      <c r="E3">
        <v>13</v>
      </c>
      <c r="F3">
        <v>28</v>
      </c>
      <c r="G3">
        <v>8</v>
      </c>
      <c r="H3">
        <v>1</v>
      </c>
      <c r="I3">
        <v>0</v>
      </c>
      <c r="J3">
        <v>59</v>
      </c>
      <c r="K3">
        <v>0</v>
      </c>
      <c r="L3">
        <v>53</v>
      </c>
      <c r="M3">
        <v>48</v>
      </c>
      <c r="N3">
        <v>18</v>
      </c>
      <c r="O3">
        <v>0</v>
      </c>
      <c r="P3">
        <v>28</v>
      </c>
      <c r="Q3">
        <v>0</v>
      </c>
      <c r="R3">
        <v>0</v>
      </c>
    </row>
    <row r="4" spans="1:18">
      <c r="A4" t="s">
        <v>1487</v>
      </c>
      <c r="B4" s="3" t="s">
        <v>136</v>
      </c>
      <c r="C4">
        <v>9</v>
      </c>
      <c r="D4">
        <v>4</v>
      </c>
      <c r="E4">
        <v>20</v>
      </c>
      <c r="F4">
        <v>35</v>
      </c>
      <c r="G4">
        <v>7</v>
      </c>
      <c r="H4">
        <v>0</v>
      </c>
      <c r="I4">
        <v>0</v>
      </c>
      <c r="J4">
        <v>85</v>
      </c>
      <c r="K4">
        <v>0</v>
      </c>
      <c r="L4">
        <v>73</v>
      </c>
      <c r="M4">
        <v>94</v>
      </c>
      <c r="N4">
        <v>49</v>
      </c>
      <c r="O4">
        <v>0</v>
      </c>
      <c r="P4">
        <v>35</v>
      </c>
      <c r="Q4">
        <v>0</v>
      </c>
      <c r="R4">
        <v>0</v>
      </c>
    </row>
    <row r="5" spans="1:18">
      <c r="A5" t="s">
        <v>1488</v>
      </c>
      <c r="B5" s="3" t="s">
        <v>112</v>
      </c>
      <c r="C5">
        <v>1</v>
      </c>
      <c r="D5">
        <v>1</v>
      </c>
      <c r="E5">
        <v>22</v>
      </c>
      <c r="F5">
        <v>38</v>
      </c>
      <c r="G5">
        <v>6</v>
      </c>
      <c r="H5">
        <v>0</v>
      </c>
      <c r="I5">
        <v>0</v>
      </c>
      <c r="J5">
        <v>73</v>
      </c>
      <c r="K5">
        <v>0</v>
      </c>
      <c r="L5">
        <v>43</v>
      </c>
      <c r="M5">
        <v>58</v>
      </c>
      <c r="N5">
        <v>27</v>
      </c>
      <c r="O5">
        <v>0</v>
      </c>
      <c r="P5">
        <v>20</v>
      </c>
      <c r="Q5">
        <v>0</v>
      </c>
      <c r="R5">
        <v>0</v>
      </c>
    </row>
    <row r="6" spans="1:18">
      <c r="A6" t="s">
        <v>569</v>
      </c>
      <c r="B6" s="3" t="s">
        <v>102</v>
      </c>
      <c r="C6">
        <v>2</v>
      </c>
      <c r="D6">
        <v>2</v>
      </c>
      <c r="E6">
        <v>6</v>
      </c>
      <c r="F6">
        <v>18</v>
      </c>
      <c r="G6">
        <v>2</v>
      </c>
      <c r="H6">
        <v>0</v>
      </c>
      <c r="I6">
        <v>0</v>
      </c>
      <c r="J6">
        <v>32</v>
      </c>
      <c r="K6">
        <v>0</v>
      </c>
      <c r="L6">
        <v>23</v>
      </c>
      <c r="M6">
        <v>42</v>
      </c>
      <c r="N6">
        <v>18</v>
      </c>
      <c r="O6">
        <v>0</v>
      </c>
      <c r="P6">
        <v>13</v>
      </c>
      <c r="Q6">
        <v>0</v>
      </c>
      <c r="R6">
        <v>0</v>
      </c>
    </row>
    <row r="7" spans="1:18">
      <c r="A7" t="s">
        <v>571</v>
      </c>
      <c r="B7" s="3" t="s">
        <v>92</v>
      </c>
      <c r="C7">
        <v>1</v>
      </c>
      <c r="D7">
        <v>1</v>
      </c>
      <c r="E7">
        <v>11</v>
      </c>
      <c r="F7">
        <v>33</v>
      </c>
      <c r="G7">
        <v>8</v>
      </c>
      <c r="H7">
        <v>8</v>
      </c>
      <c r="I7">
        <v>0</v>
      </c>
      <c r="J7">
        <v>55</v>
      </c>
      <c r="K7">
        <v>0</v>
      </c>
      <c r="L7">
        <v>45</v>
      </c>
      <c r="M7">
        <v>61</v>
      </c>
      <c r="N7">
        <v>28</v>
      </c>
      <c r="O7">
        <v>0</v>
      </c>
      <c r="P7">
        <v>13</v>
      </c>
      <c r="Q7">
        <v>0</v>
      </c>
      <c r="R7">
        <v>0</v>
      </c>
    </row>
    <row r="8" spans="1:18">
      <c r="A8" t="s">
        <v>573</v>
      </c>
      <c r="B8" s="3" t="s">
        <v>94</v>
      </c>
      <c r="C8">
        <v>2</v>
      </c>
      <c r="D8">
        <v>3</v>
      </c>
      <c r="E8">
        <v>15</v>
      </c>
      <c r="F8">
        <v>35</v>
      </c>
      <c r="G8">
        <v>6</v>
      </c>
      <c r="H8">
        <v>1</v>
      </c>
      <c r="I8">
        <v>0</v>
      </c>
      <c r="J8">
        <v>84</v>
      </c>
      <c r="K8">
        <v>0</v>
      </c>
      <c r="L8">
        <v>52</v>
      </c>
      <c r="M8">
        <v>68</v>
      </c>
      <c r="N8">
        <v>35</v>
      </c>
      <c r="O8">
        <v>0</v>
      </c>
      <c r="P8">
        <v>25</v>
      </c>
      <c r="Q8">
        <v>0</v>
      </c>
      <c r="R8">
        <v>0</v>
      </c>
    </row>
    <row r="9" spans="1:18">
      <c r="A9" t="s">
        <v>574</v>
      </c>
      <c r="B9" s="3" t="s">
        <v>100</v>
      </c>
      <c r="C9">
        <v>1</v>
      </c>
      <c r="D9">
        <v>5</v>
      </c>
      <c r="E9">
        <v>9</v>
      </c>
      <c r="F9">
        <v>19</v>
      </c>
      <c r="G9">
        <v>4</v>
      </c>
      <c r="H9">
        <v>0</v>
      </c>
      <c r="I9">
        <v>0</v>
      </c>
      <c r="J9">
        <v>40</v>
      </c>
      <c r="K9">
        <v>0</v>
      </c>
      <c r="L9">
        <v>47</v>
      </c>
      <c r="M9">
        <v>68</v>
      </c>
      <c r="N9">
        <v>18</v>
      </c>
      <c r="O9">
        <v>0</v>
      </c>
      <c r="P9">
        <v>21</v>
      </c>
      <c r="Q9">
        <v>0</v>
      </c>
      <c r="R9">
        <v>0</v>
      </c>
    </row>
    <row r="10" spans="1:18">
      <c r="A10" t="s">
        <v>577</v>
      </c>
      <c r="B10" s="3" t="s">
        <v>273</v>
      </c>
      <c r="C10">
        <v>4</v>
      </c>
      <c r="D10">
        <v>2</v>
      </c>
      <c r="E10">
        <v>18</v>
      </c>
      <c r="F10">
        <v>23</v>
      </c>
      <c r="G10">
        <v>6</v>
      </c>
      <c r="H10">
        <v>0</v>
      </c>
      <c r="I10">
        <v>0</v>
      </c>
      <c r="J10">
        <v>65</v>
      </c>
      <c r="K10">
        <v>13</v>
      </c>
      <c r="L10">
        <v>81</v>
      </c>
      <c r="M10">
        <v>159</v>
      </c>
      <c r="N10">
        <v>49</v>
      </c>
      <c r="O10">
        <v>0</v>
      </c>
      <c r="P10">
        <v>31</v>
      </c>
      <c r="Q10">
        <v>6</v>
      </c>
      <c r="R10">
        <v>1</v>
      </c>
    </row>
    <row r="11" spans="1:18">
      <c r="A11" t="s">
        <v>578</v>
      </c>
      <c r="B11" s="3" t="s">
        <v>120</v>
      </c>
      <c r="C11">
        <v>0</v>
      </c>
      <c r="D11">
        <v>2</v>
      </c>
      <c r="E11">
        <v>16</v>
      </c>
      <c r="F11">
        <v>33</v>
      </c>
      <c r="G11">
        <v>18</v>
      </c>
      <c r="H11">
        <v>1</v>
      </c>
      <c r="I11">
        <v>1</v>
      </c>
      <c r="J11">
        <v>66</v>
      </c>
      <c r="K11">
        <v>27</v>
      </c>
      <c r="L11">
        <v>97</v>
      </c>
      <c r="M11">
        <v>118</v>
      </c>
      <c r="N11">
        <v>57</v>
      </c>
      <c r="O11">
        <v>0</v>
      </c>
      <c r="P11">
        <v>56</v>
      </c>
      <c r="Q11">
        <v>7</v>
      </c>
      <c r="R11">
        <v>0</v>
      </c>
    </row>
    <row r="12" spans="1:18">
      <c r="A12" t="s">
        <v>1489</v>
      </c>
      <c r="B12" s="3" t="s">
        <v>136</v>
      </c>
      <c r="C12">
        <v>6</v>
      </c>
      <c r="D12">
        <v>2</v>
      </c>
      <c r="E12">
        <v>19</v>
      </c>
      <c r="F12">
        <v>31</v>
      </c>
      <c r="G12">
        <v>10</v>
      </c>
      <c r="H12">
        <v>6</v>
      </c>
      <c r="I12">
        <v>3</v>
      </c>
      <c r="J12">
        <v>76</v>
      </c>
      <c r="K12">
        <v>21</v>
      </c>
      <c r="L12">
        <v>107</v>
      </c>
      <c r="M12">
        <v>143</v>
      </c>
      <c r="N12">
        <v>65</v>
      </c>
      <c r="O12">
        <v>0</v>
      </c>
      <c r="P12">
        <v>65</v>
      </c>
      <c r="Q12">
        <v>19</v>
      </c>
      <c r="R12">
        <v>0</v>
      </c>
    </row>
    <row r="13" spans="1:18">
      <c r="A13" t="s">
        <v>1490</v>
      </c>
      <c r="B13" s="3" t="s">
        <v>112</v>
      </c>
      <c r="C13">
        <v>0</v>
      </c>
      <c r="D13">
        <v>3</v>
      </c>
      <c r="E13">
        <v>26</v>
      </c>
      <c r="F13">
        <v>41</v>
      </c>
      <c r="G13">
        <v>6</v>
      </c>
      <c r="H13">
        <v>1</v>
      </c>
      <c r="I13">
        <v>1</v>
      </c>
      <c r="J13">
        <v>87</v>
      </c>
      <c r="K13">
        <v>24</v>
      </c>
      <c r="L13">
        <v>91</v>
      </c>
      <c r="M13">
        <v>146</v>
      </c>
      <c r="N13">
        <v>64</v>
      </c>
      <c r="O13">
        <v>0</v>
      </c>
      <c r="P13">
        <v>53</v>
      </c>
      <c r="Q13">
        <v>17</v>
      </c>
      <c r="R13">
        <v>4</v>
      </c>
    </row>
    <row r="14" spans="1:18">
      <c r="A14" t="s">
        <v>580</v>
      </c>
      <c r="B14" s="3" t="s">
        <v>102</v>
      </c>
      <c r="C14">
        <v>2</v>
      </c>
      <c r="D14">
        <v>1</v>
      </c>
      <c r="E14">
        <v>6</v>
      </c>
      <c r="F14">
        <v>18</v>
      </c>
      <c r="G14">
        <v>2</v>
      </c>
      <c r="H14">
        <v>1</v>
      </c>
      <c r="I14">
        <v>1</v>
      </c>
      <c r="J14">
        <v>31</v>
      </c>
      <c r="K14">
        <v>9</v>
      </c>
      <c r="L14">
        <v>37</v>
      </c>
      <c r="M14">
        <v>84</v>
      </c>
      <c r="N14">
        <v>34</v>
      </c>
      <c r="O14">
        <v>0</v>
      </c>
      <c r="P14">
        <v>27</v>
      </c>
      <c r="Q14">
        <v>11</v>
      </c>
      <c r="R14">
        <v>0</v>
      </c>
    </row>
    <row r="15" spans="1:18">
      <c r="A15" t="s">
        <v>582</v>
      </c>
      <c r="B15" s="3" t="s">
        <v>92</v>
      </c>
      <c r="C15">
        <v>0</v>
      </c>
      <c r="D15">
        <v>2</v>
      </c>
      <c r="E15">
        <v>14</v>
      </c>
      <c r="F15">
        <v>39</v>
      </c>
      <c r="G15">
        <v>13</v>
      </c>
      <c r="H15">
        <v>1</v>
      </c>
      <c r="I15">
        <v>1</v>
      </c>
      <c r="J15">
        <v>77</v>
      </c>
      <c r="K15">
        <v>22</v>
      </c>
      <c r="L15">
        <v>91</v>
      </c>
      <c r="M15">
        <v>131</v>
      </c>
      <c r="N15">
        <v>65</v>
      </c>
      <c r="O15">
        <v>0</v>
      </c>
      <c r="P15">
        <v>36</v>
      </c>
      <c r="Q15">
        <v>9</v>
      </c>
      <c r="R15">
        <v>0</v>
      </c>
    </row>
    <row r="16" spans="1:18">
      <c r="A16" t="s">
        <v>584</v>
      </c>
      <c r="B16" s="3" t="s">
        <v>94</v>
      </c>
      <c r="C16">
        <v>2</v>
      </c>
      <c r="D16">
        <v>2</v>
      </c>
      <c r="E16">
        <v>19</v>
      </c>
      <c r="F16">
        <v>34</v>
      </c>
      <c r="G16">
        <v>4</v>
      </c>
      <c r="H16">
        <v>1</v>
      </c>
      <c r="I16">
        <v>1</v>
      </c>
      <c r="J16">
        <v>84</v>
      </c>
      <c r="K16">
        <v>18</v>
      </c>
      <c r="L16">
        <v>89</v>
      </c>
      <c r="M16">
        <v>154</v>
      </c>
      <c r="N16">
        <v>67</v>
      </c>
      <c r="O16">
        <v>0</v>
      </c>
      <c r="P16">
        <v>53</v>
      </c>
      <c r="Q16">
        <v>10</v>
      </c>
      <c r="R16">
        <v>0</v>
      </c>
    </row>
    <row r="17" spans="1:18">
      <c r="A17" t="s">
        <v>585</v>
      </c>
      <c r="B17" s="3" t="s">
        <v>100</v>
      </c>
      <c r="C17">
        <v>0</v>
      </c>
      <c r="D17">
        <v>5</v>
      </c>
      <c r="E17">
        <v>12</v>
      </c>
      <c r="F17">
        <v>24</v>
      </c>
      <c r="G17">
        <v>4</v>
      </c>
      <c r="H17">
        <v>2</v>
      </c>
      <c r="I17">
        <v>2</v>
      </c>
      <c r="J17">
        <v>52</v>
      </c>
      <c r="K17">
        <v>16</v>
      </c>
      <c r="L17">
        <v>75</v>
      </c>
      <c r="M17">
        <v>121</v>
      </c>
      <c r="N17">
        <v>46</v>
      </c>
      <c r="O17">
        <v>0</v>
      </c>
      <c r="P17">
        <v>46</v>
      </c>
      <c r="Q17">
        <v>20</v>
      </c>
      <c r="R17">
        <v>0</v>
      </c>
    </row>
    <row r="18" spans="1:18">
      <c r="A18" t="s">
        <v>588</v>
      </c>
      <c r="B18" s="3" t="s">
        <v>273</v>
      </c>
      <c r="C18">
        <v>0</v>
      </c>
      <c r="D18">
        <v>0</v>
      </c>
      <c r="E18">
        <v>20</v>
      </c>
      <c r="F18">
        <v>22</v>
      </c>
      <c r="G18">
        <v>0</v>
      </c>
      <c r="H18">
        <v>4</v>
      </c>
      <c r="I18">
        <v>4</v>
      </c>
      <c r="J18">
        <v>57</v>
      </c>
      <c r="K18">
        <v>12</v>
      </c>
      <c r="L18">
        <v>66</v>
      </c>
      <c r="M18">
        <v>179</v>
      </c>
      <c r="N18">
        <v>45</v>
      </c>
      <c r="O18">
        <v>0</v>
      </c>
      <c r="P18">
        <v>42</v>
      </c>
      <c r="Q18">
        <v>7</v>
      </c>
      <c r="R18">
        <v>1</v>
      </c>
    </row>
    <row r="19" spans="1:18">
      <c r="A19" t="s">
        <v>589</v>
      </c>
      <c r="B19" s="3" t="s">
        <v>120</v>
      </c>
      <c r="C19">
        <v>0</v>
      </c>
      <c r="D19">
        <v>3</v>
      </c>
      <c r="E19">
        <v>14</v>
      </c>
      <c r="F19">
        <v>32</v>
      </c>
      <c r="G19">
        <v>1</v>
      </c>
      <c r="H19">
        <v>3</v>
      </c>
      <c r="I19">
        <v>3</v>
      </c>
      <c r="J19">
        <v>60</v>
      </c>
      <c r="K19">
        <v>21</v>
      </c>
      <c r="L19">
        <v>110</v>
      </c>
      <c r="M19">
        <v>115</v>
      </c>
      <c r="N19">
        <v>59</v>
      </c>
      <c r="O19">
        <v>0</v>
      </c>
      <c r="P19">
        <v>53</v>
      </c>
      <c r="Q19">
        <v>24</v>
      </c>
      <c r="R19">
        <v>1</v>
      </c>
    </row>
    <row r="20" spans="1:18">
      <c r="A20" t="s">
        <v>1491</v>
      </c>
      <c r="B20" s="3" t="s">
        <v>136</v>
      </c>
      <c r="C20">
        <v>2</v>
      </c>
      <c r="D20">
        <v>2</v>
      </c>
      <c r="E20">
        <v>24</v>
      </c>
      <c r="F20">
        <v>40</v>
      </c>
      <c r="G20">
        <v>3</v>
      </c>
      <c r="H20">
        <v>4</v>
      </c>
      <c r="I20">
        <v>4</v>
      </c>
      <c r="J20">
        <v>81</v>
      </c>
      <c r="K20">
        <v>36</v>
      </c>
      <c r="L20">
        <v>110</v>
      </c>
      <c r="M20">
        <v>168</v>
      </c>
      <c r="N20">
        <v>59</v>
      </c>
      <c r="O20">
        <v>0</v>
      </c>
      <c r="P20">
        <v>62</v>
      </c>
      <c r="Q20">
        <v>22</v>
      </c>
      <c r="R20">
        <v>1</v>
      </c>
    </row>
    <row r="21" spans="1:18">
      <c r="A21" t="s">
        <v>1492</v>
      </c>
      <c r="B21" s="3" t="s">
        <v>112</v>
      </c>
      <c r="C21">
        <v>1</v>
      </c>
      <c r="D21">
        <v>2</v>
      </c>
      <c r="E21">
        <v>28</v>
      </c>
      <c r="F21">
        <v>30</v>
      </c>
      <c r="G21">
        <v>3</v>
      </c>
      <c r="H21">
        <v>0</v>
      </c>
      <c r="I21">
        <v>0</v>
      </c>
      <c r="J21">
        <v>82</v>
      </c>
      <c r="K21">
        <v>27</v>
      </c>
      <c r="L21">
        <v>87</v>
      </c>
      <c r="M21">
        <v>153</v>
      </c>
      <c r="N21">
        <v>53</v>
      </c>
      <c r="O21">
        <v>0</v>
      </c>
      <c r="P21">
        <v>46</v>
      </c>
      <c r="Q21">
        <v>12</v>
      </c>
      <c r="R21">
        <v>4</v>
      </c>
    </row>
    <row r="22" spans="1:18">
      <c r="A22" t="s">
        <v>591</v>
      </c>
      <c r="B22" s="3" t="s">
        <v>102</v>
      </c>
      <c r="C22">
        <v>1</v>
      </c>
      <c r="D22">
        <v>3</v>
      </c>
      <c r="E22">
        <v>2</v>
      </c>
      <c r="F22">
        <v>13</v>
      </c>
      <c r="G22">
        <v>1</v>
      </c>
      <c r="H22">
        <v>0</v>
      </c>
      <c r="I22">
        <v>0</v>
      </c>
      <c r="J22">
        <v>25</v>
      </c>
      <c r="K22">
        <v>5</v>
      </c>
      <c r="L22">
        <v>37</v>
      </c>
      <c r="M22">
        <v>73</v>
      </c>
      <c r="N22">
        <v>27</v>
      </c>
      <c r="O22">
        <v>0</v>
      </c>
      <c r="P22">
        <v>28</v>
      </c>
      <c r="Q22">
        <v>6</v>
      </c>
      <c r="R22">
        <v>0</v>
      </c>
    </row>
    <row r="23" spans="1:18">
      <c r="A23" t="s">
        <v>593</v>
      </c>
      <c r="B23" s="3" t="s">
        <v>92</v>
      </c>
      <c r="C23">
        <v>0</v>
      </c>
      <c r="D23">
        <v>0</v>
      </c>
      <c r="E23">
        <v>23</v>
      </c>
      <c r="F23">
        <v>29</v>
      </c>
      <c r="G23">
        <v>0</v>
      </c>
      <c r="H23">
        <v>1</v>
      </c>
      <c r="I23">
        <v>1</v>
      </c>
      <c r="J23">
        <v>72</v>
      </c>
      <c r="K23">
        <v>29</v>
      </c>
      <c r="L23">
        <v>85</v>
      </c>
      <c r="M23">
        <v>145</v>
      </c>
      <c r="N23">
        <v>77</v>
      </c>
      <c r="O23">
        <v>0</v>
      </c>
      <c r="P23">
        <v>43</v>
      </c>
      <c r="Q23">
        <v>17</v>
      </c>
      <c r="R23">
        <v>0</v>
      </c>
    </row>
    <row r="24" spans="1:18">
      <c r="A24" t="s">
        <v>595</v>
      </c>
      <c r="B24" s="3" t="s">
        <v>94</v>
      </c>
      <c r="C24">
        <v>3</v>
      </c>
      <c r="D24">
        <v>1</v>
      </c>
      <c r="E24">
        <v>19</v>
      </c>
      <c r="F24">
        <v>30</v>
      </c>
      <c r="G24">
        <v>2</v>
      </c>
      <c r="H24">
        <v>2</v>
      </c>
      <c r="I24">
        <v>2</v>
      </c>
      <c r="J24">
        <v>81</v>
      </c>
      <c r="K24">
        <v>18</v>
      </c>
      <c r="L24">
        <v>84</v>
      </c>
      <c r="M24">
        <v>147</v>
      </c>
      <c r="N24">
        <v>53</v>
      </c>
      <c r="O24">
        <v>0</v>
      </c>
      <c r="P24">
        <v>64</v>
      </c>
      <c r="Q24">
        <v>11</v>
      </c>
      <c r="R24">
        <v>1</v>
      </c>
    </row>
    <row r="25" spans="1:18">
      <c r="A25" t="s">
        <v>596</v>
      </c>
      <c r="B25" s="3" t="s">
        <v>100</v>
      </c>
      <c r="C25">
        <v>0</v>
      </c>
      <c r="D25">
        <v>3</v>
      </c>
      <c r="E25">
        <v>13</v>
      </c>
      <c r="F25">
        <v>31</v>
      </c>
      <c r="G25">
        <v>0</v>
      </c>
      <c r="H25">
        <v>3</v>
      </c>
      <c r="I25">
        <v>3</v>
      </c>
      <c r="J25">
        <v>58</v>
      </c>
      <c r="K25">
        <v>17</v>
      </c>
      <c r="L25">
        <v>62</v>
      </c>
      <c r="M25">
        <v>137</v>
      </c>
      <c r="N25">
        <v>50</v>
      </c>
      <c r="O25">
        <v>0</v>
      </c>
      <c r="P25">
        <v>35</v>
      </c>
      <c r="Q25">
        <v>10</v>
      </c>
      <c r="R25">
        <v>0</v>
      </c>
    </row>
    <row r="26" spans="1:18">
      <c r="A26" t="s">
        <v>599</v>
      </c>
      <c r="B26" s="3" t="s">
        <v>273</v>
      </c>
      <c r="C26">
        <v>0</v>
      </c>
      <c r="D26">
        <v>1</v>
      </c>
      <c r="E26">
        <v>20</v>
      </c>
      <c r="F26">
        <v>32</v>
      </c>
      <c r="G26">
        <v>0</v>
      </c>
      <c r="H26">
        <v>0</v>
      </c>
      <c r="I26">
        <v>0</v>
      </c>
      <c r="J26">
        <v>76</v>
      </c>
      <c r="K26">
        <v>15</v>
      </c>
      <c r="L26">
        <v>86</v>
      </c>
      <c r="M26">
        <v>156</v>
      </c>
      <c r="N26">
        <v>71</v>
      </c>
      <c r="O26">
        <v>4</v>
      </c>
      <c r="P26">
        <v>41</v>
      </c>
      <c r="Q26">
        <v>5</v>
      </c>
      <c r="R26">
        <v>5</v>
      </c>
    </row>
    <row r="27" spans="1:18">
      <c r="A27" t="s">
        <v>600</v>
      </c>
      <c r="B27" s="3" t="s">
        <v>120</v>
      </c>
      <c r="C27">
        <v>0</v>
      </c>
      <c r="D27">
        <v>2</v>
      </c>
      <c r="E27">
        <v>18</v>
      </c>
      <c r="F27">
        <v>40</v>
      </c>
      <c r="G27">
        <v>0</v>
      </c>
      <c r="H27">
        <v>1</v>
      </c>
      <c r="I27">
        <v>0</v>
      </c>
      <c r="J27">
        <v>70</v>
      </c>
      <c r="K27">
        <v>24</v>
      </c>
      <c r="L27">
        <v>92</v>
      </c>
      <c r="M27">
        <v>163</v>
      </c>
      <c r="N27">
        <v>68</v>
      </c>
      <c r="O27">
        <v>0</v>
      </c>
      <c r="P27">
        <v>49</v>
      </c>
      <c r="Q27">
        <v>11</v>
      </c>
      <c r="R27">
        <v>1</v>
      </c>
    </row>
    <row r="28" spans="1:18">
      <c r="A28" t="s">
        <v>1493</v>
      </c>
      <c r="B28" s="3" t="s">
        <v>136</v>
      </c>
      <c r="C28">
        <v>2</v>
      </c>
      <c r="D28">
        <v>4</v>
      </c>
      <c r="E28">
        <v>25</v>
      </c>
      <c r="F28">
        <v>30</v>
      </c>
      <c r="G28">
        <v>0</v>
      </c>
      <c r="H28">
        <v>0</v>
      </c>
      <c r="I28">
        <v>0</v>
      </c>
      <c r="J28">
        <v>73</v>
      </c>
      <c r="K28">
        <v>18</v>
      </c>
      <c r="L28">
        <v>100</v>
      </c>
      <c r="M28">
        <v>206</v>
      </c>
      <c r="N28">
        <v>74</v>
      </c>
      <c r="O28">
        <v>0</v>
      </c>
      <c r="P28">
        <v>70</v>
      </c>
      <c r="Q28">
        <v>19</v>
      </c>
      <c r="R28">
        <v>0</v>
      </c>
    </row>
    <row r="29" spans="1:18">
      <c r="A29" t="s">
        <v>1494</v>
      </c>
      <c r="B29" s="3" t="s">
        <v>112</v>
      </c>
      <c r="C29">
        <v>0</v>
      </c>
      <c r="D29">
        <v>3</v>
      </c>
      <c r="E29">
        <v>23</v>
      </c>
      <c r="F29">
        <v>34</v>
      </c>
      <c r="G29">
        <v>1</v>
      </c>
      <c r="H29">
        <v>1</v>
      </c>
      <c r="I29">
        <v>1</v>
      </c>
      <c r="J29">
        <v>74</v>
      </c>
      <c r="K29">
        <v>16</v>
      </c>
      <c r="L29">
        <v>68</v>
      </c>
      <c r="M29">
        <v>128</v>
      </c>
      <c r="N29">
        <v>47</v>
      </c>
      <c r="O29">
        <v>1</v>
      </c>
      <c r="P29">
        <v>38</v>
      </c>
      <c r="Q29">
        <v>7</v>
      </c>
      <c r="R29">
        <v>0</v>
      </c>
    </row>
    <row r="30" spans="1:18">
      <c r="A30" t="s">
        <v>602</v>
      </c>
      <c r="B30" s="3" t="s">
        <v>102</v>
      </c>
      <c r="C30">
        <v>2</v>
      </c>
      <c r="D30">
        <v>3</v>
      </c>
      <c r="E30">
        <v>4</v>
      </c>
      <c r="F30">
        <v>10</v>
      </c>
      <c r="G30">
        <v>0</v>
      </c>
      <c r="H30">
        <v>0</v>
      </c>
      <c r="I30">
        <v>0</v>
      </c>
      <c r="J30">
        <v>31</v>
      </c>
      <c r="K30">
        <v>5</v>
      </c>
      <c r="L30">
        <v>46</v>
      </c>
      <c r="M30">
        <v>55</v>
      </c>
      <c r="N30">
        <v>21</v>
      </c>
      <c r="O30">
        <v>2</v>
      </c>
      <c r="P30">
        <v>24</v>
      </c>
      <c r="Q30">
        <v>6</v>
      </c>
      <c r="R30">
        <v>0</v>
      </c>
    </row>
    <row r="31" spans="1:18">
      <c r="A31" t="s">
        <v>604</v>
      </c>
      <c r="B31" s="3" t="s">
        <v>92</v>
      </c>
      <c r="C31">
        <v>0</v>
      </c>
      <c r="D31">
        <v>1</v>
      </c>
      <c r="E31">
        <v>25</v>
      </c>
      <c r="F31">
        <v>34</v>
      </c>
      <c r="G31">
        <v>0</v>
      </c>
      <c r="H31">
        <v>0</v>
      </c>
      <c r="I31">
        <v>0</v>
      </c>
      <c r="J31">
        <v>81</v>
      </c>
      <c r="K31">
        <v>17</v>
      </c>
      <c r="L31">
        <v>87</v>
      </c>
      <c r="M31">
        <v>130</v>
      </c>
      <c r="N31">
        <v>71</v>
      </c>
      <c r="O31">
        <v>0</v>
      </c>
      <c r="P31">
        <v>43</v>
      </c>
      <c r="Q31">
        <v>13</v>
      </c>
      <c r="R31">
        <v>0</v>
      </c>
    </row>
    <row r="32" spans="1:18">
      <c r="A32" t="s">
        <v>606</v>
      </c>
      <c r="B32" s="3" t="s">
        <v>94</v>
      </c>
      <c r="C32">
        <v>3</v>
      </c>
      <c r="D32">
        <v>0</v>
      </c>
      <c r="E32">
        <v>15</v>
      </c>
      <c r="F32">
        <v>32</v>
      </c>
      <c r="G32">
        <v>0</v>
      </c>
      <c r="H32">
        <v>1</v>
      </c>
      <c r="I32">
        <v>1</v>
      </c>
      <c r="J32">
        <v>82</v>
      </c>
      <c r="K32">
        <v>15</v>
      </c>
      <c r="L32">
        <v>85</v>
      </c>
      <c r="M32">
        <v>171</v>
      </c>
      <c r="N32">
        <v>57</v>
      </c>
      <c r="O32">
        <v>0</v>
      </c>
      <c r="P32">
        <v>43</v>
      </c>
      <c r="Q32">
        <v>12</v>
      </c>
      <c r="R32">
        <v>0</v>
      </c>
    </row>
    <row r="33" spans="1:18">
      <c r="A33" t="s">
        <v>607</v>
      </c>
      <c r="B33" s="3" t="s">
        <v>100</v>
      </c>
      <c r="C33">
        <v>1</v>
      </c>
      <c r="D33">
        <v>3</v>
      </c>
      <c r="E33">
        <v>17</v>
      </c>
      <c r="F33">
        <v>26</v>
      </c>
      <c r="G33">
        <v>0</v>
      </c>
      <c r="H33">
        <v>0</v>
      </c>
      <c r="I33">
        <v>0</v>
      </c>
      <c r="J33">
        <v>58</v>
      </c>
      <c r="K33">
        <v>13</v>
      </c>
      <c r="L33">
        <v>71</v>
      </c>
      <c r="M33">
        <v>118</v>
      </c>
      <c r="N33">
        <v>43</v>
      </c>
      <c r="O33">
        <v>1</v>
      </c>
      <c r="P33">
        <v>52</v>
      </c>
      <c r="Q33">
        <v>16</v>
      </c>
      <c r="R33">
        <v>0</v>
      </c>
    </row>
    <row r="34" spans="1:18">
      <c r="A34" t="s">
        <v>1047</v>
      </c>
      <c r="B34" s="3" t="s">
        <v>1157</v>
      </c>
      <c r="C34">
        <v>0</v>
      </c>
      <c r="D34">
        <v>2</v>
      </c>
      <c r="E34">
        <v>22</v>
      </c>
      <c r="F34">
        <v>26</v>
      </c>
      <c r="G34">
        <v>1</v>
      </c>
      <c r="H34">
        <v>0</v>
      </c>
      <c r="I34">
        <v>0</v>
      </c>
      <c r="J34">
        <v>81</v>
      </c>
      <c r="K34">
        <v>22</v>
      </c>
      <c r="L34">
        <v>76</v>
      </c>
      <c r="M34">
        <v>120</v>
      </c>
      <c r="N34">
        <v>63</v>
      </c>
      <c r="O34">
        <v>8</v>
      </c>
      <c r="P34">
        <v>41</v>
      </c>
      <c r="Q34">
        <v>12</v>
      </c>
      <c r="R34">
        <v>1</v>
      </c>
    </row>
    <row r="35" spans="1:18">
      <c r="A35" t="s">
        <v>1129</v>
      </c>
      <c r="B35" s="3" t="s">
        <v>120</v>
      </c>
      <c r="C35">
        <v>0</v>
      </c>
      <c r="D35">
        <v>2</v>
      </c>
      <c r="E35">
        <v>14</v>
      </c>
      <c r="F35">
        <v>34</v>
      </c>
      <c r="G35">
        <v>2</v>
      </c>
      <c r="H35">
        <v>1</v>
      </c>
      <c r="I35">
        <v>2</v>
      </c>
      <c r="J35">
        <v>63</v>
      </c>
      <c r="K35">
        <v>21</v>
      </c>
      <c r="L35">
        <v>57</v>
      </c>
      <c r="M35">
        <v>135</v>
      </c>
      <c r="N35">
        <v>47</v>
      </c>
      <c r="O35">
        <v>2</v>
      </c>
      <c r="P35">
        <v>49</v>
      </c>
      <c r="Q35">
        <v>17</v>
      </c>
      <c r="R35">
        <v>0</v>
      </c>
    </row>
    <row r="36" spans="1:18">
      <c r="A36" t="s">
        <v>1495</v>
      </c>
      <c r="B36" s="3" t="s">
        <v>136</v>
      </c>
      <c r="C36">
        <v>2</v>
      </c>
      <c r="D36">
        <v>6</v>
      </c>
      <c r="E36">
        <v>17</v>
      </c>
      <c r="F36">
        <v>24</v>
      </c>
      <c r="G36">
        <v>4</v>
      </c>
      <c r="H36">
        <v>2</v>
      </c>
      <c r="I36">
        <v>2</v>
      </c>
      <c r="J36">
        <v>57</v>
      </c>
      <c r="K36">
        <v>27</v>
      </c>
      <c r="L36">
        <v>84</v>
      </c>
      <c r="M36">
        <v>155</v>
      </c>
      <c r="N36">
        <v>55</v>
      </c>
      <c r="O36">
        <v>8</v>
      </c>
      <c r="P36">
        <v>61</v>
      </c>
      <c r="Q36">
        <v>20</v>
      </c>
      <c r="R36">
        <v>1</v>
      </c>
    </row>
    <row r="37" spans="1:18">
      <c r="A37" t="s">
        <v>1496</v>
      </c>
      <c r="B37" s="3" t="s">
        <v>112</v>
      </c>
      <c r="C37">
        <v>3</v>
      </c>
      <c r="D37">
        <v>4</v>
      </c>
      <c r="E37">
        <v>26</v>
      </c>
      <c r="F37">
        <v>32</v>
      </c>
      <c r="G37">
        <v>4</v>
      </c>
      <c r="H37">
        <v>0</v>
      </c>
      <c r="I37">
        <v>0</v>
      </c>
      <c r="J37">
        <v>77</v>
      </c>
      <c r="K37">
        <v>21</v>
      </c>
      <c r="L37">
        <v>63</v>
      </c>
      <c r="M37">
        <v>117</v>
      </c>
      <c r="N37">
        <v>58</v>
      </c>
      <c r="O37">
        <v>8</v>
      </c>
      <c r="P37">
        <v>44</v>
      </c>
      <c r="Q37">
        <v>21</v>
      </c>
      <c r="R37">
        <v>0</v>
      </c>
    </row>
    <row r="38" spans="1:18">
      <c r="A38" t="s">
        <v>1127</v>
      </c>
      <c r="B38" s="3" t="s">
        <v>102</v>
      </c>
      <c r="C38">
        <v>2</v>
      </c>
      <c r="D38">
        <v>4</v>
      </c>
      <c r="E38">
        <v>4</v>
      </c>
      <c r="F38">
        <v>9</v>
      </c>
      <c r="G38">
        <v>0</v>
      </c>
      <c r="H38">
        <v>0</v>
      </c>
      <c r="I38">
        <v>0</v>
      </c>
      <c r="J38">
        <v>28</v>
      </c>
      <c r="K38">
        <v>13</v>
      </c>
      <c r="L38">
        <v>36</v>
      </c>
      <c r="M38">
        <v>64</v>
      </c>
      <c r="N38">
        <v>30</v>
      </c>
      <c r="O38">
        <v>5</v>
      </c>
      <c r="P38">
        <v>20</v>
      </c>
      <c r="Q38">
        <v>9</v>
      </c>
      <c r="R38">
        <v>0</v>
      </c>
    </row>
    <row r="39" spans="1:18">
      <c r="A39" t="s">
        <v>1131</v>
      </c>
      <c r="B39" s="3" t="s">
        <v>92</v>
      </c>
      <c r="C39">
        <v>0</v>
      </c>
      <c r="D39">
        <v>2</v>
      </c>
      <c r="E39">
        <v>29</v>
      </c>
      <c r="F39">
        <v>27</v>
      </c>
      <c r="G39">
        <v>2</v>
      </c>
      <c r="H39">
        <v>0</v>
      </c>
      <c r="I39">
        <v>0</v>
      </c>
      <c r="J39">
        <v>80</v>
      </c>
      <c r="K39">
        <v>34</v>
      </c>
      <c r="L39">
        <v>90</v>
      </c>
      <c r="M39">
        <v>125</v>
      </c>
      <c r="N39">
        <v>75</v>
      </c>
      <c r="O39">
        <v>2</v>
      </c>
      <c r="P39">
        <v>46</v>
      </c>
      <c r="Q39">
        <v>20</v>
      </c>
      <c r="R39">
        <v>0</v>
      </c>
    </row>
    <row r="40" spans="1:18">
      <c r="A40" t="s">
        <v>1048</v>
      </c>
      <c r="B40" s="3" t="s">
        <v>94</v>
      </c>
      <c r="C40">
        <v>2</v>
      </c>
      <c r="D40">
        <v>1</v>
      </c>
      <c r="E40">
        <v>9</v>
      </c>
      <c r="F40">
        <v>35</v>
      </c>
      <c r="G40">
        <v>1</v>
      </c>
      <c r="H40">
        <v>1</v>
      </c>
      <c r="I40">
        <v>1</v>
      </c>
      <c r="J40">
        <v>80</v>
      </c>
      <c r="K40">
        <v>28</v>
      </c>
      <c r="L40">
        <v>57</v>
      </c>
      <c r="M40">
        <v>145</v>
      </c>
      <c r="N40">
        <v>68</v>
      </c>
      <c r="O40">
        <v>5</v>
      </c>
      <c r="P40">
        <v>53</v>
      </c>
      <c r="Q40">
        <v>24</v>
      </c>
      <c r="R40">
        <v>0</v>
      </c>
    </row>
    <row r="41" spans="1:18">
      <c r="A41" t="s">
        <v>1049</v>
      </c>
      <c r="B41" s="3" t="s">
        <v>100</v>
      </c>
      <c r="C41">
        <v>1</v>
      </c>
      <c r="D41">
        <v>5</v>
      </c>
      <c r="E41">
        <v>15</v>
      </c>
      <c r="F41">
        <v>24</v>
      </c>
      <c r="G41">
        <v>1</v>
      </c>
      <c r="H41">
        <v>0</v>
      </c>
      <c r="I41">
        <v>0</v>
      </c>
      <c r="J41">
        <v>58</v>
      </c>
      <c r="K41">
        <v>24</v>
      </c>
      <c r="L41">
        <v>40</v>
      </c>
      <c r="M41">
        <v>66</v>
      </c>
      <c r="N41">
        <v>33</v>
      </c>
      <c r="O41">
        <v>3</v>
      </c>
      <c r="P41">
        <v>39</v>
      </c>
      <c r="Q41">
        <v>15</v>
      </c>
      <c r="R4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50</v>
      </c>
      <c r="B1" s="51" t="s">
        <v>1024</v>
      </c>
      <c r="C1" s="42"/>
      <c r="D1" s="43"/>
      <c r="E1" s="43"/>
      <c r="F1" s="43"/>
      <c r="G1" s="43"/>
      <c r="H1" s="43"/>
      <c r="I1" s="43"/>
      <c r="J1" s="43"/>
      <c r="K1" s="44"/>
      <c r="L1" s="66" t="s">
        <v>27</v>
      </c>
      <c r="M1" s="66" t="s">
        <v>28</v>
      </c>
      <c r="N1" s="66" t="s">
        <v>29</v>
      </c>
      <c r="O1" s="66" t="s">
        <v>30</v>
      </c>
      <c r="P1" s="66" t="s">
        <v>31</v>
      </c>
      <c r="Q1" s="66" t="s">
        <v>32</v>
      </c>
      <c r="R1" s="66" t="s">
        <v>64</v>
      </c>
      <c r="S1" s="66" t="s">
        <v>65</v>
      </c>
      <c r="T1" s="66" t="s">
        <v>66</v>
      </c>
      <c r="U1" s="66" t="s">
        <v>33</v>
      </c>
      <c r="V1" s="66" t="s">
        <v>34</v>
      </c>
    </row>
    <row r="2" spans="1:22" ht="15" customHeight="1">
      <c r="B2" s="68" t="s">
        <v>1429</v>
      </c>
      <c r="C2" s="35" t="s">
        <v>1399</v>
      </c>
      <c r="D2" s="75">
        <v>60</v>
      </c>
      <c r="E2" s="53"/>
      <c r="F2" s="53"/>
      <c r="G2" s="72" t="s">
        <v>69</v>
      </c>
      <c r="H2" s="73"/>
      <c r="I2" s="73"/>
      <c r="J2" s="74"/>
      <c r="K2" s="47" t="s">
        <v>59</v>
      </c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1:22" ht="15" customHeight="1">
      <c r="B3" s="69"/>
      <c r="C3" s="34" t="s">
        <v>1400</v>
      </c>
      <c r="D3" s="76"/>
      <c r="E3" s="54"/>
      <c r="F3" s="54"/>
      <c r="G3" s="72" t="s">
        <v>1393</v>
      </c>
      <c r="H3" s="73"/>
      <c r="I3" s="73"/>
      <c r="J3" s="74"/>
      <c r="K3" s="47" t="s">
        <v>1391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ht="15" customHeight="1">
      <c r="B4" s="82">
        <f>DATE</f>
        <v>42414</v>
      </c>
      <c r="C4" s="32" t="s">
        <v>1396</v>
      </c>
      <c r="D4" s="33"/>
      <c r="E4" s="33"/>
      <c r="F4" s="33"/>
      <c r="G4" s="78">
        <f>ROUND($D$2/12*MONTH,0)</f>
        <v>10</v>
      </c>
      <c r="H4" s="79"/>
      <c r="I4" s="79"/>
      <c r="J4" s="80"/>
      <c r="K4" s="52">
        <f>ROUND($D$2/12,0)</f>
        <v>5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22" ht="15" customHeight="1">
      <c r="B5" s="83"/>
      <c r="C5" s="5" t="s">
        <v>1397</v>
      </c>
      <c r="D5" s="6"/>
      <c r="E5" s="6"/>
      <c r="F5" s="6"/>
      <c r="G5" s="84" t="e">
        <f>#REF!</f>
        <v>#REF!</v>
      </c>
      <c r="H5" s="85"/>
      <c r="I5" s="85"/>
      <c r="J5" s="86"/>
      <c r="K5" s="55">
        <f>$L$27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>
      <c r="B6" s="48" t="s">
        <v>1022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1023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924</v>
      </c>
      <c r="B10" s="27" t="s">
        <v>929</v>
      </c>
      <c r="C10" s="4" t="s">
        <v>936</v>
      </c>
      <c r="D10" s="4" t="s">
        <v>937</v>
      </c>
      <c r="E10" s="4" t="str">
        <f>CONCATENATE(YEAR,":",MONTH,":",WEEK,":",DAY,":",$A10)</f>
        <v>2016:2:2:7:SHILIN_E</v>
      </c>
      <c r="F10" s="4">
        <f>MATCH($E10,REPORT_DATA_BY_COMP!$A:$A,0)</f>
        <v>428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6" t="s">
        <v>925</v>
      </c>
      <c r="B11" s="27" t="s">
        <v>930</v>
      </c>
      <c r="C11" s="4" t="s">
        <v>938</v>
      </c>
      <c r="D11" s="4" t="s">
        <v>939</v>
      </c>
      <c r="E11" s="4" t="str">
        <f>CONCATENATE(YEAR,":",MONTH,":",WEEK,":",DAY,":",$A11)</f>
        <v>2016:2:2:7:TIANMU_E</v>
      </c>
      <c r="F11" s="4">
        <f>MATCH($E11,REPORT_DATA_BY_COMP!$A:$A,0)</f>
        <v>446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926</v>
      </c>
      <c r="B12" s="27" t="s">
        <v>931</v>
      </c>
      <c r="C12" s="4" t="s">
        <v>940</v>
      </c>
      <c r="D12" s="4" t="s">
        <v>941</v>
      </c>
      <c r="E12" s="4" t="str">
        <f>CONCATENATE(YEAR,":",MONTH,":",WEEK,":",DAY,":",$A12)</f>
        <v>2016:2:2:7:SHILIN_S</v>
      </c>
      <c r="F12" s="4">
        <f>MATCH($E12,REPORT_DATA_BY_COMP!$A:$A,0)</f>
        <v>429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1418</v>
      </c>
      <c r="C13" s="10"/>
      <c r="D13" s="10"/>
      <c r="E13" s="10"/>
      <c r="F13" s="10"/>
      <c r="G13" s="12">
        <f>SUM(G10:G12)</f>
        <v>0</v>
      </c>
      <c r="H13" s="12">
        <f t="shared" ref="H13:V13" si="0">SUM(H10:H12)</f>
        <v>0</v>
      </c>
      <c r="I13" s="12">
        <f t="shared" si="0"/>
        <v>0</v>
      </c>
      <c r="J13" s="12">
        <f t="shared" si="0"/>
        <v>2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6</v>
      </c>
      <c r="O13" s="12">
        <f t="shared" si="0"/>
        <v>4</v>
      </c>
      <c r="P13" s="12">
        <f t="shared" si="0"/>
        <v>11</v>
      </c>
      <c r="Q13" s="12">
        <f t="shared" si="0"/>
        <v>34</v>
      </c>
      <c r="R13" s="12">
        <f t="shared" si="0"/>
        <v>15</v>
      </c>
      <c r="S13" s="12">
        <f t="shared" si="0"/>
        <v>1</v>
      </c>
      <c r="T13" s="12">
        <f t="shared" si="0"/>
        <v>5</v>
      </c>
      <c r="U13" s="12">
        <f t="shared" si="0"/>
        <v>2</v>
      </c>
      <c r="V13" s="12">
        <f t="shared" si="0"/>
        <v>0</v>
      </c>
    </row>
    <row r="14" spans="1:22">
      <c r="B14" s="5" t="s">
        <v>1452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927</v>
      </c>
      <c r="B15" s="27" t="s">
        <v>932</v>
      </c>
      <c r="C15" s="4" t="s">
        <v>942</v>
      </c>
      <c r="D15" s="4" t="s">
        <v>943</v>
      </c>
      <c r="E15" s="4" t="str">
        <f>CONCATENATE(YEAR,":",MONTH,":",WEEK,":",DAY,":",$A15)</f>
        <v>2016:2:2:7:BEITOU_E</v>
      </c>
      <c r="F15" s="4">
        <f>MATCH($E15,REPORT_DATA_BY_COMP!$A:$A,0)</f>
        <v>395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3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5</v>
      </c>
      <c r="O15" s="11">
        <f>IFERROR(INDEX(REPORT_DATA_BY_COMP!$A:$AH,$F15,MATCH(O$8,REPORT_DATA_BY_COMP!$A$1:$AH$1,0)), "")</f>
        <v>1</v>
      </c>
      <c r="P15" s="11">
        <f>IFERROR(INDEX(REPORT_DATA_BY_COMP!$A:$AH,$F15,MATCH(P$8,REPORT_DATA_BY_COMP!$A$1:$AH$1,0)), "")</f>
        <v>4</v>
      </c>
      <c r="Q15" s="11">
        <f>IFERROR(INDEX(REPORT_DATA_BY_COMP!$A:$AH,$F15,MATCH(Q$8,REPORT_DATA_BY_COMP!$A$1:$AH$1,0)), "")</f>
        <v>12</v>
      </c>
      <c r="R15" s="11">
        <f>IFERROR(INDEX(REPORT_DATA_BY_COMP!$A:$AH,$F15,MATCH(R$8,REPORT_DATA_BY_COMP!$A$1:$AH$1,0)), "")</f>
        <v>4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1025</v>
      </c>
      <c r="B16" s="27" t="s">
        <v>933</v>
      </c>
      <c r="C16" s="4" t="s">
        <v>944</v>
      </c>
      <c r="D16" s="4" t="s">
        <v>945</v>
      </c>
      <c r="E16" s="4" t="str">
        <f>CONCATENATE(YEAR,":",MONTH,":",WEEK,":",DAY,":",$A16)</f>
        <v>2016:2:2:7:DANSHUI_B_E</v>
      </c>
      <c r="F16" s="4">
        <f>MATCH($E16,REPORT_DATA_BY_COMP!$A:$A,0)</f>
        <v>399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8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9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3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1026</v>
      </c>
      <c r="B17" s="27" t="s">
        <v>934</v>
      </c>
      <c r="C17" s="4" t="s">
        <v>946</v>
      </c>
      <c r="D17" s="4" t="s">
        <v>947</v>
      </c>
      <c r="E17" s="4" t="str">
        <f>CONCATENATE(YEAR,":",MONTH,":",WEEK,":",DAY,":",$A17)</f>
        <v>2016:2:2:7:DANSHUI_A_E</v>
      </c>
      <c r="F17" s="4">
        <f>MATCH($E17,REPORT_DATA_BY_COMP!$A:$A,0)</f>
        <v>398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2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5</v>
      </c>
      <c r="O17" s="11">
        <f>IFERROR(INDEX(REPORT_DATA_BY_COMP!$A:$AH,$F17,MATCH(O$8,REPORT_DATA_BY_COMP!$A$1:$AH$1,0)), "")</f>
        <v>4</v>
      </c>
      <c r="P17" s="11">
        <f>IFERROR(INDEX(REPORT_DATA_BY_COMP!$A:$AH,$F17,MATCH(P$8,REPORT_DATA_BY_COMP!$A$1:$AH$1,0)), "")</f>
        <v>7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A18" s="26" t="s">
        <v>928</v>
      </c>
      <c r="B18" s="27" t="s">
        <v>935</v>
      </c>
      <c r="C18" s="4" t="s">
        <v>948</v>
      </c>
      <c r="D18" s="4" t="s">
        <v>949</v>
      </c>
      <c r="E18" s="4" t="str">
        <f>CONCATENATE(YEAR,":",MONTH,":",WEEK,":",DAY,":",$A18)</f>
        <v>2016:2:2:7:BEITOU_S</v>
      </c>
      <c r="F18" s="4">
        <f>MATCH($E18,REPORT_DATA_BY_COMP!$A:$A,0)</f>
        <v>396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7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2</v>
      </c>
      <c r="V18" s="11">
        <f>IFERROR(INDEX(REPORT_DATA_BY_COMP!$A:$AH,$F18,MATCH(V$8,REPORT_DATA_BY_COMP!$A$1:$AH$1,0)), "")</f>
        <v>0</v>
      </c>
    </row>
    <row r="19" spans="1:22">
      <c r="B19" s="9" t="s">
        <v>1418</v>
      </c>
      <c r="C19" s="10"/>
      <c r="D19" s="10"/>
      <c r="E19" s="10"/>
      <c r="F19" s="10"/>
      <c r="G19" s="12">
        <f>SUM(G15:G18)</f>
        <v>2</v>
      </c>
      <c r="H19" s="12">
        <f t="shared" ref="H19:V19" si="1">SUM(H15:H18)</f>
        <v>4</v>
      </c>
      <c r="I19" s="12">
        <f t="shared" si="1"/>
        <v>4</v>
      </c>
      <c r="J19" s="12">
        <f t="shared" si="1"/>
        <v>7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22</v>
      </c>
      <c r="O19" s="12">
        <f t="shared" si="1"/>
        <v>9</v>
      </c>
      <c r="P19" s="12">
        <f t="shared" si="1"/>
        <v>25</v>
      </c>
      <c r="Q19" s="12">
        <f t="shared" si="1"/>
        <v>30</v>
      </c>
      <c r="R19" s="12">
        <f t="shared" si="1"/>
        <v>15</v>
      </c>
      <c r="S19" s="12">
        <f t="shared" si="1"/>
        <v>4</v>
      </c>
      <c r="T19" s="12">
        <f t="shared" si="1"/>
        <v>15</v>
      </c>
      <c r="U19" s="12">
        <f t="shared" si="1"/>
        <v>7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1416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1387</v>
      </c>
      <c r="C22" s="14"/>
      <c r="D22" s="14"/>
      <c r="E22" s="14" t="str">
        <f>CONCATENATE(YEAR,":",MONTH,":1:",WEEKLY_REPORT_DAY,":", $A$1)</f>
        <v>2016:2:1:7:NORTH</v>
      </c>
      <c r="F22" s="14">
        <f>MATCH($E22,REPORT_DATA_BY_ZONE!$A:$A, 0)</f>
        <v>38</v>
      </c>
      <c r="G22" s="11">
        <f>IFERROR(INDEX(REPORT_DATA_BY_ZONE!$A:$AH,$F22,MATCH(G$8,REPORT_DATA_BY_ZONE!$A$1:$AH$1,0)), "")</f>
        <v>2</v>
      </c>
      <c r="H22" s="11">
        <f>IFERROR(INDEX(REPORT_DATA_BY_ZONE!$A:$AH,$F22,MATCH(H$8,REPORT_DATA_BY_ZONE!$A$1:$AH$1,0)), "")</f>
        <v>3</v>
      </c>
      <c r="I22" s="11">
        <f>IFERROR(INDEX(REPORT_DATA_BY_ZONE!$A:$AH,$F22,MATCH(I$8,REPORT_DATA_BY_ZONE!$A$1:$AH$1,0)), "")</f>
        <v>4</v>
      </c>
      <c r="J22" s="11">
        <f>IFERROR(INDEX(REPORT_DATA_BY_ZONE!$A:$AH,$F22,MATCH(J$8,REPORT_DATA_BY_ZONE!$A$1:$AH$1,0)), "")</f>
        <v>10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31</v>
      </c>
      <c r="O22" s="11">
        <f>IFERROR(INDEX(REPORT_DATA_BY_ZONE!$A:$AH,$F22,MATCH(O$8,REPORT_DATA_BY_ZONE!$A$1:$AH$1,0)), "")</f>
        <v>5</v>
      </c>
      <c r="P22" s="11">
        <f>IFERROR(INDEX(REPORT_DATA_BY_ZONE!$A:$AH,$F22,MATCH(P$8,REPORT_DATA_BY_ZONE!$A$1:$AH$1,0)), "")</f>
        <v>46</v>
      </c>
      <c r="Q22" s="11">
        <f>IFERROR(INDEX(REPORT_DATA_BY_ZONE!$A:$AH,$F22,MATCH(Q$8,REPORT_DATA_BY_ZONE!$A$1:$AH$1,0)), "")</f>
        <v>55</v>
      </c>
      <c r="R22" s="11">
        <f>IFERROR(INDEX(REPORT_DATA_BY_ZONE!$A:$AH,$F22,MATCH(R$8,REPORT_DATA_BY_ZONE!$A$1:$AH$1,0)), "")</f>
        <v>21</v>
      </c>
      <c r="S22" s="11">
        <f>IFERROR(INDEX(REPORT_DATA_BY_ZONE!$A:$AH,$F22,MATCH(S$8,REPORT_DATA_BY_ZONE!$A$1:$AH$1,0)), "")</f>
        <v>2</v>
      </c>
      <c r="T22" s="11">
        <f>IFERROR(INDEX(REPORT_DATA_BY_ZONE!$A:$AH,$F22,MATCH(T$8,REPORT_DATA_BY_ZONE!$A$1:$AH$1,0)), "")</f>
        <v>24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1386</v>
      </c>
      <c r="C23" s="14"/>
      <c r="D23" s="14"/>
      <c r="E23" s="14" t="str">
        <f>CONCATENATE(YEAR,":",MONTH,":2:",WEEKLY_REPORT_DAY,":", $A$1)</f>
        <v>2016:2:2:7:NORTH</v>
      </c>
      <c r="F23" s="14">
        <f>MATCH($E23,REPORT_DATA_BY_ZONE!$A:$A, 0)</f>
        <v>49</v>
      </c>
      <c r="G23" s="11">
        <f>IFERROR(INDEX(REPORT_DATA_BY_ZONE!$A:$AH,$F23,MATCH(G$8,REPORT_DATA_BY_ZONE!$A$1:$AH$1,0)), "")</f>
        <v>2</v>
      </c>
      <c r="H23" s="11">
        <f>IFERROR(INDEX(REPORT_DATA_BY_ZONE!$A:$AH,$F23,MATCH(H$8,REPORT_DATA_BY_ZONE!$A$1:$AH$1,0)), "")</f>
        <v>4</v>
      </c>
      <c r="I23" s="11">
        <f>IFERROR(INDEX(REPORT_DATA_BY_ZONE!$A:$AH,$F23,MATCH(I$8,REPORT_DATA_BY_ZONE!$A$1:$AH$1,0)), "")</f>
        <v>4</v>
      </c>
      <c r="J23" s="11">
        <f>IFERROR(INDEX(REPORT_DATA_BY_ZONE!$A:$AH,$F23,MATCH(J$8,REPORT_DATA_BY_ZONE!$A$1:$AH$1,0)), "")</f>
        <v>9</v>
      </c>
      <c r="K23" s="11">
        <f>IFERROR(INDEX(REPORT_DATA_BY_ZONE!$A:$AH,$F23,MATCH(K$8,REPORT_DATA_BY_ZONE!$A$1:$AH$1,0)), "")</f>
        <v>0</v>
      </c>
      <c r="L23" s="11">
        <f>IFERROR(INDEX(REPORT_DATA_BY_ZONE!$A:$AH,$F23,MATCH(L$8,REPORT_DATA_BY_ZONE!$A$1:$AH$1,0)), "")</f>
        <v>0</v>
      </c>
      <c r="M23" s="11">
        <f>IFERROR(INDEX(REPORT_DATA_BY_ZONE!$A:$AH,$F23,MATCH(M$8,REPORT_DATA_BY_ZONE!$A$1:$AH$1,0)), "")</f>
        <v>0</v>
      </c>
      <c r="N23" s="11">
        <f>IFERROR(INDEX(REPORT_DATA_BY_ZONE!$A:$AH,$F23,MATCH(N$8,REPORT_DATA_BY_ZONE!$A$1:$AH$1,0)), "")</f>
        <v>28</v>
      </c>
      <c r="O23" s="11">
        <f>IFERROR(INDEX(REPORT_DATA_BY_ZONE!$A:$AH,$F23,MATCH(O$8,REPORT_DATA_BY_ZONE!$A$1:$AH$1,0)), "")</f>
        <v>13</v>
      </c>
      <c r="P23" s="11">
        <f>IFERROR(INDEX(REPORT_DATA_BY_ZONE!$A:$AH,$F23,MATCH(P$8,REPORT_DATA_BY_ZONE!$A$1:$AH$1,0)), "")</f>
        <v>36</v>
      </c>
      <c r="Q23" s="11">
        <f>IFERROR(INDEX(REPORT_DATA_BY_ZONE!$A:$AH,$F23,MATCH(Q$8,REPORT_DATA_BY_ZONE!$A$1:$AH$1,0)), "")</f>
        <v>64</v>
      </c>
      <c r="R23" s="11">
        <f>IFERROR(INDEX(REPORT_DATA_BY_ZONE!$A:$AH,$F23,MATCH(R$8,REPORT_DATA_BY_ZONE!$A$1:$AH$1,0)), "")</f>
        <v>30</v>
      </c>
      <c r="S23" s="11">
        <f>IFERROR(INDEX(REPORT_DATA_BY_ZONE!$A:$AH,$F23,MATCH(S$8,REPORT_DATA_BY_ZONE!$A$1:$AH$1,0)), "")</f>
        <v>5</v>
      </c>
      <c r="T23" s="11">
        <f>IFERROR(INDEX(REPORT_DATA_BY_ZONE!$A:$AH,$F23,MATCH(T$8,REPORT_DATA_BY_ZONE!$A$1:$AH$1,0)), "")</f>
        <v>20</v>
      </c>
      <c r="U23" s="11">
        <f>IFERROR(INDEX(REPORT_DATA_BY_ZONE!$A:$AH,$F23,MATCH(U$8,REPORT_DATA_BY_ZONE!$A$1:$AH$1,0)), "")</f>
        <v>9</v>
      </c>
      <c r="V23" s="11">
        <f>IFERROR(INDEX(REPORT_DATA_BY_ZONE!$A:$AH,$F23,MATCH(V$8,REPORT_DATA_BY_ZONE!$A$1:$AH$1,0)), "")</f>
        <v>0</v>
      </c>
    </row>
    <row r="24" spans="1:22">
      <c r="B24" s="28" t="s">
        <v>1388</v>
      </c>
      <c r="C24" s="14"/>
      <c r="D24" s="14"/>
      <c r="E24" s="14" t="str">
        <f>CONCATENATE(YEAR,":",MONTH,":3:",WEEKLY_REPORT_DAY,":", $A$1)</f>
        <v>2016:2:3:7:NORTH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1389</v>
      </c>
      <c r="C25" s="14"/>
      <c r="D25" s="14"/>
      <c r="E25" s="14" t="str">
        <f>CONCATENATE(YEAR,":",MONTH,":4:",WEEKLY_REPORT_DAY,":", $A$1)</f>
        <v>2016:2:4:7:NORTH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1390</v>
      </c>
      <c r="C26" s="14"/>
      <c r="D26" s="14"/>
      <c r="E26" s="14" t="str">
        <f>CONCATENATE(YEAR,":",MONTH,":5:",WEEKLY_REPORT_DAY,":", $A$1)</f>
        <v>2016:2:5:7:NORTH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1418</v>
      </c>
      <c r="C27" s="15"/>
      <c r="D27" s="15"/>
      <c r="E27" s="15"/>
      <c r="F27" s="15"/>
      <c r="G27" s="19">
        <f>SUM(G22:G26)</f>
        <v>4</v>
      </c>
      <c r="H27" s="19">
        <f t="shared" ref="H27:V27" si="2">SUM(H22:H26)</f>
        <v>7</v>
      </c>
      <c r="I27" s="19">
        <f t="shared" si="2"/>
        <v>8</v>
      </c>
      <c r="J27" s="19">
        <f t="shared" si="2"/>
        <v>19</v>
      </c>
      <c r="K27" s="19">
        <f t="shared" si="2"/>
        <v>0</v>
      </c>
      <c r="L27" s="19">
        <f t="shared" si="2"/>
        <v>0</v>
      </c>
      <c r="M27" s="19">
        <f t="shared" si="2"/>
        <v>0</v>
      </c>
      <c r="N27" s="19">
        <f t="shared" si="2"/>
        <v>59</v>
      </c>
      <c r="O27" s="19">
        <f t="shared" si="2"/>
        <v>18</v>
      </c>
      <c r="P27" s="19">
        <f t="shared" si="2"/>
        <v>82</v>
      </c>
      <c r="Q27" s="19">
        <f t="shared" si="2"/>
        <v>119</v>
      </c>
      <c r="R27" s="19">
        <f t="shared" si="2"/>
        <v>51</v>
      </c>
      <c r="S27" s="19">
        <f t="shared" si="2"/>
        <v>7</v>
      </c>
      <c r="T27" s="19">
        <f t="shared" si="2"/>
        <v>44</v>
      </c>
      <c r="U27" s="19">
        <f t="shared" si="2"/>
        <v>15</v>
      </c>
      <c r="V27" s="19">
        <f t="shared" si="2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287" priority="79" operator="lessThan">
      <formula>0.5</formula>
    </cfRule>
    <cfRule type="cellIs" dxfId="286" priority="80" operator="greaterThan">
      <formula>0.5</formula>
    </cfRule>
  </conditionalFormatting>
  <conditionalFormatting sqref="N10:N11">
    <cfRule type="cellIs" dxfId="285" priority="77" operator="lessThan">
      <formula>4.5</formula>
    </cfRule>
    <cfRule type="cellIs" dxfId="284" priority="78" operator="greaterThan">
      <formula>5.5</formula>
    </cfRule>
  </conditionalFormatting>
  <conditionalFormatting sqref="O10:O11">
    <cfRule type="cellIs" dxfId="283" priority="75" operator="lessThan">
      <formula>1.5</formula>
    </cfRule>
    <cfRule type="cellIs" dxfId="282" priority="76" operator="greaterThan">
      <formula>2.5</formula>
    </cfRule>
  </conditionalFormatting>
  <conditionalFormatting sqref="P10:P11">
    <cfRule type="cellIs" dxfId="281" priority="73" operator="lessThan">
      <formula>4.5</formula>
    </cfRule>
    <cfRule type="cellIs" dxfId="280" priority="74" operator="greaterThan">
      <formula>7.5</formula>
    </cfRule>
  </conditionalFormatting>
  <conditionalFormatting sqref="R10:S11">
    <cfRule type="cellIs" dxfId="279" priority="71" operator="lessThan">
      <formula>2.5</formula>
    </cfRule>
    <cfRule type="cellIs" dxfId="278" priority="72" operator="greaterThan">
      <formula>4.5</formula>
    </cfRule>
  </conditionalFormatting>
  <conditionalFormatting sqref="T10:T11">
    <cfRule type="cellIs" dxfId="277" priority="69" operator="lessThan">
      <formula>2.5</formula>
    </cfRule>
    <cfRule type="cellIs" dxfId="276" priority="70" operator="greaterThan">
      <formula>4.5</formula>
    </cfRule>
  </conditionalFormatting>
  <conditionalFormatting sqref="U10:U11">
    <cfRule type="cellIs" dxfId="275" priority="68" operator="greaterThan">
      <formula>1.5</formula>
    </cfRule>
  </conditionalFormatting>
  <conditionalFormatting sqref="L10:V11">
    <cfRule type="expression" dxfId="274" priority="65">
      <formula>L10=""</formula>
    </cfRule>
  </conditionalFormatting>
  <conditionalFormatting sqref="S10:S11">
    <cfRule type="cellIs" dxfId="273" priority="66" operator="greaterThan">
      <formula>0.5</formula>
    </cfRule>
    <cfRule type="cellIs" dxfId="272" priority="67" operator="lessThan">
      <formula>0.5</formula>
    </cfRule>
  </conditionalFormatting>
  <conditionalFormatting sqref="L15:M16">
    <cfRule type="cellIs" dxfId="271" priority="63" operator="lessThan">
      <formula>0.5</formula>
    </cfRule>
    <cfRule type="cellIs" dxfId="270" priority="64" operator="greaterThan">
      <formula>0.5</formula>
    </cfRule>
  </conditionalFormatting>
  <conditionalFormatting sqref="N15:N16">
    <cfRule type="cellIs" dxfId="269" priority="61" operator="lessThan">
      <formula>4.5</formula>
    </cfRule>
    <cfRule type="cellIs" dxfId="268" priority="62" operator="greaterThan">
      <formula>5.5</formula>
    </cfRule>
  </conditionalFormatting>
  <conditionalFormatting sqref="O15:O16">
    <cfRule type="cellIs" dxfId="267" priority="59" operator="lessThan">
      <formula>1.5</formula>
    </cfRule>
    <cfRule type="cellIs" dxfId="266" priority="60" operator="greaterThan">
      <formula>2.5</formula>
    </cfRule>
  </conditionalFormatting>
  <conditionalFormatting sqref="P15:P16">
    <cfRule type="cellIs" dxfId="265" priority="57" operator="lessThan">
      <formula>4.5</formula>
    </cfRule>
    <cfRule type="cellIs" dxfId="264" priority="58" operator="greaterThan">
      <formula>7.5</formula>
    </cfRule>
  </conditionalFormatting>
  <conditionalFormatting sqref="R15:S16">
    <cfRule type="cellIs" dxfId="263" priority="55" operator="lessThan">
      <formula>2.5</formula>
    </cfRule>
    <cfRule type="cellIs" dxfId="262" priority="56" operator="greaterThan">
      <formula>4.5</formula>
    </cfRule>
  </conditionalFormatting>
  <conditionalFormatting sqref="T15:T16">
    <cfRule type="cellIs" dxfId="261" priority="53" operator="lessThan">
      <formula>2.5</formula>
    </cfRule>
    <cfRule type="cellIs" dxfId="260" priority="54" operator="greaterThan">
      <formula>4.5</formula>
    </cfRule>
  </conditionalFormatting>
  <conditionalFormatting sqref="U15:U16">
    <cfRule type="cellIs" dxfId="259" priority="52" operator="greaterThan">
      <formula>1.5</formula>
    </cfRule>
  </conditionalFormatting>
  <conditionalFormatting sqref="L15:V16">
    <cfRule type="expression" dxfId="258" priority="49">
      <formula>L15=""</formula>
    </cfRule>
  </conditionalFormatting>
  <conditionalFormatting sqref="S15:S16">
    <cfRule type="cellIs" dxfId="257" priority="50" operator="greaterThan">
      <formula>0.5</formula>
    </cfRule>
    <cfRule type="cellIs" dxfId="256" priority="51" operator="lessThan">
      <formula>0.5</formula>
    </cfRule>
  </conditionalFormatting>
  <conditionalFormatting sqref="L12:M12">
    <cfRule type="cellIs" dxfId="255" priority="47" operator="lessThan">
      <formula>0.5</formula>
    </cfRule>
    <cfRule type="cellIs" dxfId="254" priority="48" operator="greaterThan">
      <formula>0.5</formula>
    </cfRule>
  </conditionalFormatting>
  <conditionalFormatting sqref="N12">
    <cfRule type="cellIs" dxfId="253" priority="45" operator="lessThan">
      <formula>4.5</formula>
    </cfRule>
    <cfRule type="cellIs" dxfId="252" priority="46" operator="greaterThan">
      <formula>5.5</formula>
    </cfRule>
  </conditionalFormatting>
  <conditionalFormatting sqref="O12">
    <cfRule type="cellIs" dxfId="251" priority="43" operator="lessThan">
      <formula>1.5</formula>
    </cfRule>
    <cfRule type="cellIs" dxfId="250" priority="44" operator="greaterThan">
      <formula>2.5</formula>
    </cfRule>
  </conditionalFormatting>
  <conditionalFormatting sqref="P12">
    <cfRule type="cellIs" dxfId="249" priority="41" operator="lessThan">
      <formula>4.5</formula>
    </cfRule>
    <cfRule type="cellIs" dxfId="248" priority="42" operator="greaterThan">
      <formula>7.5</formula>
    </cfRule>
  </conditionalFormatting>
  <conditionalFormatting sqref="R12:S12">
    <cfRule type="cellIs" dxfId="247" priority="39" operator="lessThan">
      <formula>2.5</formula>
    </cfRule>
    <cfRule type="cellIs" dxfId="246" priority="40" operator="greaterThan">
      <formula>4.5</formula>
    </cfRule>
  </conditionalFormatting>
  <conditionalFormatting sqref="T12">
    <cfRule type="cellIs" dxfId="245" priority="37" operator="lessThan">
      <formula>2.5</formula>
    </cfRule>
    <cfRule type="cellIs" dxfId="244" priority="38" operator="greaterThan">
      <formula>4.5</formula>
    </cfRule>
  </conditionalFormatting>
  <conditionalFormatting sqref="U12">
    <cfRule type="cellIs" dxfId="243" priority="36" operator="greaterThan">
      <formula>1.5</formula>
    </cfRule>
  </conditionalFormatting>
  <conditionalFormatting sqref="L12:V12">
    <cfRule type="expression" dxfId="242" priority="33">
      <formula>L12=""</formula>
    </cfRule>
  </conditionalFormatting>
  <conditionalFormatting sqref="S12">
    <cfRule type="cellIs" dxfId="241" priority="34" operator="greaterThan">
      <formula>0.5</formula>
    </cfRule>
    <cfRule type="cellIs" dxfId="240" priority="35" operator="lessThan">
      <formula>0.5</formula>
    </cfRule>
  </conditionalFormatting>
  <conditionalFormatting sqref="L17:M18">
    <cfRule type="cellIs" dxfId="239" priority="31" operator="lessThan">
      <formula>0.5</formula>
    </cfRule>
    <cfRule type="cellIs" dxfId="238" priority="32" operator="greaterThan">
      <formula>0.5</formula>
    </cfRule>
  </conditionalFormatting>
  <conditionalFormatting sqref="N17:N18">
    <cfRule type="cellIs" dxfId="237" priority="29" operator="lessThan">
      <formula>4.5</formula>
    </cfRule>
    <cfRule type="cellIs" dxfId="236" priority="30" operator="greaterThan">
      <formula>5.5</formula>
    </cfRule>
  </conditionalFormatting>
  <conditionalFormatting sqref="O17:O18">
    <cfRule type="cellIs" dxfId="235" priority="27" operator="lessThan">
      <formula>1.5</formula>
    </cfRule>
    <cfRule type="cellIs" dxfId="234" priority="28" operator="greaterThan">
      <formula>2.5</formula>
    </cfRule>
  </conditionalFormatting>
  <conditionalFormatting sqref="P17:P18">
    <cfRule type="cellIs" dxfId="233" priority="25" operator="lessThan">
      <formula>4.5</formula>
    </cfRule>
    <cfRule type="cellIs" dxfId="232" priority="26" operator="greaterThan">
      <formula>7.5</formula>
    </cfRule>
  </conditionalFormatting>
  <conditionalFormatting sqref="R17:S18">
    <cfRule type="cellIs" dxfId="231" priority="23" operator="lessThan">
      <formula>2.5</formula>
    </cfRule>
    <cfRule type="cellIs" dxfId="230" priority="24" operator="greaterThan">
      <formula>4.5</formula>
    </cfRule>
  </conditionalFormatting>
  <conditionalFormatting sqref="T17:T18">
    <cfRule type="cellIs" dxfId="229" priority="21" operator="lessThan">
      <formula>2.5</formula>
    </cfRule>
    <cfRule type="cellIs" dxfId="228" priority="22" operator="greaterThan">
      <formula>4.5</formula>
    </cfRule>
  </conditionalFormatting>
  <conditionalFormatting sqref="U17:U18">
    <cfRule type="cellIs" dxfId="227" priority="20" operator="greaterThan">
      <formula>1.5</formula>
    </cfRule>
  </conditionalFormatting>
  <conditionalFormatting sqref="L17:V18">
    <cfRule type="expression" dxfId="226" priority="17">
      <formula>L17=""</formula>
    </cfRule>
  </conditionalFormatting>
  <conditionalFormatting sqref="S17:S18">
    <cfRule type="cellIs" dxfId="225" priority="18" operator="greaterThan">
      <formula>0.5</formula>
    </cfRule>
    <cfRule type="cellIs" dxfId="224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13" workbookViewId="0">
      <selection activeCell="B40" sqref="B4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83</v>
      </c>
      <c r="K1" s="39" t="s">
        <v>85</v>
      </c>
      <c r="L1" s="39" t="s">
        <v>84</v>
      </c>
      <c r="M1" s="39" t="s">
        <v>73</v>
      </c>
      <c r="N1" s="39" t="s">
        <v>71</v>
      </c>
      <c r="O1" s="39" t="s">
        <v>72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1462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80</v>
      </c>
      <c r="K2" s="8" t="s">
        <v>79</v>
      </c>
      <c r="L2" s="8" t="s">
        <v>78</v>
      </c>
      <c r="M2" s="8" t="s">
        <v>77</v>
      </c>
      <c r="N2" s="8" t="s">
        <v>81</v>
      </c>
      <c r="O2" s="8" t="s">
        <v>82</v>
      </c>
      <c r="P2" s="8" t="s">
        <v>1463</v>
      </c>
      <c r="Q2" s="8" t="s">
        <v>16</v>
      </c>
      <c r="R2" s="37" t="s">
        <v>1464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2014:1:0:0:NORTH</v>
      </c>
      <c r="F3" s="37" t="e">
        <f ca="1">MATCH($E3,INDIRECT(CONCATENATE($B$41,"$A:$A")),0)</f>
        <v>#N/A</v>
      </c>
      <c r="G3" s="30" t="e">
        <f ca="1">INDEX(INDIRECT(CONCATENATE($B$41,"$A:$AG")),$F3,MATCH(G$2,INDIRECT(CONCATENATE($B$41,"$A$1:$AG$1")),0))</f>
        <v>#N/A</v>
      </c>
      <c r="H3" s="30">
        <f t="shared" ref="H3:H38" si="3">$B$43</f>
        <v>8</v>
      </c>
      <c r="I3" s="37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2014:2:0:0:NORTH</v>
      </c>
      <c r="F4" s="37" t="e">
        <f t="shared" ref="F4:F38" ca="1" si="5">MATCH($E4,INDIRECT(CONCATENATE($B$41,"$A:$A")),0)</f>
        <v>#N/A</v>
      </c>
      <c r="G4" s="30" t="e">
        <f t="shared" ref="G4:G38" ca="1" si="6">INDEX(INDIRECT(CONCATENATE($B$41,"$A:$AG")),$F4,MATCH(G$2,INDIRECT(CONCATENATE($B$41,"$A$1:$AG$1")),0))</f>
        <v>#N/A</v>
      </c>
      <c r="H4" s="30">
        <f t="shared" si="3"/>
        <v>8</v>
      </c>
      <c r="I4" s="37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2014:3:0:0:NORTH</v>
      </c>
      <c r="F5" s="37" t="e">
        <f t="shared" ca="1" si="5"/>
        <v>#N/A</v>
      </c>
      <c r="G5" s="30" t="e">
        <f t="shared" ca="1" si="6"/>
        <v>#N/A</v>
      </c>
      <c r="H5" s="30">
        <f t="shared" si="3"/>
        <v>8</v>
      </c>
      <c r="I5" s="37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2014:4:0:0:NORTH</v>
      </c>
      <c r="F6" s="37" t="e">
        <f t="shared" ca="1" si="5"/>
        <v>#N/A</v>
      </c>
      <c r="G6" s="30" t="e">
        <f t="shared" ca="1" si="6"/>
        <v>#N/A</v>
      </c>
      <c r="H6" s="30">
        <f t="shared" si="3"/>
        <v>8</v>
      </c>
      <c r="I6" s="37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2014:5:0:0:NORTH</v>
      </c>
      <c r="F7" s="37" t="e">
        <f t="shared" ca="1" si="5"/>
        <v>#N/A</v>
      </c>
      <c r="G7" s="30" t="e">
        <f t="shared" ca="1" si="6"/>
        <v>#N/A</v>
      </c>
      <c r="H7" s="30">
        <f t="shared" si="3"/>
        <v>8</v>
      </c>
      <c r="I7" s="37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2014:6:0:0:NORTH</v>
      </c>
      <c r="F8" s="37" t="e">
        <f t="shared" ca="1" si="5"/>
        <v>#N/A</v>
      </c>
      <c r="G8" s="30" t="e">
        <f t="shared" ca="1" si="6"/>
        <v>#N/A</v>
      </c>
      <c r="H8" s="30">
        <f t="shared" si="3"/>
        <v>8</v>
      </c>
      <c r="I8" s="37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2014:7:0:0:NORTH</v>
      </c>
      <c r="F9" s="37" t="e">
        <f t="shared" ca="1" si="5"/>
        <v>#N/A</v>
      </c>
      <c r="G9" s="30" t="e">
        <f t="shared" ca="1" si="6"/>
        <v>#N/A</v>
      </c>
      <c r="H9" s="30">
        <f t="shared" si="3"/>
        <v>8</v>
      </c>
      <c r="I9" s="37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2014:8:0:0:NORTH</v>
      </c>
      <c r="F10" s="37" t="e">
        <f t="shared" ca="1" si="5"/>
        <v>#N/A</v>
      </c>
      <c r="G10" s="30" t="e">
        <f t="shared" ca="1" si="6"/>
        <v>#N/A</v>
      </c>
      <c r="H10" s="30">
        <f t="shared" si="3"/>
        <v>8</v>
      </c>
      <c r="I10" s="37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2014:9:0:0:NORTH</v>
      </c>
      <c r="F11" s="37" t="e">
        <f t="shared" ca="1" si="5"/>
        <v>#N/A</v>
      </c>
      <c r="G11" s="30" t="e">
        <f t="shared" ca="1" si="6"/>
        <v>#N/A</v>
      </c>
      <c r="H11" s="30">
        <f t="shared" si="3"/>
        <v>8</v>
      </c>
      <c r="I11" s="37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2014:10:0:0:NORTH</v>
      </c>
      <c r="F12" s="37" t="e">
        <f t="shared" ca="1" si="5"/>
        <v>#N/A</v>
      </c>
      <c r="G12" s="30" t="e">
        <f t="shared" ca="1" si="6"/>
        <v>#N/A</v>
      </c>
      <c r="H12" s="30">
        <f t="shared" si="3"/>
        <v>8</v>
      </c>
      <c r="I12" s="37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2014:11:0:0:NORTH</v>
      </c>
      <c r="F13" s="37" t="e">
        <f t="shared" ca="1" si="5"/>
        <v>#N/A</v>
      </c>
      <c r="G13" s="30" t="e">
        <f t="shared" ca="1" si="6"/>
        <v>#N/A</v>
      </c>
      <c r="H13" s="30">
        <f t="shared" si="3"/>
        <v>8</v>
      </c>
      <c r="I13" s="37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2014:12:0:0:NORTH</v>
      </c>
      <c r="F14" s="37" t="e">
        <f t="shared" ca="1" si="5"/>
        <v>#N/A</v>
      </c>
      <c r="G14" s="30" t="e">
        <f t="shared" ca="1" si="6"/>
        <v>#N/A</v>
      </c>
      <c r="H14" s="30">
        <f t="shared" si="3"/>
        <v>8</v>
      </c>
      <c r="I14" s="37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2015:1:0:0:NORTH</v>
      </c>
      <c r="F15" s="37" t="e">
        <f t="shared" ca="1" si="5"/>
        <v>#N/A</v>
      </c>
      <c r="G15" s="30" t="e">
        <f t="shared" ca="1" si="6"/>
        <v>#N/A</v>
      </c>
      <c r="H15" s="30">
        <f t="shared" si="3"/>
        <v>8</v>
      </c>
      <c r="I15" s="37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2015:2:0:0:NORTH</v>
      </c>
      <c r="F16" s="37" t="e">
        <f t="shared" ca="1" si="5"/>
        <v>#N/A</v>
      </c>
      <c r="G16" s="30" t="e">
        <f t="shared" ca="1" si="6"/>
        <v>#N/A</v>
      </c>
      <c r="H16" s="30">
        <f t="shared" si="3"/>
        <v>8</v>
      </c>
      <c r="I16" s="37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2015:3:0:0:NORTH</v>
      </c>
      <c r="F17" s="37" t="e">
        <f t="shared" ca="1" si="5"/>
        <v>#N/A</v>
      </c>
      <c r="G17" s="30" t="e">
        <f t="shared" ca="1" si="6"/>
        <v>#N/A</v>
      </c>
      <c r="H17" s="30">
        <f t="shared" si="3"/>
        <v>8</v>
      </c>
      <c r="I17" s="37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2015:4:0:0:NORTH</v>
      </c>
      <c r="F18" s="37" t="e">
        <f t="shared" ca="1" si="5"/>
        <v>#N/A</v>
      </c>
      <c r="G18" s="30" t="e">
        <f t="shared" ca="1" si="6"/>
        <v>#N/A</v>
      </c>
      <c r="H18" s="30">
        <f t="shared" si="3"/>
        <v>8</v>
      </c>
      <c r="I18" s="37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2015:5:0:0:NORTH</v>
      </c>
      <c r="F19" s="37" t="e">
        <f t="shared" ca="1" si="5"/>
        <v>#N/A</v>
      </c>
      <c r="G19" s="30" t="e">
        <f t="shared" ca="1" si="6"/>
        <v>#N/A</v>
      </c>
      <c r="H19" s="30">
        <f t="shared" si="3"/>
        <v>8</v>
      </c>
      <c r="I19" s="37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2015:6:0:0:NORTH</v>
      </c>
      <c r="F20" s="37" t="e">
        <f t="shared" ca="1" si="5"/>
        <v>#N/A</v>
      </c>
      <c r="G20" s="30" t="e">
        <f t="shared" ca="1" si="6"/>
        <v>#N/A</v>
      </c>
      <c r="H20" s="30">
        <f t="shared" si="3"/>
        <v>8</v>
      </c>
      <c r="I20" s="37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2015:7:0:0:NORTH</v>
      </c>
      <c r="F21" s="37" t="e">
        <f t="shared" ca="1" si="5"/>
        <v>#N/A</v>
      </c>
      <c r="G21" s="30" t="e">
        <f t="shared" ca="1" si="6"/>
        <v>#N/A</v>
      </c>
      <c r="H21" s="30">
        <f t="shared" si="3"/>
        <v>8</v>
      </c>
      <c r="I21" s="37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2015:8:0:0:NORTH</v>
      </c>
      <c r="F22" s="37" t="e">
        <f t="shared" ca="1" si="5"/>
        <v>#N/A</v>
      </c>
      <c r="G22" s="30" t="e">
        <f t="shared" ca="1" si="6"/>
        <v>#N/A</v>
      </c>
      <c r="H22" s="30">
        <f t="shared" si="3"/>
        <v>8</v>
      </c>
      <c r="I22" s="37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2015:9:0:0:NORTH</v>
      </c>
      <c r="F23" s="37" t="e">
        <f t="shared" ca="1" si="5"/>
        <v>#N/A</v>
      </c>
      <c r="G23" s="30" t="e">
        <f t="shared" ca="1" si="6"/>
        <v>#N/A</v>
      </c>
      <c r="H23" s="30">
        <f t="shared" si="3"/>
        <v>8</v>
      </c>
      <c r="I23" s="37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2015:10:0:0:NORTH</v>
      </c>
      <c r="F24" s="37" t="e">
        <f t="shared" ca="1" si="5"/>
        <v>#N/A</v>
      </c>
      <c r="G24" s="30" t="e">
        <f t="shared" ca="1" si="6"/>
        <v>#N/A</v>
      </c>
      <c r="H24" s="30">
        <f t="shared" si="3"/>
        <v>8</v>
      </c>
      <c r="I24" s="37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2015:11:0:0:NORTH</v>
      </c>
      <c r="F25" s="37" t="e">
        <f t="shared" ca="1" si="5"/>
        <v>#N/A</v>
      </c>
      <c r="G25" s="30" t="e">
        <f t="shared" ca="1" si="6"/>
        <v>#N/A</v>
      </c>
      <c r="H25" s="30">
        <f t="shared" si="3"/>
        <v>8</v>
      </c>
      <c r="I25" s="37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2015:12:0:0:NORTH</v>
      </c>
      <c r="F26" s="37">
        <f t="shared" ca="1" si="5"/>
        <v>116</v>
      </c>
      <c r="G26" s="30">
        <f t="shared" ca="1" si="6"/>
        <v>2</v>
      </c>
      <c r="H26" s="30">
        <f t="shared" si="3"/>
        <v>8</v>
      </c>
      <c r="I26" s="37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2016:1:0:0:NORTH</v>
      </c>
      <c r="F27" s="37">
        <f t="shared" ca="1" si="5"/>
        <v>216</v>
      </c>
      <c r="G27" s="30">
        <f t="shared" ca="1" si="6"/>
        <v>2</v>
      </c>
      <c r="H27" s="30">
        <f t="shared" si="3"/>
        <v>8</v>
      </c>
      <c r="I27" s="37">
        <f t="shared" ca="1" si="7"/>
        <v>5</v>
      </c>
      <c r="J27" s="11">
        <f t="shared" ca="1" si="8"/>
        <v>3</v>
      </c>
      <c r="K27" s="11">
        <f t="shared" ca="1" si="8"/>
        <v>0</v>
      </c>
      <c r="L27" s="11">
        <f t="shared" ca="1" si="8"/>
        <v>0</v>
      </c>
      <c r="M27" s="11">
        <f t="shared" ca="1" si="8"/>
        <v>3</v>
      </c>
      <c r="N27" s="11">
        <f t="shared" ca="1" si="8"/>
        <v>0</v>
      </c>
      <c r="O27" s="11">
        <f t="shared" ca="1" si="8"/>
        <v>0</v>
      </c>
      <c r="P27" s="8">
        <v>-11</v>
      </c>
      <c r="Q27" s="38">
        <f>DATE(YEAR, MONTH,DAY + 7*P27)</f>
        <v>42330</v>
      </c>
      <c r="R27" s="37">
        <f t="shared" ref="R27:R38" si="9">WEEKNUM(Q27,2)-WEEKNUM(DATE(YEAR(Q27),MONTH(Q27),1),2)+1</f>
        <v>4</v>
      </c>
      <c r="S27" s="38" t="str">
        <f ca="1">CONCATENATE(YEAR(Q27),":",MONTH(Q27),":",R27,":",WEEKLY_REPORT_DAY,":", INDIRECT(CONCATENATE($B$39, "$A$1")))</f>
        <v>2015:11:4:7:NORTH</v>
      </c>
      <c r="T27" s="37" t="e">
        <f ca="1">MATCH(S27,INDIRECT(CONCATENATE($B$40,"$A:$A")),0)</f>
        <v>#N/A</v>
      </c>
      <c r="U27" s="30" t="e">
        <f ca="1">INDEX(INDIRECT(CONCATENATE($B$40,"$A:$AG")),$T27,MATCH(U$2,INDIRECT(CONCATENATE($B$40,"$A1:$AG1")),0))</f>
        <v>#N/A</v>
      </c>
      <c r="V27" s="30" t="e">
        <f t="shared" ref="V27:Y38" ca="1" si="10">INDEX(INDIRECT(CONCATENATE($B$40,"$A:$AG")),$T27,MATCH(V$2,INDIRECT(CONCATENATE($B$40,"$A1:$AG1")),0))</f>
        <v>#N/A</v>
      </c>
      <c r="W27" s="30" t="e">
        <f t="shared" ca="1" si="10"/>
        <v>#N/A</v>
      </c>
      <c r="X27" s="30" t="e">
        <f t="shared" ca="1" si="10"/>
        <v>#N/A</v>
      </c>
      <c r="Y27" s="30" t="e">
        <f t="shared" ca="1" si="10"/>
        <v>#N/A</v>
      </c>
      <c r="Z27" s="30">
        <f t="shared" ref="Z27:Z38" ca="1" si="11">ROUND(1*$B$45/$B$44,0)</f>
        <v>2</v>
      </c>
      <c r="AA27" s="30">
        <f t="shared" ref="AA27:AA38" ca="1" si="12">6*$B$45</f>
        <v>42</v>
      </c>
      <c r="AB27" s="30">
        <f t="shared" ref="AB27:AB38" ca="1" si="13">3*$B$45</f>
        <v>21</v>
      </c>
      <c r="AC27" s="30">
        <f t="shared" ref="AC27:AC38" ca="1" si="14">5*$B$45</f>
        <v>35</v>
      </c>
      <c r="AD27" s="30">
        <f t="shared" ref="AD27:AD38" ca="1" si="15">1*$B$45</f>
        <v>7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2016:2:0:0:NORTH</v>
      </c>
      <c r="F28" s="37">
        <f t="shared" ca="1" si="5"/>
        <v>227</v>
      </c>
      <c r="G28" s="30">
        <f t="shared" ca="1" si="6"/>
        <v>0</v>
      </c>
      <c r="H28" s="30">
        <f t="shared" si="3"/>
        <v>8</v>
      </c>
      <c r="I28" s="37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8">
        <f>DATE(YEAR, MONTH,DAY + 7*P28)</f>
        <v>42337</v>
      </c>
      <c r="R28" s="37">
        <f t="shared" si="9"/>
        <v>5</v>
      </c>
      <c r="S28" s="38" t="str">
        <f ca="1">CONCATENATE(YEAR(Q28),":",MONTH(Q28),":",R28,":",WEEKLY_REPORT_DAY,":", INDIRECT(CONCATENATE($B$39, "$A$1")))</f>
        <v>2015:11:5:7:NORTH</v>
      </c>
      <c r="T28" s="37" t="e">
        <f t="shared" ref="T28:T38" ca="1" si="16">MATCH(S28,INDIRECT(CONCATENATE($B$40,"$A:$A")),0)</f>
        <v>#N/A</v>
      </c>
      <c r="U28" s="30" t="e">
        <f t="shared" ref="U28:U38" ca="1" si="17">INDEX(INDIRECT(CONCATENATE($B$40,"$A:$AG")),$T28,MATCH(U$2,INDIRECT(CONCATENATE($B$40,"$A1:$AG1")),0))</f>
        <v>#N/A</v>
      </c>
      <c r="V28" s="30" t="e">
        <f t="shared" ca="1" si="10"/>
        <v>#N/A</v>
      </c>
      <c r="W28" s="30" t="e">
        <f t="shared" ca="1" si="10"/>
        <v>#N/A</v>
      </c>
      <c r="X28" s="30" t="e">
        <f t="shared" ca="1" si="10"/>
        <v>#N/A</v>
      </c>
      <c r="Y28" s="30" t="e">
        <f t="shared" ca="1" si="10"/>
        <v>#N/A</v>
      </c>
      <c r="Z28" s="30">
        <f t="shared" ca="1" si="11"/>
        <v>2</v>
      </c>
      <c r="AA28" s="30">
        <f t="shared" ca="1" si="12"/>
        <v>42</v>
      </c>
      <c r="AB28" s="30">
        <f t="shared" ca="1" si="13"/>
        <v>21</v>
      </c>
      <c r="AC28" s="30">
        <f t="shared" ca="1" si="14"/>
        <v>35</v>
      </c>
      <c r="AD28" s="30">
        <f t="shared" ca="1" si="15"/>
        <v>7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2016:3:0:0:NORTH</v>
      </c>
      <c r="F29" s="37" t="e">
        <f t="shared" ca="1" si="5"/>
        <v>#N/A</v>
      </c>
      <c r="G29" s="30" t="e">
        <f t="shared" ca="1" si="6"/>
        <v>#N/A</v>
      </c>
      <c r="H29" s="30">
        <f t="shared" si="3"/>
        <v>8</v>
      </c>
      <c r="I29" s="37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8">
        <f>DATE(YEAR, MONTH,DAY + 7*P29)</f>
        <v>42344</v>
      </c>
      <c r="R29" s="37">
        <f t="shared" si="9"/>
        <v>1</v>
      </c>
      <c r="S29" s="38" t="str">
        <f ca="1">CONCATENATE(YEAR(Q29),":",MONTH(Q29),":",R29,":",WEEKLY_REPORT_DAY,":", INDIRECT(CONCATENATE($B$39, "$A$1")))</f>
        <v>2015:12:1:7:NORTH</v>
      </c>
      <c r="T29" s="37" t="e">
        <f t="shared" ca="1" si="16"/>
        <v>#N/A</v>
      </c>
      <c r="U29" s="30" t="e">
        <f t="shared" ca="1" si="17"/>
        <v>#N/A</v>
      </c>
      <c r="V29" s="30" t="e">
        <f t="shared" ca="1" si="10"/>
        <v>#N/A</v>
      </c>
      <c r="W29" s="30" t="e">
        <f t="shared" ca="1" si="10"/>
        <v>#N/A</v>
      </c>
      <c r="X29" s="30" t="e">
        <f t="shared" ca="1" si="10"/>
        <v>#N/A</v>
      </c>
      <c r="Y29" s="30" t="e">
        <f t="shared" ca="1" si="10"/>
        <v>#N/A</v>
      </c>
      <c r="Z29" s="30">
        <f t="shared" ca="1" si="11"/>
        <v>2</v>
      </c>
      <c r="AA29" s="30">
        <f t="shared" ca="1" si="12"/>
        <v>42</v>
      </c>
      <c r="AB29" s="30">
        <f t="shared" ca="1" si="13"/>
        <v>21</v>
      </c>
      <c r="AC29" s="30">
        <f t="shared" ca="1" si="14"/>
        <v>35</v>
      </c>
      <c r="AD29" s="30">
        <f t="shared" ca="1" si="15"/>
        <v>7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2016:4:0:0:NORTH</v>
      </c>
      <c r="F30" s="37" t="e">
        <f t="shared" ca="1" si="5"/>
        <v>#N/A</v>
      </c>
      <c r="G30" s="30" t="e">
        <f t="shared" ca="1" si="6"/>
        <v>#N/A</v>
      </c>
      <c r="H30" s="30">
        <f t="shared" si="3"/>
        <v>8</v>
      </c>
      <c r="I30" s="37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8">
        <f>DATE(YEAR, MONTH,DAY + 7*P30)</f>
        <v>42351</v>
      </c>
      <c r="R30" s="37">
        <f t="shared" si="9"/>
        <v>2</v>
      </c>
      <c r="S30" s="38" t="str">
        <f ca="1">CONCATENATE(YEAR(Q30),":",MONTH(Q30),":",R30,":",WEEKLY_REPORT_DAY,":", INDIRECT(CONCATENATE($B$39, "$A$1")))</f>
        <v>2015:12:2:7:NORTH</v>
      </c>
      <c r="T30" s="37" t="e">
        <f t="shared" ca="1" si="16"/>
        <v>#N/A</v>
      </c>
      <c r="U30" s="30" t="e">
        <f t="shared" ca="1" si="17"/>
        <v>#N/A</v>
      </c>
      <c r="V30" s="30" t="e">
        <f t="shared" ca="1" si="10"/>
        <v>#N/A</v>
      </c>
      <c r="W30" s="30" t="e">
        <f t="shared" ca="1" si="10"/>
        <v>#N/A</v>
      </c>
      <c r="X30" s="30" t="e">
        <f t="shared" ca="1" si="10"/>
        <v>#N/A</v>
      </c>
      <c r="Y30" s="30" t="e">
        <f t="shared" ca="1" si="10"/>
        <v>#N/A</v>
      </c>
      <c r="Z30" s="30">
        <f t="shared" ca="1" si="11"/>
        <v>2</v>
      </c>
      <c r="AA30" s="30">
        <f t="shared" ca="1" si="12"/>
        <v>42</v>
      </c>
      <c r="AB30" s="30">
        <f t="shared" ca="1" si="13"/>
        <v>21</v>
      </c>
      <c r="AC30" s="30">
        <f t="shared" ca="1" si="14"/>
        <v>35</v>
      </c>
      <c r="AD30" s="30">
        <f t="shared" ca="1" si="15"/>
        <v>7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2016:5:0:0:NORTH</v>
      </c>
      <c r="F31" s="37" t="e">
        <f t="shared" ca="1" si="5"/>
        <v>#N/A</v>
      </c>
      <c r="G31" s="30" t="e">
        <f t="shared" ca="1" si="6"/>
        <v>#N/A</v>
      </c>
      <c r="H31" s="30">
        <f t="shared" si="3"/>
        <v>8</v>
      </c>
      <c r="I31" s="37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8">
        <f>DATE(YEAR, MONTH,DAY + 7*P31)</f>
        <v>42358</v>
      </c>
      <c r="R31" s="37">
        <f t="shared" si="9"/>
        <v>3</v>
      </c>
      <c r="S31" s="38" t="str">
        <f ca="1">CONCATENATE(YEAR(Q31),":",MONTH(Q31),":",R31,":",WEEKLY_REPORT_DAY,":", INDIRECT(CONCATENATE($B$39, "$A$1")))</f>
        <v>2015:12:3:7:NORTH</v>
      </c>
      <c r="T31" s="37" t="e">
        <f t="shared" ca="1" si="16"/>
        <v>#N/A</v>
      </c>
      <c r="U31" s="30" t="e">
        <f t="shared" ca="1" si="17"/>
        <v>#N/A</v>
      </c>
      <c r="V31" s="30" t="e">
        <f t="shared" ca="1" si="10"/>
        <v>#N/A</v>
      </c>
      <c r="W31" s="30" t="e">
        <f t="shared" ca="1" si="10"/>
        <v>#N/A</v>
      </c>
      <c r="X31" s="30" t="e">
        <f t="shared" ca="1" si="10"/>
        <v>#N/A</v>
      </c>
      <c r="Y31" s="30" t="e">
        <f t="shared" ca="1" si="10"/>
        <v>#N/A</v>
      </c>
      <c r="Z31" s="30">
        <f t="shared" ca="1" si="11"/>
        <v>2</v>
      </c>
      <c r="AA31" s="30">
        <f t="shared" ca="1" si="12"/>
        <v>42</v>
      </c>
      <c r="AB31" s="30">
        <f t="shared" ca="1" si="13"/>
        <v>21</v>
      </c>
      <c r="AC31" s="30">
        <f t="shared" ca="1" si="14"/>
        <v>35</v>
      </c>
      <c r="AD31" s="30">
        <f t="shared" ca="1" si="15"/>
        <v>7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2016:6:0:0:NORTH</v>
      </c>
      <c r="F32" s="37" t="e">
        <f t="shared" ca="1" si="5"/>
        <v>#N/A</v>
      </c>
      <c r="G32" s="30" t="e">
        <f t="shared" ca="1" si="6"/>
        <v>#N/A</v>
      </c>
      <c r="H32" s="30">
        <f t="shared" si="3"/>
        <v>8</v>
      </c>
      <c r="I32" s="37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8">
        <f>DATE(YEAR, MONTH,DAY + 7*P32)</f>
        <v>42365</v>
      </c>
      <c r="R32" s="37">
        <f t="shared" si="9"/>
        <v>4</v>
      </c>
      <c r="S32" s="38" t="str">
        <f ca="1">CONCATENATE(YEAR(Q32),":",MONTH(Q32),":",R32,":",WEEKLY_REPORT_DAY,":", INDIRECT(CONCATENATE($B$39, "$A$1")))</f>
        <v>2015:12:4:7:NORTH</v>
      </c>
      <c r="T32" s="37" t="e">
        <f t="shared" ca="1" si="16"/>
        <v>#N/A</v>
      </c>
      <c r="U32" s="30" t="e">
        <f t="shared" ca="1" si="17"/>
        <v>#N/A</v>
      </c>
      <c r="V32" s="30" t="e">
        <f t="shared" ca="1" si="10"/>
        <v>#N/A</v>
      </c>
      <c r="W32" s="30" t="e">
        <f t="shared" ca="1" si="10"/>
        <v>#N/A</v>
      </c>
      <c r="X32" s="30" t="e">
        <f t="shared" ca="1" si="10"/>
        <v>#N/A</v>
      </c>
      <c r="Y32" s="30" t="e">
        <f t="shared" ca="1" si="10"/>
        <v>#N/A</v>
      </c>
      <c r="Z32" s="30">
        <f t="shared" ca="1" si="11"/>
        <v>2</v>
      </c>
      <c r="AA32" s="30">
        <f t="shared" ca="1" si="12"/>
        <v>42</v>
      </c>
      <c r="AB32" s="30">
        <f t="shared" ca="1" si="13"/>
        <v>21</v>
      </c>
      <c r="AC32" s="30">
        <f t="shared" ca="1" si="14"/>
        <v>35</v>
      </c>
      <c r="AD32" s="30">
        <f t="shared" ca="1" si="15"/>
        <v>7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2016:7:0:0:NORTH</v>
      </c>
      <c r="F33" s="37" t="e">
        <f t="shared" ca="1" si="5"/>
        <v>#N/A</v>
      </c>
      <c r="G33" s="30" t="e">
        <f t="shared" ca="1" si="6"/>
        <v>#N/A</v>
      </c>
      <c r="H33" s="30">
        <f t="shared" si="3"/>
        <v>8</v>
      </c>
      <c r="I33" s="37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8">
        <f>DATE(YEAR, MONTH,DAY + 7*P33)</f>
        <v>42372</v>
      </c>
      <c r="R33" s="37">
        <f t="shared" si="9"/>
        <v>1</v>
      </c>
      <c r="S33" s="38" t="str">
        <f ca="1">CONCATENATE(YEAR(Q33),":",MONTH(Q33),":",R33,":",WEEKLY_REPORT_DAY,":", INDIRECT(CONCATENATE($B$39, "$A$1")))</f>
        <v>2016:1:1:7:NORTH</v>
      </c>
      <c r="T33" s="37" t="e">
        <f t="shared" ca="1" si="16"/>
        <v>#N/A</v>
      </c>
      <c r="U33" s="30" t="e">
        <f t="shared" ca="1" si="17"/>
        <v>#N/A</v>
      </c>
      <c r="V33" s="30" t="e">
        <f t="shared" ca="1" si="10"/>
        <v>#N/A</v>
      </c>
      <c r="W33" s="30" t="e">
        <f t="shared" ca="1" si="10"/>
        <v>#N/A</v>
      </c>
      <c r="X33" s="30" t="e">
        <f t="shared" ca="1" si="10"/>
        <v>#N/A</v>
      </c>
      <c r="Y33" s="30" t="e">
        <f t="shared" ca="1" si="10"/>
        <v>#N/A</v>
      </c>
      <c r="Z33" s="30">
        <f t="shared" ca="1" si="11"/>
        <v>2</v>
      </c>
      <c r="AA33" s="30">
        <f t="shared" ca="1" si="12"/>
        <v>42</v>
      </c>
      <c r="AB33" s="30">
        <f t="shared" ca="1" si="13"/>
        <v>21</v>
      </c>
      <c r="AC33" s="30">
        <f t="shared" ca="1" si="14"/>
        <v>35</v>
      </c>
      <c r="AD33" s="30">
        <f t="shared" ca="1" si="15"/>
        <v>7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2016:8:0:0:NORTH</v>
      </c>
      <c r="F34" s="37" t="e">
        <f t="shared" ca="1" si="5"/>
        <v>#N/A</v>
      </c>
      <c r="G34" s="30" t="e">
        <f t="shared" ca="1" si="6"/>
        <v>#N/A</v>
      </c>
      <c r="H34" s="30">
        <f t="shared" si="3"/>
        <v>8</v>
      </c>
      <c r="I34" s="37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8">
        <f>DATE(YEAR, MONTH,DAY + 7*P34)</f>
        <v>42379</v>
      </c>
      <c r="R34" s="37">
        <f t="shared" si="9"/>
        <v>2</v>
      </c>
      <c r="S34" s="38" t="str">
        <f ca="1">CONCATENATE(YEAR(Q34),":",MONTH(Q34),":",R34,":",WEEKLY_REPORT_DAY,":", INDIRECT(CONCATENATE($B$39, "$A$1")))</f>
        <v>2016:1:2:7:NORTH</v>
      </c>
      <c r="T34" s="37">
        <f t="shared" ca="1" si="16"/>
        <v>5</v>
      </c>
      <c r="U34" s="30">
        <f t="shared" ca="1" si="17"/>
        <v>0</v>
      </c>
      <c r="V34" s="30">
        <f t="shared" ca="1" si="10"/>
        <v>32</v>
      </c>
      <c r="W34" s="30">
        <f t="shared" ca="1" si="10"/>
        <v>0</v>
      </c>
      <c r="X34" s="30">
        <f t="shared" ca="1" si="10"/>
        <v>18</v>
      </c>
      <c r="Y34" s="30">
        <f t="shared" ca="1" si="10"/>
        <v>0</v>
      </c>
      <c r="Z34" s="30">
        <f t="shared" ca="1" si="11"/>
        <v>2</v>
      </c>
      <c r="AA34" s="30">
        <f t="shared" ca="1" si="12"/>
        <v>42</v>
      </c>
      <c r="AB34" s="30">
        <f t="shared" ca="1" si="13"/>
        <v>21</v>
      </c>
      <c r="AC34" s="30">
        <f t="shared" ca="1" si="14"/>
        <v>35</v>
      </c>
      <c r="AD34" s="30">
        <f t="shared" ca="1" si="15"/>
        <v>7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2016:9:0:0:NORTH</v>
      </c>
      <c r="F35" s="37" t="e">
        <f t="shared" ca="1" si="5"/>
        <v>#N/A</v>
      </c>
      <c r="G35" s="30" t="e">
        <f t="shared" ca="1" si="6"/>
        <v>#N/A</v>
      </c>
      <c r="H35" s="30">
        <f t="shared" si="3"/>
        <v>8</v>
      </c>
      <c r="I35" s="37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8">
        <f>DATE(YEAR, MONTH,DAY + 7*P35)</f>
        <v>42386</v>
      </c>
      <c r="R35" s="37">
        <f t="shared" si="9"/>
        <v>3</v>
      </c>
      <c r="S35" s="38" t="str">
        <f ca="1">CONCATENATE(YEAR(Q35),":",MONTH(Q35),":",R35,":",WEEKLY_REPORT_DAY,":", INDIRECT(CONCATENATE($B$39, "$A$1")))</f>
        <v>2016:1:3:7:NORTH</v>
      </c>
      <c r="T35" s="37" t="e">
        <f t="shared" ca="1" si="16"/>
        <v>#N/A</v>
      </c>
      <c r="U35" s="30" t="e">
        <f t="shared" ca="1" si="17"/>
        <v>#N/A</v>
      </c>
      <c r="V35" s="30" t="e">
        <f t="shared" ca="1" si="10"/>
        <v>#N/A</v>
      </c>
      <c r="W35" s="30" t="e">
        <f t="shared" ca="1" si="10"/>
        <v>#N/A</v>
      </c>
      <c r="X35" s="30" t="e">
        <f t="shared" ca="1" si="10"/>
        <v>#N/A</v>
      </c>
      <c r="Y35" s="30" t="e">
        <f t="shared" ca="1" si="10"/>
        <v>#N/A</v>
      </c>
      <c r="Z35" s="30">
        <f t="shared" ca="1" si="11"/>
        <v>2</v>
      </c>
      <c r="AA35" s="30">
        <f t="shared" ca="1" si="12"/>
        <v>42</v>
      </c>
      <c r="AB35" s="30">
        <f t="shared" ca="1" si="13"/>
        <v>21</v>
      </c>
      <c r="AC35" s="30">
        <f t="shared" ca="1" si="14"/>
        <v>35</v>
      </c>
      <c r="AD35" s="30">
        <f t="shared" ca="1" si="15"/>
        <v>7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2016:10:0:0:NORTH</v>
      </c>
      <c r="F36" s="37" t="e">
        <f t="shared" ca="1" si="5"/>
        <v>#N/A</v>
      </c>
      <c r="G36" s="30" t="e">
        <f t="shared" ca="1" si="6"/>
        <v>#N/A</v>
      </c>
      <c r="H36" s="30">
        <f t="shared" si="3"/>
        <v>8</v>
      </c>
      <c r="I36" s="37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8">
        <f>DATE(YEAR, MONTH,DAY + 7*P36)</f>
        <v>42393</v>
      </c>
      <c r="R36" s="37">
        <f t="shared" si="9"/>
        <v>4</v>
      </c>
      <c r="S36" s="38" t="str">
        <f ca="1">CONCATENATE(YEAR(Q36),":",MONTH(Q36),":",R36,":",WEEKLY_REPORT_DAY,":", INDIRECT(CONCATENATE($B$39, "$A$1")))</f>
        <v>2016:1:4:7:NORTH</v>
      </c>
      <c r="T36" s="37">
        <f t="shared" ca="1" si="16"/>
        <v>16</v>
      </c>
      <c r="U36" s="30">
        <f t="shared" ca="1" si="17"/>
        <v>1</v>
      </c>
      <c r="V36" s="30">
        <f t="shared" ca="1" si="10"/>
        <v>31</v>
      </c>
      <c r="W36" s="30">
        <f t="shared" ca="1" si="10"/>
        <v>9</v>
      </c>
      <c r="X36" s="30">
        <f t="shared" ca="1" si="10"/>
        <v>34</v>
      </c>
      <c r="Y36" s="30">
        <f t="shared" ca="1" si="10"/>
        <v>0</v>
      </c>
      <c r="Z36" s="30">
        <f t="shared" ca="1" si="11"/>
        <v>2</v>
      </c>
      <c r="AA36" s="30">
        <f t="shared" ca="1" si="12"/>
        <v>42</v>
      </c>
      <c r="AB36" s="30">
        <f t="shared" ca="1" si="13"/>
        <v>21</v>
      </c>
      <c r="AC36" s="30">
        <f t="shared" ca="1" si="14"/>
        <v>35</v>
      </c>
      <c r="AD36" s="30">
        <f t="shared" ca="1" si="15"/>
        <v>7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2016:11:0:0:NORTH</v>
      </c>
      <c r="F37" s="37" t="e">
        <f t="shared" ca="1" si="5"/>
        <v>#N/A</v>
      </c>
      <c r="G37" s="30" t="e">
        <f t="shared" ca="1" si="6"/>
        <v>#N/A</v>
      </c>
      <c r="H37" s="30">
        <f t="shared" si="3"/>
        <v>8</v>
      </c>
      <c r="I37" s="37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8">
        <f>DATE(YEAR, MONTH,DAY + 7*P37)</f>
        <v>42400</v>
      </c>
      <c r="R37" s="37">
        <f t="shared" si="9"/>
        <v>5</v>
      </c>
      <c r="S37" s="38" t="str">
        <f ca="1">CONCATENATE(YEAR(Q37),":",MONTH(Q37),":",R37,":",WEEKLY_REPORT_DAY,":", INDIRECT(CONCATENATE($B$39, "$A$1")))</f>
        <v>2016:1:5:7:NORTH</v>
      </c>
      <c r="T37" s="37">
        <f t="shared" ca="1" si="16"/>
        <v>27</v>
      </c>
      <c r="U37" s="30">
        <f t="shared" ca="1" si="17"/>
        <v>0</v>
      </c>
      <c r="V37" s="30">
        <f t="shared" ca="1" si="10"/>
        <v>25</v>
      </c>
      <c r="W37" s="30">
        <f t="shared" ca="1" si="10"/>
        <v>5</v>
      </c>
      <c r="X37" s="30">
        <f t="shared" ca="1" si="10"/>
        <v>27</v>
      </c>
      <c r="Y37" s="30">
        <f t="shared" ca="1" si="10"/>
        <v>0</v>
      </c>
      <c r="Z37" s="30">
        <f t="shared" ca="1" si="11"/>
        <v>2</v>
      </c>
      <c r="AA37" s="30">
        <f t="shared" ca="1" si="12"/>
        <v>42</v>
      </c>
      <c r="AB37" s="30">
        <f t="shared" ca="1" si="13"/>
        <v>21</v>
      </c>
      <c r="AC37" s="30">
        <f t="shared" ca="1" si="14"/>
        <v>35</v>
      </c>
      <c r="AD37" s="30">
        <f t="shared" ca="1" si="15"/>
        <v>7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2016:12:0:0:NORTH</v>
      </c>
      <c r="F38" s="37" t="e">
        <f t="shared" ca="1" si="5"/>
        <v>#N/A</v>
      </c>
      <c r="G38" s="30" t="e">
        <f t="shared" ca="1" si="6"/>
        <v>#N/A</v>
      </c>
      <c r="H38" s="30">
        <f t="shared" si="3"/>
        <v>8</v>
      </c>
      <c r="I38" s="37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8">
        <f>DATE(YEAR, MONTH,DAY + 7*P38)</f>
        <v>42407</v>
      </c>
      <c r="R38" s="37">
        <f t="shared" si="9"/>
        <v>1</v>
      </c>
      <c r="S38" s="38" t="str">
        <f ca="1">CONCATENATE(YEAR(Q38),":",MONTH(Q38),":",R38,":",WEEKLY_REPORT_DAY,":", INDIRECT(CONCATENATE($B$39, "$A$1")))</f>
        <v>2016:2:1:7:NORTH</v>
      </c>
      <c r="T38" s="37">
        <f t="shared" ca="1" si="16"/>
        <v>38</v>
      </c>
      <c r="U38" s="30">
        <f t="shared" ca="1" si="17"/>
        <v>0</v>
      </c>
      <c r="V38" s="30">
        <f t="shared" ca="1" si="10"/>
        <v>31</v>
      </c>
      <c r="W38" s="30">
        <f t="shared" ca="1" si="10"/>
        <v>5</v>
      </c>
      <c r="X38" s="30">
        <f t="shared" ca="1" si="10"/>
        <v>21</v>
      </c>
      <c r="Y38" s="30">
        <f t="shared" ca="1" si="10"/>
        <v>2</v>
      </c>
      <c r="Z38" s="30">
        <f t="shared" ca="1" si="11"/>
        <v>2</v>
      </c>
      <c r="AA38" s="30">
        <f t="shared" ca="1" si="12"/>
        <v>42</v>
      </c>
      <c r="AB38" s="30">
        <f t="shared" ca="1" si="13"/>
        <v>21</v>
      </c>
      <c r="AC38" s="30">
        <f t="shared" ca="1" si="14"/>
        <v>35</v>
      </c>
      <c r="AD38" s="30">
        <f t="shared" ca="1" si="15"/>
        <v>7</v>
      </c>
    </row>
    <row r="39" spans="1:30">
      <c r="A39" s="8" t="s">
        <v>1475</v>
      </c>
      <c r="B39" s="2" t="s">
        <v>1472</v>
      </c>
      <c r="C39" s="37"/>
      <c r="D39" s="37"/>
      <c r="G39" s="8">
        <f ca="1">SUMIFS(G3:G38, $B3:$B38,YEAR,G3:G38,"&lt;&gt;#N/A")</f>
        <v>2</v>
      </c>
      <c r="H39" s="37"/>
      <c r="J39" s="8">
        <f ca="1">SUM(J3:J38)</f>
        <v>3</v>
      </c>
      <c r="K39" s="8">
        <f t="shared" ref="K39:O39" ca="1" si="18">SUM(K3:K38)</f>
        <v>0</v>
      </c>
      <c r="L39" s="8">
        <f t="shared" ca="1" si="18"/>
        <v>0</v>
      </c>
      <c r="M39" s="8">
        <f t="shared" ca="1" si="18"/>
        <v>3</v>
      </c>
      <c r="N39" s="8">
        <f t="shared" ca="1" si="18"/>
        <v>0</v>
      </c>
      <c r="O39" s="8">
        <f t="shared" ca="1" si="18"/>
        <v>0</v>
      </c>
    </row>
    <row r="40" spans="1:30">
      <c r="A40" s="8" t="s">
        <v>1476</v>
      </c>
      <c r="B40" s="2" t="s">
        <v>1479</v>
      </c>
      <c r="C40" s="37"/>
      <c r="D40" s="37"/>
      <c r="H40" s="37"/>
    </row>
    <row r="41" spans="1:30">
      <c r="A41" s="8" t="s">
        <v>1477</v>
      </c>
      <c r="B41" s="2" t="s">
        <v>1478</v>
      </c>
      <c r="C41" s="37"/>
      <c r="D41" s="37"/>
      <c r="H41" s="37"/>
    </row>
    <row r="42" spans="1:30">
      <c r="A42" s="60" t="s">
        <v>1480</v>
      </c>
      <c r="B42" s="2" t="s">
        <v>1481</v>
      </c>
      <c r="C42" s="37"/>
      <c r="D42" s="37"/>
      <c r="H42" s="37"/>
    </row>
    <row r="43" spans="1:30">
      <c r="A43" s="8" t="s">
        <v>1421</v>
      </c>
      <c r="B43" s="1">
        <v>8</v>
      </c>
      <c r="H43" s="37"/>
      <c r="I43" s="37"/>
      <c r="L43" s="37"/>
      <c r="M43" s="37"/>
      <c r="N43" s="37"/>
      <c r="O43" s="37"/>
      <c r="Q43" s="38"/>
    </row>
    <row r="44" spans="1:30">
      <c r="A44" s="8" t="s">
        <v>1420</v>
      </c>
      <c r="B44" s="8">
        <v>4</v>
      </c>
      <c r="H44" s="37"/>
      <c r="I44" s="37"/>
      <c r="L44" s="37"/>
      <c r="M44" s="37"/>
      <c r="N44" s="37"/>
      <c r="O44" s="37"/>
    </row>
    <row r="45" spans="1:30">
      <c r="A45" s="8" t="s">
        <v>1461</v>
      </c>
      <c r="B45" s="37">
        <f ca="1">COUNTA(INDIRECT(CONCATENATE($B$39,"$A:$A")))-1</f>
        <v>7</v>
      </c>
    </row>
    <row r="46" spans="1:30">
      <c r="A46" s="8" t="s">
        <v>632</v>
      </c>
      <c r="B46" s="8">
        <f ca="1">SUM(J39:L39)</f>
        <v>3</v>
      </c>
    </row>
    <row r="47" spans="1:30">
      <c r="A47" s="8" t="s">
        <v>633</v>
      </c>
      <c r="B47" s="8">
        <f ca="1">SUM(M39:O39)</f>
        <v>3</v>
      </c>
    </row>
    <row r="48" spans="1:30" ht="60">
      <c r="A48" s="8" t="s">
        <v>635</v>
      </c>
      <c r="B48" s="39" t="str">
        <f ca="1">CONCATENATE("Member Referral Goal 成員回條目標:     50%+ 
Member Referral Actual 成員回條實際:  ",$D$48)</f>
        <v>Member Referral Goal 成員回條目標:     50%+ 
Member Referral Actual 成員回條實際:  50%</v>
      </c>
      <c r="C48" s="40">
        <f ca="1">IFERROR(B47/SUM(B46:B47),"0")</f>
        <v>0.5</v>
      </c>
      <c r="D48" s="8" t="str">
        <f ca="1">TEXT(C48,"00%")</f>
        <v>50%</v>
      </c>
      <c r="W48" s="39"/>
      <c r="Y48" s="39"/>
      <c r="AB48" s="39"/>
    </row>
    <row r="49" spans="1:4" ht="45">
      <c r="A49" s="8" t="s">
        <v>636</v>
      </c>
      <c r="B49" s="39" t="str">
        <f ca="1">CONCATENATE("Stake Annual Goal 年度目標:  ",C49,"
Stake Actual YTD 年度實際:    ",D49)</f>
        <v>Stake Annual Goal 年度目標:  60
Stake Actual YTD 年度實際:    2</v>
      </c>
      <c r="C49" s="8">
        <f ca="1">INDIRECT(CONCATENATE($B$39,"$D$2"))</f>
        <v>60</v>
      </c>
      <c r="D49" s="8">
        <f ca="1">$G$39</f>
        <v>2</v>
      </c>
    </row>
    <row r="50" spans="1:4" ht="23.25">
      <c r="A50" s="8" t="s">
        <v>1419</v>
      </c>
      <c r="B50" s="64" t="str">
        <f ca="1">INDIRECT(CONCATENATE($B$39, "$B$1"))</f>
        <v>North Zone</v>
      </c>
    </row>
    <row r="51" spans="1:4">
      <c r="B51" s="62" t="str">
        <f ca="1">INDIRECT(CONCATENATE($B$39, "$B$2"))</f>
        <v>臺北北地帶</v>
      </c>
    </row>
    <row r="52" spans="1:4">
      <c r="B52" s="62" t="str">
        <f ca="1">INDIRECT(CONCATENATE($B$39, "$B$6"))</f>
        <v>North Stake</v>
      </c>
    </row>
    <row r="53" spans="1:4">
      <c r="B53" s="62" t="str">
        <f ca="1">INDIRECT(CONCATENATE($B$39, "$B$7"))</f>
        <v>臺北北支聯會</v>
      </c>
    </row>
    <row r="54" spans="1:4">
      <c r="B54" s="63">
        <f ca="1">INDIRECT(CONCATENATE($B$39, "$B$4"))</f>
        <v>42414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2015   2</v>
      </c>
    </row>
    <row r="58" spans="1:4">
      <c r="A58" s="8" t="str">
        <f ca="1">CONCATENATE("2016   ",SUMIF($G$27:$G$38,"&lt;&gt;#N/A",$G$27:$G$38))</f>
        <v>2016   2</v>
      </c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53</v>
      </c>
      <c r="B1" s="51" t="s">
        <v>952</v>
      </c>
      <c r="C1" s="42"/>
      <c r="D1" s="43"/>
      <c r="E1" s="43"/>
      <c r="F1" s="43"/>
      <c r="G1" s="43"/>
      <c r="H1" s="43"/>
      <c r="I1" s="43"/>
      <c r="J1" s="43"/>
      <c r="K1" s="44"/>
      <c r="L1" s="66" t="s">
        <v>27</v>
      </c>
      <c r="M1" s="66" t="s">
        <v>28</v>
      </c>
      <c r="N1" s="66" t="s">
        <v>29</v>
      </c>
      <c r="O1" s="66" t="s">
        <v>30</v>
      </c>
      <c r="P1" s="66" t="s">
        <v>31</v>
      </c>
      <c r="Q1" s="66" t="s">
        <v>32</v>
      </c>
      <c r="R1" s="66" t="s">
        <v>64</v>
      </c>
      <c r="S1" s="66" t="s">
        <v>65</v>
      </c>
      <c r="T1" s="66" t="s">
        <v>66</v>
      </c>
      <c r="U1" s="66" t="s">
        <v>33</v>
      </c>
      <c r="V1" s="66" t="s">
        <v>34</v>
      </c>
    </row>
    <row r="2" spans="1:22" ht="15" customHeight="1">
      <c r="B2" s="68" t="s">
        <v>1430</v>
      </c>
      <c r="C2" s="35" t="s">
        <v>1399</v>
      </c>
      <c r="D2" s="75">
        <v>140</v>
      </c>
      <c r="E2" s="53"/>
      <c r="F2" s="53"/>
      <c r="G2" s="72" t="s">
        <v>69</v>
      </c>
      <c r="H2" s="73"/>
      <c r="I2" s="73"/>
      <c r="J2" s="74"/>
      <c r="K2" s="47" t="s">
        <v>59</v>
      </c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1:22" ht="15" customHeight="1">
      <c r="B3" s="69"/>
      <c r="C3" s="34" t="s">
        <v>1400</v>
      </c>
      <c r="D3" s="76"/>
      <c r="E3" s="54"/>
      <c r="F3" s="54"/>
      <c r="G3" s="72" t="s">
        <v>1393</v>
      </c>
      <c r="H3" s="73"/>
      <c r="I3" s="73"/>
      <c r="J3" s="74"/>
      <c r="K3" s="47" t="s">
        <v>1391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ht="15" customHeight="1">
      <c r="B4" s="82">
        <f>DATE</f>
        <v>42414</v>
      </c>
      <c r="C4" s="32" t="s">
        <v>1396</v>
      </c>
      <c r="D4" s="33"/>
      <c r="E4" s="33"/>
      <c r="F4" s="33"/>
      <c r="G4" s="78">
        <f>ROUND($D$2/12*MONTH,0)</f>
        <v>23</v>
      </c>
      <c r="H4" s="79"/>
      <c r="I4" s="79"/>
      <c r="J4" s="80"/>
      <c r="K4" s="52">
        <f>ROUND($D$2/12,0)</f>
        <v>12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22" ht="15" customHeight="1">
      <c r="B5" s="83"/>
      <c r="C5" s="5" t="s">
        <v>1397</v>
      </c>
      <c r="D5" s="6"/>
      <c r="E5" s="6"/>
      <c r="F5" s="6"/>
      <c r="G5" s="84" t="e">
        <f>#REF!</f>
        <v>#REF!</v>
      </c>
      <c r="H5" s="85"/>
      <c r="I5" s="85"/>
      <c r="J5" s="86"/>
      <c r="K5" s="55">
        <f>$L$33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>
      <c r="B6" s="48" t="s">
        <v>950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951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953</v>
      </c>
      <c r="B10" s="27" t="s">
        <v>954</v>
      </c>
      <c r="C10" s="4" t="s">
        <v>1133</v>
      </c>
      <c r="D10" s="4" t="s">
        <v>1144</v>
      </c>
      <c r="E10" s="4" t="str">
        <f>CONCATENATE(YEAR,":",MONTH,":",WEEK,":",DAY,":",$A10)</f>
        <v>2016:2:2:7:JINGXIN_E</v>
      </c>
      <c r="F10" s="4">
        <f>MATCH($E10,REPORT_DATA_BY_COMP!$A:$A,0)</f>
        <v>409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955</v>
      </c>
      <c r="B11" s="27" t="s">
        <v>956</v>
      </c>
      <c r="C11" s="4" t="s">
        <v>1134</v>
      </c>
      <c r="D11" s="4" t="s">
        <v>1145</v>
      </c>
      <c r="E11" s="4" t="str">
        <f>CONCATENATE(YEAR,":",MONTH,":",WEEK,":",DAY,":",$A11)</f>
        <v>2016:2:2:7:MUZHA_E</v>
      </c>
      <c r="F11" s="4">
        <f>MATCH($E11,REPORT_DATA_BY_COMP!$A:$A,0)</f>
        <v>418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6" t="s">
        <v>957</v>
      </c>
      <c r="B12" s="27" t="s">
        <v>958</v>
      </c>
      <c r="C12" s="4" t="s">
        <v>1135</v>
      </c>
      <c r="D12" s="4" t="s">
        <v>1146</v>
      </c>
      <c r="E12" s="4" t="str">
        <f>CONCATENATE(YEAR,":",MONTH,":",WEEK,":",DAY,":",$A12)</f>
        <v>2016:2:2:7:JINGXIN_S</v>
      </c>
      <c r="F12" s="4">
        <f>MATCH($E12,REPORT_DATA_BY_COMP!$A:$A,0)</f>
        <v>410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959</v>
      </c>
      <c r="B13" s="27" t="s">
        <v>960</v>
      </c>
      <c r="C13" s="4" t="s">
        <v>1136</v>
      </c>
      <c r="D13" s="4" t="s">
        <v>1147</v>
      </c>
      <c r="E13" s="4" t="str">
        <f>CONCATENATE(YEAR,":",MONTH,":",WEEK,":",DAY,":",$A13)</f>
        <v>2016:2:2:7:MUZHA_S</v>
      </c>
      <c r="F13" s="4">
        <f>MATCH($E13,REPORT_DATA_BY_COMP!$A:$A,0)</f>
        <v>419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6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1418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9</v>
      </c>
      <c r="J14" s="12">
        <f t="shared" si="0"/>
        <v>10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28</v>
      </c>
      <c r="O14" s="12">
        <f t="shared" si="0"/>
        <v>14</v>
      </c>
      <c r="P14" s="12">
        <f t="shared" si="0"/>
        <v>30</v>
      </c>
      <c r="Q14" s="12">
        <f t="shared" si="0"/>
        <v>34</v>
      </c>
      <c r="R14" s="12">
        <f t="shared" si="0"/>
        <v>22</v>
      </c>
      <c r="S14" s="12">
        <f t="shared" si="0"/>
        <v>0</v>
      </c>
      <c r="T14" s="12">
        <f t="shared" si="0"/>
        <v>16</v>
      </c>
      <c r="U14" s="12">
        <f t="shared" si="0"/>
        <v>5</v>
      </c>
      <c r="V14" s="12">
        <f t="shared" si="0"/>
        <v>0</v>
      </c>
    </row>
    <row r="15" spans="1:22">
      <c r="B15" s="5" t="s">
        <v>1454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961</v>
      </c>
      <c r="B16" s="27" t="s">
        <v>962</v>
      </c>
      <c r="C16" s="4" t="s">
        <v>1137</v>
      </c>
      <c r="D16" s="4" t="s">
        <v>1148</v>
      </c>
      <c r="E16" s="4" t="str">
        <f>CONCATENATE(YEAR,":",MONTH,":",WEEK,":",DAY,":",$A16)</f>
        <v>2016:2:2:7:XINDIAN_E</v>
      </c>
      <c r="F16" s="4">
        <f>MATCH($E16,REPORT_DATA_BY_COMP!$A:$A,0)</f>
        <v>459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7</v>
      </c>
      <c r="Q16" s="11">
        <f>IFERROR(INDEX(REPORT_DATA_BY_COMP!$A:$AH,$F16,MATCH(Q$8,REPORT_DATA_BY_COMP!$A$1:$AH$1,0)), "")</f>
        <v>13</v>
      </c>
      <c r="R16" s="11">
        <f>IFERROR(INDEX(REPORT_DATA_BY_COMP!$A:$AH,$F16,MATCH(R$8,REPORT_DATA_BY_COMP!$A$1:$AH$1,0)), "")</f>
        <v>6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963</v>
      </c>
      <c r="B17" s="27" t="s">
        <v>964</v>
      </c>
      <c r="C17" s="4" t="s">
        <v>1138</v>
      </c>
      <c r="D17" s="4" t="s">
        <v>1149</v>
      </c>
      <c r="E17" s="4" t="str">
        <f>CONCATENATE(YEAR,":",MONTH,":",WEEK,":",DAY,":",$A17)</f>
        <v>2016:2:2:7:ANKANG_E</v>
      </c>
      <c r="F17" s="4">
        <f>MATCH($E17,REPORT_DATA_BY_COMP!$A:$A,0)</f>
        <v>389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4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10</v>
      </c>
      <c r="Q17" s="11">
        <f>IFERROR(INDEX(REPORT_DATA_BY_COMP!$A:$AH,$F17,MATCH(Q$8,REPORT_DATA_BY_COMP!$A$1:$AH$1,0)), "")</f>
        <v>10</v>
      </c>
      <c r="R17" s="11">
        <f>IFERROR(INDEX(REPORT_DATA_BY_COMP!$A:$AH,$F17,MATCH(R$8,REPORT_DATA_BY_COMP!$A$1:$AH$1,0)), "")</f>
        <v>9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2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6" t="s">
        <v>965</v>
      </c>
      <c r="B18" s="27" t="s">
        <v>966</v>
      </c>
      <c r="C18" s="4" t="s">
        <v>1139</v>
      </c>
      <c r="D18" s="4" t="s">
        <v>1150</v>
      </c>
      <c r="E18" s="4" t="str">
        <f>CONCATENATE(YEAR,":",MONTH,":",WEEK,":",DAY,":",$A18)</f>
        <v>2016:2:2:7:XINDIAN_S</v>
      </c>
      <c r="F18" s="4">
        <f>MATCH($E18,REPORT_DATA_BY_COMP!$A:$A,0)</f>
        <v>460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4</v>
      </c>
      <c r="J18" s="11">
        <f>IFERROR(INDEX(REPORT_DATA_BY_COMP!$A:$AH,$F18,MATCH(J$8,REPORT_DATA_BY_COMP!$A$1:$AH$1,0)), "")</f>
        <v>4</v>
      </c>
      <c r="K18" s="11">
        <f>IFERROR(INDEX(REPORT_DATA_BY_COMP!$A:$AH,$F18,MATCH(K$8,REPORT_DATA_BY_COMP!$A$1:$AH$1,0)), "")</f>
        <v>1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9</v>
      </c>
      <c r="O18" s="11">
        <f>IFERROR(INDEX(REPORT_DATA_BY_COMP!$A:$AH,$F18,MATCH(O$8,REPORT_DATA_BY_COMP!$A$1:$AH$1,0)), "")</f>
        <v>3</v>
      </c>
      <c r="P18" s="11">
        <f>IFERROR(INDEX(REPORT_DATA_BY_COMP!$A:$AH,$F18,MATCH(P$8,REPORT_DATA_BY_COMP!$A$1:$AH$1,0)), "")</f>
        <v>12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B19" s="9" t="s">
        <v>1418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8</v>
      </c>
      <c r="J19" s="12">
        <f t="shared" si="1"/>
        <v>9</v>
      </c>
      <c r="K19" s="12">
        <f t="shared" si="1"/>
        <v>1</v>
      </c>
      <c r="L19" s="12">
        <f t="shared" si="1"/>
        <v>0</v>
      </c>
      <c r="M19" s="12">
        <f t="shared" si="1"/>
        <v>0</v>
      </c>
      <c r="N19" s="12">
        <f t="shared" si="1"/>
        <v>20</v>
      </c>
      <c r="O19" s="12">
        <f t="shared" si="1"/>
        <v>7</v>
      </c>
      <c r="P19" s="12">
        <f t="shared" si="1"/>
        <v>29</v>
      </c>
      <c r="Q19" s="12">
        <f t="shared" si="1"/>
        <v>34</v>
      </c>
      <c r="R19" s="12">
        <f t="shared" si="1"/>
        <v>23</v>
      </c>
      <c r="S19" s="12">
        <f t="shared" si="1"/>
        <v>1</v>
      </c>
      <c r="T19" s="12">
        <f t="shared" si="1"/>
        <v>9</v>
      </c>
      <c r="U19" s="12">
        <f t="shared" si="1"/>
        <v>4</v>
      </c>
      <c r="V19" s="12">
        <f t="shared" si="1"/>
        <v>0</v>
      </c>
    </row>
    <row r="20" spans="1:22">
      <c r="B20" s="5" t="s">
        <v>1455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967</v>
      </c>
      <c r="B21" s="27" t="s">
        <v>968</v>
      </c>
      <c r="C21" s="4" t="s">
        <v>1140</v>
      </c>
      <c r="D21" s="4" t="s">
        <v>1151</v>
      </c>
      <c r="E21" s="4" t="str">
        <f>CONCATENATE(YEAR,":",MONTH,":",WEEK,":",DAY,":",$A21)</f>
        <v>2016:2:2:7:ZHONGHE_1_E</v>
      </c>
      <c r="F21" s="4">
        <f>MATCH($E21,REPORT_DATA_BY_COMP!$A:$A,0)</f>
        <v>475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6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6</v>
      </c>
      <c r="R21" s="11">
        <f>IFERROR(INDEX(REPORT_DATA_BY_COMP!$A:$AH,$F21,MATCH(R$8,REPORT_DATA_BY_COMP!$A$1:$AH$1,0)), "")</f>
        <v>6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5</v>
      </c>
      <c r="U21" s="11">
        <f>IFERROR(INDEX(REPORT_DATA_BY_COMP!$A:$AH,$F21,MATCH(U$8,REPORT_DATA_BY_COMP!$A$1:$AH$1,0)), "")</f>
        <v>3</v>
      </c>
      <c r="V21" s="11">
        <f>IFERROR(INDEX(REPORT_DATA_BY_COMP!$A:$AH,$F21,MATCH(V$8,REPORT_DATA_BY_COMP!$A$1:$AH$1,0)), "")</f>
        <v>0</v>
      </c>
    </row>
    <row r="22" spans="1:22">
      <c r="A22" s="26" t="s">
        <v>969</v>
      </c>
      <c r="B22" s="27" t="s">
        <v>970</v>
      </c>
      <c r="C22" s="4" t="s">
        <v>1141</v>
      </c>
      <c r="D22" s="4" t="s">
        <v>1152</v>
      </c>
      <c r="E22" s="4" t="str">
        <f>CONCATENATE(YEAR,":",MONTH,":",WEEK,":",DAY,":",$A22)</f>
        <v>2016:2:2:7:ZHONGHE_2_E</v>
      </c>
      <c r="F22" s="4">
        <f>MATCH($E22,REPORT_DATA_BY_COMP!$A:$A,0)</f>
        <v>476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4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5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13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5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971</v>
      </c>
      <c r="B23" s="27" t="s">
        <v>972</v>
      </c>
      <c r="C23" s="4" t="s">
        <v>1142</v>
      </c>
      <c r="D23" s="4" t="s">
        <v>1153</v>
      </c>
      <c r="E23" s="4" t="str">
        <f>CONCATENATE(YEAR,":",MONTH,":",WEEK,":",DAY,":",$A23)</f>
        <v>2016:2:2:7:ZHONGHE_2_S</v>
      </c>
      <c r="F23" s="4">
        <f>MATCH($E23,REPORT_DATA_BY_COMP!$A:$A,0)</f>
        <v>477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4</v>
      </c>
      <c r="J23" s="11">
        <f>IFERROR(INDEX(REPORT_DATA_BY_COMP!$A:$AH,$F23,MATCH(J$8,REPORT_DATA_BY_COMP!$A$1:$AH$1,0)), "")</f>
        <v>4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13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10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6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4</v>
      </c>
      <c r="U23" s="11">
        <f>IFERROR(INDEX(REPORT_DATA_BY_COMP!$A:$AH,$F23,MATCH(U$8,REPORT_DATA_BY_COMP!$A$1:$AH$1,0)), "")</f>
        <v>4</v>
      </c>
      <c r="V23" s="11">
        <f>IFERROR(INDEX(REPORT_DATA_BY_COMP!$A:$AH,$F23,MATCH(V$8,REPORT_DATA_BY_COMP!$A$1:$AH$1,0)), "")</f>
        <v>0</v>
      </c>
    </row>
    <row r="24" spans="1:22">
      <c r="A24" s="26" t="s">
        <v>973</v>
      </c>
      <c r="B24" s="27" t="s">
        <v>974</v>
      </c>
      <c r="C24" s="4" t="s">
        <v>1143</v>
      </c>
      <c r="D24" s="4" t="s">
        <v>1154</v>
      </c>
      <c r="E24" s="4" t="str">
        <f>CONCATENATE(YEAR,":",MONTH,":",WEEK,":",DAY,":",$A24)</f>
        <v>2016:2:2:7:YONGHE_S</v>
      </c>
      <c r="F24" s="4">
        <f>MATCH($E24,REPORT_DATA_BY_COMP!$A:$A,0)</f>
        <v>472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3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8</v>
      </c>
      <c r="O24" s="11">
        <f>IFERROR(INDEX(REPORT_DATA_BY_COMP!$A:$AH,$F24,MATCH(O$8,REPORT_DATA_BY_COMP!$A$1:$AH$1,0)), "")</f>
        <v>7</v>
      </c>
      <c r="P24" s="11">
        <f>IFERROR(INDEX(REPORT_DATA_BY_COMP!$A:$AH,$F24,MATCH(P$8,REPORT_DATA_BY_COMP!$A$1:$AH$1,0)), "")</f>
        <v>10</v>
      </c>
      <c r="Q24" s="11">
        <f>IFERROR(INDEX(REPORT_DATA_BY_COMP!$A:$AH,$F24,MATCH(Q$8,REPORT_DATA_BY_COMP!$A$1:$AH$1,0)), "")</f>
        <v>31</v>
      </c>
      <c r="R24" s="11">
        <f>IFERROR(INDEX(REPORT_DATA_BY_COMP!$A:$AH,$F24,MATCH(R$8,REPORT_DATA_BY_COMP!$A$1:$AH$1,0)), "")</f>
        <v>13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7</v>
      </c>
      <c r="U24" s="11">
        <f>IFERROR(INDEX(REPORT_DATA_BY_COMP!$A:$AH,$F24,MATCH(U$8,REPORT_DATA_BY_COMP!$A$1:$AH$1,0)), "")</f>
        <v>3</v>
      </c>
      <c r="V24" s="11">
        <f>IFERROR(INDEX(REPORT_DATA_BY_COMP!$A:$AH,$F24,MATCH(V$8,REPORT_DATA_BY_COMP!$A$1:$AH$1,0)), "")</f>
        <v>0</v>
      </c>
    </row>
    <row r="25" spans="1:22">
      <c r="B25" s="9" t="s">
        <v>1418</v>
      </c>
      <c r="C25" s="10"/>
      <c r="D25" s="10"/>
      <c r="E25" s="10"/>
      <c r="F25" s="10"/>
      <c r="G25" s="12">
        <f>SUM(G21:G24)</f>
        <v>0</v>
      </c>
      <c r="H25" s="12">
        <f t="shared" ref="H25:V25" si="2">SUM(H21:H24)</f>
        <v>0</v>
      </c>
      <c r="I25" s="12">
        <f t="shared" si="2"/>
        <v>12</v>
      </c>
      <c r="J25" s="12">
        <f t="shared" si="2"/>
        <v>8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32</v>
      </c>
      <c r="O25" s="12">
        <f t="shared" si="2"/>
        <v>13</v>
      </c>
      <c r="P25" s="12">
        <f t="shared" si="2"/>
        <v>31</v>
      </c>
      <c r="Q25" s="12">
        <f t="shared" si="2"/>
        <v>57</v>
      </c>
      <c r="R25" s="12">
        <f t="shared" si="2"/>
        <v>30</v>
      </c>
      <c r="S25" s="12">
        <f t="shared" si="2"/>
        <v>1</v>
      </c>
      <c r="T25" s="12">
        <f t="shared" si="2"/>
        <v>21</v>
      </c>
      <c r="U25" s="12">
        <f t="shared" si="2"/>
        <v>11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1416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1387</v>
      </c>
      <c r="C28" s="14"/>
      <c r="D28" s="14"/>
      <c r="E28" s="14" t="str">
        <f>CONCATENATE(YEAR,":",MONTH,":1:",WEEKLY_REPORT_DAY,":", $A$1)</f>
        <v>2016:2:1:7:SOUTH</v>
      </c>
      <c r="F28" s="14">
        <f>MATCH($E28,REPORT_DATA_BY_ZONE!$A:$A, 0)</f>
        <v>40</v>
      </c>
      <c r="G28" s="11">
        <f>IFERROR(INDEX(REPORT_DATA_BY_ZONE!$A:$AH,$F28,MATCH(G$8,REPORT_DATA_BY_ZONE!$A$1:$AH$1,0)), "")</f>
        <v>0</v>
      </c>
      <c r="H28" s="11">
        <f>IFERROR(INDEX(REPORT_DATA_BY_ZONE!$A:$AH,$F28,MATCH(H$8,REPORT_DATA_BY_ZONE!$A$1:$AH$1,0)), "")</f>
        <v>1</v>
      </c>
      <c r="I28" s="11">
        <f>IFERROR(INDEX(REPORT_DATA_BY_ZONE!$A:$AH,$F28,MATCH(I$8,REPORT_DATA_BY_ZONE!$A$1:$AH$1,0)), "")</f>
        <v>25</v>
      </c>
      <c r="J28" s="11">
        <f>IFERROR(INDEX(REPORT_DATA_BY_ZONE!$A:$AH,$F28,MATCH(J$8,REPORT_DATA_BY_ZONE!$A$1:$AH$1,0)), "")</f>
        <v>34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81</v>
      </c>
      <c r="O28" s="11">
        <f>IFERROR(INDEX(REPORT_DATA_BY_ZONE!$A:$AH,$F28,MATCH(O$8,REPORT_DATA_BY_ZONE!$A$1:$AH$1,0)), "")</f>
        <v>17</v>
      </c>
      <c r="P28" s="11">
        <f>IFERROR(INDEX(REPORT_DATA_BY_ZONE!$A:$AH,$F28,MATCH(P$8,REPORT_DATA_BY_ZONE!$A$1:$AH$1,0)), "")</f>
        <v>87</v>
      </c>
      <c r="Q28" s="11">
        <f>IFERROR(INDEX(REPORT_DATA_BY_ZONE!$A:$AH,$F28,MATCH(Q$8,REPORT_DATA_BY_ZONE!$A$1:$AH$1,0)), "")</f>
        <v>130</v>
      </c>
      <c r="R28" s="11">
        <f>IFERROR(INDEX(REPORT_DATA_BY_ZONE!$A:$AH,$F28,MATCH(R$8,REPORT_DATA_BY_ZONE!$A$1:$AH$1,0)), "")</f>
        <v>71</v>
      </c>
      <c r="S28" s="11">
        <f>IFERROR(INDEX(REPORT_DATA_BY_ZONE!$A:$AH,$F28,MATCH(S$8,REPORT_DATA_BY_ZONE!$A$1:$AH$1,0)), "")</f>
        <v>0</v>
      </c>
      <c r="T28" s="11">
        <f>IFERROR(INDEX(REPORT_DATA_BY_ZONE!$A:$AH,$F28,MATCH(T$8,REPORT_DATA_BY_ZONE!$A$1:$AH$1,0)), "")</f>
        <v>43</v>
      </c>
      <c r="U28" s="11">
        <f>IFERROR(INDEX(REPORT_DATA_BY_ZONE!$A:$AH,$F28,MATCH(U$8,REPORT_DATA_BY_ZONE!$A$1:$AH$1,0)), "")</f>
        <v>13</v>
      </c>
      <c r="V28" s="11">
        <f>IFERROR(INDEX(REPORT_DATA_BY_ZONE!$A:$AH,$F28,MATCH(V$8,REPORT_DATA_BY_ZONE!$A$1:$AH$1,0)), "")</f>
        <v>0</v>
      </c>
    </row>
    <row r="29" spans="1:22">
      <c r="B29" s="28" t="s">
        <v>1386</v>
      </c>
      <c r="C29" s="14"/>
      <c r="D29" s="14"/>
      <c r="E29" s="14" t="str">
        <f>CONCATENATE(YEAR,":",MONTH,":2:",WEEKLY_REPORT_DAY,":", $A$1)</f>
        <v>2016:2:2:7:SOUTH</v>
      </c>
      <c r="F29" s="14">
        <f>MATCH($E29,REPORT_DATA_BY_ZONE!$A:$A, 0)</f>
        <v>51</v>
      </c>
      <c r="G29" s="11">
        <f>IFERROR(INDEX(REPORT_DATA_BY_ZONE!$A:$AH,$F29,MATCH(G$8,REPORT_DATA_BY_ZONE!$A$1:$AH$1,0)), "")</f>
        <v>0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29</v>
      </c>
      <c r="J29" s="11">
        <f>IFERROR(INDEX(REPORT_DATA_BY_ZONE!$A:$AH,$F29,MATCH(J$8,REPORT_DATA_BY_ZONE!$A$1:$AH$1,0)), "")</f>
        <v>27</v>
      </c>
      <c r="K29" s="11">
        <f>IFERROR(INDEX(REPORT_DATA_BY_ZONE!$A:$AH,$F29,MATCH(K$8,REPORT_DATA_BY_ZONE!$A$1:$AH$1,0)), "")</f>
        <v>2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80</v>
      </c>
      <c r="O29" s="11">
        <f>IFERROR(INDEX(REPORT_DATA_BY_ZONE!$A:$AH,$F29,MATCH(O$8,REPORT_DATA_BY_ZONE!$A$1:$AH$1,0)), "")</f>
        <v>34</v>
      </c>
      <c r="P29" s="11">
        <f>IFERROR(INDEX(REPORT_DATA_BY_ZONE!$A:$AH,$F29,MATCH(P$8,REPORT_DATA_BY_ZONE!$A$1:$AH$1,0)), "")</f>
        <v>90</v>
      </c>
      <c r="Q29" s="11">
        <f>IFERROR(INDEX(REPORT_DATA_BY_ZONE!$A:$AH,$F29,MATCH(Q$8,REPORT_DATA_BY_ZONE!$A$1:$AH$1,0)), "")</f>
        <v>125</v>
      </c>
      <c r="R29" s="11">
        <f>IFERROR(INDEX(REPORT_DATA_BY_ZONE!$A:$AH,$F29,MATCH(R$8,REPORT_DATA_BY_ZONE!$A$1:$AH$1,0)), "")</f>
        <v>75</v>
      </c>
      <c r="S29" s="11">
        <f>IFERROR(INDEX(REPORT_DATA_BY_ZONE!$A:$AH,$F29,MATCH(S$8,REPORT_DATA_BY_ZONE!$A$1:$AH$1,0)), "")</f>
        <v>2</v>
      </c>
      <c r="T29" s="11">
        <f>IFERROR(INDEX(REPORT_DATA_BY_ZONE!$A:$AH,$F29,MATCH(T$8,REPORT_DATA_BY_ZONE!$A$1:$AH$1,0)), "")</f>
        <v>46</v>
      </c>
      <c r="U29" s="11">
        <f>IFERROR(INDEX(REPORT_DATA_BY_ZONE!$A:$AH,$F29,MATCH(U$8,REPORT_DATA_BY_ZONE!$A$1:$AH$1,0)), "")</f>
        <v>20</v>
      </c>
      <c r="V29" s="11">
        <f>IFERROR(INDEX(REPORT_DATA_BY_ZONE!$A:$AH,$F29,MATCH(V$8,REPORT_DATA_BY_ZONE!$A$1:$AH$1,0)), "")</f>
        <v>0</v>
      </c>
    </row>
    <row r="30" spans="1:22">
      <c r="B30" s="28" t="s">
        <v>1388</v>
      </c>
      <c r="C30" s="14"/>
      <c r="D30" s="14"/>
      <c r="E30" s="14" t="str">
        <f>CONCATENATE(YEAR,":",MONTH,":3:",WEEKLY_REPORT_DAY,":", $A$1)</f>
        <v>2016:2:3:7:SOUTH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1389</v>
      </c>
      <c r="C31" s="14"/>
      <c r="D31" s="14"/>
      <c r="E31" s="14" t="str">
        <f>CONCATENATE(YEAR,":",MONTH,":4:",WEEKLY_REPORT_DAY,":", $A$1)</f>
        <v>2016:2:4:7:SOUTH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1390</v>
      </c>
      <c r="C32" s="14"/>
      <c r="D32" s="14"/>
      <c r="E32" s="14" t="str">
        <f>CONCATENATE(YEAR,":",MONTH,":5:",WEEKLY_REPORT_DAY,":", $A$1)</f>
        <v>2016:2:5:7:SOUTH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1418</v>
      </c>
      <c r="C33" s="15"/>
      <c r="D33" s="15"/>
      <c r="E33" s="15"/>
      <c r="F33" s="15"/>
      <c r="G33" s="19">
        <f>SUM(G28:G32)</f>
        <v>0</v>
      </c>
      <c r="H33" s="19">
        <f t="shared" ref="H33:V33" si="3">SUM(H28:H32)</f>
        <v>3</v>
      </c>
      <c r="I33" s="19">
        <f t="shared" si="3"/>
        <v>54</v>
      </c>
      <c r="J33" s="19">
        <f t="shared" si="3"/>
        <v>61</v>
      </c>
      <c r="K33" s="19">
        <f t="shared" si="3"/>
        <v>2</v>
      </c>
      <c r="L33" s="19">
        <f t="shared" si="3"/>
        <v>0</v>
      </c>
      <c r="M33" s="19">
        <f t="shared" si="3"/>
        <v>0</v>
      </c>
      <c r="N33" s="19">
        <f t="shared" si="3"/>
        <v>161</v>
      </c>
      <c r="O33" s="19">
        <f t="shared" si="3"/>
        <v>51</v>
      </c>
      <c r="P33" s="19">
        <f t="shared" si="3"/>
        <v>177</v>
      </c>
      <c r="Q33" s="19">
        <f t="shared" si="3"/>
        <v>255</v>
      </c>
      <c r="R33" s="19">
        <f t="shared" si="3"/>
        <v>146</v>
      </c>
      <c r="S33" s="19">
        <f t="shared" si="3"/>
        <v>2</v>
      </c>
      <c r="T33" s="19">
        <f t="shared" si="3"/>
        <v>89</v>
      </c>
      <c r="U33" s="19">
        <f t="shared" si="3"/>
        <v>33</v>
      </c>
      <c r="V33" s="19">
        <f t="shared" si="3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223" priority="127" operator="lessThan">
      <formula>0.5</formula>
    </cfRule>
    <cfRule type="cellIs" dxfId="222" priority="128" operator="greaterThan">
      <formula>0.5</formula>
    </cfRule>
  </conditionalFormatting>
  <conditionalFormatting sqref="N10:N11">
    <cfRule type="cellIs" dxfId="221" priority="125" operator="lessThan">
      <formula>4.5</formula>
    </cfRule>
    <cfRule type="cellIs" dxfId="220" priority="126" operator="greaterThan">
      <formula>5.5</formula>
    </cfRule>
  </conditionalFormatting>
  <conditionalFormatting sqref="O10:O11">
    <cfRule type="cellIs" dxfId="219" priority="123" operator="lessThan">
      <formula>1.5</formula>
    </cfRule>
    <cfRule type="cellIs" dxfId="218" priority="124" operator="greaterThan">
      <formula>2.5</formula>
    </cfRule>
  </conditionalFormatting>
  <conditionalFormatting sqref="P10:P11">
    <cfRule type="cellIs" dxfId="217" priority="121" operator="lessThan">
      <formula>4.5</formula>
    </cfRule>
    <cfRule type="cellIs" dxfId="216" priority="122" operator="greaterThan">
      <formula>7.5</formula>
    </cfRule>
  </conditionalFormatting>
  <conditionalFormatting sqref="R10:S11">
    <cfRule type="cellIs" dxfId="215" priority="119" operator="lessThan">
      <formula>2.5</formula>
    </cfRule>
    <cfRule type="cellIs" dxfId="214" priority="120" operator="greaterThan">
      <formula>4.5</formula>
    </cfRule>
  </conditionalFormatting>
  <conditionalFormatting sqref="T10:T11">
    <cfRule type="cellIs" dxfId="213" priority="117" operator="lessThan">
      <formula>2.5</formula>
    </cfRule>
    <cfRule type="cellIs" dxfId="212" priority="118" operator="greaterThan">
      <formula>4.5</formula>
    </cfRule>
  </conditionalFormatting>
  <conditionalFormatting sqref="U10:U11">
    <cfRule type="cellIs" dxfId="211" priority="116" operator="greaterThan">
      <formula>1.5</formula>
    </cfRule>
  </conditionalFormatting>
  <conditionalFormatting sqref="L10:V11">
    <cfRule type="expression" dxfId="210" priority="113">
      <formula>L10=""</formula>
    </cfRule>
  </conditionalFormatting>
  <conditionalFormatting sqref="S10:S11">
    <cfRule type="cellIs" dxfId="209" priority="114" operator="greaterThan">
      <formula>0.5</formula>
    </cfRule>
    <cfRule type="cellIs" dxfId="208" priority="115" operator="lessThan">
      <formula>0.5</formula>
    </cfRule>
  </conditionalFormatting>
  <conditionalFormatting sqref="L21:M22">
    <cfRule type="cellIs" dxfId="207" priority="111" operator="lessThan">
      <formula>0.5</formula>
    </cfRule>
    <cfRule type="cellIs" dxfId="206" priority="112" operator="greaterThan">
      <formula>0.5</formula>
    </cfRule>
  </conditionalFormatting>
  <conditionalFormatting sqref="N21:N22">
    <cfRule type="cellIs" dxfId="205" priority="109" operator="lessThan">
      <formula>4.5</formula>
    </cfRule>
    <cfRule type="cellIs" dxfId="204" priority="110" operator="greaterThan">
      <formula>5.5</formula>
    </cfRule>
  </conditionalFormatting>
  <conditionalFormatting sqref="O21:O22">
    <cfRule type="cellIs" dxfId="203" priority="107" operator="lessThan">
      <formula>1.5</formula>
    </cfRule>
    <cfRule type="cellIs" dxfId="202" priority="108" operator="greaterThan">
      <formula>2.5</formula>
    </cfRule>
  </conditionalFormatting>
  <conditionalFormatting sqref="P21:P22">
    <cfRule type="cellIs" dxfId="201" priority="105" operator="lessThan">
      <formula>4.5</formula>
    </cfRule>
    <cfRule type="cellIs" dxfId="200" priority="106" operator="greaterThan">
      <formula>7.5</formula>
    </cfRule>
  </conditionalFormatting>
  <conditionalFormatting sqref="R21:S22">
    <cfRule type="cellIs" dxfId="199" priority="103" operator="lessThan">
      <formula>2.5</formula>
    </cfRule>
    <cfRule type="cellIs" dxfId="198" priority="104" operator="greaterThan">
      <formula>4.5</formula>
    </cfRule>
  </conditionalFormatting>
  <conditionalFormatting sqref="T21:T22">
    <cfRule type="cellIs" dxfId="197" priority="101" operator="lessThan">
      <formula>2.5</formula>
    </cfRule>
    <cfRule type="cellIs" dxfId="196" priority="102" operator="greaterThan">
      <formula>4.5</formula>
    </cfRule>
  </conditionalFormatting>
  <conditionalFormatting sqref="U21:U22">
    <cfRule type="cellIs" dxfId="195" priority="100" operator="greaterThan">
      <formula>1.5</formula>
    </cfRule>
  </conditionalFormatting>
  <conditionalFormatting sqref="L21:V22">
    <cfRule type="expression" dxfId="194" priority="97">
      <formula>L21=""</formula>
    </cfRule>
  </conditionalFormatting>
  <conditionalFormatting sqref="S21:S22">
    <cfRule type="cellIs" dxfId="193" priority="98" operator="greaterThan">
      <formula>0.5</formula>
    </cfRule>
    <cfRule type="cellIs" dxfId="192" priority="99" operator="lessThan">
      <formula>0.5</formula>
    </cfRule>
  </conditionalFormatting>
  <conditionalFormatting sqref="L12:M12">
    <cfRule type="cellIs" dxfId="191" priority="95" operator="lessThan">
      <formula>0.5</formula>
    </cfRule>
    <cfRule type="cellIs" dxfId="190" priority="96" operator="greaterThan">
      <formula>0.5</formula>
    </cfRule>
  </conditionalFormatting>
  <conditionalFormatting sqref="N12">
    <cfRule type="cellIs" dxfId="189" priority="93" operator="lessThan">
      <formula>4.5</formula>
    </cfRule>
    <cfRule type="cellIs" dxfId="188" priority="94" operator="greaterThan">
      <formula>5.5</formula>
    </cfRule>
  </conditionalFormatting>
  <conditionalFormatting sqref="O12">
    <cfRule type="cellIs" dxfId="187" priority="91" operator="lessThan">
      <formula>1.5</formula>
    </cfRule>
    <cfRule type="cellIs" dxfId="186" priority="92" operator="greaterThan">
      <formula>2.5</formula>
    </cfRule>
  </conditionalFormatting>
  <conditionalFormatting sqref="P12">
    <cfRule type="cellIs" dxfId="185" priority="89" operator="lessThan">
      <formula>4.5</formula>
    </cfRule>
    <cfRule type="cellIs" dxfId="184" priority="90" operator="greaterThan">
      <formula>7.5</formula>
    </cfRule>
  </conditionalFormatting>
  <conditionalFormatting sqref="R12:S12">
    <cfRule type="cellIs" dxfId="183" priority="87" operator="lessThan">
      <formula>2.5</formula>
    </cfRule>
    <cfRule type="cellIs" dxfId="182" priority="88" operator="greaterThan">
      <formula>4.5</formula>
    </cfRule>
  </conditionalFormatting>
  <conditionalFormatting sqref="T12">
    <cfRule type="cellIs" dxfId="181" priority="85" operator="lessThan">
      <formula>2.5</formula>
    </cfRule>
    <cfRule type="cellIs" dxfId="180" priority="86" operator="greaterThan">
      <formula>4.5</formula>
    </cfRule>
  </conditionalFormatting>
  <conditionalFormatting sqref="U12">
    <cfRule type="cellIs" dxfId="179" priority="84" operator="greaterThan">
      <formula>1.5</formula>
    </cfRule>
  </conditionalFormatting>
  <conditionalFormatting sqref="L12:V12">
    <cfRule type="expression" dxfId="178" priority="81">
      <formula>L12=""</formula>
    </cfRule>
  </conditionalFormatting>
  <conditionalFormatting sqref="S12">
    <cfRule type="cellIs" dxfId="177" priority="82" operator="greaterThan">
      <formula>0.5</formula>
    </cfRule>
    <cfRule type="cellIs" dxfId="176" priority="83" operator="lessThan">
      <formula>0.5</formula>
    </cfRule>
  </conditionalFormatting>
  <conditionalFormatting sqref="L23:M24">
    <cfRule type="cellIs" dxfId="175" priority="79" operator="lessThan">
      <formula>0.5</formula>
    </cfRule>
    <cfRule type="cellIs" dxfId="174" priority="80" operator="greaterThan">
      <formula>0.5</formula>
    </cfRule>
  </conditionalFormatting>
  <conditionalFormatting sqref="N23:N24">
    <cfRule type="cellIs" dxfId="173" priority="77" operator="lessThan">
      <formula>4.5</formula>
    </cfRule>
    <cfRule type="cellIs" dxfId="172" priority="78" operator="greaterThan">
      <formula>5.5</formula>
    </cfRule>
  </conditionalFormatting>
  <conditionalFormatting sqref="O23:O24">
    <cfRule type="cellIs" dxfId="171" priority="75" operator="lessThan">
      <formula>1.5</formula>
    </cfRule>
    <cfRule type="cellIs" dxfId="170" priority="76" operator="greaterThan">
      <formula>2.5</formula>
    </cfRule>
  </conditionalFormatting>
  <conditionalFormatting sqref="P23:P24">
    <cfRule type="cellIs" dxfId="169" priority="73" operator="lessThan">
      <formula>4.5</formula>
    </cfRule>
    <cfRule type="cellIs" dxfId="168" priority="74" operator="greaterThan">
      <formula>7.5</formula>
    </cfRule>
  </conditionalFormatting>
  <conditionalFormatting sqref="R23:S24">
    <cfRule type="cellIs" dxfId="167" priority="71" operator="lessThan">
      <formula>2.5</formula>
    </cfRule>
    <cfRule type="cellIs" dxfId="166" priority="72" operator="greaterThan">
      <formula>4.5</formula>
    </cfRule>
  </conditionalFormatting>
  <conditionalFormatting sqref="T23:T24">
    <cfRule type="cellIs" dxfId="165" priority="69" operator="lessThan">
      <formula>2.5</formula>
    </cfRule>
    <cfRule type="cellIs" dxfId="164" priority="70" operator="greaterThan">
      <formula>4.5</formula>
    </cfRule>
  </conditionalFormatting>
  <conditionalFormatting sqref="U23:U24">
    <cfRule type="cellIs" dxfId="163" priority="68" operator="greaterThan">
      <formula>1.5</formula>
    </cfRule>
  </conditionalFormatting>
  <conditionalFormatting sqref="L23:V24">
    <cfRule type="expression" dxfId="162" priority="65">
      <formula>L23=""</formula>
    </cfRule>
  </conditionalFormatting>
  <conditionalFormatting sqref="S23:S24">
    <cfRule type="cellIs" dxfId="161" priority="66" operator="greaterThan">
      <formula>0.5</formula>
    </cfRule>
    <cfRule type="cellIs" dxfId="160" priority="67" operator="lessThan">
      <formula>0.5</formula>
    </cfRule>
  </conditionalFormatting>
  <conditionalFormatting sqref="L13:M13">
    <cfRule type="cellIs" dxfId="159" priority="63" operator="lessThan">
      <formula>0.5</formula>
    </cfRule>
    <cfRule type="cellIs" dxfId="158" priority="64" operator="greaterThan">
      <formula>0.5</formula>
    </cfRule>
  </conditionalFormatting>
  <conditionalFormatting sqref="N13">
    <cfRule type="cellIs" dxfId="157" priority="61" operator="lessThan">
      <formula>4.5</formula>
    </cfRule>
    <cfRule type="cellIs" dxfId="156" priority="62" operator="greaterThan">
      <formula>5.5</formula>
    </cfRule>
  </conditionalFormatting>
  <conditionalFormatting sqref="O13">
    <cfRule type="cellIs" dxfId="155" priority="59" operator="lessThan">
      <formula>1.5</formula>
    </cfRule>
    <cfRule type="cellIs" dxfId="154" priority="60" operator="greaterThan">
      <formula>2.5</formula>
    </cfRule>
  </conditionalFormatting>
  <conditionalFormatting sqref="P13">
    <cfRule type="cellIs" dxfId="153" priority="57" operator="lessThan">
      <formula>4.5</formula>
    </cfRule>
    <cfRule type="cellIs" dxfId="152" priority="58" operator="greaterThan">
      <formula>7.5</formula>
    </cfRule>
  </conditionalFormatting>
  <conditionalFormatting sqref="R13:S13">
    <cfRule type="cellIs" dxfId="151" priority="55" operator="lessThan">
      <formula>2.5</formula>
    </cfRule>
    <cfRule type="cellIs" dxfId="150" priority="56" operator="greaterThan">
      <formula>4.5</formula>
    </cfRule>
  </conditionalFormatting>
  <conditionalFormatting sqref="T13">
    <cfRule type="cellIs" dxfId="149" priority="53" operator="lessThan">
      <formula>2.5</formula>
    </cfRule>
    <cfRule type="cellIs" dxfId="148" priority="54" operator="greaterThan">
      <formula>4.5</formula>
    </cfRule>
  </conditionalFormatting>
  <conditionalFormatting sqref="U13">
    <cfRule type="cellIs" dxfId="147" priority="52" operator="greaterThan">
      <formula>1.5</formula>
    </cfRule>
  </conditionalFormatting>
  <conditionalFormatting sqref="L13:V13">
    <cfRule type="expression" dxfId="146" priority="49">
      <formula>L13=""</formula>
    </cfRule>
  </conditionalFormatting>
  <conditionalFormatting sqref="S13">
    <cfRule type="cellIs" dxfId="145" priority="50" operator="greaterThan">
      <formula>0.5</formula>
    </cfRule>
    <cfRule type="cellIs" dxfId="144" priority="51" operator="lessThan">
      <formula>0.5</formula>
    </cfRule>
  </conditionalFormatting>
  <conditionalFormatting sqref="L16:M17">
    <cfRule type="cellIs" dxfId="143" priority="47" operator="lessThan">
      <formula>0.5</formula>
    </cfRule>
    <cfRule type="cellIs" dxfId="142" priority="48" operator="greaterThan">
      <formula>0.5</formula>
    </cfRule>
  </conditionalFormatting>
  <conditionalFormatting sqref="N16:N17">
    <cfRule type="cellIs" dxfId="141" priority="45" operator="lessThan">
      <formula>4.5</formula>
    </cfRule>
    <cfRule type="cellIs" dxfId="140" priority="46" operator="greaterThan">
      <formula>5.5</formula>
    </cfRule>
  </conditionalFormatting>
  <conditionalFormatting sqref="O16:O17">
    <cfRule type="cellIs" dxfId="139" priority="43" operator="lessThan">
      <formula>1.5</formula>
    </cfRule>
    <cfRule type="cellIs" dxfId="138" priority="44" operator="greaterThan">
      <formula>2.5</formula>
    </cfRule>
  </conditionalFormatting>
  <conditionalFormatting sqref="P16:P17">
    <cfRule type="cellIs" dxfId="137" priority="41" operator="lessThan">
      <formula>4.5</formula>
    </cfRule>
    <cfRule type="cellIs" dxfId="136" priority="42" operator="greaterThan">
      <formula>7.5</formula>
    </cfRule>
  </conditionalFormatting>
  <conditionalFormatting sqref="R16:S17">
    <cfRule type="cellIs" dxfId="135" priority="39" operator="lessThan">
      <formula>2.5</formula>
    </cfRule>
    <cfRule type="cellIs" dxfId="134" priority="40" operator="greaterThan">
      <formula>4.5</formula>
    </cfRule>
  </conditionalFormatting>
  <conditionalFormatting sqref="T16:T17">
    <cfRule type="cellIs" dxfId="133" priority="37" operator="lessThan">
      <formula>2.5</formula>
    </cfRule>
    <cfRule type="cellIs" dxfId="132" priority="38" operator="greaterThan">
      <formula>4.5</formula>
    </cfRule>
  </conditionalFormatting>
  <conditionalFormatting sqref="U16:U17">
    <cfRule type="cellIs" dxfId="131" priority="36" operator="greaterThan">
      <formula>1.5</formula>
    </cfRule>
  </conditionalFormatting>
  <conditionalFormatting sqref="L16:V17">
    <cfRule type="expression" dxfId="130" priority="33">
      <formula>L16=""</formula>
    </cfRule>
  </conditionalFormatting>
  <conditionalFormatting sqref="S16:S17">
    <cfRule type="cellIs" dxfId="129" priority="34" operator="greaterThan">
      <formula>0.5</formula>
    </cfRule>
    <cfRule type="cellIs" dxfId="128" priority="35" operator="lessThan">
      <formula>0.5</formula>
    </cfRule>
  </conditionalFormatting>
  <conditionalFormatting sqref="L18:M18">
    <cfRule type="cellIs" dxfId="127" priority="31" operator="lessThan">
      <formula>0.5</formula>
    </cfRule>
    <cfRule type="cellIs" dxfId="126" priority="32" operator="greaterThan">
      <formula>0.5</formula>
    </cfRule>
  </conditionalFormatting>
  <conditionalFormatting sqref="N18">
    <cfRule type="cellIs" dxfId="125" priority="29" operator="lessThan">
      <formula>4.5</formula>
    </cfRule>
    <cfRule type="cellIs" dxfId="124" priority="30" operator="greaterThan">
      <formula>5.5</formula>
    </cfRule>
  </conditionalFormatting>
  <conditionalFormatting sqref="O18">
    <cfRule type="cellIs" dxfId="123" priority="27" operator="lessThan">
      <formula>1.5</formula>
    </cfRule>
    <cfRule type="cellIs" dxfId="122" priority="28" operator="greaterThan">
      <formula>2.5</formula>
    </cfRule>
  </conditionalFormatting>
  <conditionalFormatting sqref="P18">
    <cfRule type="cellIs" dxfId="121" priority="25" operator="lessThan">
      <formula>4.5</formula>
    </cfRule>
    <cfRule type="cellIs" dxfId="120" priority="26" operator="greaterThan">
      <formula>7.5</formula>
    </cfRule>
  </conditionalFormatting>
  <conditionalFormatting sqref="R18:S18">
    <cfRule type="cellIs" dxfId="119" priority="23" operator="lessThan">
      <formula>2.5</formula>
    </cfRule>
    <cfRule type="cellIs" dxfId="118" priority="24" operator="greaterThan">
      <formula>4.5</formula>
    </cfRule>
  </conditionalFormatting>
  <conditionalFormatting sqref="T18">
    <cfRule type="cellIs" dxfId="117" priority="21" operator="lessThan">
      <formula>2.5</formula>
    </cfRule>
    <cfRule type="cellIs" dxfId="116" priority="22" operator="greaterThan">
      <formula>4.5</formula>
    </cfRule>
  </conditionalFormatting>
  <conditionalFormatting sqref="U18">
    <cfRule type="cellIs" dxfId="115" priority="20" operator="greaterThan">
      <formula>1.5</formula>
    </cfRule>
  </conditionalFormatting>
  <conditionalFormatting sqref="L18:V18">
    <cfRule type="expression" dxfId="114" priority="17">
      <formula>L18=""</formula>
    </cfRule>
  </conditionalFormatting>
  <conditionalFormatting sqref="S18">
    <cfRule type="cellIs" dxfId="113" priority="18" operator="greaterThan">
      <formula>0.5</formula>
    </cfRule>
    <cfRule type="cellIs" dxfId="112" priority="19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13" workbookViewId="0">
      <selection activeCell="B40" sqref="B40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83</v>
      </c>
      <c r="K1" s="39" t="s">
        <v>85</v>
      </c>
      <c r="L1" s="39" t="s">
        <v>84</v>
      </c>
      <c r="M1" s="39" t="s">
        <v>73</v>
      </c>
      <c r="N1" s="39" t="s">
        <v>71</v>
      </c>
      <c r="O1" s="39" t="s">
        <v>72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1462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80</v>
      </c>
      <c r="K2" s="8" t="s">
        <v>79</v>
      </c>
      <c r="L2" s="8" t="s">
        <v>78</v>
      </c>
      <c r="M2" s="8" t="s">
        <v>77</v>
      </c>
      <c r="N2" s="8" t="s">
        <v>81</v>
      </c>
      <c r="O2" s="8" t="s">
        <v>82</v>
      </c>
      <c r="P2" s="8" t="s">
        <v>1463</v>
      </c>
      <c r="Q2" s="8" t="s">
        <v>16</v>
      </c>
      <c r="R2" s="37" t="s">
        <v>1464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2014:1:0:0:SOUTH</v>
      </c>
      <c r="F3" s="37" t="e">
        <f ca="1">MATCH($E3,INDIRECT(CONCATENATE($B$41,"$A:$A")),0)</f>
        <v>#N/A</v>
      </c>
      <c r="G3" s="30" t="e">
        <f ca="1">INDEX(INDIRECT(CONCATENATE($B$41,"$A:$AG")),$F3,MATCH(G$2,INDIRECT(CONCATENATE($B$41,"$A$1:$AG$1")),0))</f>
        <v>#N/A</v>
      </c>
      <c r="H3" s="30">
        <f t="shared" ref="H3:H38" si="3">$B$43</f>
        <v>8</v>
      </c>
      <c r="I3" s="37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2014:2:0:0:SOUTH</v>
      </c>
      <c r="F4" s="37" t="e">
        <f t="shared" ref="F4:F38" ca="1" si="5">MATCH($E4,INDIRECT(CONCATENATE($B$41,"$A:$A")),0)</f>
        <v>#N/A</v>
      </c>
      <c r="G4" s="30" t="e">
        <f t="shared" ref="G4:G38" ca="1" si="6">INDEX(INDIRECT(CONCATENATE($B$41,"$A:$AG")),$F4,MATCH(G$2,INDIRECT(CONCATENATE($B$41,"$A$1:$AG$1")),0))</f>
        <v>#N/A</v>
      </c>
      <c r="H4" s="30">
        <f t="shared" si="3"/>
        <v>8</v>
      </c>
      <c r="I4" s="37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2014:3:0:0:SOUTH</v>
      </c>
      <c r="F5" s="37" t="e">
        <f t="shared" ca="1" si="5"/>
        <v>#N/A</v>
      </c>
      <c r="G5" s="30" t="e">
        <f t="shared" ca="1" si="6"/>
        <v>#N/A</v>
      </c>
      <c r="H5" s="30">
        <f t="shared" si="3"/>
        <v>8</v>
      </c>
      <c r="I5" s="37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2014:4:0:0:SOUTH</v>
      </c>
      <c r="F6" s="37" t="e">
        <f t="shared" ca="1" si="5"/>
        <v>#N/A</v>
      </c>
      <c r="G6" s="30" t="e">
        <f t="shared" ca="1" si="6"/>
        <v>#N/A</v>
      </c>
      <c r="H6" s="30">
        <f t="shared" si="3"/>
        <v>8</v>
      </c>
      <c r="I6" s="37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2014:5:0:0:SOUTH</v>
      </c>
      <c r="F7" s="37" t="e">
        <f t="shared" ca="1" si="5"/>
        <v>#N/A</v>
      </c>
      <c r="G7" s="30" t="e">
        <f t="shared" ca="1" si="6"/>
        <v>#N/A</v>
      </c>
      <c r="H7" s="30">
        <f t="shared" si="3"/>
        <v>8</v>
      </c>
      <c r="I7" s="37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2014:6:0:0:SOUTH</v>
      </c>
      <c r="F8" s="37" t="e">
        <f t="shared" ca="1" si="5"/>
        <v>#N/A</v>
      </c>
      <c r="G8" s="30" t="e">
        <f t="shared" ca="1" si="6"/>
        <v>#N/A</v>
      </c>
      <c r="H8" s="30">
        <f t="shared" si="3"/>
        <v>8</v>
      </c>
      <c r="I8" s="37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2014:7:0:0:SOUTH</v>
      </c>
      <c r="F9" s="37" t="e">
        <f t="shared" ca="1" si="5"/>
        <v>#N/A</v>
      </c>
      <c r="G9" s="30" t="e">
        <f t="shared" ca="1" si="6"/>
        <v>#N/A</v>
      </c>
      <c r="H9" s="30">
        <f t="shared" si="3"/>
        <v>8</v>
      </c>
      <c r="I9" s="37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2014:8:0:0:SOUTH</v>
      </c>
      <c r="F10" s="37" t="e">
        <f t="shared" ca="1" si="5"/>
        <v>#N/A</v>
      </c>
      <c r="G10" s="30" t="e">
        <f t="shared" ca="1" si="6"/>
        <v>#N/A</v>
      </c>
      <c r="H10" s="30">
        <f t="shared" si="3"/>
        <v>8</v>
      </c>
      <c r="I10" s="37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2014:9:0:0:SOUTH</v>
      </c>
      <c r="F11" s="37" t="e">
        <f t="shared" ca="1" si="5"/>
        <v>#N/A</v>
      </c>
      <c r="G11" s="30" t="e">
        <f t="shared" ca="1" si="6"/>
        <v>#N/A</v>
      </c>
      <c r="H11" s="30">
        <f t="shared" si="3"/>
        <v>8</v>
      </c>
      <c r="I11" s="37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2014:10:0:0:SOUTH</v>
      </c>
      <c r="F12" s="37" t="e">
        <f t="shared" ca="1" si="5"/>
        <v>#N/A</v>
      </c>
      <c r="G12" s="30" t="e">
        <f t="shared" ca="1" si="6"/>
        <v>#N/A</v>
      </c>
      <c r="H12" s="30">
        <f t="shared" si="3"/>
        <v>8</v>
      </c>
      <c r="I12" s="37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2014:11:0:0:SOUTH</v>
      </c>
      <c r="F13" s="37" t="e">
        <f t="shared" ca="1" si="5"/>
        <v>#N/A</v>
      </c>
      <c r="G13" s="30" t="e">
        <f t="shared" ca="1" si="6"/>
        <v>#N/A</v>
      </c>
      <c r="H13" s="30">
        <f t="shared" si="3"/>
        <v>8</v>
      </c>
      <c r="I13" s="37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2014:12:0:0:SOUTH</v>
      </c>
      <c r="F14" s="37" t="e">
        <f t="shared" ca="1" si="5"/>
        <v>#N/A</v>
      </c>
      <c r="G14" s="30" t="e">
        <f t="shared" ca="1" si="6"/>
        <v>#N/A</v>
      </c>
      <c r="H14" s="30">
        <f t="shared" si="3"/>
        <v>8</v>
      </c>
      <c r="I14" s="37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2015:1:0:0:SOUTH</v>
      </c>
      <c r="F15" s="37" t="e">
        <f t="shared" ca="1" si="5"/>
        <v>#N/A</v>
      </c>
      <c r="G15" s="30" t="e">
        <f t="shared" ca="1" si="6"/>
        <v>#N/A</v>
      </c>
      <c r="H15" s="30">
        <f t="shared" si="3"/>
        <v>8</v>
      </c>
      <c r="I15" s="37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2015:2:0:0:SOUTH</v>
      </c>
      <c r="F16" s="37">
        <f t="shared" ca="1" si="5"/>
        <v>137</v>
      </c>
      <c r="G16" s="30">
        <f t="shared" ca="1" si="6"/>
        <v>0</v>
      </c>
      <c r="H16" s="30">
        <f t="shared" si="3"/>
        <v>8</v>
      </c>
      <c r="I16" s="37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2015:3:0:0:SOUTH</v>
      </c>
      <c r="F17" s="37">
        <f t="shared" ca="1" si="5"/>
        <v>147</v>
      </c>
      <c r="G17" s="30">
        <f t="shared" ca="1" si="6"/>
        <v>3</v>
      </c>
      <c r="H17" s="30">
        <f t="shared" si="3"/>
        <v>8</v>
      </c>
      <c r="I17" s="37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2015:4:0:0:SOUTH</v>
      </c>
      <c r="F18" s="37">
        <f t="shared" ca="1" si="5"/>
        <v>157</v>
      </c>
      <c r="G18" s="30">
        <f t="shared" ca="1" si="6"/>
        <v>4</v>
      </c>
      <c r="H18" s="30">
        <f t="shared" si="3"/>
        <v>8</v>
      </c>
      <c r="I18" s="37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2015:5:0:0:SOUTH</v>
      </c>
      <c r="F19" s="37">
        <f t="shared" ca="1" si="5"/>
        <v>167</v>
      </c>
      <c r="G19" s="30">
        <f t="shared" ca="1" si="6"/>
        <v>2</v>
      </c>
      <c r="H19" s="30">
        <f t="shared" si="3"/>
        <v>8</v>
      </c>
      <c r="I19" s="37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2015:6:0:0:SOUTH</v>
      </c>
      <c r="F20" s="37">
        <f t="shared" ca="1" si="5"/>
        <v>177</v>
      </c>
      <c r="G20" s="30">
        <f t="shared" ca="1" si="6"/>
        <v>4</v>
      </c>
      <c r="H20" s="30">
        <f t="shared" si="3"/>
        <v>8</v>
      </c>
      <c r="I20" s="37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2015:7:0:0:SOUTH</v>
      </c>
      <c r="F21" s="37">
        <f t="shared" ca="1" si="5"/>
        <v>187</v>
      </c>
      <c r="G21" s="30">
        <f t="shared" ca="1" si="6"/>
        <v>5</v>
      </c>
      <c r="H21" s="30">
        <f t="shared" si="3"/>
        <v>8</v>
      </c>
      <c r="I21" s="37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2015:8:0:0:SOUTH</v>
      </c>
      <c r="F22" s="37">
        <f t="shared" ca="1" si="5"/>
        <v>197</v>
      </c>
      <c r="G22" s="30">
        <f t="shared" ca="1" si="6"/>
        <v>4</v>
      </c>
      <c r="H22" s="30">
        <f t="shared" si="3"/>
        <v>8</v>
      </c>
      <c r="I22" s="37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2015:9:0:0:SOUTH</v>
      </c>
      <c r="F23" s="37">
        <f t="shared" ca="1" si="5"/>
        <v>207</v>
      </c>
      <c r="G23" s="30">
        <f t="shared" ca="1" si="6"/>
        <v>5</v>
      </c>
      <c r="H23" s="30">
        <f t="shared" si="3"/>
        <v>8</v>
      </c>
      <c r="I23" s="37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2015:10:0:0:SOUTH</v>
      </c>
      <c r="F24" s="37">
        <f t="shared" ca="1" si="5"/>
        <v>97</v>
      </c>
      <c r="G24" s="30">
        <f t="shared" ca="1" si="6"/>
        <v>6</v>
      </c>
      <c r="H24" s="30">
        <f t="shared" si="3"/>
        <v>8</v>
      </c>
      <c r="I24" s="37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2015:11:0:0:SOUTH</v>
      </c>
      <c r="F25" s="37">
        <f t="shared" ca="1" si="5"/>
        <v>107</v>
      </c>
      <c r="G25" s="30">
        <f t="shared" ca="1" si="6"/>
        <v>2</v>
      </c>
      <c r="H25" s="30">
        <f t="shared" si="3"/>
        <v>8</v>
      </c>
      <c r="I25" s="37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2015:12:0:0:SOUTH</v>
      </c>
      <c r="F26" s="37">
        <f t="shared" ca="1" si="5"/>
        <v>118</v>
      </c>
      <c r="G26" s="30">
        <f t="shared" ca="1" si="6"/>
        <v>4</v>
      </c>
      <c r="H26" s="30">
        <f t="shared" si="3"/>
        <v>8</v>
      </c>
      <c r="I26" s="37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2016:1:0:0:SOUTH</v>
      </c>
      <c r="F27" s="37">
        <f t="shared" ca="1" si="5"/>
        <v>218</v>
      </c>
      <c r="G27" s="30">
        <f t="shared" ca="1" si="6"/>
        <v>2</v>
      </c>
      <c r="H27" s="30">
        <f t="shared" si="3"/>
        <v>8</v>
      </c>
      <c r="I27" s="37">
        <f t="shared" ca="1" si="7"/>
        <v>7</v>
      </c>
      <c r="J27" s="11">
        <f t="shared" ca="1" si="8"/>
        <v>5</v>
      </c>
      <c r="K27" s="11">
        <f t="shared" ca="1" si="8"/>
        <v>0</v>
      </c>
      <c r="L27" s="11">
        <f t="shared" ca="1" si="8"/>
        <v>0</v>
      </c>
      <c r="M27" s="11">
        <f t="shared" ca="1" si="8"/>
        <v>5</v>
      </c>
      <c r="N27" s="11">
        <f t="shared" ca="1" si="8"/>
        <v>2</v>
      </c>
      <c r="O27" s="11">
        <f t="shared" ca="1" si="8"/>
        <v>0</v>
      </c>
      <c r="P27" s="8">
        <v>-11</v>
      </c>
      <c r="Q27" s="38">
        <f>DATE(YEAR, MONTH,DAY + 7*P27)</f>
        <v>42330</v>
      </c>
      <c r="R27" s="37">
        <f t="shared" ref="R27:R38" si="9">WEEKNUM(Q27,2)-WEEKNUM(DATE(YEAR(Q27),MONTH(Q27),1),2)+1</f>
        <v>4</v>
      </c>
      <c r="S27" s="38" t="str">
        <f ca="1">CONCATENATE(YEAR(Q27),":",MONTH(Q27),":",R27,":",WEEKLY_REPORT_DAY,":", INDIRECT(CONCATENATE($B$39, "$A$1")))</f>
        <v>2015:11:4:7:SOUTH</v>
      </c>
      <c r="T27" s="37" t="e">
        <f ca="1">MATCH(S27,INDIRECT(CONCATENATE($B$40,"$A:$A")),0)</f>
        <v>#N/A</v>
      </c>
      <c r="U27" s="30" t="e">
        <f ca="1">INDEX(INDIRECT(CONCATENATE($B$40,"$A:$AG")),$T27,MATCH(U$2,INDIRECT(CONCATENATE($B$40,"$A1:$AG1")),0))</f>
        <v>#N/A</v>
      </c>
      <c r="V27" s="30" t="e">
        <f t="shared" ref="V27:Y38" ca="1" si="10">INDEX(INDIRECT(CONCATENATE($B$40,"$A:$AG")),$T27,MATCH(V$2,INDIRECT(CONCATENATE($B$40,"$A1:$AG1")),0))</f>
        <v>#N/A</v>
      </c>
      <c r="W27" s="30" t="e">
        <f t="shared" ca="1" si="10"/>
        <v>#N/A</v>
      </c>
      <c r="X27" s="30" t="e">
        <f t="shared" ca="1" si="10"/>
        <v>#N/A</v>
      </c>
      <c r="Y27" s="30" t="e">
        <f t="shared" ca="1" si="10"/>
        <v>#N/A</v>
      </c>
      <c r="Z27" s="30">
        <f t="shared" ref="Z27:Z38" ca="1" si="11">ROUND(1*$B$45/$B$44,0)</f>
        <v>3</v>
      </c>
      <c r="AA27" s="30">
        <f t="shared" ref="AA27:AA38" ca="1" si="12">6*$B$45</f>
        <v>66</v>
      </c>
      <c r="AB27" s="30">
        <f t="shared" ref="AB27:AB38" ca="1" si="13">3*$B$45</f>
        <v>33</v>
      </c>
      <c r="AC27" s="30">
        <f t="shared" ref="AC27:AC38" ca="1" si="14">5*$B$45</f>
        <v>55</v>
      </c>
      <c r="AD27" s="30">
        <f t="shared" ref="AD27:AD38" ca="1" si="15">1*$B$45</f>
        <v>11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2016:2:0:0:SOUTH</v>
      </c>
      <c r="F28" s="37">
        <f t="shared" ca="1" si="5"/>
        <v>229</v>
      </c>
      <c r="G28" s="30">
        <f t="shared" ca="1" si="6"/>
        <v>0</v>
      </c>
      <c r="H28" s="30">
        <f t="shared" si="3"/>
        <v>8</v>
      </c>
      <c r="I28" s="37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8">
        <f>DATE(YEAR, MONTH,DAY + 7*P28)</f>
        <v>42337</v>
      </c>
      <c r="R28" s="37">
        <f t="shared" si="9"/>
        <v>5</v>
      </c>
      <c r="S28" s="38" t="str">
        <f ca="1">CONCATENATE(YEAR(Q28),":",MONTH(Q28),":",R28,":",WEEKLY_REPORT_DAY,":", INDIRECT(CONCATENATE($B$39, "$A$1")))</f>
        <v>2015:11:5:7:SOUTH</v>
      </c>
      <c r="T28" s="37" t="e">
        <f t="shared" ref="T28:T38" ca="1" si="16">MATCH(S28,INDIRECT(CONCATENATE($B$40,"$A:$A")),0)</f>
        <v>#N/A</v>
      </c>
      <c r="U28" s="30" t="e">
        <f t="shared" ref="U28:U38" ca="1" si="17">INDEX(INDIRECT(CONCATENATE($B$40,"$A:$AG")),$T28,MATCH(U$2,INDIRECT(CONCATENATE($B$40,"$A1:$AG1")),0))</f>
        <v>#N/A</v>
      </c>
      <c r="V28" s="30" t="e">
        <f t="shared" ca="1" si="10"/>
        <v>#N/A</v>
      </c>
      <c r="W28" s="30" t="e">
        <f t="shared" ca="1" si="10"/>
        <v>#N/A</v>
      </c>
      <c r="X28" s="30" t="e">
        <f t="shared" ca="1" si="10"/>
        <v>#N/A</v>
      </c>
      <c r="Y28" s="30" t="e">
        <f t="shared" ca="1" si="10"/>
        <v>#N/A</v>
      </c>
      <c r="Z28" s="30">
        <f t="shared" ca="1" si="11"/>
        <v>3</v>
      </c>
      <c r="AA28" s="30">
        <f t="shared" ca="1" si="12"/>
        <v>66</v>
      </c>
      <c r="AB28" s="30">
        <f t="shared" ca="1" si="13"/>
        <v>33</v>
      </c>
      <c r="AC28" s="30">
        <f t="shared" ca="1" si="14"/>
        <v>55</v>
      </c>
      <c r="AD28" s="30">
        <f t="shared" ca="1" si="15"/>
        <v>11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2016:3:0:0:SOUTH</v>
      </c>
      <c r="F29" s="37" t="e">
        <f t="shared" ca="1" si="5"/>
        <v>#N/A</v>
      </c>
      <c r="G29" s="30" t="e">
        <f t="shared" ca="1" si="6"/>
        <v>#N/A</v>
      </c>
      <c r="H29" s="30">
        <f t="shared" si="3"/>
        <v>8</v>
      </c>
      <c r="I29" s="37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8">
        <f>DATE(YEAR, MONTH,DAY + 7*P29)</f>
        <v>42344</v>
      </c>
      <c r="R29" s="37">
        <f t="shared" si="9"/>
        <v>1</v>
      </c>
      <c r="S29" s="38" t="str">
        <f ca="1">CONCATENATE(YEAR(Q29),":",MONTH(Q29),":",R29,":",WEEKLY_REPORT_DAY,":", INDIRECT(CONCATENATE($B$39, "$A$1")))</f>
        <v>2015:12:1:7:SOUTH</v>
      </c>
      <c r="T29" s="37" t="e">
        <f t="shared" ca="1" si="16"/>
        <v>#N/A</v>
      </c>
      <c r="U29" s="30" t="e">
        <f t="shared" ca="1" si="17"/>
        <v>#N/A</v>
      </c>
      <c r="V29" s="30" t="e">
        <f t="shared" ca="1" si="10"/>
        <v>#N/A</v>
      </c>
      <c r="W29" s="30" t="e">
        <f t="shared" ca="1" si="10"/>
        <v>#N/A</v>
      </c>
      <c r="X29" s="30" t="e">
        <f t="shared" ca="1" si="10"/>
        <v>#N/A</v>
      </c>
      <c r="Y29" s="30" t="e">
        <f t="shared" ca="1" si="10"/>
        <v>#N/A</v>
      </c>
      <c r="Z29" s="30">
        <f t="shared" ca="1" si="11"/>
        <v>3</v>
      </c>
      <c r="AA29" s="30">
        <f t="shared" ca="1" si="12"/>
        <v>66</v>
      </c>
      <c r="AB29" s="30">
        <f t="shared" ca="1" si="13"/>
        <v>33</v>
      </c>
      <c r="AC29" s="30">
        <f t="shared" ca="1" si="14"/>
        <v>55</v>
      </c>
      <c r="AD29" s="30">
        <f t="shared" ca="1" si="15"/>
        <v>11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2016:4:0:0:SOUTH</v>
      </c>
      <c r="F30" s="37" t="e">
        <f t="shared" ca="1" si="5"/>
        <v>#N/A</v>
      </c>
      <c r="G30" s="30" t="e">
        <f t="shared" ca="1" si="6"/>
        <v>#N/A</v>
      </c>
      <c r="H30" s="30">
        <f t="shared" si="3"/>
        <v>8</v>
      </c>
      <c r="I30" s="37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8">
        <f>DATE(YEAR, MONTH,DAY + 7*P30)</f>
        <v>42351</v>
      </c>
      <c r="R30" s="37">
        <f t="shared" si="9"/>
        <v>2</v>
      </c>
      <c r="S30" s="38" t="str">
        <f ca="1">CONCATENATE(YEAR(Q30),":",MONTH(Q30),":",R30,":",WEEKLY_REPORT_DAY,":", INDIRECT(CONCATENATE($B$39, "$A$1")))</f>
        <v>2015:12:2:7:SOUTH</v>
      </c>
      <c r="T30" s="37" t="e">
        <f t="shared" ca="1" si="16"/>
        <v>#N/A</v>
      </c>
      <c r="U30" s="30" t="e">
        <f t="shared" ca="1" si="17"/>
        <v>#N/A</v>
      </c>
      <c r="V30" s="30" t="e">
        <f t="shared" ca="1" si="10"/>
        <v>#N/A</v>
      </c>
      <c r="W30" s="30" t="e">
        <f t="shared" ca="1" si="10"/>
        <v>#N/A</v>
      </c>
      <c r="X30" s="30" t="e">
        <f t="shared" ca="1" si="10"/>
        <v>#N/A</v>
      </c>
      <c r="Y30" s="30" t="e">
        <f t="shared" ca="1" si="10"/>
        <v>#N/A</v>
      </c>
      <c r="Z30" s="30">
        <f t="shared" ca="1" si="11"/>
        <v>3</v>
      </c>
      <c r="AA30" s="30">
        <f t="shared" ca="1" si="12"/>
        <v>66</v>
      </c>
      <c r="AB30" s="30">
        <f t="shared" ca="1" si="13"/>
        <v>33</v>
      </c>
      <c r="AC30" s="30">
        <f t="shared" ca="1" si="14"/>
        <v>55</v>
      </c>
      <c r="AD30" s="30">
        <f t="shared" ca="1" si="15"/>
        <v>11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2016:5:0:0:SOUTH</v>
      </c>
      <c r="F31" s="37" t="e">
        <f t="shared" ca="1" si="5"/>
        <v>#N/A</v>
      </c>
      <c r="G31" s="30" t="e">
        <f t="shared" ca="1" si="6"/>
        <v>#N/A</v>
      </c>
      <c r="H31" s="30">
        <f t="shared" si="3"/>
        <v>8</v>
      </c>
      <c r="I31" s="37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8">
        <f>DATE(YEAR, MONTH,DAY + 7*P31)</f>
        <v>42358</v>
      </c>
      <c r="R31" s="37">
        <f t="shared" si="9"/>
        <v>3</v>
      </c>
      <c r="S31" s="38" t="str">
        <f ca="1">CONCATENATE(YEAR(Q31),":",MONTH(Q31),":",R31,":",WEEKLY_REPORT_DAY,":", INDIRECT(CONCATENATE($B$39, "$A$1")))</f>
        <v>2015:12:3:7:SOUTH</v>
      </c>
      <c r="T31" s="37" t="e">
        <f t="shared" ca="1" si="16"/>
        <v>#N/A</v>
      </c>
      <c r="U31" s="30" t="e">
        <f t="shared" ca="1" si="17"/>
        <v>#N/A</v>
      </c>
      <c r="V31" s="30" t="e">
        <f t="shared" ca="1" si="10"/>
        <v>#N/A</v>
      </c>
      <c r="W31" s="30" t="e">
        <f t="shared" ca="1" si="10"/>
        <v>#N/A</v>
      </c>
      <c r="X31" s="30" t="e">
        <f t="shared" ca="1" si="10"/>
        <v>#N/A</v>
      </c>
      <c r="Y31" s="30" t="e">
        <f t="shared" ca="1" si="10"/>
        <v>#N/A</v>
      </c>
      <c r="Z31" s="30">
        <f t="shared" ca="1" si="11"/>
        <v>3</v>
      </c>
      <c r="AA31" s="30">
        <f t="shared" ca="1" si="12"/>
        <v>66</v>
      </c>
      <c r="AB31" s="30">
        <f t="shared" ca="1" si="13"/>
        <v>33</v>
      </c>
      <c r="AC31" s="30">
        <f t="shared" ca="1" si="14"/>
        <v>55</v>
      </c>
      <c r="AD31" s="30">
        <f t="shared" ca="1" si="15"/>
        <v>11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2016:6:0:0:SOUTH</v>
      </c>
      <c r="F32" s="37" t="e">
        <f t="shared" ca="1" si="5"/>
        <v>#N/A</v>
      </c>
      <c r="G32" s="30" t="e">
        <f t="shared" ca="1" si="6"/>
        <v>#N/A</v>
      </c>
      <c r="H32" s="30">
        <f t="shared" si="3"/>
        <v>8</v>
      </c>
      <c r="I32" s="37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8">
        <f>DATE(YEAR, MONTH,DAY + 7*P32)</f>
        <v>42365</v>
      </c>
      <c r="R32" s="37">
        <f t="shared" si="9"/>
        <v>4</v>
      </c>
      <c r="S32" s="38" t="str">
        <f ca="1">CONCATENATE(YEAR(Q32),":",MONTH(Q32),":",R32,":",WEEKLY_REPORT_DAY,":", INDIRECT(CONCATENATE($B$39, "$A$1")))</f>
        <v>2015:12:4:7:SOUTH</v>
      </c>
      <c r="T32" s="37" t="e">
        <f t="shared" ca="1" si="16"/>
        <v>#N/A</v>
      </c>
      <c r="U32" s="30" t="e">
        <f t="shared" ca="1" si="17"/>
        <v>#N/A</v>
      </c>
      <c r="V32" s="30" t="e">
        <f t="shared" ca="1" si="10"/>
        <v>#N/A</v>
      </c>
      <c r="W32" s="30" t="e">
        <f t="shared" ca="1" si="10"/>
        <v>#N/A</v>
      </c>
      <c r="X32" s="30" t="e">
        <f t="shared" ca="1" si="10"/>
        <v>#N/A</v>
      </c>
      <c r="Y32" s="30" t="e">
        <f t="shared" ca="1" si="10"/>
        <v>#N/A</v>
      </c>
      <c r="Z32" s="30">
        <f t="shared" ca="1" si="11"/>
        <v>3</v>
      </c>
      <c r="AA32" s="30">
        <f t="shared" ca="1" si="12"/>
        <v>66</v>
      </c>
      <c r="AB32" s="30">
        <f t="shared" ca="1" si="13"/>
        <v>33</v>
      </c>
      <c r="AC32" s="30">
        <f t="shared" ca="1" si="14"/>
        <v>55</v>
      </c>
      <c r="AD32" s="30">
        <f t="shared" ca="1" si="15"/>
        <v>11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2016:7:0:0:SOUTH</v>
      </c>
      <c r="F33" s="37" t="e">
        <f t="shared" ca="1" si="5"/>
        <v>#N/A</v>
      </c>
      <c r="G33" s="30" t="e">
        <f t="shared" ca="1" si="6"/>
        <v>#N/A</v>
      </c>
      <c r="H33" s="30">
        <f t="shared" si="3"/>
        <v>8</v>
      </c>
      <c r="I33" s="37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8">
        <f>DATE(YEAR, MONTH,DAY + 7*P33)</f>
        <v>42372</v>
      </c>
      <c r="R33" s="37">
        <f t="shared" si="9"/>
        <v>1</v>
      </c>
      <c r="S33" s="38" t="str">
        <f ca="1">CONCATENATE(YEAR(Q33),":",MONTH(Q33),":",R33,":",WEEKLY_REPORT_DAY,":", INDIRECT(CONCATENATE($B$39, "$A$1")))</f>
        <v>2016:1:1:7:SOUTH</v>
      </c>
      <c r="T33" s="37" t="e">
        <f t="shared" ca="1" si="16"/>
        <v>#N/A</v>
      </c>
      <c r="U33" s="30" t="e">
        <f t="shared" ca="1" si="17"/>
        <v>#N/A</v>
      </c>
      <c r="V33" s="30" t="e">
        <f t="shared" ca="1" si="10"/>
        <v>#N/A</v>
      </c>
      <c r="W33" s="30" t="e">
        <f t="shared" ca="1" si="10"/>
        <v>#N/A</v>
      </c>
      <c r="X33" s="30" t="e">
        <f t="shared" ca="1" si="10"/>
        <v>#N/A</v>
      </c>
      <c r="Y33" s="30" t="e">
        <f t="shared" ca="1" si="10"/>
        <v>#N/A</v>
      </c>
      <c r="Z33" s="30">
        <f t="shared" ca="1" si="11"/>
        <v>3</v>
      </c>
      <c r="AA33" s="30">
        <f t="shared" ca="1" si="12"/>
        <v>66</v>
      </c>
      <c r="AB33" s="30">
        <f t="shared" ca="1" si="13"/>
        <v>33</v>
      </c>
      <c r="AC33" s="30">
        <f t="shared" ca="1" si="14"/>
        <v>55</v>
      </c>
      <c r="AD33" s="30">
        <f t="shared" ca="1" si="15"/>
        <v>11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2016:8:0:0:SOUTH</v>
      </c>
      <c r="F34" s="37" t="e">
        <f t="shared" ca="1" si="5"/>
        <v>#N/A</v>
      </c>
      <c r="G34" s="30" t="e">
        <f t="shared" ca="1" si="6"/>
        <v>#N/A</v>
      </c>
      <c r="H34" s="30">
        <f t="shared" si="3"/>
        <v>8</v>
      </c>
      <c r="I34" s="37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8">
        <f>DATE(YEAR, MONTH,DAY + 7*P34)</f>
        <v>42379</v>
      </c>
      <c r="R34" s="37">
        <f t="shared" si="9"/>
        <v>2</v>
      </c>
      <c r="S34" s="38" t="str">
        <f ca="1">CONCATENATE(YEAR(Q34),":",MONTH(Q34),":",R34,":",WEEKLY_REPORT_DAY,":", INDIRECT(CONCATENATE($B$39, "$A$1")))</f>
        <v>2016:1:2:7:SOUTH</v>
      </c>
      <c r="T34" s="37">
        <f t="shared" ca="1" si="16"/>
        <v>7</v>
      </c>
      <c r="U34" s="30">
        <f t="shared" ca="1" si="17"/>
        <v>8</v>
      </c>
      <c r="V34" s="30">
        <f t="shared" ca="1" si="10"/>
        <v>55</v>
      </c>
      <c r="W34" s="30">
        <f t="shared" ca="1" si="10"/>
        <v>0</v>
      </c>
      <c r="X34" s="30">
        <f t="shared" ca="1" si="10"/>
        <v>28</v>
      </c>
      <c r="Y34" s="30">
        <f t="shared" ca="1" si="10"/>
        <v>0</v>
      </c>
      <c r="Z34" s="30">
        <f t="shared" ca="1" si="11"/>
        <v>3</v>
      </c>
      <c r="AA34" s="30">
        <f t="shared" ca="1" si="12"/>
        <v>66</v>
      </c>
      <c r="AB34" s="30">
        <f t="shared" ca="1" si="13"/>
        <v>33</v>
      </c>
      <c r="AC34" s="30">
        <f t="shared" ca="1" si="14"/>
        <v>55</v>
      </c>
      <c r="AD34" s="30">
        <f t="shared" ca="1" si="15"/>
        <v>11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2016:9:0:0:SOUTH</v>
      </c>
      <c r="F35" s="37" t="e">
        <f t="shared" ca="1" si="5"/>
        <v>#N/A</v>
      </c>
      <c r="G35" s="30" t="e">
        <f t="shared" ca="1" si="6"/>
        <v>#N/A</v>
      </c>
      <c r="H35" s="30">
        <f t="shared" si="3"/>
        <v>8</v>
      </c>
      <c r="I35" s="37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8">
        <f>DATE(YEAR, MONTH,DAY + 7*P35)</f>
        <v>42386</v>
      </c>
      <c r="R35" s="37">
        <f t="shared" si="9"/>
        <v>3</v>
      </c>
      <c r="S35" s="38" t="str">
        <f ca="1">CONCATENATE(YEAR(Q35),":",MONTH(Q35),":",R35,":",WEEKLY_REPORT_DAY,":", INDIRECT(CONCATENATE($B$39, "$A$1")))</f>
        <v>2016:1:3:7:SOUTH</v>
      </c>
      <c r="T35" s="37" t="e">
        <f t="shared" ca="1" si="16"/>
        <v>#N/A</v>
      </c>
      <c r="U35" s="30" t="e">
        <f t="shared" ca="1" si="17"/>
        <v>#N/A</v>
      </c>
      <c r="V35" s="30" t="e">
        <f t="shared" ca="1" si="10"/>
        <v>#N/A</v>
      </c>
      <c r="W35" s="30" t="e">
        <f t="shared" ca="1" si="10"/>
        <v>#N/A</v>
      </c>
      <c r="X35" s="30" t="e">
        <f t="shared" ca="1" si="10"/>
        <v>#N/A</v>
      </c>
      <c r="Y35" s="30" t="e">
        <f t="shared" ca="1" si="10"/>
        <v>#N/A</v>
      </c>
      <c r="Z35" s="30">
        <f t="shared" ca="1" si="11"/>
        <v>3</v>
      </c>
      <c r="AA35" s="30">
        <f t="shared" ca="1" si="12"/>
        <v>66</v>
      </c>
      <c r="AB35" s="30">
        <f t="shared" ca="1" si="13"/>
        <v>33</v>
      </c>
      <c r="AC35" s="30">
        <f t="shared" ca="1" si="14"/>
        <v>55</v>
      </c>
      <c r="AD35" s="30">
        <f t="shared" ca="1" si="15"/>
        <v>11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2016:10:0:0:SOUTH</v>
      </c>
      <c r="F36" s="37" t="e">
        <f t="shared" ca="1" si="5"/>
        <v>#N/A</v>
      </c>
      <c r="G36" s="30" t="e">
        <f t="shared" ca="1" si="6"/>
        <v>#N/A</v>
      </c>
      <c r="H36" s="30">
        <f t="shared" si="3"/>
        <v>8</v>
      </c>
      <c r="I36" s="37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8">
        <f>DATE(YEAR, MONTH,DAY + 7*P36)</f>
        <v>42393</v>
      </c>
      <c r="R36" s="37">
        <f t="shared" si="9"/>
        <v>4</v>
      </c>
      <c r="S36" s="38" t="str">
        <f ca="1">CONCATENATE(YEAR(Q36),":",MONTH(Q36),":",R36,":",WEEKLY_REPORT_DAY,":", INDIRECT(CONCATENATE($B$39, "$A$1")))</f>
        <v>2016:1:4:7:SOUTH</v>
      </c>
      <c r="T36" s="37">
        <f t="shared" ca="1" si="16"/>
        <v>18</v>
      </c>
      <c r="U36" s="30">
        <f t="shared" ca="1" si="17"/>
        <v>1</v>
      </c>
      <c r="V36" s="30">
        <f t="shared" ca="1" si="10"/>
        <v>77</v>
      </c>
      <c r="W36" s="30">
        <f t="shared" ca="1" si="10"/>
        <v>22</v>
      </c>
      <c r="X36" s="30">
        <f t="shared" ca="1" si="10"/>
        <v>65</v>
      </c>
      <c r="Y36" s="30">
        <f t="shared" ca="1" si="10"/>
        <v>0</v>
      </c>
      <c r="Z36" s="30">
        <f t="shared" ca="1" si="11"/>
        <v>3</v>
      </c>
      <c r="AA36" s="30">
        <f t="shared" ca="1" si="12"/>
        <v>66</v>
      </c>
      <c r="AB36" s="30">
        <f t="shared" ca="1" si="13"/>
        <v>33</v>
      </c>
      <c r="AC36" s="30">
        <f t="shared" ca="1" si="14"/>
        <v>55</v>
      </c>
      <c r="AD36" s="30">
        <f t="shared" ca="1" si="15"/>
        <v>11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2016:11:0:0:SOUTH</v>
      </c>
      <c r="F37" s="37" t="e">
        <f t="shared" ca="1" si="5"/>
        <v>#N/A</v>
      </c>
      <c r="G37" s="30" t="e">
        <f t="shared" ca="1" si="6"/>
        <v>#N/A</v>
      </c>
      <c r="H37" s="30">
        <f t="shared" si="3"/>
        <v>8</v>
      </c>
      <c r="I37" s="37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8">
        <f>DATE(YEAR, MONTH,DAY + 7*P37)</f>
        <v>42400</v>
      </c>
      <c r="R37" s="37">
        <f t="shared" si="9"/>
        <v>5</v>
      </c>
      <c r="S37" s="38" t="str">
        <f ca="1">CONCATENATE(YEAR(Q37),":",MONTH(Q37),":",R37,":",WEEKLY_REPORT_DAY,":", INDIRECT(CONCATENATE($B$39, "$A$1")))</f>
        <v>2016:1:5:7:SOUTH</v>
      </c>
      <c r="T37" s="37">
        <f t="shared" ca="1" si="16"/>
        <v>29</v>
      </c>
      <c r="U37" s="30">
        <f t="shared" ca="1" si="17"/>
        <v>1</v>
      </c>
      <c r="V37" s="30">
        <f t="shared" ca="1" si="10"/>
        <v>72</v>
      </c>
      <c r="W37" s="30">
        <f t="shared" ca="1" si="10"/>
        <v>29</v>
      </c>
      <c r="X37" s="30">
        <f t="shared" ca="1" si="10"/>
        <v>77</v>
      </c>
      <c r="Y37" s="30">
        <f t="shared" ca="1" si="10"/>
        <v>0</v>
      </c>
      <c r="Z37" s="30">
        <f t="shared" ca="1" si="11"/>
        <v>3</v>
      </c>
      <c r="AA37" s="30">
        <f t="shared" ca="1" si="12"/>
        <v>66</v>
      </c>
      <c r="AB37" s="30">
        <f t="shared" ca="1" si="13"/>
        <v>33</v>
      </c>
      <c r="AC37" s="30">
        <f t="shared" ca="1" si="14"/>
        <v>55</v>
      </c>
      <c r="AD37" s="30">
        <f t="shared" ca="1" si="15"/>
        <v>11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2016:12:0:0:SOUTH</v>
      </c>
      <c r="F38" s="37" t="e">
        <f t="shared" ca="1" si="5"/>
        <v>#N/A</v>
      </c>
      <c r="G38" s="30" t="e">
        <f t="shared" ca="1" si="6"/>
        <v>#N/A</v>
      </c>
      <c r="H38" s="30">
        <f t="shared" si="3"/>
        <v>8</v>
      </c>
      <c r="I38" s="37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8">
        <f>DATE(YEAR, MONTH,DAY + 7*P38)</f>
        <v>42407</v>
      </c>
      <c r="R38" s="37">
        <f t="shared" si="9"/>
        <v>1</v>
      </c>
      <c r="S38" s="38" t="str">
        <f ca="1">CONCATENATE(YEAR(Q38),":",MONTH(Q38),":",R38,":",WEEKLY_REPORT_DAY,":", INDIRECT(CONCATENATE($B$39, "$A$1")))</f>
        <v>2016:2:1:7:SOUTH</v>
      </c>
      <c r="T38" s="37">
        <f t="shared" ca="1" si="16"/>
        <v>40</v>
      </c>
      <c r="U38" s="30">
        <f t="shared" ca="1" si="17"/>
        <v>0</v>
      </c>
      <c r="V38" s="30">
        <f t="shared" ca="1" si="10"/>
        <v>81</v>
      </c>
      <c r="W38" s="30">
        <f t="shared" ca="1" si="10"/>
        <v>17</v>
      </c>
      <c r="X38" s="30">
        <f t="shared" ca="1" si="10"/>
        <v>71</v>
      </c>
      <c r="Y38" s="30">
        <f t="shared" ca="1" si="10"/>
        <v>0</v>
      </c>
      <c r="Z38" s="30">
        <f t="shared" ca="1" si="11"/>
        <v>3</v>
      </c>
      <c r="AA38" s="30">
        <f t="shared" ca="1" si="12"/>
        <v>66</v>
      </c>
      <c r="AB38" s="30">
        <f t="shared" ca="1" si="13"/>
        <v>33</v>
      </c>
      <c r="AC38" s="30">
        <f t="shared" ca="1" si="14"/>
        <v>55</v>
      </c>
      <c r="AD38" s="30">
        <f t="shared" ca="1" si="15"/>
        <v>11</v>
      </c>
    </row>
    <row r="39" spans="1:30">
      <c r="A39" s="8" t="s">
        <v>1475</v>
      </c>
      <c r="B39" s="2" t="s">
        <v>1473</v>
      </c>
      <c r="C39" s="37"/>
      <c r="D39" s="37"/>
      <c r="G39" s="8">
        <f ca="1">SUMIFS(G3:G38, $B3:$B38,YEAR,G3:G38,"&lt;&gt;#N/A")</f>
        <v>2</v>
      </c>
      <c r="H39" s="37"/>
      <c r="J39" s="8">
        <f ca="1">SUM(J3:J38)</f>
        <v>5</v>
      </c>
      <c r="K39" s="8">
        <f t="shared" ref="K39:O39" ca="1" si="18">SUM(K3:K38)</f>
        <v>0</v>
      </c>
      <c r="L39" s="8">
        <f t="shared" ca="1" si="18"/>
        <v>0</v>
      </c>
      <c r="M39" s="8">
        <f t="shared" ca="1" si="18"/>
        <v>5</v>
      </c>
      <c r="N39" s="8">
        <f t="shared" ca="1" si="18"/>
        <v>2</v>
      </c>
      <c r="O39" s="8">
        <f t="shared" ca="1" si="18"/>
        <v>0</v>
      </c>
    </row>
    <row r="40" spans="1:30">
      <c r="A40" s="8" t="s">
        <v>1476</v>
      </c>
      <c r="B40" s="2" t="s">
        <v>1479</v>
      </c>
      <c r="C40" s="37"/>
      <c r="D40" s="37"/>
      <c r="H40" s="37"/>
    </row>
    <row r="41" spans="1:30">
      <c r="A41" s="8" t="s">
        <v>1477</v>
      </c>
      <c r="B41" s="2" t="s">
        <v>1478</v>
      </c>
      <c r="C41" s="37"/>
      <c r="D41" s="37"/>
      <c r="H41" s="37"/>
    </row>
    <row r="42" spans="1:30">
      <c r="A42" s="60" t="s">
        <v>1480</v>
      </c>
      <c r="B42" s="2" t="s">
        <v>1481</v>
      </c>
      <c r="C42" s="37"/>
      <c r="D42" s="37"/>
      <c r="H42" s="37"/>
    </row>
    <row r="43" spans="1:30">
      <c r="A43" s="8" t="s">
        <v>1421</v>
      </c>
      <c r="B43" s="1">
        <v>8</v>
      </c>
      <c r="H43" s="37"/>
      <c r="I43" s="37"/>
      <c r="L43" s="37"/>
      <c r="M43" s="37"/>
      <c r="N43" s="37"/>
      <c r="O43" s="37"/>
      <c r="Q43" s="38"/>
    </row>
    <row r="44" spans="1:30">
      <c r="A44" s="8" t="s">
        <v>1420</v>
      </c>
      <c r="B44" s="8">
        <v>4</v>
      </c>
      <c r="H44" s="37"/>
      <c r="I44" s="37"/>
      <c r="L44" s="37"/>
      <c r="M44" s="37"/>
      <c r="N44" s="37"/>
      <c r="O44" s="37"/>
    </row>
    <row r="45" spans="1:30">
      <c r="A45" s="8" t="s">
        <v>1461</v>
      </c>
      <c r="B45" s="37">
        <f ca="1">COUNTA(INDIRECT(CONCATENATE($B$39,"$A:$A")))-1</f>
        <v>11</v>
      </c>
    </row>
    <row r="46" spans="1:30">
      <c r="A46" s="8" t="s">
        <v>632</v>
      </c>
      <c r="B46" s="8">
        <f ca="1">SUM(J39:L39)</f>
        <v>5</v>
      </c>
    </row>
    <row r="47" spans="1:30">
      <c r="A47" s="8" t="s">
        <v>633</v>
      </c>
      <c r="B47" s="8">
        <f ca="1">SUM(M39:O39)</f>
        <v>7</v>
      </c>
    </row>
    <row r="48" spans="1:30" ht="60">
      <c r="A48" s="8" t="s">
        <v>635</v>
      </c>
      <c r="B48" s="39" t="str">
        <f ca="1">CONCATENATE("Member Referral Goal 成員回條目標:     50%+ 
Member Referral Actual 成員回條實際:  ",$D$48)</f>
        <v>Member Referral Goal 成員回條目標:     50%+ 
Member Referral Actual 成員回條實際:  58%</v>
      </c>
      <c r="C48" s="40">
        <f ca="1">IFERROR(B47/SUM(B46:B47),"0")</f>
        <v>0.58333333333333337</v>
      </c>
      <c r="D48" s="8" t="str">
        <f ca="1">TEXT(C48,"00%")</f>
        <v>58%</v>
      </c>
      <c r="W48" s="39"/>
      <c r="Y48" s="39"/>
      <c r="AB48" s="39"/>
    </row>
    <row r="49" spans="1:4" ht="45">
      <c r="A49" s="8" t="s">
        <v>636</v>
      </c>
      <c r="B49" s="39" t="str">
        <f ca="1">CONCATENATE("Stake Annual Goal 年度目標:  ",C49,"
Stake Actual YTD 年度實際:    ",D49)</f>
        <v>Stake Annual Goal 年度目標:  140
Stake Actual YTD 年度實際:    2</v>
      </c>
      <c r="C49" s="8">
        <f ca="1">INDIRECT(CONCATENATE($B$39,"$D$2"))</f>
        <v>140</v>
      </c>
      <c r="D49" s="8">
        <f ca="1">$G$39</f>
        <v>2</v>
      </c>
    </row>
    <row r="50" spans="1:4" ht="23.25">
      <c r="A50" s="8" t="s">
        <v>1419</v>
      </c>
      <c r="B50" s="64" t="str">
        <f ca="1">INDIRECT(CONCATENATE($B$39, "$B$1"))</f>
        <v>South Zone</v>
      </c>
    </row>
    <row r="51" spans="1:4">
      <c r="B51" s="62" t="str">
        <f ca="1">INDIRECT(CONCATENATE($B$39, "$B$2"))</f>
        <v>臺北南地帶</v>
      </c>
    </row>
    <row r="52" spans="1:4">
      <c r="B52" s="62" t="str">
        <f ca="1">INDIRECT(CONCATENATE($B$39, "$B$6"))</f>
        <v>South Stake</v>
      </c>
    </row>
    <row r="53" spans="1:4">
      <c r="B53" s="62" t="str">
        <f ca="1">INDIRECT(CONCATENATE($B$39, "$B$7"))</f>
        <v>臺北南支聯會</v>
      </c>
    </row>
    <row r="54" spans="1:4">
      <c r="B54" s="63">
        <f ca="1">INDIRECT(CONCATENATE($B$39, "$B$4"))</f>
        <v>42414</v>
      </c>
    </row>
    <row r="56" spans="1:4">
      <c r="A56" s="8" t="str">
        <f ca="1">CONCATENATE("2014   ",SUMIF($G$3:$G$14,"&lt;&gt;#N/A",$G$3:$G$14))</f>
        <v>2014   0</v>
      </c>
    </row>
    <row r="57" spans="1:4">
      <c r="A57" s="8" t="str">
        <f ca="1">CONCATENATE("2015   ",SUMIF($G$15:$G$26,"&lt;&gt;#N/A",$G$15:$G$26))</f>
        <v>2015   39</v>
      </c>
    </row>
    <row r="58" spans="1:4">
      <c r="A58" s="8" t="str">
        <f ca="1">CONCATENATE("2016   ",SUMIF($G$27:$G$38,"&lt;&gt;#N/A",$G$27:$G$38))</f>
        <v>2016   2</v>
      </c>
    </row>
  </sheetData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O58" sqref="O58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52</v>
      </c>
      <c r="B1" s="51" t="s">
        <v>1021</v>
      </c>
      <c r="C1" s="42"/>
      <c r="D1" s="43"/>
      <c r="E1" s="43"/>
      <c r="F1" s="43"/>
      <c r="G1" s="43"/>
      <c r="H1" s="43"/>
      <c r="I1" s="43"/>
      <c r="J1" s="43"/>
      <c r="K1" s="44"/>
      <c r="L1" s="66" t="s">
        <v>27</v>
      </c>
      <c r="M1" s="66" t="s">
        <v>28</v>
      </c>
      <c r="N1" s="66" t="s">
        <v>29</v>
      </c>
      <c r="O1" s="66" t="s">
        <v>30</v>
      </c>
      <c r="P1" s="66" t="s">
        <v>31</v>
      </c>
      <c r="Q1" s="66" t="s">
        <v>32</v>
      </c>
      <c r="R1" s="66" t="s">
        <v>64</v>
      </c>
      <c r="S1" s="66" t="s">
        <v>65</v>
      </c>
      <c r="T1" s="66" t="s">
        <v>66</v>
      </c>
      <c r="U1" s="66" t="s">
        <v>33</v>
      </c>
      <c r="V1" s="66" t="s">
        <v>34</v>
      </c>
    </row>
    <row r="2" spans="1:22" ht="15" customHeight="1">
      <c r="B2" s="68" t="s">
        <v>1431</v>
      </c>
      <c r="C2" s="35" t="s">
        <v>1399</v>
      </c>
      <c r="D2" s="75">
        <v>85</v>
      </c>
      <c r="E2" s="53"/>
      <c r="F2" s="53"/>
      <c r="G2" s="72" t="s">
        <v>69</v>
      </c>
      <c r="H2" s="73"/>
      <c r="I2" s="73"/>
      <c r="J2" s="74"/>
      <c r="K2" s="47" t="s">
        <v>59</v>
      </c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1:22" ht="15" customHeight="1">
      <c r="B3" s="69"/>
      <c r="C3" s="34" t="s">
        <v>1400</v>
      </c>
      <c r="D3" s="76"/>
      <c r="E3" s="54"/>
      <c r="F3" s="54"/>
      <c r="G3" s="72" t="s">
        <v>1393</v>
      </c>
      <c r="H3" s="73"/>
      <c r="I3" s="73"/>
      <c r="J3" s="74"/>
      <c r="K3" s="47" t="s">
        <v>1391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ht="15" customHeight="1">
      <c r="B4" s="82">
        <f>DATE</f>
        <v>42414</v>
      </c>
      <c r="C4" s="32" t="s">
        <v>1396</v>
      </c>
      <c r="D4" s="33"/>
      <c r="E4" s="33"/>
      <c r="F4" s="33"/>
      <c r="G4" s="78">
        <f>ROUND($D$2/12*MONTH,0)</f>
        <v>14</v>
      </c>
      <c r="H4" s="79"/>
      <c r="I4" s="79"/>
      <c r="J4" s="80"/>
      <c r="K4" s="52">
        <f>ROUND($D$2/12,0)</f>
        <v>7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22" ht="15" customHeight="1">
      <c r="B5" s="83"/>
      <c r="C5" s="5" t="s">
        <v>1397</v>
      </c>
      <c r="D5" s="6"/>
      <c r="E5" s="6"/>
      <c r="F5" s="6"/>
      <c r="G5" s="84" t="e">
        <f>#REF!</f>
        <v>#REF!</v>
      </c>
      <c r="H5" s="85"/>
      <c r="I5" s="85"/>
      <c r="J5" s="86"/>
      <c r="K5" s="55">
        <f>$L$33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>
      <c r="B6" s="48" t="s">
        <v>1019</v>
      </c>
      <c r="C6" s="34" t="s">
        <v>1415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1020</v>
      </c>
      <c r="C7" s="34" t="s">
        <v>1394</v>
      </c>
      <c r="D7" s="34"/>
      <c r="E7" s="34"/>
      <c r="F7" s="34"/>
      <c r="G7" s="29"/>
      <c r="H7" s="29"/>
      <c r="I7" s="29"/>
      <c r="J7" s="29"/>
      <c r="K7" s="29" t="s">
        <v>1395</v>
      </c>
      <c r="L7" s="58" t="s">
        <v>1401</v>
      </c>
      <c r="M7" s="58" t="s">
        <v>1401</v>
      </c>
      <c r="N7" s="58" t="s">
        <v>1402</v>
      </c>
      <c r="O7" s="58" t="s">
        <v>1403</v>
      </c>
      <c r="P7" s="58" t="s">
        <v>1404</v>
      </c>
      <c r="Q7" s="58"/>
      <c r="R7" s="58" t="s">
        <v>1405</v>
      </c>
      <c r="S7" s="58" t="s">
        <v>1406</v>
      </c>
      <c r="T7" s="58" t="s">
        <v>1405</v>
      </c>
      <c r="U7" s="58" t="s">
        <v>1407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76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975</v>
      </c>
      <c r="B10" s="27" t="s">
        <v>976</v>
      </c>
      <c r="C10" s="4" t="s">
        <v>997</v>
      </c>
      <c r="D10" s="4" t="s">
        <v>998</v>
      </c>
      <c r="E10" s="4" t="str">
        <f>CONCATENATE(YEAR,":",MONTH,":",WEEK,":",DAY,":",$A10)</f>
        <v>2016:2:2:7:TUCHENG_E</v>
      </c>
      <c r="F10" s="4">
        <f>MATCH($E10,REPORT_DATA_BY_COMP!$A:$A,0)</f>
        <v>451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5</v>
      </c>
      <c r="V10" s="11">
        <f>IFERROR(INDEX(REPORT_DATA_BY_COMP!$A:$AH,$F10,MATCH(V$8,REPORT_DATA_BY_COMP!$A$1:$AH$1,0)), "")</f>
        <v>0</v>
      </c>
    </row>
    <row r="11" spans="1:22">
      <c r="A11" s="26" t="s">
        <v>977</v>
      </c>
      <c r="B11" s="27" t="s">
        <v>978</v>
      </c>
      <c r="C11" s="4" t="s">
        <v>999</v>
      </c>
      <c r="D11" s="4" t="s">
        <v>1000</v>
      </c>
      <c r="E11" s="4" t="str">
        <f>CONCATENATE(YEAR,":",MONTH,":",WEEK,":",DAY,":",$A11)</f>
        <v>2016:2:2:7:SANXIA_A</v>
      </c>
      <c r="F11" s="4">
        <f>MATCH($E11,REPORT_DATA_BY_COMP!$A:$A,0)</f>
        <v>426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979</v>
      </c>
      <c r="B12" s="27" t="s">
        <v>980</v>
      </c>
      <c r="C12" s="4" t="s">
        <v>1001</v>
      </c>
      <c r="D12" s="4" t="s">
        <v>1002</v>
      </c>
      <c r="E12" s="4" t="str">
        <f>CONCATENATE(YEAR,":",MONTH,":",WEEK,":",DAY,":",$A12)</f>
        <v>2016:2:2:7:SANXIA_B</v>
      </c>
      <c r="F12" s="4">
        <f>MATCH($E12,REPORT_DATA_BY_COMP!$A:$A,0)</f>
        <v>427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981</v>
      </c>
      <c r="B13" s="27" t="s">
        <v>982</v>
      </c>
      <c r="C13" s="4" t="s">
        <v>1003</v>
      </c>
      <c r="D13" s="4" t="s">
        <v>1004</v>
      </c>
      <c r="E13" s="4" t="str">
        <f>CONCATENATE(YEAR,":",MONTH,":",WEEK,":",DAY,":",$A13)</f>
        <v>2016:2:2:7:TUCHENG_A_S</v>
      </c>
      <c r="F13" s="4">
        <f>MATCH($E13,REPORT_DATA_BY_COMP!$A:$A,0)</f>
        <v>449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A14" s="26" t="s">
        <v>983</v>
      </c>
      <c r="B14" s="27" t="s">
        <v>984</v>
      </c>
      <c r="C14" s="4" t="s">
        <v>1005</v>
      </c>
      <c r="D14" s="4" t="s">
        <v>1006</v>
      </c>
      <c r="E14" s="4" t="str">
        <f>CONCATENATE(YEAR,":",MONTH,":",WEEK,":",DAY,":",$A14)</f>
        <v>2016:2:2:7:TUCHENG_B_S</v>
      </c>
      <c r="F14" s="4">
        <f>MATCH($E14,REPORT_DATA_BY_COMP!$A:$A,0)</f>
        <v>450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0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4</v>
      </c>
      <c r="Q14" s="11">
        <f>IFERROR(INDEX(REPORT_DATA_BY_COMP!$A:$AH,$F14,MATCH(Q$8,REPORT_DATA_BY_COMP!$A$1:$AH$1,0)), "")</f>
        <v>5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5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1418</v>
      </c>
      <c r="C15" s="10"/>
      <c r="D15" s="10"/>
      <c r="E15" s="10"/>
      <c r="F15" s="10"/>
      <c r="G15" s="12">
        <f>SUM(G10:G14)</f>
        <v>0</v>
      </c>
      <c r="H15" s="12">
        <f t="shared" ref="H15:V15" si="0">SUM(H10:H14)</f>
        <v>1</v>
      </c>
      <c r="I15" s="12">
        <f t="shared" si="0"/>
        <v>6</v>
      </c>
      <c r="J15" s="12">
        <f t="shared" si="0"/>
        <v>11</v>
      </c>
      <c r="K15" s="12">
        <f t="shared" si="0"/>
        <v>1</v>
      </c>
      <c r="L15" s="12">
        <f t="shared" si="0"/>
        <v>0</v>
      </c>
      <c r="M15" s="12">
        <f t="shared" si="0"/>
        <v>0</v>
      </c>
      <c r="N15" s="12">
        <f t="shared" si="0"/>
        <v>24</v>
      </c>
      <c r="O15" s="12">
        <f t="shared" si="0"/>
        <v>13</v>
      </c>
      <c r="P15" s="12">
        <f t="shared" si="0"/>
        <v>19</v>
      </c>
      <c r="Q15" s="12">
        <f t="shared" si="0"/>
        <v>27</v>
      </c>
      <c r="R15" s="12">
        <f t="shared" si="0"/>
        <v>17</v>
      </c>
      <c r="S15" s="12">
        <f t="shared" si="0"/>
        <v>2</v>
      </c>
      <c r="T15" s="12">
        <f t="shared" si="0"/>
        <v>25</v>
      </c>
      <c r="U15" s="12">
        <f t="shared" si="0"/>
        <v>10</v>
      </c>
      <c r="V15" s="12">
        <f t="shared" si="0"/>
        <v>0</v>
      </c>
    </row>
    <row r="16" spans="1:22">
      <c r="B16" s="5" t="s">
        <v>1457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6" t="s">
        <v>985</v>
      </c>
      <c r="B17" s="27" t="s">
        <v>986</v>
      </c>
      <c r="C17" s="4" t="s">
        <v>1007</v>
      </c>
      <c r="D17" s="4" t="s">
        <v>1008</v>
      </c>
      <c r="E17" s="4" t="str">
        <f>CONCATENATE(YEAR,":",MONTH,":",WEEK,":",DAY,":",$A17)</f>
        <v>2016:2:2:7:DANFENG_E</v>
      </c>
      <c r="F17" s="4">
        <f>MATCH($E17,REPORT_DATA_BY_COMP!$A:$A,0)</f>
        <v>397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3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987</v>
      </c>
      <c r="B18" s="27" t="s">
        <v>988</v>
      </c>
      <c r="C18" s="4" t="s">
        <v>1009</v>
      </c>
      <c r="D18" s="4" t="s">
        <v>1010</v>
      </c>
      <c r="E18" s="4" t="str">
        <f>CONCATENATE(YEAR,":",MONTH,":",WEEK,":",DAY,":",$A18)</f>
        <v>2016:2:2:7:SIYUAN_E</v>
      </c>
      <c r="F18" s="4">
        <f>MATCH($E18,REPORT_DATA_BY_COMP!$A:$A,0)</f>
        <v>430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5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12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1418</v>
      </c>
      <c r="C19" s="10"/>
      <c r="D19" s="10"/>
      <c r="E19" s="10"/>
      <c r="F19" s="10"/>
      <c r="G19" s="12">
        <f>SUM(G17:G18)</f>
        <v>0</v>
      </c>
      <c r="H19" s="12">
        <f t="shared" ref="H19:V19" si="1">SUM(H17:H18)</f>
        <v>1</v>
      </c>
      <c r="I19" s="12">
        <f t="shared" si="1"/>
        <v>4</v>
      </c>
      <c r="J19" s="12">
        <f t="shared" si="1"/>
        <v>4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12</v>
      </c>
      <c r="O19" s="12">
        <f t="shared" si="1"/>
        <v>2</v>
      </c>
      <c r="P19" s="12">
        <f t="shared" si="1"/>
        <v>4</v>
      </c>
      <c r="Q19" s="12">
        <f t="shared" si="1"/>
        <v>13</v>
      </c>
      <c r="R19" s="12">
        <f t="shared" si="1"/>
        <v>8</v>
      </c>
      <c r="S19" s="12">
        <f t="shared" si="1"/>
        <v>0</v>
      </c>
      <c r="T19" s="12">
        <f t="shared" si="1"/>
        <v>2</v>
      </c>
      <c r="U19" s="12">
        <f t="shared" si="1"/>
        <v>2</v>
      </c>
      <c r="V19" s="12">
        <f t="shared" si="1"/>
        <v>0</v>
      </c>
    </row>
    <row r="20" spans="1:22">
      <c r="B20" s="5" t="s">
        <v>1458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989</v>
      </c>
      <c r="B21" s="27" t="s">
        <v>990</v>
      </c>
      <c r="C21" s="4" t="s">
        <v>1011</v>
      </c>
      <c r="D21" s="4" t="s">
        <v>1012</v>
      </c>
      <c r="E21" s="4" t="str">
        <f>CONCATENATE(YEAR,":",MONTH,":",WEEK,":",DAY,":",$A21)</f>
        <v>2016:2:2:7:XINPU_E</v>
      </c>
      <c r="F21" s="4">
        <f>MATCH($E21,REPORT_DATA_BY_COMP!$A:$A,0)</f>
        <v>461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3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991</v>
      </c>
      <c r="B22" s="27" t="s">
        <v>992</v>
      </c>
      <c r="C22" s="4" t="s">
        <v>1013</v>
      </c>
      <c r="D22" s="4" t="s">
        <v>1014</v>
      </c>
      <c r="E22" s="4" t="str">
        <f>CONCATENATE(YEAR,":",MONTH,":",WEEK,":",DAY,":",$A22)</f>
        <v>2016:2:2:7:XINBAN_E</v>
      </c>
      <c r="F22" s="4">
        <f>MATCH($E22,REPORT_DATA_BY_COMP!$A:$A,0)</f>
        <v>458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1</v>
      </c>
      <c r="J22" s="11">
        <f>IFERROR(INDEX(REPORT_DATA_BY_COMP!$A:$AH,$F22,MATCH(J$8,REPORT_DATA_BY_COMP!$A$1:$AH$1,0)), "")</f>
        <v>3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10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6</v>
      </c>
      <c r="Q22" s="11">
        <f>IFERROR(INDEX(REPORT_DATA_BY_COMP!$A:$AH,$F22,MATCH(Q$8,REPORT_DATA_BY_COMP!$A$1:$AH$1,0)), "")</f>
        <v>11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993</v>
      </c>
      <c r="B23" s="27" t="s">
        <v>994</v>
      </c>
      <c r="C23" s="4" t="s">
        <v>1015</v>
      </c>
      <c r="D23" s="4" t="s">
        <v>1016</v>
      </c>
      <c r="E23" s="4" t="str">
        <f>CONCATENATE(YEAR,":",MONTH,":",WEEK,":",DAY,":",$A23)</f>
        <v>2016:2:2:7:XINPU_S</v>
      </c>
      <c r="F23" s="4">
        <f>MATCH($E23,REPORT_DATA_BY_COMP!$A:$A,0)</f>
        <v>462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2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0</v>
      </c>
      <c r="P23" s="11">
        <f>IFERROR(INDEX(REPORT_DATA_BY_COMP!$A:$AH,$F23,MATCH(P$8,REPORT_DATA_BY_COMP!$A$1:$AH$1,0)), "")</f>
        <v>4</v>
      </c>
      <c r="Q23" s="11">
        <f>IFERROR(INDEX(REPORT_DATA_BY_COMP!$A:$AH,$F23,MATCH(Q$8,REPORT_DATA_BY_COMP!$A$1:$AH$1,0)), "")</f>
        <v>3</v>
      </c>
      <c r="R23" s="11">
        <f>IFERROR(INDEX(REPORT_DATA_BY_COMP!$A:$AH,$F23,MATCH(R$8,REPORT_DATA_BY_COMP!$A$1:$AH$1,0)), "")</f>
        <v>0</v>
      </c>
      <c r="S23" s="11">
        <f>IFERROR(INDEX(REPORT_DATA_BY_COMP!$A:$AH,$F23,MATCH(S$8,REPORT_DATA_BY_COMP!$A$1:$AH$1,0)), "")</f>
        <v>1</v>
      </c>
      <c r="T23" s="11">
        <f>IFERROR(INDEX(REPORT_DATA_BY_COMP!$A:$AH,$F23,MATCH(T$8,REPORT_DATA_BY_COMP!$A$1:$AH$1,0)), "")</f>
        <v>3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A24" s="26" t="s">
        <v>995</v>
      </c>
      <c r="B24" s="27" t="s">
        <v>996</v>
      </c>
      <c r="C24" s="4" t="s">
        <v>1017</v>
      </c>
      <c r="D24" s="4" t="s">
        <v>1018</v>
      </c>
      <c r="E24" s="4" t="str">
        <f>CONCATENATE(YEAR,":",MONTH,":",WEEK,":",DAY,":",$A24)</f>
        <v>2016:2:2:7:BANQIAO_S</v>
      </c>
      <c r="F24" s="4">
        <f>MATCH($E24,REPORT_DATA_BY_COMP!$A:$A,0)</f>
        <v>394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1</v>
      </c>
      <c r="J24" s="11">
        <f>IFERROR(INDEX(REPORT_DATA_BY_COMP!$A:$AH,$F24,MATCH(J$8,REPORT_DATA_BY_COMP!$A$1:$AH$1,0)), "")</f>
        <v>1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2</v>
      </c>
      <c r="O24" s="11">
        <f>IFERROR(INDEX(REPORT_DATA_BY_COMP!$A:$AH,$F24,MATCH(O$8,REPORT_DATA_BY_COMP!$A$1:$AH$1,0)), "")</f>
        <v>3</v>
      </c>
      <c r="P24" s="11">
        <f>IFERROR(INDEX(REPORT_DATA_BY_COMP!$A:$AH,$F24,MATCH(P$8,REPORT_DATA_BY_COMP!$A$1:$AH$1,0)), "")</f>
        <v>0</v>
      </c>
      <c r="Q24" s="11">
        <f>IFERROR(INDEX(REPORT_DATA_BY_COMP!$A:$AH,$F24,MATCH(Q$8,REPORT_DATA_BY_COMP!$A$1:$AH$1,0)), "")</f>
        <v>7</v>
      </c>
      <c r="R24" s="11">
        <f>IFERROR(INDEX(REPORT_DATA_BY_COMP!$A:$AH,$F24,MATCH(R$8,REPORT_DATA_BY_COMP!$A$1:$AH$1,0)), "")</f>
        <v>1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0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B25" s="9" t="s">
        <v>1418</v>
      </c>
      <c r="C25" s="10"/>
      <c r="D25" s="10"/>
      <c r="E25" s="10"/>
      <c r="F25" s="10"/>
      <c r="G25" s="12">
        <f>SUM(G21:G24)</f>
        <v>1</v>
      </c>
      <c r="H25" s="12">
        <f t="shared" ref="H25:V25" si="2">SUM(H21:H24)</f>
        <v>3</v>
      </c>
      <c r="I25" s="12">
        <f t="shared" si="2"/>
        <v>5</v>
      </c>
      <c r="J25" s="12">
        <f t="shared" si="2"/>
        <v>9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22</v>
      </c>
      <c r="O25" s="12">
        <f t="shared" si="2"/>
        <v>9</v>
      </c>
      <c r="P25" s="12">
        <f t="shared" si="2"/>
        <v>17</v>
      </c>
      <c r="Q25" s="12">
        <f t="shared" si="2"/>
        <v>26</v>
      </c>
      <c r="R25" s="12">
        <f t="shared" si="2"/>
        <v>8</v>
      </c>
      <c r="S25" s="12">
        <f t="shared" si="2"/>
        <v>1</v>
      </c>
      <c r="T25" s="12">
        <f t="shared" si="2"/>
        <v>12</v>
      </c>
      <c r="U25" s="12">
        <f t="shared" si="2"/>
        <v>3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1416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1387</v>
      </c>
      <c r="C28" s="14"/>
      <c r="D28" s="14"/>
      <c r="E28" s="14" t="str">
        <f>CONCATENATE(YEAR,":",MONTH,":1:",WEEKLY_REPORT_DAY,":", $A$1)</f>
        <v>2016:2:1:7:WEST</v>
      </c>
      <c r="F28" s="14">
        <f>MATCH($E28,REPORT_DATA_BY_ZONE!$A:$A, 0)</f>
        <v>43</v>
      </c>
      <c r="G28" s="11">
        <f>IFERROR(INDEX(REPORT_DATA_BY_ZONE!$A:$AH,$F28,MATCH(G$8,REPORT_DATA_BY_ZONE!$A$1:$AH$1,0)), "")</f>
        <v>1</v>
      </c>
      <c r="H28" s="11">
        <f>IFERROR(INDEX(REPORT_DATA_BY_ZONE!$A:$AH,$F28,MATCH(H$8,REPORT_DATA_BY_ZONE!$A$1:$AH$1,0)), "")</f>
        <v>3</v>
      </c>
      <c r="I28" s="11">
        <f>IFERROR(INDEX(REPORT_DATA_BY_ZONE!$A:$AH,$F28,MATCH(I$8,REPORT_DATA_BY_ZONE!$A$1:$AH$1,0)), "")</f>
        <v>17</v>
      </c>
      <c r="J28" s="11">
        <f>IFERROR(INDEX(REPORT_DATA_BY_ZONE!$A:$AH,$F28,MATCH(J$8,REPORT_DATA_BY_ZONE!$A$1:$AH$1,0)), "")</f>
        <v>26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58</v>
      </c>
      <c r="O28" s="11">
        <f>IFERROR(INDEX(REPORT_DATA_BY_ZONE!$A:$AH,$F28,MATCH(O$8,REPORT_DATA_BY_ZONE!$A$1:$AH$1,0)), "")</f>
        <v>13</v>
      </c>
      <c r="P28" s="11">
        <f>IFERROR(INDEX(REPORT_DATA_BY_ZONE!$A:$AH,$F28,MATCH(P$8,REPORT_DATA_BY_ZONE!$A$1:$AH$1,0)), "")</f>
        <v>71</v>
      </c>
      <c r="Q28" s="11">
        <f>IFERROR(INDEX(REPORT_DATA_BY_ZONE!$A:$AH,$F28,MATCH(Q$8,REPORT_DATA_BY_ZONE!$A$1:$AH$1,0)), "")</f>
        <v>118</v>
      </c>
      <c r="R28" s="11">
        <f>IFERROR(INDEX(REPORT_DATA_BY_ZONE!$A:$AH,$F28,MATCH(R$8,REPORT_DATA_BY_ZONE!$A$1:$AH$1,0)), "")</f>
        <v>43</v>
      </c>
      <c r="S28" s="11">
        <f>IFERROR(INDEX(REPORT_DATA_BY_ZONE!$A:$AH,$F28,MATCH(S$8,REPORT_DATA_BY_ZONE!$A$1:$AH$1,0)), "")</f>
        <v>1</v>
      </c>
      <c r="T28" s="11">
        <f>IFERROR(INDEX(REPORT_DATA_BY_ZONE!$A:$AH,$F28,MATCH(T$8,REPORT_DATA_BY_ZONE!$A$1:$AH$1,0)), "")</f>
        <v>52</v>
      </c>
      <c r="U28" s="11">
        <f>IFERROR(INDEX(REPORT_DATA_BY_ZONE!$A:$AH,$F28,MATCH(U$8,REPORT_DATA_BY_ZONE!$A$1:$AH$1,0)), "")</f>
        <v>16</v>
      </c>
      <c r="V28" s="11">
        <f>IFERROR(INDEX(REPORT_DATA_BY_ZONE!$A:$AH,$F28,MATCH(V$8,REPORT_DATA_BY_ZONE!$A$1:$AH$1,0)), "")</f>
        <v>0</v>
      </c>
    </row>
    <row r="29" spans="1:22">
      <c r="B29" s="28" t="s">
        <v>1386</v>
      </c>
      <c r="C29" s="14"/>
      <c r="D29" s="14"/>
      <c r="E29" s="14" t="str">
        <f>CONCATENATE(YEAR,":",MONTH,":2:",WEEKLY_REPORT_DAY,":", $A$1)</f>
        <v>2016:2:2:7:WEST</v>
      </c>
      <c r="F29" s="14">
        <f>MATCH($E29,REPORT_DATA_BY_ZONE!$A:$A, 0)</f>
        <v>54</v>
      </c>
      <c r="G29" s="11">
        <f>IFERROR(INDEX(REPORT_DATA_BY_ZONE!$A:$AH,$F29,MATCH(G$8,REPORT_DATA_BY_ZONE!$A$1:$AH$1,0)), "")</f>
        <v>1</v>
      </c>
      <c r="H29" s="11">
        <f>IFERROR(INDEX(REPORT_DATA_BY_ZONE!$A:$AH,$F29,MATCH(H$8,REPORT_DATA_BY_ZONE!$A$1:$AH$1,0)), "")</f>
        <v>5</v>
      </c>
      <c r="I29" s="11">
        <f>IFERROR(INDEX(REPORT_DATA_BY_ZONE!$A:$AH,$F29,MATCH(I$8,REPORT_DATA_BY_ZONE!$A$1:$AH$1,0)), "")</f>
        <v>15</v>
      </c>
      <c r="J29" s="11">
        <f>IFERROR(INDEX(REPORT_DATA_BY_ZONE!$A:$AH,$F29,MATCH(J$8,REPORT_DATA_BY_ZONE!$A$1:$AH$1,0)), "")</f>
        <v>24</v>
      </c>
      <c r="K29" s="11">
        <f>IFERROR(INDEX(REPORT_DATA_BY_ZONE!$A:$AH,$F29,MATCH(K$8,REPORT_DATA_BY_ZONE!$A$1:$AH$1,0)), "")</f>
        <v>1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58</v>
      </c>
      <c r="O29" s="11">
        <f>IFERROR(INDEX(REPORT_DATA_BY_ZONE!$A:$AH,$F29,MATCH(O$8,REPORT_DATA_BY_ZONE!$A$1:$AH$1,0)), "")</f>
        <v>24</v>
      </c>
      <c r="P29" s="11">
        <f>IFERROR(INDEX(REPORT_DATA_BY_ZONE!$A:$AH,$F29,MATCH(P$8,REPORT_DATA_BY_ZONE!$A$1:$AH$1,0)), "")</f>
        <v>40</v>
      </c>
      <c r="Q29" s="11">
        <f>IFERROR(INDEX(REPORT_DATA_BY_ZONE!$A:$AH,$F29,MATCH(Q$8,REPORT_DATA_BY_ZONE!$A$1:$AH$1,0)), "")</f>
        <v>66</v>
      </c>
      <c r="R29" s="11">
        <f>IFERROR(INDEX(REPORT_DATA_BY_ZONE!$A:$AH,$F29,MATCH(R$8,REPORT_DATA_BY_ZONE!$A$1:$AH$1,0)), "")</f>
        <v>33</v>
      </c>
      <c r="S29" s="11">
        <f>IFERROR(INDEX(REPORT_DATA_BY_ZONE!$A:$AH,$F29,MATCH(S$8,REPORT_DATA_BY_ZONE!$A$1:$AH$1,0)), "")</f>
        <v>3</v>
      </c>
      <c r="T29" s="11">
        <f>IFERROR(INDEX(REPORT_DATA_BY_ZONE!$A:$AH,$F29,MATCH(T$8,REPORT_DATA_BY_ZONE!$A$1:$AH$1,0)), "")</f>
        <v>39</v>
      </c>
      <c r="U29" s="11">
        <f>IFERROR(INDEX(REPORT_DATA_BY_ZONE!$A:$AH,$F29,MATCH(U$8,REPORT_DATA_BY_ZONE!$A$1:$AH$1,0)), "")</f>
        <v>15</v>
      </c>
      <c r="V29" s="11">
        <f>IFERROR(INDEX(REPORT_DATA_BY_ZONE!$A:$AH,$F29,MATCH(V$8,REPORT_DATA_BY_ZONE!$A$1:$AH$1,0)), "")</f>
        <v>0</v>
      </c>
    </row>
    <row r="30" spans="1:22">
      <c r="B30" s="28" t="s">
        <v>1388</v>
      </c>
      <c r="C30" s="14"/>
      <c r="D30" s="14"/>
      <c r="E30" s="14" t="str">
        <f>CONCATENATE(YEAR,":",MONTH,":3:",WEEKLY_REPORT_DAY,":", $A$1)</f>
        <v>2016:2:3:7:WEST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1389</v>
      </c>
      <c r="C31" s="14"/>
      <c r="D31" s="14"/>
      <c r="E31" s="14" t="str">
        <f>CONCATENATE(YEAR,":",MONTH,":4:",WEEKLY_REPORT_DAY,":", $A$1)</f>
        <v>2016:2:4:7:WEST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1390</v>
      </c>
      <c r="C32" s="14"/>
      <c r="D32" s="14"/>
      <c r="E32" s="14" t="str">
        <f>CONCATENATE(YEAR,":",MONTH,":5:",WEEKLY_REPORT_DAY,":", $A$1)</f>
        <v>2016:2:5:7:WEST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1418</v>
      </c>
      <c r="C33" s="15"/>
      <c r="D33" s="15"/>
      <c r="E33" s="15"/>
      <c r="F33" s="15"/>
      <c r="G33" s="19">
        <f>SUM(G28:G32)</f>
        <v>2</v>
      </c>
      <c r="H33" s="19">
        <f t="shared" ref="H33:V33" si="3">SUM(H28:H32)</f>
        <v>8</v>
      </c>
      <c r="I33" s="19">
        <f t="shared" si="3"/>
        <v>32</v>
      </c>
      <c r="J33" s="19">
        <f t="shared" si="3"/>
        <v>50</v>
      </c>
      <c r="K33" s="19">
        <f t="shared" si="3"/>
        <v>1</v>
      </c>
      <c r="L33" s="19">
        <f t="shared" si="3"/>
        <v>0</v>
      </c>
      <c r="M33" s="19">
        <f t="shared" si="3"/>
        <v>0</v>
      </c>
      <c r="N33" s="19">
        <f t="shared" si="3"/>
        <v>116</v>
      </c>
      <c r="O33" s="19">
        <f t="shared" si="3"/>
        <v>37</v>
      </c>
      <c r="P33" s="19">
        <f t="shared" si="3"/>
        <v>111</v>
      </c>
      <c r="Q33" s="19">
        <f t="shared" si="3"/>
        <v>184</v>
      </c>
      <c r="R33" s="19">
        <f t="shared" si="3"/>
        <v>76</v>
      </c>
      <c r="S33" s="19">
        <f t="shared" si="3"/>
        <v>4</v>
      </c>
      <c r="T33" s="19">
        <f t="shared" si="3"/>
        <v>91</v>
      </c>
      <c r="U33" s="19">
        <f t="shared" si="3"/>
        <v>31</v>
      </c>
      <c r="V33" s="19">
        <f t="shared" si="3"/>
        <v>0</v>
      </c>
    </row>
  </sheetData>
  <mergeCells count="18">
    <mergeCell ref="Q1:Q5"/>
    <mergeCell ref="G4:J4"/>
    <mergeCell ref="G5:J5"/>
    <mergeCell ref="L1:L5"/>
    <mergeCell ref="M1:M5"/>
    <mergeCell ref="N1:N5"/>
    <mergeCell ref="O1:O5"/>
    <mergeCell ref="P1:P5"/>
    <mergeCell ref="B2:B3"/>
    <mergeCell ref="D2:D3"/>
    <mergeCell ref="G2:J2"/>
    <mergeCell ref="G3:J3"/>
    <mergeCell ref="B4:B5"/>
    <mergeCell ref="R1:R5"/>
    <mergeCell ref="S1:S5"/>
    <mergeCell ref="T1:T5"/>
    <mergeCell ref="U1:U5"/>
    <mergeCell ref="V1:V5"/>
  </mergeCells>
  <conditionalFormatting sqref="L10:M11">
    <cfRule type="cellIs" dxfId="111" priority="127" operator="lessThan">
      <formula>0.5</formula>
    </cfRule>
    <cfRule type="cellIs" dxfId="110" priority="128" operator="greaterThan">
      <formula>0.5</formula>
    </cfRule>
  </conditionalFormatting>
  <conditionalFormatting sqref="N10:N11">
    <cfRule type="cellIs" dxfId="109" priority="125" operator="lessThan">
      <formula>4.5</formula>
    </cfRule>
    <cfRule type="cellIs" dxfId="108" priority="126" operator="greaterThan">
      <formula>5.5</formula>
    </cfRule>
  </conditionalFormatting>
  <conditionalFormatting sqref="O10:O11">
    <cfRule type="cellIs" dxfId="107" priority="123" operator="lessThan">
      <formula>1.5</formula>
    </cfRule>
    <cfRule type="cellIs" dxfId="106" priority="124" operator="greaterThan">
      <formula>2.5</formula>
    </cfRule>
  </conditionalFormatting>
  <conditionalFormatting sqref="P10:P11">
    <cfRule type="cellIs" dxfId="105" priority="121" operator="lessThan">
      <formula>4.5</formula>
    </cfRule>
    <cfRule type="cellIs" dxfId="104" priority="122" operator="greaterThan">
      <formula>7.5</formula>
    </cfRule>
  </conditionalFormatting>
  <conditionalFormatting sqref="R10:S11">
    <cfRule type="cellIs" dxfId="103" priority="119" operator="lessThan">
      <formula>2.5</formula>
    </cfRule>
    <cfRule type="cellIs" dxfId="102" priority="120" operator="greaterThan">
      <formula>4.5</formula>
    </cfRule>
  </conditionalFormatting>
  <conditionalFormatting sqref="T10:T11">
    <cfRule type="cellIs" dxfId="101" priority="117" operator="lessThan">
      <formula>2.5</formula>
    </cfRule>
    <cfRule type="cellIs" dxfId="100" priority="118" operator="greaterThan">
      <formula>4.5</formula>
    </cfRule>
  </conditionalFormatting>
  <conditionalFormatting sqref="U10:U11">
    <cfRule type="cellIs" dxfId="99" priority="116" operator="greaterThan">
      <formula>1.5</formula>
    </cfRule>
  </conditionalFormatting>
  <conditionalFormatting sqref="L10:V11">
    <cfRule type="expression" dxfId="98" priority="113">
      <formula>L10=""</formula>
    </cfRule>
  </conditionalFormatting>
  <conditionalFormatting sqref="S10:S11">
    <cfRule type="cellIs" dxfId="97" priority="114" operator="greaterThan">
      <formula>0.5</formula>
    </cfRule>
    <cfRule type="cellIs" dxfId="96" priority="115" operator="lessThan">
      <formula>0.5</formula>
    </cfRule>
  </conditionalFormatting>
  <conditionalFormatting sqref="L21:M22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1:N22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1:O22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1:P22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1:S22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1:T22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1:U22">
    <cfRule type="cellIs" dxfId="83" priority="100" operator="greaterThan">
      <formula>1.5</formula>
    </cfRule>
  </conditionalFormatting>
  <conditionalFormatting sqref="L21:V22">
    <cfRule type="expression" dxfId="82" priority="97">
      <formula>L21=""</formula>
    </cfRule>
  </conditionalFormatting>
  <conditionalFormatting sqref="S21:S22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2:M12">
    <cfRule type="cellIs" dxfId="79" priority="95" operator="lessThan">
      <formula>0.5</formula>
    </cfRule>
    <cfRule type="cellIs" dxfId="78" priority="96" operator="greaterThan">
      <formula>0.5</formula>
    </cfRule>
  </conditionalFormatting>
  <conditionalFormatting sqref="N12">
    <cfRule type="cellIs" dxfId="77" priority="93" operator="lessThan">
      <formula>4.5</formula>
    </cfRule>
    <cfRule type="cellIs" dxfId="76" priority="94" operator="greaterThan">
      <formula>5.5</formula>
    </cfRule>
  </conditionalFormatting>
  <conditionalFormatting sqref="O12">
    <cfRule type="cellIs" dxfId="75" priority="91" operator="lessThan">
      <formula>1.5</formula>
    </cfRule>
    <cfRule type="cellIs" dxfId="74" priority="92" operator="greaterThan">
      <formula>2.5</formula>
    </cfRule>
  </conditionalFormatting>
  <conditionalFormatting sqref="P12">
    <cfRule type="cellIs" dxfId="73" priority="89" operator="lessThan">
      <formula>4.5</formula>
    </cfRule>
    <cfRule type="cellIs" dxfId="72" priority="90" operator="greaterThan">
      <formula>7.5</formula>
    </cfRule>
  </conditionalFormatting>
  <conditionalFormatting sqref="R12:S12">
    <cfRule type="cellIs" dxfId="71" priority="87" operator="lessThan">
      <formula>2.5</formula>
    </cfRule>
    <cfRule type="cellIs" dxfId="70" priority="88" operator="greaterThan">
      <formula>4.5</formula>
    </cfRule>
  </conditionalFormatting>
  <conditionalFormatting sqref="T12">
    <cfRule type="cellIs" dxfId="69" priority="85" operator="lessThan">
      <formula>2.5</formula>
    </cfRule>
    <cfRule type="cellIs" dxfId="68" priority="86" operator="greaterThan">
      <formula>4.5</formula>
    </cfRule>
  </conditionalFormatting>
  <conditionalFormatting sqref="U12">
    <cfRule type="cellIs" dxfId="67" priority="84" operator="greaterThan">
      <formula>1.5</formula>
    </cfRule>
  </conditionalFormatting>
  <conditionalFormatting sqref="L12:V12">
    <cfRule type="expression" dxfId="66" priority="81">
      <formula>L12=""</formula>
    </cfRule>
  </conditionalFormatting>
  <conditionalFormatting sqref="S12">
    <cfRule type="cellIs" dxfId="65" priority="82" operator="greaterThan">
      <formula>0.5</formula>
    </cfRule>
    <cfRule type="cellIs" dxfId="64" priority="83" operator="lessThan">
      <formula>0.5</formula>
    </cfRule>
  </conditionalFormatting>
  <conditionalFormatting sqref="L23:M24">
    <cfRule type="cellIs" dxfId="63" priority="79" operator="lessThan">
      <formula>0.5</formula>
    </cfRule>
    <cfRule type="cellIs" dxfId="62" priority="80" operator="greaterThan">
      <formula>0.5</formula>
    </cfRule>
  </conditionalFormatting>
  <conditionalFormatting sqref="N23:N24">
    <cfRule type="cellIs" dxfId="61" priority="77" operator="lessThan">
      <formula>4.5</formula>
    </cfRule>
    <cfRule type="cellIs" dxfId="60" priority="78" operator="greaterThan">
      <formula>5.5</formula>
    </cfRule>
  </conditionalFormatting>
  <conditionalFormatting sqref="O23:O24">
    <cfRule type="cellIs" dxfId="59" priority="75" operator="lessThan">
      <formula>1.5</formula>
    </cfRule>
    <cfRule type="cellIs" dxfId="58" priority="76" operator="greaterThan">
      <formula>2.5</formula>
    </cfRule>
  </conditionalFormatting>
  <conditionalFormatting sqref="P23:P24">
    <cfRule type="cellIs" dxfId="57" priority="73" operator="lessThan">
      <formula>4.5</formula>
    </cfRule>
    <cfRule type="cellIs" dxfId="56" priority="74" operator="greaterThan">
      <formula>7.5</formula>
    </cfRule>
  </conditionalFormatting>
  <conditionalFormatting sqref="R23:S24">
    <cfRule type="cellIs" dxfId="55" priority="71" operator="lessThan">
      <formula>2.5</formula>
    </cfRule>
    <cfRule type="cellIs" dxfId="54" priority="72" operator="greaterThan">
      <formula>4.5</formula>
    </cfRule>
  </conditionalFormatting>
  <conditionalFormatting sqref="T23:T24">
    <cfRule type="cellIs" dxfId="53" priority="69" operator="lessThan">
      <formula>2.5</formula>
    </cfRule>
    <cfRule type="cellIs" dxfId="52" priority="70" operator="greaterThan">
      <formula>4.5</formula>
    </cfRule>
  </conditionalFormatting>
  <conditionalFormatting sqref="U23:U24">
    <cfRule type="cellIs" dxfId="51" priority="68" operator="greaterThan">
      <formula>1.5</formula>
    </cfRule>
  </conditionalFormatting>
  <conditionalFormatting sqref="L23:V24">
    <cfRule type="expression" dxfId="50" priority="65">
      <formula>L23=""</formula>
    </cfRule>
  </conditionalFormatting>
  <conditionalFormatting sqref="S23:S24">
    <cfRule type="cellIs" dxfId="49" priority="66" operator="greaterThan">
      <formula>0.5</formula>
    </cfRule>
    <cfRule type="cellIs" dxfId="48" priority="67" operator="lessThan">
      <formula>0.5</formula>
    </cfRule>
  </conditionalFormatting>
  <conditionalFormatting sqref="L13:M13">
    <cfRule type="cellIs" dxfId="47" priority="63" operator="lessThan">
      <formula>0.5</formula>
    </cfRule>
    <cfRule type="cellIs" dxfId="46" priority="64" operator="greaterThan">
      <formula>0.5</formula>
    </cfRule>
  </conditionalFormatting>
  <conditionalFormatting sqref="N13">
    <cfRule type="cellIs" dxfId="45" priority="61" operator="lessThan">
      <formula>4.5</formula>
    </cfRule>
    <cfRule type="cellIs" dxfId="44" priority="62" operator="greaterThan">
      <formula>5.5</formula>
    </cfRule>
  </conditionalFormatting>
  <conditionalFormatting sqref="O13">
    <cfRule type="cellIs" dxfId="43" priority="59" operator="lessThan">
      <formula>1.5</formula>
    </cfRule>
    <cfRule type="cellIs" dxfId="42" priority="60" operator="greaterThan">
      <formula>2.5</formula>
    </cfRule>
  </conditionalFormatting>
  <conditionalFormatting sqref="P13">
    <cfRule type="cellIs" dxfId="41" priority="57" operator="lessThan">
      <formula>4.5</formula>
    </cfRule>
    <cfRule type="cellIs" dxfId="40" priority="58" operator="greaterThan">
      <formula>7.5</formula>
    </cfRule>
  </conditionalFormatting>
  <conditionalFormatting sqref="R13:S13">
    <cfRule type="cellIs" dxfId="39" priority="55" operator="lessThan">
      <formula>2.5</formula>
    </cfRule>
    <cfRule type="cellIs" dxfId="38" priority="56" operator="greaterThan">
      <formula>4.5</formula>
    </cfRule>
  </conditionalFormatting>
  <conditionalFormatting sqref="T13">
    <cfRule type="cellIs" dxfId="37" priority="53" operator="lessThan">
      <formula>2.5</formula>
    </cfRule>
    <cfRule type="cellIs" dxfId="36" priority="54" operator="greaterThan">
      <formula>4.5</formula>
    </cfRule>
  </conditionalFormatting>
  <conditionalFormatting sqref="U13">
    <cfRule type="cellIs" dxfId="35" priority="52" operator="greaterThan">
      <formula>1.5</formula>
    </cfRule>
  </conditionalFormatting>
  <conditionalFormatting sqref="L13:V13">
    <cfRule type="expression" dxfId="34" priority="49">
      <formula>L13=""</formula>
    </cfRule>
  </conditionalFormatting>
  <conditionalFormatting sqref="S13">
    <cfRule type="cellIs" dxfId="33" priority="50" operator="greaterThan">
      <formula>0.5</formula>
    </cfRule>
    <cfRule type="cellIs" dxfId="32" priority="51" operator="lessThan">
      <formula>0.5</formula>
    </cfRule>
  </conditionalFormatting>
  <conditionalFormatting sqref="L17:M18">
    <cfRule type="cellIs" dxfId="31" priority="47" operator="lessThan">
      <formula>0.5</formula>
    </cfRule>
    <cfRule type="cellIs" dxfId="30" priority="48" operator="greaterThan">
      <formula>0.5</formula>
    </cfRule>
  </conditionalFormatting>
  <conditionalFormatting sqref="N17:N18">
    <cfRule type="cellIs" dxfId="29" priority="45" operator="lessThan">
      <formula>4.5</formula>
    </cfRule>
    <cfRule type="cellIs" dxfId="28" priority="46" operator="greaterThan">
      <formula>5.5</formula>
    </cfRule>
  </conditionalFormatting>
  <conditionalFormatting sqref="O17:O18">
    <cfRule type="cellIs" dxfId="27" priority="43" operator="lessThan">
      <formula>1.5</formula>
    </cfRule>
    <cfRule type="cellIs" dxfId="26" priority="44" operator="greaterThan">
      <formula>2.5</formula>
    </cfRule>
  </conditionalFormatting>
  <conditionalFormatting sqref="P17:P18">
    <cfRule type="cellIs" dxfId="25" priority="41" operator="lessThan">
      <formula>4.5</formula>
    </cfRule>
    <cfRule type="cellIs" dxfId="24" priority="42" operator="greaterThan">
      <formula>7.5</formula>
    </cfRule>
  </conditionalFormatting>
  <conditionalFormatting sqref="R17:S18">
    <cfRule type="cellIs" dxfId="23" priority="39" operator="lessThan">
      <formula>2.5</formula>
    </cfRule>
    <cfRule type="cellIs" dxfId="22" priority="40" operator="greaterThan">
      <formula>4.5</formula>
    </cfRule>
  </conditionalFormatting>
  <conditionalFormatting sqref="T17:T18">
    <cfRule type="cellIs" dxfId="21" priority="37" operator="lessThan">
      <formula>2.5</formula>
    </cfRule>
    <cfRule type="cellIs" dxfId="20" priority="38" operator="greaterThan">
      <formula>4.5</formula>
    </cfRule>
  </conditionalFormatting>
  <conditionalFormatting sqref="U17:U18">
    <cfRule type="cellIs" dxfId="19" priority="36" operator="greaterThan">
      <formula>1.5</formula>
    </cfRule>
  </conditionalFormatting>
  <conditionalFormatting sqref="L17:V18">
    <cfRule type="expression" dxfId="18" priority="33">
      <formula>L17=""</formula>
    </cfRule>
  </conditionalFormatting>
  <conditionalFormatting sqref="S17:S18">
    <cfRule type="cellIs" dxfId="17" priority="34" operator="greaterThan">
      <formula>0.5</formula>
    </cfRule>
    <cfRule type="cellIs" dxfId="16" priority="35" operator="lessThan">
      <formula>0.5</formula>
    </cfRule>
  </conditionalFormatting>
  <conditionalFormatting sqref="L14:M14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4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4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4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4:S14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4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4">
    <cfRule type="cellIs" dxfId="3" priority="4" operator="greaterThan">
      <formula>1.5</formula>
    </cfRule>
  </conditionalFormatting>
  <conditionalFormatting sqref="L14:V14">
    <cfRule type="expression" dxfId="2" priority="1">
      <formula>L14=""</formula>
    </cfRule>
  </conditionalFormatting>
  <conditionalFormatting sqref="S14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B40" sqref="B4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16" workbookViewId="0">
      <selection activeCell="F43" sqref="F43"/>
    </sheetView>
  </sheetViews>
  <sheetFormatPr defaultRowHeight="15"/>
  <cols>
    <col min="1" max="1" width="28" style="8" bestFit="1" customWidth="1"/>
    <col min="2" max="2" width="29.5703125" style="8" customWidth="1"/>
    <col min="3" max="3" width="21" style="8" customWidth="1"/>
    <col min="4" max="4" width="24.7109375" style="8" customWidth="1"/>
    <col min="5" max="5" width="20.7109375" style="8" customWidth="1"/>
    <col min="6" max="6" width="24" style="8" customWidth="1"/>
    <col min="7" max="7" width="10.7109375" style="8" customWidth="1"/>
    <col min="8" max="8" width="25" style="8" bestFit="1" customWidth="1"/>
    <col min="9" max="9" width="19.7109375" style="8" customWidth="1"/>
    <col min="10" max="10" width="17.42578125" style="8" customWidth="1"/>
    <col min="11" max="11" width="9.140625" style="8"/>
    <col min="12" max="12" width="19.7109375" style="8" bestFit="1" customWidth="1"/>
    <col min="13" max="13" width="19.7109375" style="8" customWidth="1"/>
    <col min="14" max="14" width="24.85546875" style="8" bestFit="1" customWidth="1"/>
    <col min="15" max="15" width="18.7109375" style="8" bestFit="1" customWidth="1"/>
    <col min="16" max="16" width="16.5703125" style="8" bestFit="1" customWidth="1"/>
    <col min="17" max="17" width="11.140625" style="8" customWidth="1"/>
    <col min="18" max="18" width="11.140625" style="37" customWidth="1"/>
    <col min="19" max="19" width="20.28515625" style="8" bestFit="1" customWidth="1"/>
    <col min="20" max="20" width="11.140625" style="8" customWidth="1"/>
    <col min="21" max="16384" width="9.140625" style="8"/>
  </cols>
  <sheetData>
    <row r="1" spans="1:30" ht="135">
      <c r="G1" s="39" t="s">
        <v>631</v>
      </c>
      <c r="J1" s="39" t="s">
        <v>83</v>
      </c>
      <c r="K1" s="39" t="s">
        <v>85</v>
      </c>
      <c r="L1" s="39" t="s">
        <v>84</v>
      </c>
      <c r="M1" s="39" t="s">
        <v>73</v>
      </c>
      <c r="N1" s="39" t="s">
        <v>71</v>
      </c>
      <c r="O1" s="39" t="s">
        <v>72</v>
      </c>
      <c r="U1" s="39" t="s">
        <v>27</v>
      </c>
      <c r="V1" s="39" t="s">
        <v>29</v>
      </c>
      <c r="W1" s="39" t="s">
        <v>634</v>
      </c>
      <c r="X1" s="39" t="s">
        <v>64</v>
      </c>
      <c r="Y1" s="39" t="s">
        <v>65</v>
      </c>
    </row>
    <row r="2" spans="1:30">
      <c r="A2" s="8" t="s">
        <v>1462</v>
      </c>
      <c r="B2" s="37" t="s">
        <v>0</v>
      </c>
      <c r="C2" s="37" t="s">
        <v>1</v>
      </c>
      <c r="D2" s="8" t="s">
        <v>16</v>
      </c>
      <c r="E2" s="37" t="s">
        <v>14</v>
      </c>
      <c r="F2" s="37" t="s">
        <v>75</v>
      </c>
      <c r="G2" s="37" t="s">
        <v>6</v>
      </c>
      <c r="H2" s="8" t="s">
        <v>86</v>
      </c>
      <c r="I2" s="37" t="s">
        <v>1460</v>
      </c>
      <c r="J2" s="8" t="s">
        <v>80</v>
      </c>
      <c r="K2" s="8" t="s">
        <v>79</v>
      </c>
      <c r="L2" s="8" t="s">
        <v>78</v>
      </c>
      <c r="M2" s="8" t="s">
        <v>77</v>
      </c>
      <c r="N2" s="8" t="s">
        <v>81</v>
      </c>
      <c r="O2" s="8" t="s">
        <v>82</v>
      </c>
      <c r="P2" s="8" t="s">
        <v>1463</v>
      </c>
      <c r="Q2" s="8" t="s">
        <v>16</v>
      </c>
      <c r="R2" s="37" t="s">
        <v>1464</v>
      </c>
      <c r="T2" s="8" t="s">
        <v>75</v>
      </c>
      <c r="U2" s="37" t="s">
        <v>6</v>
      </c>
      <c r="V2" s="37" t="s">
        <v>7</v>
      </c>
      <c r="W2" s="37" t="s">
        <v>8</v>
      </c>
      <c r="X2" s="37" t="s">
        <v>63</v>
      </c>
      <c r="Y2" s="37" t="s">
        <v>62</v>
      </c>
      <c r="Z2" s="37" t="s">
        <v>86</v>
      </c>
      <c r="AA2" s="37" t="s">
        <v>87</v>
      </c>
      <c r="AB2" s="37" t="s">
        <v>88</v>
      </c>
      <c r="AC2" s="37" t="s">
        <v>89</v>
      </c>
      <c r="AD2" s="37" t="s">
        <v>90</v>
      </c>
    </row>
    <row r="3" spans="1:30">
      <c r="A3" s="8">
        <v>-2</v>
      </c>
      <c r="B3" s="37">
        <f t="shared" ref="B3:B38" si="0">YEAR+A3</f>
        <v>2014</v>
      </c>
      <c r="C3" s="37">
        <v>1</v>
      </c>
      <c r="D3" s="38">
        <f t="shared" ref="D3:D38" si="1">DATE(B3, C3, 1)</f>
        <v>41640</v>
      </c>
      <c r="E3" s="38" t="str">
        <f t="shared" ref="E3:E38" ca="1" si="2">CONCATENATE($B3,":",$C3,":0:0:", INDIRECT(CONCATENATE($B$39, "$A$1")))</f>
        <v>2014:1:0:0:WEST</v>
      </c>
      <c r="F3" s="37" t="e">
        <f ca="1">MATCH($E3,INDIRECT(CONCATENATE($B$41,"$A:$A")),0)</f>
        <v>#N/A</v>
      </c>
      <c r="G3" s="30" t="e">
        <f ca="1">INDEX(INDIRECT(CONCATENATE($B$41,"$A:$AG")),$F3,MATCH(G$2,INDIRECT(CONCATENATE($B$41,"$A$1:$AG$1")),0))</f>
        <v>#N/A</v>
      </c>
      <c r="H3" s="30">
        <f t="shared" ref="H3:H38" si="3">$B$43</f>
        <v>8</v>
      </c>
      <c r="I3" s="37" t="e">
        <f ca="1">MATCH($E3,INDIRECT(CONCATENATE($B$42,"$A:$A")), 0)</f>
        <v>#N/A</v>
      </c>
      <c r="J3" s="11" t="str">
        <f ca="1">IFERROR(INDEX(INDIRECT(CONCATENATE($B$42,"$A:$Z")),$I3,MATCH(J$2,INDIRECT(CONCATENATE($B$42,"$A1:$Z1")),0)),"")</f>
        <v/>
      </c>
      <c r="K3" s="11" t="str">
        <f t="shared" ref="K3:O18" ca="1" si="4">IFERROR(INDEX(INDIRECT(CONCATENATE($B$42,"$A:$Z")),$I3,MATCH(K$2,INDIRECT(CONCATENATE($B$42,"$A1:$Z1")),0)),"")</f>
        <v/>
      </c>
      <c r="L3" s="11" t="str">
        <f t="shared" ca="1" si="4"/>
        <v/>
      </c>
      <c r="M3" s="11" t="str">
        <f t="shared" ca="1" si="4"/>
        <v/>
      </c>
      <c r="N3" s="11" t="str">
        <f t="shared" ca="1" si="4"/>
        <v/>
      </c>
      <c r="O3" s="11" t="str">
        <f t="shared" ca="1" si="4"/>
        <v/>
      </c>
      <c r="Q3" s="38"/>
      <c r="S3" s="38"/>
      <c r="T3" s="37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8">
        <v>-2</v>
      </c>
      <c r="B4" s="37">
        <f t="shared" si="0"/>
        <v>2014</v>
      </c>
      <c r="C4" s="37">
        <v>2</v>
      </c>
      <c r="D4" s="38">
        <f t="shared" si="1"/>
        <v>41671</v>
      </c>
      <c r="E4" s="38" t="str">
        <f t="shared" ca="1" si="2"/>
        <v>2014:2:0:0:WEST</v>
      </c>
      <c r="F4" s="37">
        <f t="shared" ref="F4:F38" ca="1" si="5">MATCH($E4,INDIRECT(CONCATENATE($B$41,"$A:$A")),0)</f>
        <v>35</v>
      </c>
      <c r="G4" s="30">
        <f t="shared" ref="G4:G38" ca="1" si="6">INDEX(INDIRECT(CONCATENATE($B$41,"$A:$AG")),$F4,MATCH(G$2,INDIRECT(CONCATENATE($B$41,"$A$1:$AG$1")),0))</f>
        <v>7</v>
      </c>
      <c r="H4" s="30">
        <f t="shared" si="3"/>
        <v>8</v>
      </c>
      <c r="I4" s="37" t="e">
        <f t="shared" ref="I4:I38" ca="1" si="7">MATCH($E4,INDIRECT(CONCATENATE($B$42,"$A:$A")), 0)</f>
        <v>#N/A</v>
      </c>
      <c r="J4" s="11" t="str">
        <f t="shared" ref="J4:O38" ca="1" si="8">IFERROR(INDEX(INDIRECT(CONCATENATE($B$42,"$A:$Z")),$I4,MATCH(J$2,INDIRECT(CONCATENATE($B$42,"$A1:$Z1")),0)),"")</f>
        <v/>
      </c>
      <c r="K4" s="11" t="str">
        <f t="shared" ca="1" si="4"/>
        <v/>
      </c>
      <c r="L4" s="11" t="str">
        <f t="shared" ca="1" si="4"/>
        <v/>
      </c>
      <c r="M4" s="11" t="str">
        <f t="shared" ca="1" si="4"/>
        <v/>
      </c>
      <c r="N4" s="11" t="str">
        <f t="shared" ca="1" si="4"/>
        <v/>
      </c>
      <c r="O4" s="11" t="str">
        <f t="shared" ca="1" si="4"/>
        <v/>
      </c>
      <c r="Q4" s="38"/>
      <c r="S4" s="38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8">
        <v>-2</v>
      </c>
      <c r="B5" s="37">
        <f t="shared" si="0"/>
        <v>2014</v>
      </c>
      <c r="C5" s="37">
        <v>3</v>
      </c>
      <c r="D5" s="38">
        <f t="shared" si="1"/>
        <v>41699</v>
      </c>
      <c r="E5" s="38" t="str">
        <f t="shared" ca="1" si="2"/>
        <v>2014:3:0:0:WEST</v>
      </c>
      <c r="F5" s="37">
        <f t="shared" ca="1" si="5"/>
        <v>43</v>
      </c>
      <c r="G5" s="30">
        <f t="shared" ca="1" si="6"/>
        <v>5</v>
      </c>
      <c r="H5" s="30">
        <f t="shared" si="3"/>
        <v>8</v>
      </c>
      <c r="I5" s="37" t="e">
        <f t="shared" ca="1" si="7"/>
        <v>#N/A</v>
      </c>
      <c r="J5" s="11" t="str">
        <f t="shared" ca="1" si="8"/>
        <v/>
      </c>
      <c r="K5" s="11" t="str">
        <f t="shared" ca="1" si="4"/>
        <v/>
      </c>
      <c r="L5" s="11" t="str">
        <f t="shared" ca="1" si="4"/>
        <v/>
      </c>
      <c r="M5" s="11" t="str">
        <f t="shared" ca="1" si="4"/>
        <v/>
      </c>
      <c r="N5" s="11" t="str">
        <f t="shared" ca="1" si="4"/>
        <v/>
      </c>
      <c r="O5" s="11" t="str">
        <f t="shared" ca="1" si="4"/>
        <v/>
      </c>
      <c r="Q5" s="38"/>
      <c r="S5" s="38"/>
      <c r="T5" s="37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8">
        <v>-2</v>
      </c>
      <c r="B6" s="37">
        <f t="shared" si="0"/>
        <v>2014</v>
      </c>
      <c r="C6" s="37">
        <v>4</v>
      </c>
      <c r="D6" s="38">
        <f t="shared" si="1"/>
        <v>41730</v>
      </c>
      <c r="E6" s="38" t="str">
        <f t="shared" ca="1" si="2"/>
        <v>2014:4:0:0:WEST</v>
      </c>
      <c r="F6" s="37">
        <f t="shared" ca="1" si="5"/>
        <v>51</v>
      </c>
      <c r="G6" s="30">
        <f t="shared" ca="1" si="6"/>
        <v>8</v>
      </c>
      <c r="H6" s="30">
        <f t="shared" si="3"/>
        <v>8</v>
      </c>
      <c r="I6" s="37" t="e">
        <f t="shared" ca="1" si="7"/>
        <v>#N/A</v>
      </c>
      <c r="J6" s="11" t="str">
        <f t="shared" ca="1" si="8"/>
        <v/>
      </c>
      <c r="K6" s="11" t="str">
        <f t="shared" ca="1" si="4"/>
        <v/>
      </c>
      <c r="L6" s="11" t="str">
        <f t="shared" ca="1" si="4"/>
        <v/>
      </c>
      <c r="M6" s="11" t="str">
        <f t="shared" ca="1" si="4"/>
        <v/>
      </c>
      <c r="N6" s="11" t="str">
        <f t="shared" ca="1" si="4"/>
        <v/>
      </c>
      <c r="O6" s="11" t="str">
        <f t="shared" ca="1" si="4"/>
        <v/>
      </c>
      <c r="Q6" s="38"/>
      <c r="S6" s="38"/>
      <c r="T6" s="37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8">
        <v>-2</v>
      </c>
      <c r="B7" s="37">
        <f t="shared" si="0"/>
        <v>2014</v>
      </c>
      <c r="C7" s="37">
        <v>5</v>
      </c>
      <c r="D7" s="38">
        <f t="shared" si="1"/>
        <v>41760</v>
      </c>
      <c r="E7" s="38" t="str">
        <f t="shared" ca="1" si="2"/>
        <v>2014:5:0:0:WEST</v>
      </c>
      <c r="F7" s="37">
        <f t="shared" ca="1" si="5"/>
        <v>59</v>
      </c>
      <c r="G7" s="30">
        <f t="shared" ca="1" si="6"/>
        <v>9</v>
      </c>
      <c r="H7" s="30">
        <f t="shared" si="3"/>
        <v>8</v>
      </c>
      <c r="I7" s="37" t="e">
        <f t="shared" ca="1" si="7"/>
        <v>#N/A</v>
      </c>
      <c r="J7" s="11" t="str">
        <f t="shared" ca="1" si="8"/>
        <v/>
      </c>
      <c r="K7" s="11" t="str">
        <f t="shared" ca="1" si="4"/>
        <v/>
      </c>
      <c r="L7" s="11" t="str">
        <f t="shared" ca="1" si="4"/>
        <v/>
      </c>
      <c r="M7" s="11" t="str">
        <f t="shared" ca="1" si="4"/>
        <v/>
      </c>
      <c r="N7" s="11" t="str">
        <f t="shared" ca="1" si="4"/>
        <v/>
      </c>
      <c r="O7" s="11" t="str">
        <f t="shared" ca="1" si="4"/>
        <v/>
      </c>
      <c r="Q7" s="38"/>
      <c r="S7" s="38"/>
      <c r="T7" s="37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8">
        <v>-2</v>
      </c>
      <c r="B8" s="37">
        <f t="shared" si="0"/>
        <v>2014</v>
      </c>
      <c r="C8" s="37">
        <v>6</v>
      </c>
      <c r="D8" s="38">
        <f t="shared" si="1"/>
        <v>41791</v>
      </c>
      <c r="E8" s="38" t="str">
        <f t="shared" ca="1" si="2"/>
        <v>2014:6:0:0:WEST</v>
      </c>
      <c r="F8" s="37">
        <f t="shared" ca="1" si="5"/>
        <v>67</v>
      </c>
      <c r="G8" s="30">
        <f t="shared" ca="1" si="6"/>
        <v>9</v>
      </c>
      <c r="H8" s="30">
        <f t="shared" si="3"/>
        <v>8</v>
      </c>
      <c r="I8" s="37" t="e">
        <f t="shared" ca="1" si="7"/>
        <v>#N/A</v>
      </c>
      <c r="J8" s="11" t="str">
        <f t="shared" ca="1" si="8"/>
        <v/>
      </c>
      <c r="K8" s="11" t="str">
        <f t="shared" ca="1" si="4"/>
        <v/>
      </c>
      <c r="L8" s="11" t="str">
        <f t="shared" ca="1" si="4"/>
        <v/>
      </c>
      <c r="M8" s="11" t="str">
        <f t="shared" ca="1" si="4"/>
        <v/>
      </c>
      <c r="N8" s="11" t="str">
        <f t="shared" ca="1" si="4"/>
        <v/>
      </c>
      <c r="O8" s="11" t="str">
        <f t="shared" ca="1" si="4"/>
        <v/>
      </c>
      <c r="Q8" s="38"/>
      <c r="S8" s="38"/>
      <c r="T8" s="37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8">
        <v>-2</v>
      </c>
      <c r="B9" s="37">
        <f t="shared" si="0"/>
        <v>2014</v>
      </c>
      <c r="C9" s="37">
        <v>7</v>
      </c>
      <c r="D9" s="38">
        <f t="shared" si="1"/>
        <v>41821</v>
      </c>
      <c r="E9" s="38" t="str">
        <f t="shared" ca="1" si="2"/>
        <v>2014:7:0:0:WEST</v>
      </c>
      <c r="F9" s="37">
        <f t="shared" ca="1" si="5"/>
        <v>75</v>
      </c>
      <c r="G9" s="30">
        <f t="shared" ca="1" si="6"/>
        <v>7</v>
      </c>
      <c r="H9" s="30">
        <f t="shared" si="3"/>
        <v>8</v>
      </c>
      <c r="I9" s="37" t="e">
        <f t="shared" ca="1" si="7"/>
        <v>#N/A</v>
      </c>
      <c r="J9" s="11" t="str">
        <f t="shared" ca="1" si="8"/>
        <v/>
      </c>
      <c r="K9" s="11" t="str">
        <f t="shared" ca="1" si="4"/>
        <v/>
      </c>
      <c r="L9" s="11" t="str">
        <f t="shared" ca="1" si="4"/>
        <v/>
      </c>
      <c r="M9" s="11" t="str">
        <f t="shared" ca="1" si="4"/>
        <v/>
      </c>
      <c r="N9" s="11" t="str">
        <f t="shared" ca="1" si="4"/>
        <v/>
      </c>
      <c r="O9" s="11" t="str">
        <f t="shared" ca="1" si="4"/>
        <v/>
      </c>
      <c r="Q9" s="38"/>
      <c r="S9" s="38"/>
      <c r="T9" s="37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8">
        <v>-2</v>
      </c>
      <c r="B10" s="37">
        <f t="shared" si="0"/>
        <v>2014</v>
      </c>
      <c r="C10" s="37">
        <v>8</v>
      </c>
      <c r="D10" s="38">
        <f t="shared" si="1"/>
        <v>41852</v>
      </c>
      <c r="E10" s="38" t="str">
        <f t="shared" ca="1" si="2"/>
        <v>2014:8:0:0:WEST</v>
      </c>
      <c r="F10" s="37">
        <f t="shared" ca="1" si="5"/>
        <v>83</v>
      </c>
      <c r="G10" s="30">
        <f t="shared" ca="1" si="6"/>
        <v>7</v>
      </c>
      <c r="H10" s="30">
        <f t="shared" si="3"/>
        <v>8</v>
      </c>
      <c r="I10" s="37" t="e">
        <f t="shared" ca="1" si="7"/>
        <v>#N/A</v>
      </c>
      <c r="J10" s="11" t="str">
        <f t="shared" ca="1" si="8"/>
        <v/>
      </c>
      <c r="K10" s="11" t="str">
        <f t="shared" ca="1" si="4"/>
        <v/>
      </c>
      <c r="L10" s="11" t="str">
        <f t="shared" ca="1" si="4"/>
        <v/>
      </c>
      <c r="M10" s="11" t="str">
        <f t="shared" ca="1" si="4"/>
        <v/>
      </c>
      <c r="N10" s="11" t="str">
        <f t="shared" ca="1" si="4"/>
        <v/>
      </c>
      <c r="O10" s="11" t="str">
        <f t="shared" ca="1" si="4"/>
        <v/>
      </c>
      <c r="Q10" s="38"/>
      <c r="S10" s="38"/>
      <c r="T10" s="37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8">
        <v>-2</v>
      </c>
      <c r="B11" s="37">
        <f t="shared" si="0"/>
        <v>2014</v>
      </c>
      <c r="C11" s="37">
        <v>9</v>
      </c>
      <c r="D11" s="38">
        <f t="shared" si="1"/>
        <v>41883</v>
      </c>
      <c r="E11" s="38" t="str">
        <f t="shared" ca="1" si="2"/>
        <v>2014:9:0:0:WEST</v>
      </c>
      <c r="F11" s="37">
        <f t="shared" ca="1" si="5"/>
        <v>91</v>
      </c>
      <c r="G11" s="30">
        <f t="shared" ca="1" si="6"/>
        <v>7</v>
      </c>
      <c r="H11" s="30">
        <f t="shared" si="3"/>
        <v>8</v>
      </c>
      <c r="I11" s="37" t="e">
        <f t="shared" ca="1" si="7"/>
        <v>#N/A</v>
      </c>
      <c r="J11" s="11" t="str">
        <f t="shared" ca="1" si="8"/>
        <v/>
      </c>
      <c r="K11" s="11" t="str">
        <f t="shared" ca="1" si="4"/>
        <v/>
      </c>
      <c r="L11" s="11" t="str">
        <f t="shared" ca="1" si="4"/>
        <v/>
      </c>
      <c r="M11" s="11" t="str">
        <f t="shared" ca="1" si="4"/>
        <v/>
      </c>
      <c r="N11" s="11" t="str">
        <f t="shared" ca="1" si="4"/>
        <v/>
      </c>
      <c r="O11" s="11" t="str">
        <f t="shared" ca="1" si="4"/>
        <v/>
      </c>
      <c r="Q11" s="38"/>
      <c r="S11" s="38"/>
      <c r="T11" s="37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8">
        <v>-2</v>
      </c>
      <c r="B12" s="37">
        <f t="shared" si="0"/>
        <v>2014</v>
      </c>
      <c r="C12" s="37">
        <v>10</v>
      </c>
      <c r="D12" s="38">
        <f t="shared" si="1"/>
        <v>41913</v>
      </c>
      <c r="E12" s="38" t="str">
        <f t="shared" ca="1" si="2"/>
        <v>2014:10:0:0:WEST</v>
      </c>
      <c r="F12" s="37">
        <f t="shared" ca="1" si="5"/>
        <v>8</v>
      </c>
      <c r="G12" s="30">
        <f t="shared" ca="1" si="6"/>
        <v>10</v>
      </c>
      <c r="H12" s="30">
        <f t="shared" si="3"/>
        <v>8</v>
      </c>
      <c r="I12" s="37" t="e">
        <f t="shared" ca="1" si="7"/>
        <v>#N/A</v>
      </c>
      <c r="J12" s="11" t="str">
        <f t="shared" ca="1" si="8"/>
        <v/>
      </c>
      <c r="K12" s="11" t="str">
        <f t="shared" ca="1" si="4"/>
        <v/>
      </c>
      <c r="L12" s="11" t="str">
        <f t="shared" ca="1" si="4"/>
        <v/>
      </c>
      <c r="M12" s="11" t="str">
        <f t="shared" ca="1" si="4"/>
        <v/>
      </c>
      <c r="N12" s="11" t="str">
        <f t="shared" ca="1" si="4"/>
        <v/>
      </c>
      <c r="O12" s="11" t="str">
        <f t="shared" ca="1" si="4"/>
        <v/>
      </c>
      <c r="Q12" s="38"/>
      <c r="S12" s="38"/>
      <c r="T12" s="37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8">
        <v>-2</v>
      </c>
      <c r="B13" s="37">
        <f t="shared" si="0"/>
        <v>2014</v>
      </c>
      <c r="C13" s="37">
        <v>11</v>
      </c>
      <c r="D13" s="38">
        <f t="shared" si="1"/>
        <v>41944</v>
      </c>
      <c r="E13" s="38" t="str">
        <f t="shared" ca="1" si="2"/>
        <v>2014:11:0:0:WEST</v>
      </c>
      <c r="F13" s="37">
        <f t="shared" ca="1" si="5"/>
        <v>17</v>
      </c>
      <c r="G13" s="30">
        <f t="shared" ca="1" si="6"/>
        <v>10</v>
      </c>
      <c r="H13" s="30">
        <f t="shared" si="3"/>
        <v>8</v>
      </c>
      <c r="I13" s="37" t="e">
        <f t="shared" ca="1" si="7"/>
        <v>#N/A</v>
      </c>
      <c r="J13" s="11" t="str">
        <f t="shared" ca="1" si="8"/>
        <v/>
      </c>
      <c r="K13" s="11" t="str">
        <f t="shared" ca="1" si="4"/>
        <v/>
      </c>
      <c r="L13" s="11" t="str">
        <f t="shared" ca="1" si="4"/>
        <v/>
      </c>
      <c r="M13" s="11" t="str">
        <f t="shared" ca="1" si="4"/>
        <v/>
      </c>
      <c r="N13" s="11" t="str">
        <f t="shared" ca="1" si="4"/>
        <v/>
      </c>
      <c r="O13" s="11" t="str">
        <f t="shared" ca="1" si="4"/>
        <v/>
      </c>
      <c r="Q13" s="38"/>
      <c r="S13" s="38"/>
      <c r="T13" s="37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8">
        <v>-2</v>
      </c>
      <c r="B14" s="37">
        <f t="shared" si="0"/>
        <v>2014</v>
      </c>
      <c r="C14" s="37">
        <v>12</v>
      </c>
      <c r="D14" s="38">
        <f t="shared" si="1"/>
        <v>41974</v>
      </c>
      <c r="E14" s="38" t="str">
        <f t="shared" ca="1" si="2"/>
        <v>2014:12:0:0:WEST</v>
      </c>
      <c r="F14" s="37">
        <f t="shared" ca="1" si="5"/>
        <v>26</v>
      </c>
      <c r="G14" s="30">
        <f t="shared" ca="1" si="6"/>
        <v>13</v>
      </c>
      <c r="H14" s="30">
        <f t="shared" si="3"/>
        <v>8</v>
      </c>
      <c r="I14" s="37" t="e">
        <f t="shared" ca="1" si="7"/>
        <v>#N/A</v>
      </c>
      <c r="J14" s="11" t="str">
        <f t="shared" ca="1" si="8"/>
        <v/>
      </c>
      <c r="K14" s="11" t="str">
        <f t="shared" ca="1" si="4"/>
        <v/>
      </c>
      <c r="L14" s="11" t="str">
        <f t="shared" ca="1" si="4"/>
        <v/>
      </c>
      <c r="M14" s="11" t="str">
        <f t="shared" ca="1" si="4"/>
        <v/>
      </c>
      <c r="N14" s="11" t="str">
        <f t="shared" ca="1" si="4"/>
        <v/>
      </c>
      <c r="O14" s="11" t="str">
        <f t="shared" ca="1" si="4"/>
        <v/>
      </c>
      <c r="Q14" s="38"/>
      <c r="S14" s="38"/>
      <c r="T14" s="37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8">
        <v>-1</v>
      </c>
      <c r="B15" s="37">
        <f t="shared" si="0"/>
        <v>2015</v>
      </c>
      <c r="C15" s="37">
        <v>1</v>
      </c>
      <c r="D15" s="38">
        <f t="shared" si="1"/>
        <v>42005</v>
      </c>
      <c r="E15" s="38" t="str">
        <f t="shared" ca="1" si="2"/>
        <v>2015:1:0:0:WEST</v>
      </c>
      <c r="F15" s="37">
        <f t="shared" ca="1" si="5"/>
        <v>130</v>
      </c>
      <c r="G15" s="30">
        <f t="shared" ca="1" si="6"/>
        <v>5</v>
      </c>
      <c r="H15" s="30">
        <f t="shared" si="3"/>
        <v>8</v>
      </c>
      <c r="I15" s="37" t="e">
        <f t="shared" ca="1" si="7"/>
        <v>#N/A</v>
      </c>
      <c r="J15" s="11" t="str">
        <f t="shared" ca="1" si="8"/>
        <v/>
      </c>
      <c r="K15" s="11" t="str">
        <f t="shared" ca="1" si="4"/>
        <v/>
      </c>
      <c r="L15" s="11" t="str">
        <f t="shared" ca="1" si="4"/>
        <v/>
      </c>
      <c r="M15" s="11" t="str">
        <f t="shared" ca="1" si="4"/>
        <v/>
      </c>
      <c r="N15" s="11" t="str">
        <f t="shared" ca="1" si="4"/>
        <v/>
      </c>
      <c r="O15" s="11" t="str">
        <f t="shared" ca="1" si="4"/>
        <v/>
      </c>
      <c r="Q15" s="38"/>
      <c r="S15" s="38"/>
      <c r="T15" s="37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8">
        <v>-1</v>
      </c>
      <c r="B16" s="37">
        <f t="shared" si="0"/>
        <v>2015</v>
      </c>
      <c r="C16" s="37">
        <v>2</v>
      </c>
      <c r="D16" s="38">
        <f t="shared" si="1"/>
        <v>42036</v>
      </c>
      <c r="E16" s="38" t="str">
        <f t="shared" ca="1" si="2"/>
        <v>2015:2:0:0:WEST</v>
      </c>
      <c r="F16" s="37">
        <f t="shared" ca="1" si="5"/>
        <v>140</v>
      </c>
      <c r="G16" s="30">
        <f t="shared" ca="1" si="6"/>
        <v>11</v>
      </c>
      <c r="H16" s="30">
        <f t="shared" si="3"/>
        <v>8</v>
      </c>
      <c r="I16" s="37" t="e">
        <f t="shared" ca="1" si="7"/>
        <v>#N/A</v>
      </c>
      <c r="J16" s="11" t="str">
        <f t="shared" ca="1" si="8"/>
        <v/>
      </c>
      <c r="K16" s="11" t="str">
        <f t="shared" ca="1" si="4"/>
        <v/>
      </c>
      <c r="L16" s="11" t="str">
        <f t="shared" ca="1" si="4"/>
        <v/>
      </c>
      <c r="M16" s="11" t="str">
        <f t="shared" ca="1" si="4"/>
        <v/>
      </c>
      <c r="N16" s="11" t="str">
        <f t="shared" ca="1" si="4"/>
        <v/>
      </c>
      <c r="O16" s="11" t="str">
        <f t="shared" ca="1" si="4"/>
        <v/>
      </c>
      <c r="Q16" s="38"/>
      <c r="S16" s="38"/>
      <c r="T16" s="37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8">
        <v>-1</v>
      </c>
      <c r="B17" s="37">
        <f t="shared" si="0"/>
        <v>2015</v>
      </c>
      <c r="C17" s="37">
        <v>3</v>
      </c>
      <c r="D17" s="38">
        <f t="shared" si="1"/>
        <v>42064</v>
      </c>
      <c r="E17" s="38" t="str">
        <f t="shared" ca="1" si="2"/>
        <v>2015:3:0:0:WEST</v>
      </c>
      <c r="F17" s="37">
        <f t="shared" ca="1" si="5"/>
        <v>150</v>
      </c>
      <c r="G17" s="30">
        <f t="shared" ca="1" si="6"/>
        <v>8</v>
      </c>
      <c r="H17" s="30">
        <f t="shared" si="3"/>
        <v>8</v>
      </c>
      <c r="I17" s="37" t="e">
        <f t="shared" ca="1" si="7"/>
        <v>#N/A</v>
      </c>
      <c r="J17" s="11" t="str">
        <f t="shared" ca="1" si="8"/>
        <v/>
      </c>
      <c r="K17" s="11" t="str">
        <f t="shared" ca="1" si="4"/>
        <v/>
      </c>
      <c r="L17" s="11" t="str">
        <f t="shared" ca="1" si="4"/>
        <v/>
      </c>
      <c r="M17" s="11" t="str">
        <f t="shared" ca="1" si="4"/>
        <v/>
      </c>
      <c r="N17" s="11" t="str">
        <f t="shared" ca="1" si="4"/>
        <v/>
      </c>
      <c r="O17" s="11" t="str">
        <f t="shared" ca="1" si="4"/>
        <v/>
      </c>
      <c r="Q17" s="38"/>
      <c r="S17" s="38"/>
      <c r="T17" s="37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8">
        <v>-1</v>
      </c>
      <c r="B18" s="37">
        <f t="shared" si="0"/>
        <v>2015</v>
      </c>
      <c r="C18" s="37">
        <v>4</v>
      </c>
      <c r="D18" s="38">
        <f t="shared" si="1"/>
        <v>42095</v>
      </c>
      <c r="E18" s="38" t="str">
        <f t="shared" ca="1" si="2"/>
        <v>2015:4:0:0:WEST</v>
      </c>
      <c r="F18" s="37">
        <f t="shared" ca="1" si="5"/>
        <v>160</v>
      </c>
      <c r="G18" s="30">
        <f t="shared" ca="1" si="6"/>
        <v>3</v>
      </c>
      <c r="H18" s="30">
        <f t="shared" si="3"/>
        <v>8</v>
      </c>
      <c r="I18" s="37" t="e">
        <f t="shared" ca="1" si="7"/>
        <v>#N/A</v>
      </c>
      <c r="J18" s="11" t="str">
        <f t="shared" ca="1" si="8"/>
        <v/>
      </c>
      <c r="K18" s="11" t="str">
        <f t="shared" ca="1" si="4"/>
        <v/>
      </c>
      <c r="L18" s="11" t="str">
        <f t="shared" ca="1" si="4"/>
        <v/>
      </c>
      <c r="M18" s="11" t="str">
        <f t="shared" ca="1" si="4"/>
        <v/>
      </c>
      <c r="N18" s="11" t="str">
        <f t="shared" ca="1" si="4"/>
        <v/>
      </c>
      <c r="O18" s="11" t="str">
        <f t="shared" ca="1" si="4"/>
        <v/>
      </c>
      <c r="Q18" s="38"/>
      <c r="S18" s="38"/>
      <c r="T18" s="37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8">
        <v>-1</v>
      </c>
      <c r="B19" s="37">
        <f t="shared" si="0"/>
        <v>2015</v>
      </c>
      <c r="C19" s="37">
        <v>5</v>
      </c>
      <c r="D19" s="38">
        <f t="shared" si="1"/>
        <v>42125</v>
      </c>
      <c r="E19" s="38" t="str">
        <f t="shared" ca="1" si="2"/>
        <v>2015:5:0:0:WEST</v>
      </c>
      <c r="F19" s="37">
        <f t="shared" ca="1" si="5"/>
        <v>170</v>
      </c>
      <c r="G19" s="30">
        <f t="shared" ca="1" si="6"/>
        <v>1</v>
      </c>
      <c r="H19" s="30">
        <f t="shared" si="3"/>
        <v>8</v>
      </c>
      <c r="I19" s="37" t="e">
        <f t="shared" ca="1" si="7"/>
        <v>#N/A</v>
      </c>
      <c r="J19" s="11" t="str">
        <f t="shared" ca="1" si="8"/>
        <v/>
      </c>
      <c r="K19" s="11" t="str">
        <f t="shared" ca="1" si="8"/>
        <v/>
      </c>
      <c r="L19" s="11" t="str">
        <f t="shared" ca="1" si="8"/>
        <v/>
      </c>
      <c r="M19" s="11" t="str">
        <f t="shared" ca="1" si="8"/>
        <v/>
      </c>
      <c r="N19" s="11" t="str">
        <f t="shared" ca="1" si="8"/>
        <v/>
      </c>
      <c r="O19" s="11" t="str">
        <f t="shared" ca="1" si="8"/>
        <v/>
      </c>
      <c r="Q19" s="38"/>
      <c r="S19" s="38"/>
      <c r="T19" s="37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8">
        <v>-1</v>
      </c>
      <c r="B20" s="37">
        <f t="shared" si="0"/>
        <v>2015</v>
      </c>
      <c r="C20" s="37">
        <v>6</v>
      </c>
      <c r="D20" s="38">
        <f t="shared" si="1"/>
        <v>42156</v>
      </c>
      <c r="E20" s="38" t="str">
        <f t="shared" ca="1" si="2"/>
        <v>2015:6:0:0:WEST</v>
      </c>
      <c r="F20" s="37">
        <f t="shared" ca="1" si="5"/>
        <v>180</v>
      </c>
      <c r="G20" s="30">
        <f t="shared" ca="1" si="6"/>
        <v>5</v>
      </c>
      <c r="H20" s="30">
        <f t="shared" si="3"/>
        <v>8</v>
      </c>
      <c r="I20" s="37" t="e">
        <f t="shared" ca="1" si="7"/>
        <v>#N/A</v>
      </c>
      <c r="J20" s="11" t="str">
        <f t="shared" ca="1" si="8"/>
        <v/>
      </c>
      <c r="K20" s="11" t="str">
        <f t="shared" ca="1" si="8"/>
        <v/>
      </c>
      <c r="L20" s="11" t="str">
        <f t="shared" ca="1" si="8"/>
        <v/>
      </c>
      <c r="M20" s="11" t="str">
        <f t="shared" ca="1" si="8"/>
        <v/>
      </c>
      <c r="N20" s="11" t="str">
        <f t="shared" ca="1" si="8"/>
        <v/>
      </c>
      <c r="O20" s="11" t="str">
        <f t="shared" ca="1" si="8"/>
        <v/>
      </c>
      <c r="Q20" s="38"/>
      <c r="S20" s="38"/>
      <c r="T20" s="37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8">
        <v>-1</v>
      </c>
      <c r="B21" s="37">
        <f t="shared" si="0"/>
        <v>2015</v>
      </c>
      <c r="C21" s="37">
        <v>7</v>
      </c>
      <c r="D21" s="38">
        <f t="shared" si="1"/>
        <v>42186</v>
      </c>
      <c r="E21" s="38" t="str">
        <f t="shared" ca="1" si="2"/>
        <v>2015:7:0:0:WEST</v>
      </c>
      <c r="F21" s="37">
        <f t="shared" ca="1" si="5"/>
        <v>190</v>
      </c>
      <c r="G21" s="30">
        <f t="shared" ca="1" si="6"/>
        <v>7</v>
      </c>
      <c r="H21" s="30">
        <f t="shared" si="3"/>
        <v>8</v>
      </c>
      <c r="I21" s="37" t="e">
        <f t="shared" ca="1" si="7"/>
        <v>#N/A</v>
      </c>
      <c r="J21" s="11" t="str">
        <f t="shared" ca="1" si="8"/>
        <v/>
      </c>
      <c r="K21" s="11" t="str">
        <f t="shared" ca="1" si="8"/>
        <v/>
      </c>
      <c r="L21" s="11" t="str">
        <f t="shared" ca="1" si="8"/>
        <v/>
      </c>
      <c r="M21" s="11" t="str">
        <f t="shared" ca="1" si="8"/>
        <v/>
      </c>
      <c r="N21" s="11" t="str">
        <f t="shared" ca="1" si="8"/>
        <v/>
      </c>
      <c r="O21" s="11" t="str">
        <f t="shared" ca="1" si="8"/>
        <v/>
      </c>
      <c r="Q21" s="38"/>
      <c r="S21" s="38"/>
      <c r="T21" s="37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8">
        <v>-1</v>
      </c>
      <c r="B22" s="37">
        <f t="shared" si="0"/>
        <v>2015</v>
      </c>
      <c r="C22" s="37">
        <v>8</v>
      </c>
      <c r="D22" s="38">
        <f t="shared" si="1"/>
        <v>42217</v>
      </c>
      <c r="E22" s="38" t="str">
        <f t="shared" ca="1" si="2"/>
        <v>2015:8:0:0:WEST</v>
      </c>
      <c r="F22" s="37">
        <f t="shared" ca="1" si="5"/>
        <v>200</v>
      </c>
      <c r="G22" s="30">
        <f t="shared" ca="1" si="6"/>
        <v>1</v>
      </c>
      <c r="H22" s="30">
        <f t="shared" si="3"/>
        <v>8</v>
      </c>
      <c r="I22" s="37" t="e">
        <f t="shared" ca="1" si="7"/>
        <v>#N/A</v>
      </c>
      <c r="J22" s="11" t="str">
        <f t="shared" ca="1" si="8"/>
        <v/>
      </c>
      <c r="K22" s="11" t="str">
        <f t="shared" ca="1" si="8"/>
        <v/>
      </c>
      <c r="L22" s="11" t="str">
        <f t="shared" ca="1" si="8"/>
        <v/>
      </c>
      <c r="M22" s="11" t="str">
        <f t="shared" ca="1" si="8"/>
        <v/>
      </c>
      <c r="N22" s="11" t="str">
        <f t="shared" ca="1" si="8"/>
        <v/>
      </c>
      <c r="O22" s="11" t="str">
        <f t="shared" ca="1" si="8"/>
        <v/>
      </c>
      <c r="Q22" s="38"/>
      <c r="S22" s="38"/>
      <c r="T22" s="37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8">
        <v>-1</v>
      </c>
      <c r="B23" s="37">
        <f t="shared" si="0"/>
        <v>2015</v>
      </c>
      <c r="C23" s="37">
        <v>9</v>
      </c>
      <c r="D23" s="38">
        <f t="shared" si="1"/>
        <v>42248</v>
      </c>
      <c r="E23" s="38" t="str">
        <f t="shared" ca="1" si="2"/>
        <v>2015:9:0:0:WEST</v>
      </c>
      <c r="F23" s="37">
        <f t="shared" ca="1" si="5"/>
        <v>210</v>
      </c>
      <c r="G23" s="30">
        <f t="shared" ca="1" si="6"/>
        <v>1</v>
      </c>
      <c r="H23" s="30">
        <f t="shared" si="3"/>
        <v>8</v>
      </c>
      <c r="I23" s="37" t="e">
        <f t="shared" ca="1" si="7"/>
        <v>#N/A</v>
      </c>
      <c r="J23" s="11" t="str">
        <f t="shared" ca="1" si="8"/>
        <v/>
      </c>
      <c r="K23" s="11" t="str">
        <f t="shared" ca="1" si="8"/>
        <v/>
      </c>
      <c r="L23" s="11" t="str">
        <f t="shared" ca="1" si="8"/>
        <v/>
      </c>
      <c r="M23" s="11" t="str">
        <f t="shared" ca="1" si="8"/>
        <v/>
      </c>
      <c r="N23" s="11" t="str">
        <f t="shared" ca="1" si="8"/>
        <v/>
      </c>
      <c r="O23" s="11" t="str">
        <f t="shared" ca="1" si="8"/>
        <v/>
      </c>
      <c r="Q23" s="38"/>
      <c r="S23" s="38"/>
      <c r="T23" s="37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8">
        <v>-1</v>
      </c>
      <c r="B24" s="37">
        <f t="shared" si="0"/>
        <v>2015</v>
      </c>
      <c r="C24" s="37">
        <v>10</v>
      </c>
      <c r="D24" s="38">
        <f t="shared" si="1"/>
        <v>42278</v>
      </c>
      <c r="E24" s="38" t="str">
        <f t="shared" ca="1" si="2"/>
        <v>2015:10:0:0:WEST</v>
      </c>
      <c r="F24" s="37">
        <f t="shared" ca="1" si="5"/>
        <v>100</v>
      </c>
      <c r="G24" s="30">
        <f t="shared" ca="1" si="6"/>
        <v>2</v>
      </c>
      <c r="H24" s="30">
        <f t="shared" si="3"/>
        <v>8</v>
      </c>
      <c r="I24" s="37" t="e">
        <f t="shared" ca="1" si="7"/>
        <v>#N/A</v>
      </c>
      <c r="J24" s="11" t="str">
        <f t="shared" ca="1" si="8"/>
        <v/>
      </c>
      <c r="K24" s="11" t="str">
        <f t="shared" ca="1" si="8"/>
        <v/>
      </c>
      <c r="L24" s="11" t="str">
        <f t="shared" ca="1" si="8"/>
        <v/>
      </c>
      <c r="M24" s="11" t="str">
        <f t="shared" ca="1" si="8"/>
        <v/>
      </c>
      <c r="N24" s="11" t="str">
        <f t="shared" ca="1" si="8"/>
        <v/>
      </c>
      <c r="O24" s="11" t="str">
        <f t="shared" ca="1" si="8"/>
        <v/>
      </c>
      <c r="Q24" s="38"/>
      <c r="S24" s="38"/>
      <c r="T24" s="37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8">
        <v>-1</v>
      </c>
      <c r="B25" s="37">
        <f t="shared" si="0"/>
        <v>2015</v>
      </c>
      <c r="C25" s="37">
        <v>11</v>
      </c>
      <c r="D25" s="38">
        <f t="shared" si="1"/>
        <v>42309</v>
      </c>
      <c r="E25" s="38" t="str">
        <f t="shared" ca="1" si="2"/>
        <v>2015:11:0:0:WEST</v>
      </c>
      <c r="F25" s="37">
        <f t="shared" ca="1" si="5"/>
        <v>110</v>
      </c>
      <c r="G25" s="30">
        <f t="shared" ca="1" si="6"/>
        <v>2</v>
      </c>
      <c r="H25" s="30">
        <f t="shared" si="3"/>
        <v>8</v>
      </c>
      <c r="I25" s="37" t="e">
        <f t="shared" ca="1" si="7"/>
        <v>#N/A</v>
      </c>
      <c r="J25" s="11" t="str">
        <f t="shared" ca="1" si="8"/>
        <v/>
      </c>
      <c r="K25" s="11" t="str">
        <f t="shared" ca="1" si="8"/>
        <v/>
      </c>
      <c r="L25" s="11" t="str">
        <f t="shared" ca="1" si="8"/>
        <v/>
      </c>
      <c r="M25" s="11" t="str">
        <f t="shared" ca="1" si="8"/>
        <v/>
      </c>
      <c r="N25" s="11" t="str">
        <f t="shared" ca="1" si="8"/>
        <v/>
      </c>
      <c r="O25" s="11" t="str">
        <f t="shared" ca="1" si="8"/>
        <v/>
      </c>
      <c r="Q25" s="38"/>
      <c r="S25" s="38"/>
      <c r="T25" s="37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8">
        <v>-1</v>
      </c>
      <c r="B26" s="37">
        <f t="shared" si="0"/>
        <v>2015</v>
      </c>
      <c r="C26" s="37">
        <v>12</v>
      </c>
      <c r="D26" s="38">
        <f t="shared" si="1"/>
        <v>42339</v>
      </c>
      <c r="E26" s="38" t="str">
        <f t="shared" ca="1" si="2"/>
        <v>2015:12:0:0:WEST</v>
      </c>
      <c r="F26" s="37">
        <f t="shared" ca="1" si="5"/>
        <v>121</v>
      </c>
      <c r="G26" s="30">
        <f t="shared" ca="1" si="6"/>
        <v>3</v>
      </c>
      <c r="H26" s="30">
        <f t="shared" si="3"/>
        <v>8</v>
      </c>
      <c r="I26" s="37" t="e">
        <f t="shared" ca="1" si="7"/>
        <v>#N/A</v>
      </c>
      <c r="J26" s="11" t="str">
        <f t="shared" ca="1" si="8"/>
        <v/>
      </c>
      <c r="K26" s="11" t="str">
        <f t="shared" ca="1" si="8"/>
        <v/>
      </c>
      <c r="L26" s="11" t="str">
        <f t="shared" ca="1" si="8"/>
        <v/>
      </c>
      <c r="M26" s="11" t="str">
        <f t="shared" ca="1" si="8"/>
        <v/>
      </c>
      <c r="N26" s="11" t="str">
        <f t="shared" ca="1" si="8"/>
        <v/>
      </c>
      <c r="O26" s="11" t="str">
        <f t="shared" ca="1" si="8"/>
        <v/>
      </c>
      <c r="Q26" s="38"/>
      <c r="S26" s="38"/>
      <c r="T26" s="37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8">
        <v>0</v>
      </c>
      <c r="B27" s="37">
        <f t="shared" si="0"/>
        <v>2016</v>
      </c>
      <c r="C27" s="37">
        <v>1</v>
      </c>
      <c r="D27" s="38">
        <f t="shared" si="1"/>
        <v>42370</v>
      </c>
      <c r="E27" s="38" t="str">
        <f t="shared" ca="1" si="2"/>
        <v>2016:1:0:0:WEST</v>
      </c>
      <c r="F27" s="37">
        <f t="shared" ca="1" si="5"/>
        <v>221</v>
      </c>
      <c r="G27" s="30">
        <f t="shared" ca="1" si="6"/>
        <v>8</v>
      </c>
      <c r="H27" s="30">
        <f t="shared" si="3"/>
        <v>8</v>
      </c>
      <c r="I27" s="37">
        <f t="shared" ca="1" si="7"/>
        <v>10</v>
      </c>
      <c r="J27" s="11">
        <f t="shared" ca="1" si="8"/>
        <v>3</v>
      </c>
      <c r="K27" s="11">
        <f t="shared" ca="1" si="8"/>
        <v>0</v>
      </c>
      <c r="L27" s="11">
        <f t="shared" ca="1" si="8"/>
        <v>0</v>
      </c>
      <c r="M27" s="11">
        <f t="shared" ca="1" si="8"/>
        <v>7</v>
      </c>
      <c r="N27" s="11">
        <f t="shared" ca="1" si="8"/>
        <v>1</v>
      </c>
      <c r="O27" s="11">
        <f t="shared" ca="1" si="8"/>
        <v>1</v>
      </c>
      <c r="P27" s="8">
        <v>-11</v>
      </c>
      <c r="Q27" s="38">
        <f>DATE(YEAR, MONTH,DAY + 7*P27)</f>
        <v>42330</v>
      </c>
      <c r="R27" s="37">
        <f t="shared" ref="R27:R38" si="9">WEEKNUM(Q27,2)-WEEKNUM(DATE(YEAR(Q27),MONTH(Q27),1),2)+1</f>
        <v>4</v>
      </c>
      <c r="S27" s="38" t="str">
        <f ca="1">CONCATENATE(YEAR(Q27),":",MONTH(Q27),":",R27,":",WEEKLY_REPORT_DAY,":", INDIRECT(CONCATENATE($B$39, "$A$1")))</f>
        <v>2015:11:4:7:WEST</v>
      </c>
      <c r="T27" s="37" t="e">
        <f ca="1">MATCH(S27,INDIRECT(CONCATENATE($B$40,"$A:$A")),0)</f>
        <v>#N/A</v>
      </c>
      <c r="U27" s="30" t="e">
        <f ca="1">INDEX(INDIRECT(CONCATENATE($B$40,"$A:$AG")),$T27,MATCH(U$2,INDIRECT(CONCATENATE($B$40,"$A1:$AG1")),0))</f>
        <v>#N/A</v>
      </c>
      <c r="V27" s="30" t="e">
        <f t="shared" ref="V27:Y38" ca="1" si="10">INDEX(INDIRECT(CONCATENATE($B$40,"$A:$AG")),$T27,MATCH(V$2,INDIRECT(CONCATENATE($B$40,"$A1:$AG1")),0))</f>
        <v>#N/A</v>
      </c>
      <c r="W27" s="30" t="e">
        <f t="shared" ca="1" si="10"/>
        <v>#N/A</v>
      </c>
      <c r="X27" s="30" t="e">
        <f t="shared" ca="1" si="10"/>
        <v>#N/A</v>
      </c>
      <c r="Y27" s="30" t="e">
        <f t="shared" ca="1" si="10"/>
        <v>#N/A</v>
      </c>
      <c r="Z27" s="30">
        <f t="shared" ref="Z27:Z38" ca="1" si="11">ROUND(1*$B$45/$B$44,0)</f>
        <v>3</v>
      </c>
      <c r="AA27" s="30">
        <f t="shared" ref="AA27:AA38" ca="1" si="12">6*$B$45</f>
        <v>66</v>
      </c>
      <c r="AB27" s="30">
        <f t="shared" ref="AB27:AB38" ca="1" si="13">3*$B$45</f>
        <v>33</v>
      </c>
      <c r="AC27" s="30">
        <f t="shared" ref="AC27:AC38" ca="1" si="14">5*$B$45</f>
        <v>55</v>
      </c>
      <c r="AD27" s="30">
        <f t="shared" ref="AD27:AD38" ca="1" si="15">1*$B$45</f>
        <v>11</v>
      </c>
    </row>
    <row r="28" spans="1:30">
      <c r="A28" s="8">
        <v>0</v>
      </c>
      <c r="B28" s="37">
        <f t="shared" si="0"/>
        <v>2016</v>
      </c>
      <c r="C28" s="37">
        <v>2</v>
      </c>
      <c r="D28" s="38">
        <f t="shared" si="1"/>
        <v>42401</v>
      </c>
      <c r="E28" s="38" t="str">
        <f t="shared" ca="1" si="2"/>
        <v>2016:2:0:0:WEST</v>
      </c>
      <c r="F28" s="37">
        <f t="shared" ca="1" si="5"/>
        <v>232</v>
      </c>
      <c r="G28" s="30">
        <f t="shared" ca="1" si="6"/>
        <v>0</v>
      </c>
      <c r="H28" s="30">
        <f t="shared" si="3"/>
        <v>8</v>
      </c>
      <c r="I28" s="37" t="e">
        <f t="shared" ca="1" si="7"/>
        <v>#N/A</v>
      </c>
      <c r="J28" s="11" t="str">
        <f t="shared" ca="1" si="8"/>
        <v/>
      </c>
      <c r="K28" s="11" t="str">
        <f t="shared" ca="1" si="8"/>
        <v/>
      </c>
      <c r="L28" s="11" t="str">
        <f t="shared" ca="1" si="8"/>
        <v/>
      </c>
      <c r="M28" s="11" t="str">
        <f t="shared" ca="1" si="8"/>
        <v/>
      </c>
      <c r="N28" s="11" t="str">
        <f t="shared" ca="1" si="8"/>
        <v/>
      </c>
      <c r="O28" s="11" t="str">
        <f t="shared" ca="1" si="8"/>
        <v/>
      </c>
      <c r="P28" s="8">
        <v>-10</v>
      </c>
      <c r="Q28" s="38">
        <f>DATE(YEAR, MONTH,DAY + 7*P28)</f>
        <v>42337</v>
      </c>
      <c r="R28" s="37">
        <f t="shared" si="9"/>
        <v>5</v>
      </c>
      <c r="S28" s="38" t="str">
        <f ca="1">CONCATENATE(YEAR(Q28),":",MONTH(Q28),":",R28,":",WEEKLY_REPORT_DAY,":", INDIRECT(CONCATENATE($B$39, "$A$1")))</f>
        <v>2015:11:5:7:WEST</v>
      </c>
      <c r="T28" s="37" t="e">
        <f t="shared" ref="T28:T38" ca="1" si="16">MATCH(S28,INDIRECT(CONCATENATE($B$40,"$A:$A")),0)</f>
        <v>#N/A</v>
      </c>
      <c r="U28" s="30" t="e">
        <f t="shared" ref="U28:U38" ca="1" si="17">INDEX(INDIRECT(CONCATENATE($B$40,"$A:$AG")),$T28,MATCH(U$2,INDIRECT(CONCATENATE($B$40,"$A1:$AG1")),0))</f>
        <v>#N/A</v>
      </c>
      <c r="V28" s="30" t="e">
        <f t="shared" ca="1" si="10"/>
        <v>#N/A</v>
      </c>
      <c r="W28" s="30" t="e">
        <f t="shared" ca="1" si="10"/>
        <v>#N/A</v>
      </c>
      <c r="X28" s="30" t="e">
        <f t="shared" ca="1" si="10"/>
        <v>#N/A</v>
      </c>
      <c r="Y28" s="30" t="e">
        <f t="shared" ca="1" si="10"/>
        <v>#N/A</v>
      </c>
      <c r="Z28" s="30">
        <f t="shared" ca="1" si="11"/>
        <v>3</v>
      </c>
      <c r="AA28" s="30">
        <f t="shared" ca="1" si="12"/>
        <v>66</v>
      </c>
      <c r="AB28" s="30">
        <f t="shared" ca="1" si="13"/>
        <v>33</v>
      </c>
      <c r="AC28" s="30">
        <f t="shared" ca="1" si="14"/>
        <v>55</v>
      </c>
      <c r="AD28" s="30">
        <f t="shared" ca="1" si="15"/>
        <v>11</v>
      </c>
    </row>
    <row r="29" spans="1:30">
      <c r="A29" s="8">
        <v>0</v>
      </c>
      <c r="B29" s="37">
        <f t="shared" si="0"/>
        <v>2016</v>
      </c>
      <c r="C29" s="37">
        <v>3</v>
      </c>
      <c r="D29" s="38">
        <f t="shared" si="1"/>
        <v>42430</v>
      </c>
      <c r="E29" s="38" t="str">
        <f t="shared" ca="1" si="2"/>
        <v>2016:3:0:0:WEST</v>
      </c>
      <c r="F29" s="37" t="e">
        <f t="shared" ca="1" si="5"/>
        <v>#N/A</v>
      </c>
      <c r="G29" s="30" t="e">
        <f t="shared" ca="1" si="6"/>
        <v>#N/A</v>
      </c>
      <c r="H29" s="30">
        <f t="shared" si="3"/>
        <v>8</v>
      </c>
      <c r="I29" s="37" t="e">
        <f t="shared" ca="1" si="7"/>
        <v>#N/A</v>
      </c>
      <c r="J29" s="11" t="str">
        <f t="shared" ca="1" si="8"/>
        <v/>
      </c>
      <c r="K29" s="11" t="str">
        <f t="shared" ca="1" si="8"/>
        <v/>
      </c>
      <c r="L29" s="11" t="str">
        <f t="shared" ca="1" si="8"/>
        <v/>
      </c>
      <c r="M29" s="11" t="str">
        <f t="shared" ca="1" si="8"/>
        <v/>
      </c>
      <c r="N29" s="11" t="str">
        <f t="shared" ca="1" si="8"/>
        <v/>
      </c>
      <c r="O29" s="11" t="str">
        <f t="shared" ca="1" si="8"/>
        <v/>
      </c>
      <c r="P29" s="8">
        <v>-9</v>
      </c>
      <c r="Q29" s="38">
        <f>DATE(YEAR, MONTH,DAY + 7*P29)</f>
        <v>42344</v>
      </c>
      <c r="R29" s="37">
        <f t="shared" si="9"/>
        <v>1</v>
      </c>
      <c r="S29" s="38" t="str">
        <f ca="1">CONCATENATE(YEAR(Q29),":",MONTH(Q29),":",R29,":",WEEKLY_REPORT_DAY,":", INDIRECT(CONCATENATE($B$39, "$A$1")))</f>
        <v>2015:12:1:7:WEST</v>
      </c>
      <c r="T29" s="37" t="e">
        <f t="shared" ca="1" si="16"/>
        <v>#N/A</v>
      </c>
      <c r="U29" s="30" t="e">
        <f t="shared" ca="1" si="17"/>
        <v>#N/A</v>
      </c>
      <c r="V29" s="30" t="e">
        <f t="shared" ca="1" si="10"/>
        <v>#N/A</v>
      </c>
      <c r="W29" s="30" t="e">
        <f t="shared" ca="1" si="10"/>
        <v>#N/A</v>
      </c>
      <c r="X29" s="30" t="e">
        <f t="shared" ca="1" si="10"/>
        <v>#N/A</v>
      </c>
      <c r="Y29" s="30" t="e">
        <f t="shared" ca="1" si="10"/>
        <v>#N/A</v>
      </c>
      <c r="Z29" s="30">
        <f t="shared" ca="1" si="11"/>
        <v>3</v>
      </c>
      <c r="AA29" s="30">
        <f t="shared" ca="1" si="12"/>
        <v>66</v>
      </c>
      <c r="AB29" s="30">
        <f t="shared" ca="1" si="13"/>
        <v>33</v>
      </c>
      <c r="AC29" s="30">
        <f t="shared" ca="1" si="14"/>
        <v>55</v>
      </c>
      <c r="AD29" s="30">
        <f t="shared" ca="1" si="15"/>
        <v>11</v>
      </c>
    </row>
    <row r="30" spans="1:30">
      <c r="A30" s="8">
        <v>0</v>
      </c>
      <c r="B30" s="37">
        <f t="shared" si="0"/>
        <v>2016</v>
      </c>
      <c r="C30" s="37">
        <v>4</v>
      </c>
      <c r="D30" s="38">
        <f t="shared" si="1"/>
        <v>42461</v>
      </c>
      <c r="E30" s="38" t="str">
        <f t="shared" ca="1" si="2"/>
        <v>2016:4:0:0:WEST</v>
      </c>
      <c r="F30" s="37" t="e">
        <f t="shared" ca="1" si="5"/>
        <v>#N/A</v>
      </c>
      <c r="G30" s="30" t="e">
        <f t="shared" ca="1" si="6"/>
        <v>#N/A</v>
      </c>
      <c r="H30" s="30">
        <f t="shared" si="3"/>
        <v>8</v>
      </c>
      <c r="I30" s="37" t="e">
        <f t="shared" ca="1" si="7"/>
        <v>#N/A</v>
      </c>
      <c r="J30" s="11" t="str">
        <f t="shared" ca="1" si="8"/>
        <v/>
      </c>
      <c r="K30" s="11" t="str">
        <f t="shared" ca="1" si="8"/>
        <v/>
      </c>
      <c r="L30" s="11" t="str">
        <f t="shared" ca="1" si="8"/>
        <v/>
      </c>
      <c r="M30" s="11" t="str">
        <f t="shared" ca="1" si="8"/>
        <v/>
      </c>
      <c r="N30" s="11" t="str">
        <f t="shared" ca="1" si="8"/>
        <v/>
      </c>
      <c r="O30" s="11" t="str">
        <f t="shared" ca="1" si="8"/>
        <v/>
      </c>
      <c r="P30" s="8">
        <v>-8</v>
      </c>
      <c r="Q30" s="38">
        <f>DATE(YEAR, MONTH,DAY + 7*P30)</f>
        <v>42351</v>
      </c>
      <c r="R30" s="37">
        <f t="shared" si="9"/>
        <v>2</v>
      </c>
      <c r="S30" s="38" t="str">
        <f ca="1">CONCATENATE(YEAR(Q30),":",MONTH(Q30),":",R30,":",WEEKLY_REPORT_DAY,":", INDIRECT(CONCATENATE($B$39, "$A$1")))</f>
        <v>2015:12:2:7:WEST</v>
      </c>
      <c r="T30" s="37" t="e">
        <f t="shared" ca="1" si="16"/>
        <v>#N/A</v>
      </c>
      <c r="U30" s="30" t="e">
        <f t="shared" ca="1" si="17"/>
        <v>#N/A</v>
      </c>
      <c r="V30" s="30" t="e">
        <f t="shared" ca="1" si="10"/>
        <v>#N/A</v>
      </c>
      <c r="W30" s="30" t="e">
        <f t="shared" ca="1" si="10"/>
        <v>#N/A</v>
      </c>
      <c r="X30" s="30" t="e">
        <f t="shared" ca="1" si="10"/>
        <v>#N/A</v>
      </c>
      <c r="Y30" s="30" t="e">
        <f t="shared" ca="1" si="10"/>
        <v>#N/A</v>
      </c>
      <c r="Z30" s="30">
        <f t="shared" ca="1" si="11"/>
        <v>3</v>
      </c>
      <c r="AA30" s="30">
        <f t="shared" ca="1" si="12"/>
        <v>66</v>
      </c>
      <c r="AB30" s="30">
        <f t="shared" ca="1" si="13"/>
        <v>33</v>
      </c>
      <c r="AC30" s="30">
        <f t="shared" ca="1" si="14"/>
        <v>55</v>
      </c>
      <c r="AD30" s="30">
        <f t="shared" ca="1" si="15"/>
        <v>11</v>
      </c>
    </row>
    <row r="31" spans="1:30">
      <c r="A31" s="8">
        <v>0</v>
      </c>
      <c r="B31" s="37">
        <f t="shared" si="0"/>
        <v>2016</v>
      </c>
      <c r="C31" s="37">
        <v>5</v>
      </c>
      <c r="D31" s="38">
        <f t="shared" si="1"/>
        <v>42491</v>
      </c>
      <c r="E31" s="38" t="str">
        <f t="shared" ca="1" si="2"/>
        <v>2016:5:0:0:WEST</v>
      </c>
      <c r="F31" s="37" t="e">
        <f t="shared" ca="1" si="5"/>
        <v>#N/A</v>
      </c>
      <c r="G31" s="30" t="e">
        <f t="shared" ca="1" si="6"/>
        <v>#N/A</v>
      </c>
      <c r="H31" s="30">
        <f t="shared" si="3"/>
        <v>8</v>
      </c>
      <c r="I31" s="37" t="e">
        <f t="shared" ca="1" si="7"/>
        <v>#N/A</v>
      </c>
      <c r="J31" s="11" t="str">
        <f t="shared" ca="1" si="8"/>
        <v/>
      </c>
      <c r="K31" s="11" t="str">
        <f t="shared" ca="1" si="8"/>
        <v/>
      </c>
      <c r="L31" s="11" t="str">
        <f t="shared" ca="1" si="8"/>
        <v/>
      </c>
      <c r="M31" s="11" t="str">
        <f t="shared" ca="1" si="8"/>
        <v/>
      </c>
      <c r="N31" s="11" t="str">
        <f t="shared" ca="1" si="8"/>
        <v/>
      </c>
      <c r="O31" s="11" t="str">
        <f t="shared" ca="1" si="8"/>
        <v/>
      </c>
      <c r="P31" s="8">
        <v>-7</v>
      </c>
      <c r="Q31" s="38">
        <f>DATE(YEAR, MONTH,DAY + 7*P31)</f>
        <v>42358</v>
      </c>
      <c r="R31" s="37">
        <f t="shared" si="9"/>
        <v>3</v>
      </c>
      <c r="S31" s="38" t="str">
        <f ca="1">CONCATENATE(YEAR(Q31),":",MONTH(Q31),":",R31,":",WEEKLY_REPORT_DAY,":", INDIRECT(CONCATENATE($B$39, "$A$1")))</f>
        <v>2015:12:3:7:WEST</v>
      </c>
      <c r="T31" s="37" t="e">
        <f t="shared" ca="1" si="16"/>
        <v>#N/A</v>
      </c>
      <c r="U31" s="30" t="e">
        <f t="shared" ca="1" si="17"/>
        <v>#N/A</v>
      </c>
      <c r="V31" s="30" t="e">
        <f t="shared" ca="1" si="10"/>
        <v>#N/A</v>
      </c>
      <c r="W31" s="30" t="e">
        <f t="shared" ca="1" si="10"/>
        <v>#N/A</v>
      </c>
      <c r="X31" s="30" t="e">
        <f t="shared" ca="1" si="10"/>
        <v>#N/A</v>
      </c>
      <c r="Y31" s="30" t="e">
        <f t="shared" ca="1" si="10"/>
        <v>#N/A</v>
      </c>
      <c r="Z31" s="30">
        <f t="shared" ca="1" si="11"/>
        <v>3</v>
      </c>
      <c r="AA31" s="30">
        <f t="shared" ca="1" si="12"/>
        <v>66</v>
      </c>
      <c r="AB31" s="30">
        <f t="shared" ca="1" si="13"/>
        <v>33</v>
      </c>
      <c r="AC31" s="30">
        <f t="shared" ca="1" si="14"/>
        <v>55</v>
      </c>
      <c r="AD31" s="30">
        <f t="shared" ca="1" si="15"/>
        <v>11</v>
      </c>
    </row>
    <row r="32" spans="1:30">
      <c r="A32" s="8">
        <v>0</v>
      </c>
      <c r="B32" s="37">
        <f t="shared" si="0"/>
        <v>2016</v>
      </c>
      <c r="C32" s="37">
        <v>6</v>
      </c>
      <c r="D32" s="38">
        <f t="shared" si="1"/>
        <v>42522</v>
      </c>
      <c r="E32" s="38" t="str">
        <f t="shared" ca="1" si="2"/>
        <v>2016:6:0:0:WEST</v>
      </c>
      <c r="F32" s="37" t="e">
        <f t="shared" ca="1" si="5"/>
        <v>#N/A</v>
      </c>
      <c r="G32" s="30" t="e">
        <f t="shared" ca="1" si="6"/>
        <v>#N/A</v>
      </c>
      <c r="H32" s="30">
        <f t="shared" si="3"/>
        <v>8</v>
      </c>
      <c r="I32" s="37" t="e">
        <f t="shared" ca="1" si="7"/>
        <v>#N/A</v>
      </c>
      <c r="J32" s="11" t="str">
        <f t="shared" ca="1" si="8"/>
        <v/>
      </c>
      <c r="K32" s="11" t="str">
        <f t="shared" ca="1" si="8"/>
        <v/>
      </c>
      <c r="L32" s="11" t="str">
        <f t="shared" ca="1" si="8"/>
        <v/>
      </c>
      <c r="M32" s="11" t="str">
        <f t="shared" ca="1" si="8"/>
        <v/>
      </c>
      <c r="N32" s="11" t="str">
        <f t="shared" ca="1" si="8"/>
        <v/>
      </c>
      <c r="O32" s="11" t="str">
        <f t="shared" ca="1" si="8"/>
        <v/>
      </c>
      <c r="P32" s="8">
        <v>-6</v>
      </c>
      <c r="Q32" s="38">
        <f>DATE(YEAR, MONTH,DAY + 7*P32)</f>
        <v>42365</v>
      </c>
      <c r="R32" s="37">
        <f t="shared" si="9"/>
        <v>4</v>
      </c>
      <c r="S32" s="38" t="str">
        <f ca="1">CONCATENATE(YEAR(Q32),":",MONTH(Q32),":",R32,":",WEEKLY_REPORT_DAY,":", INDIRECT(CONCATENATE($B$39, "$A$1")))</f>
        <v>2015:12:4:7:WEST</v>
      </c>
      <c r="T32" s="37" t="e">
        <f t="shared" ca="1" si="16"/>
        <v>#N/A</v>
      </c>
      <c r="U32" s="30" t="e">
        <f t="shared" ca="1" si="17"/>
        <v>#N/A</v>
      </c>
      <c r="V32" s="30" t="e">
        <f t="shared" ca="1" si="10"/>
        <v>#N/A</v>
      </c>
      <c r="W32" s="30" t="e">
        <f t="shared" ca="1" si="10"/>
        <v>#N/A</v>
      </c>
      <c r="X32" s="30" t="e">
        <f t="shared" ca="1" si="10"/>
        <v>#N/A</v>
      </c>
      <c r="Y32" s="30" t="e">
        <f t="shared" ca="1" si="10"/>
        <v>#N/A</v>
      </c>
      <c r="Z32" s="30">
        <f t="shared" ca="1" si="11"/>
        <v>3</v>
      </c>
      <c r="AA32" s="30">
        <f t="shared" ca="1" si="12"/>
        <v>66</v>
      </c>
      <c r="AB32" s="30">
        <f t="shared" ca="1" si="13"/>
        <v>33</v>
      </c>
      <c r="AC32" s="30">
        <f t="shared" ca="1" si="14"/>
        <v>55</v>
      </c>
      <c r="AD32" s="30">
        <f t="shared" ca="1" si="15"/>
        <v>11</v>
      </c>
    </row>
    <row r="33" spans="1:30">
      <c r="A33" s="8">
        <v>0</v>
      </c>
      <c r="B33" s="37">
        <f t="shared" si="0"/>
        <v>2016</v>
      </c>
      <c r="C33" s="37">
        <v>7</v>
      </c>
      <c r="D33" s="38">
        <f t="shared" si="1"/>
        <v>42552</v>
      </c>
      <c r="E33" s="38" t="str">
        <f t="shared" ca="1" si="2"/>
        <v>2016:7:0:0:WEST</v>
      </c>
      <c r="F33" s="37" t="e">
        <f t="shared" ca="1" si="5"/>
        <v>#N/A</v>
      </c>
      <c r="G33" s="30" t="e">
        <f t="shared" ca="1" si="6"/>
        <v>#N/A</v>
      </c>
      <c r="H33" s="30">
        <f t="shared" si="3"/>
        <v>8</v>
      </c>
      <c r="I33" s="37" t="e">
        <f t="shared" ca="1" si="7"/>
        <v>#N/A</v>
      </c>
      <c r="J33" s="11" t="str">
        <f t="shared" ca="1" si="8"/>
        <v/>
      </c>
      <c r="K33" s="11" t="str">
        <f t="shared" ca="1" si="8"/>
        <v/>
      </c>
      <c r="L33" s="11" t="str">
        <f t="shared" ca="1" si="8"/>
        <v/>
      </c>
      <c r="M33" s="11" t="str">
        <f t="shared" ca="1" si="8"/>
        <v/>
      </c>
      <c r="N33" s="11" t="str">
        <f t="shared" ca="1" si="8"/>
        <v/>
      </c>
      <c r="O33" s="11" t="str">
        <f t="shared" ca="1" si="8"/>
        <v/>
      </c>
      <c r="P33" s="8">
        <v>-5</v>
      </c>
      <c r="Q33" s="38">
        <f>DATE(YEAR, MONTH,DAY + 7*P33)</f>
        <v>42372</v>
      </c>
      <c r="R33" s="37">
        <f t="shared" si="9"/>
        <v>1</v>
      </c>
      <c r="S33" s="38" t="str">
        <f ca="1">CONCATENATE(YEAR(Q33),":",MONTH(Q33),":",R33,":",WEEKLY_REPORT_DAY,":", INDIRECT(CONCATENATE($B$39, "$A$1")))</f>
        <v>2016:1:1:7:WEST</v>
      </c>
      <c r="T33" s="37" t="e">
        <f t="shared" ca="1" si="16"/>
        <v>#N/A</v>
      </c>
      <c r="U33" s="30" t="e">
        <f t="shared" ca="1" si="17"/>
        <v>#N/A</v>
      </c>
      <c r="V33" s="30" t="e">
        <f t="shared" ca="1" si="10"/>
        <v>#N/A</v>
      </c>
      <c r="W33" s="30" t="e">
        <f t="shared" ca="1" si="10"/>
        <v>#N/A</v>
      </c>
      <c r="X33" s="30" t="e">
        <f t="shared" ca="1" si="10"/>
        <v>#N/A</v>
      </c>
      <c r="Y33" s="30" t="e">
        <f t="shared" ca="1" si="10"/>
        <v>#N/A</v>
      </c>
      <c r="Z33" s="30">
        <f t="shared" ca="1" si="11"/>
        <v>3</v>
      </c>
      <c r="AA33" s="30">
        <f t="shared" ca="1" si="12"/>
        <v>66</v>
      </c>
      <c r="AB33" s="30">
        <f t="shared" ca="1" si="13"/>
        <v>33</v>
      </c>
      <c r="AC33" s="30">
        <f t="shared" ca="1" si="14"/>
        <v>55</v>
      </c>
      <c r="AD33" s="30">
        <f t="shared" ca="1" si="15"/>
        <v>11</v>
      </c>
    </row>
    <row r="34" spans="1:30">
      <c r="A34" s="8">
        <v>0</v>
      </c>
      <c r="B34" s="37">
        <f t="shared" si="0"/>
        <v>2016</v>
      </c>
      <c r="C34" s="37">
        <v>8</v>
      </c>
      <c r="D34" s="38">
        <f t="shared" si="1"/>
        <v>42583</v>
      </c>
      <c r="E34" s="38" t="str">
        <f t="shared" ca="1" si="2"/>
        <v>2016:8:0:0:WEST</v>
      </c>
      <c r="F34" s="37" t="e">
        <f t="shared" ca="1" si="5"/>
        <v>#N/A</v>
      </c>
      <c r="G34" s="30" t="e">
        <f t="shared" ca="1" si="6"/>
        <v>#N/A</v>
      </c>
      <c r="H34" s="30">
        <f t="shared" si="3"/>
        <v>8</v>
      </c>
      <c r="I34" s="37" t="e">
        <f t="shared" ca="1" si="7"/>
        <v>#N/A</v>
      </c>
      <c r="J34" s="11" t="str">
        <f t="shared" ca="1" si="8"/>
        <v/>
      </c>
      <c r="K34" s="11" t="str">
        <f t="shared" ca="1" si="8"/>
        <v/>
      </c>
      <c r="L34" s="11" t="str">
        <f t="shared" ca="1" si="8"/>
        <v/>
      </c>
      <c r="M34" s="11" t="str">
        <f t="shared" ca="1" si="8"/>
        <v/>
      </c>
      <c r="N34" s="11" t="str">
        <f t="shared" ca="1" si="8"/>
        <v/>
      </c>
      <c r="O34" s="11" t="str">
        <f t="shared" ca="1" si="8"/>
        <v/>
      </c>
      <c r="P34" s="8">
        <v>-4</v>
      </c>
      <c r="Q34" s="38">
        <f>DATE(YEAR, MONTH,DAY + 7*P34)</f>
        <v>42379</v>
      </c>
      <c r="R34" s="37">
        <f t="shared" si="9"/>
        <v>2</v>
      </c>
      <c r="S34" s="38" t="str">
        <f ca="1">CONCATENATE(YEAR(Q34),":",MONTH(Q34),":",R34,":",WEEKLY_REPORT_DAY,":", INDIRECT(CONCATENATE($B$39, "$A$1")))</f>
        <v>2016:1:2:7:WEST</v>
      </c>
      <c r="T34" s="37">
        <f t="shared" ca="1" si="16"/>
        <v>10</v>
      </c>
      <c r="U34" s="30">
        <f t="shared" ca="1" si="17"/>
        <v>0</v>
      </c>
      <c r="V34" s="30">
        <f t="shared" ca="1" si="10"/>
        <v>40</v>
      </c>
      <c r="W34" s="30">
        <f t="shared" ca="1" si="10"/>
        <v>0</v>
      </c>
      <c r="X34" s="30">
        <f t="shared" ca="1" si="10"/>
        <v>18</v>
      </c>
      <c r="Y34" s="30">
        <f t="shared" ca="1" si="10"/>
        <v>0</v>
      </c>
      <c r="Z34" s="30">
        <f t="shared" ca="1" si="11"/>
        <v>3</v>
      </c>
      <c r="AA34" s="30">
        <f t="shared" ca="1" si="12"/>
        <v>66</v>
      </c>
      <c r="AB34" s="30">
        <f t="shared" ca="1" si="13"/>
        <v>33</v>
      </c>
      <c r="AC34" s="30">
        <f t="shared" ca="1" si="14"/>
        <v>55</v>
      </c>
      <c r="AD34" s="30">
        <f t="shared" ca="1" si="15"/>
        <v>11</v>
      </c>
    </row>
    <row r="35" spans="1:30">
      <c r="A35" s="8">
        <v>0</v>
      </c>
      <c r="B35" s="37">
        <f t="shared" si="0"/>
        <v>2016</v>
      </c>
      <c r="C35" s="37">
        <v>9</v>
      </c>
      <c r="D35" s="38">
        <f t="shared" si="1"/>
        <v>42614</v>
      </c>
      <c r="E35" s="38" t="str">
        <f t="shared" ca="1" si="2"/>
        <v>2016:9:0:0:WEST</v>
      </c>
      <c r="F35" s="37" t="e">
        <f t="shared" ca="1" si="5"/>
        <v>#N/A</v>
      </c>
      <c r="G35" s="30" t="e">
        <f t="shared" ca="1" si="6"/>
        <v>#N/A</v>
      </c>
      <c r="H35" s="30">
        <f t="shared" si="3"/>
        <v>8</v>
      </c>
      <c r="I35" s="37" t="e">
        <f t="shared" ca="1" si="7"/>
        <v>#N/A</v>
      </c>
      <c r="J35" s="11" t="str">
        <f t="shared" ca="1" si="8"/>
        <v/>
      </c>
      <c r="K35" s="11" t="str">
        <f t="shared" ca="1" si="8"/>
        <v/>
      </c>
      <c r="L35" s="11" t="str">
        <f t="shared" ca="1" si="8"/>
        <v/>
      </c>
      <c r="M35" s="11" t="str">
        <f t="shared" ca="1" si="8"/>
        <v/>
      </c>
      <c r="N35" s="11" t="str">
        <f t="shared" ca="1" si="8"/>
        <v/>
      </c>
      <c r="O35" s="11" t="str">
        <f t="shared" ca="1" si="8"/>
        <v/>
      </c>
      <c r="P35" s="8">
        <v>-3</v>
      </c>
      <c r="Q35" s="38">
        <f>DATE(YEAR, MONTH,DAY + 7*P35)</f>
        <v>42386</v>
      </c>
      <c r="R35" s="37">
        <f t="shared" si="9"/>
        <v>3</v>
      </c>
      <c r="S35" s="38" t="str">
        <f ca="1">CONCATENATE(YEAR(Q35),":",MONTH(Q35),":",R35,":",WEEKLY_REPORT_DAY,":", INDIRECT(CONCATENATE($B$39, "$A$1")))</f>
        <v>2016:1:3:7:WEST</v>
      </c>
      <c r="T35" s="37" t="e">
        <f t="shared" ca="1" si="16"/>
        <v>#N/A</v>
      </c>
      <c r="U35" s="30" t="e">
        <f t="shared" ca="1" si="17"/>
        <v>#N/A</v>
      </c>
      <c r="V35" s="30" t="e">
        <f t="shared" ca="1" si="10"/>
        <v>#N/A</v>
      </c>
      <c r="W35" s="30" t="e">
        <f t="shared" ca="1" si="10"/>
        <v>#N/A</v>
      </c>
      <c r="X35" s="30" t="e">
        <f t="shared" ca="1" si="10"/>
        <v>#N/A</v>
      </c>
      <c r="Y35" s="30" t="e">
        <f t="shared" ca="1" si="10"/>
        <v>#N/A</v>
      </c>
      <c r="Z35" s="30">
        <f t="shared" ca="1" si="11"/>
        <v>3</v>
      </c>
      <c r="AA35" s="30">
        <f t="shared" ca="1" si="12"/>
        <v>66</v>
      </c>
      <c r="AB35" s="30">
        <f t="shared" ca="1" si="13"/>
        <v>33</v>
      </c>
      <c r="AC35" s="30">
        <f t="shared" ca="1" si="14"/>
        <v>55</v>
      </c>
      <c r="AD35" s="30">
        <f t="shared" ca="1" si="15"/>
        <v>11</v>
      </c>
    </row>
    <row r="36" spans="1:30">
      <c r="A36" s="8">
        <v>0</v>
      </c>
      <c r="B36" s="37">
        <f t="shared" si="0"/>
        <v>2016</v>
      </c>
      <c r="C36" s="37">
        <v>10</v>
      </c>
      <c r="D36" s="38">
        <f t="shared" si="1"/>
        <v>42644</v>
      </c>
      <c r="E36" s="38" t="str">
        <f t="shared" ca="1" si="2"/>
        <v>2016:10:0:0:WEST</v>
      </c>
      <c r="F36" s="37" t="e">
        <f t="shared" ca="1" si="5"/>
        <v>#N/A</v>
      </c>
      <c r="G36" s="30" t="e">
        <f t="shared" ca="1" si="6"/>
        <v>#N/A</v>
      </c>
      <c r="H36" s="30">
        <f t="shared" si="3"/>
        <v>8</v>
      </c>
      <c r="I36" s="37" t="e">
        <f t="shared" ca="1" si="7"/>
        <v>#N/A</v>
      </c>
      <c r="J36" s="11" t="str">
        <f t="shared" ca="1" si="8"/>
        <v/>
      </c>
      <c r="K36" s="11" t="str">
        <f t="shared" ca="1" si="8"/>
        <v/>
      </c>
      <c r="L36" s="11" t="str">
        <f t="shared" ca="1" si="8"/>
        <v/>
      </c>
      <c r="M36" s="11" t="str">
        <f t="shared" ca="1" si="8"/>
        <v/>
      </c>
      <c r="N36" s="11" t="str">
        <f t="shared" ca="1" si="8"/>
        <v/>
      </c>
      <c r="O36" s="11" t="str">
        <f t="shared" ca="1" si="8"/>
        <v/>
      </c>
      <c r="P36" s="8">
        <v>-2</v>
      </c>
      <c r="Q36" s="38">
        <f>DATE(YEAR, MONTH,DAY + 7*P36)</f>
        <v>42393</v>
      </c>
      <c r="R36" s="37">
        <f t="shared" si="9"/>
        <v>4</v>
      </c>
      <c r="S36" s="38" t="str">
        <f ca="1">CONCATENATE(YEAR(Q36),":",MONTH(Q36),":",R36,":",WEEKLY_REPORT_DAY,":", INDIRECT(CONCATENATE($B$39, "$A$1")))</f>
        <v>2016:1:4:7:WEST</v>
      </c>
      <c r="T36" s="37">
        <f t="shared" ca="1" si="16"/>
        <v>21</v>
      </c>
      <c r="U36" s="30">
        <f t="shared" ca="1" si="17"/>
        <v>2</v>
      </c>
      <c r="V36" s="30">
        <f t="shared" ca="1" si="10"/>
        <v>52</v>
      </c>
      <c r="W36" s="30">
        <f t="shared" ca="1" si="10"/>
        <v>16</v>
      </c>
      <c r="X36" s="30">
        <f t="shared" ca="1" si="10"/>
        <v>46</v>
      </c>
      <c r="Y36" s="30">
        <f t="shared" ca="1" si="10"/>
        <v>0</v>
      </c>
      <c r="Z36" s="30">
        <f t="shared" ca="1" si="11"/>
        <v>3</v>
      </c>
      <c r="AA36" s="30">
        <f t="shared" ca="1" si="12"/>
        <v>66</v>
      </c>
      <c r="AB36" s="30">
        <f t="shared" ca="1" si="13"/>
        <v>33</v>
      </c>
      <c r="AC36" s="30">
        <f t="shared" ca="1" si="14"/>
        <v>55</v>
      </c>
      <c r="AD36" s="30">
        <f t="shared" ca="1" si="15"/>
        <v>11</v>
      </c>
    </row>
    <row r="37" spans="1:30">
      <c r="A37" s="8">
        <v>0</v>
      </c>
      <c r="B37" s="37">
        <f t="shared" si="0"/>
        <v>2016</v>
      </c>
      <c r="C37" s="37">
        <v>11</v>
      </c>
      <c r="D37" s="38">
        <f t="shared" si="1"/>
        <v>42675</v>
      </c>
      <c r="E37" s="38" t="str">
        <f t="shared" ca="1" si="2"/>
        <v>2016:11:0:0:WEST</v>
      </c>
      <c r="F37" s="37" t="e">
        <f t="shared" ca="1" si="5"/>
        <v>#N/A</v>
      </c>
      <c r="G37" s="30" t="e">
        <f t="shared" ca="1" si="6"/>
        <v>#N/A</v>
      </c>
      <c r="H37" s="30">
        <f t="shared" si="3"/>
        <v>8</v>
      </c>
      <c r="I37" s="37" t="e">
        <f t="shared" ca="1" si="7"/>
        <v>#N/A</v>
      </c>
      <c r="J37" s="11" t="str">
        <f t="shared" ca="1" si="8"/>
        <v/>
      </c>
      <c r="K37" s="11" t="str">
        <f t="shared" ca="1" si="8"/>
        <v/>
      </c>
      <c r="L37" s="11" t="str">
        <f t="shared" ca="1" si="8"/>
        <v/>
      </c>
      <c r="M37" s="11" t="str">
        <f t="shared" ca="1" si="8"/>
        <v/>
      </c>
      <c r="N37" s="11" t="str">
        <f t="shared" ca="1" si="8"/>
        <v/>
      </c>
      <c r="O37" s="11" t="str">
        <f t="shared" ca="1" si="8"/>
        <v/>
      </c>
      <c r="P37" s="8">
        <v>-1</v>
      </c>
      <c r="Q37" s="38">
        <f>DATE(YEAR, MONTH,DAY + 7*P37)</f>
        <v>42400</v>
      </c>
      <c r="R37" s="37">
        <f t="shared" si="9"/>
        <v>5</v>
      </c>
      <c r="S37" s="38" t="str">
        <f ca="1">CONCATENATE(YEAR(Q37),":",MONTH(Q37),":",R37,":",WEEKLY_REPORT_DAY,":", INDIRECT(CONCATENATE($B$39, "$A$1")))</f>
        <v>2016:1:5:7:WEST</v>
      </c>
      <c r="T37" s="37">
        <f t="shared" ca="1" si="16"/>
        <v>32</v>
      </c>
      <c r="U37" s="30">
        <f t="shared" ca="1" si="17"/>
        <v>3</v>
      </c>
      <c r="V37" s="30">
        <f t="shared" ca="1" si="10"/>
        <v>58</v>
      </c>
      <c r="W37" s="30">
        <f t="shared" ca="1" si="10"/>
        <v>17</v>
      </c>
      <c r="X37" s="30">
        <f t="shared" ca="1" si="10"/>
        <v>50</v>
      </c>
      <c r="Y37" s="30">
        <f t="shared" ca="1" si="10"/>
        <v>0</v>
      </c>
      <c r="Z37" s="30">
        <f t="shared" ca="1" si="11"/>
        <v>3</v>
      </c>
      <c r="AA37" s="30">
        <f t="shared" ca="1" si="12"/>
        <v>66</v>
      </c>
      <c r="AB37" s="30">
        <f t="shared" ca="1" si="13"/>
        <v>33</v>
      </c>
      <c r="AC37" s="30">
        <f t="shared" ca="1" si="14"/>
        <v>55</v>
      </c>
      <c r="AD37" s="30">
        <f t="shared" ca="1" si="15"/>
        <v>11</v>
      </c>
    </row>
    <row r="38" spans="1:30">
      <c r="A38" s="8">
        <v>0</v>
      </c>
      <c r="B38" s="37">
        <f t="shared" si="0"/>
        <v>2016</v>
      </c>
      <c r="C38" s="37">
        <v>12</v>
      </c>
      <c r="D38" s="38">
        <f t="shared" si="1"/>
        <v>42705</v>
      </c>
      <c r="E38" s="38" t="str">
        <f t="shared" ca="1" si="2"/>
        <v>2016:12:0:0:WEST</v>
      </c>
      <c r="F38" s="37" t="e">
        <f t="shared" ca="1" si="5"/>
        <v>#N/A</v>
      </c>
      <c r="G38" s="30" t="e">
        <f t="shared" ca="1" si="6"/>
        <v>#N/A</v>
      </c>
      <c r="H38" s="30">
        <f t="shared" si="3"/>
        <v>8</v>
      </c>
      <c r="I38" s="37" t="e">
        <f t="shared" ca="1" si="7"/>
        <v>#N/A</v>
      </c>
      <c r="J38" s="11" t="str">
        <f t="shared" ca="1" si="8"/>
        <v/>
      </c>
      <c r="K38" s="11" t="str">
        <f t="shared" ca="1" si="8"/>
        <v/>
      </c>
      <c r="L38" s="11" t="str">
        <f t="shared" ca="1" si="8"/>
        <v/>
      </c>
      <c r="M38" s="11" t="str">
        <f t="shared" ca="1" si="8"/>
        <v/>
      </c>
      <c r="N38" s="11" t="str">
        <f t="shared" ca="1" si="8"/>
        <v/>
      </c>
      <c r="O38" s="11" t="str">
        <f t="shared" ca="1" si="8"/>
        <v/>
      </c>
      <c r="P38" s="8">
        <v>0</v>
      </c>
      <c r="Q38" s="38">
        <f>DATE(YEAR, MONTH,DAY + 7*P38)</f>
        <v>42407</v>
      </c>
      <c r="R38" s="37">
        <f t="shared" si="9"/>
        <v>1</v>
      </c>
      <c r="S38" s="38" t="str">
        <f ca="1">CONCATENATE(YEAR(Q38),":",MONTH(Q38),":",R38,":",WEEKLY_REPORT_DAY,":", INDIRECT(CONCATENATE($B$39, "$A$1")))</f>
        <v>2016:2:1:7:WEST</v>
      </c>
      <c r="T38" s="37">
        <f t="shared" ca="1" si="16"/>
        <v>43</v>
      </c>
      <c r="U38" s="30">
        <f t="shared" ca="1" si="17"/>
        <v>0</v>
      </c>
      <c r="V38" s="30">
        <f t="shared" ca="1" si="10"/>
        <v>58</v>
      </c>
      <c r="W38" s="30">
        <f t="shared" ca="1" si="10"/>
        <v>13</v>
      </c>
      <c r="X38" s="30">
        <f t="shared" ca="1" si="10"/>
        <v>43</v>
      </c>
      <c r="Y38" s="30">
        <f t="shared" ca="1" si="10"/>
        <v>1</v>
      </c>
      <c r="Z38" s="30">
        <f t="shared" ca="1" si="11"/>
        <v>3</v>
      </c>
      <c r="AA38" s="30">
        <f t="shared" ca="1" si="12"/>
        <v>66</v>
      </c>
      <c r="AB38" s="30">
        <f t="shared" ca="1" si="13"/>
        <v>33</v>
      </c>
      <c r="AC38" s="30">
        <f t="shared" ca="1" si="14"/>
        <v>55</v>
      </c>
      <c r="AD38" s="30">
        <f t="shared" ca="1" si="15"/>
        <v>11</v>
      </c>
    </row>
    <row r="39" spans="1:30">
      <c r="A39" s="8" t="s">
        <v>1475</v>
      </c>
      <c r="B39" s="2" t="s">
        <v>1474</v>
      </c>
      <c r="C39" s="37"/>
      <c r="D39" s="37"/>
      <c r="G39" s="8">
        <f ca="1">SUMIFS(G3:G38, $B3:$B38,YEAR,G3:G38,"&lt;&gt;#N/A")</f>
        <v>8</v>
      </c>
      <c r="H39" s="37"/>
      <c r="J39" s="8">
        <f ca="1">SUM(J3:J38)</f>
        <v>3</v>
      </c>
      <c r="K39" s="8">
        <f t="shared" ref="K39:O39" ca="1" si="18">SUM(K3:K38)</f>
        <v>0</v>
      </c>
      <c r="L39" s="8">
        <f t="shared" ca="1" si="18"/>
        <v>0</v>
      </c>
      <c r="M39" s="8">
        <f t="shared" ca="1" si="18"/>
        <v>7</v>
      </c>
      <c r="N39" s="8">
        <f t="shared" ca="1" si="18"/>
        <v>1</v>
      </c>
      <c r="O39" s="8">
        <f t="shared" ca="1" si="18"/>
        <v>1</v>
      </c>
    </row>
    <row r="40" spans="1:30">
      <c r="A40" s="8" t="s">
        <v>1476</v>
      </c>
      <c r="B40" s="2" t="s">
        <v>1479</v>
      </c>
      <c r="C40" s="37"/>
      <c r="D40" s="37"/>
      <c r="H40" s="37"/>
    </row>
    <row r="41" spans="1:30">
      <c r="A41" s="8" t="s">
        <v>1477</v>
      </c>
      <c r="B41" s="2" t="s">
        <v>1478</v>
      </c>
      <c r="C41" s="37"/>
      <c r="D41" s="37"/>
      <c r="H41" s="37"/>
    </row>
    <row r="42" spans="1:30">
      <c r="A42" s="60" t="s">
        <v>1480</v>
      </c>
      <c r="B42" s="2" t="s">
        <v>1481</v>
      </c>
      <c r="C42" s="37"/>
      <c r="D42" s="37"/>
      <c r="H42" s="37"/>
    </row>
    <row r="43" spans="1:30">
      <c r="A43" s="8" t="s">
        <v>1421</v>
      </c>
      <c r="B43" s="1">
        <v>8</v>
      </c>
      <c r="H43" s="37"/>
      <c r="I43" s="37"/>
      <c r="L43" s="37"/>
      <c r="M43" s="37"/>
      <c r="N43" s="37"/>
      <c r="O43" s="37"/>
      <c r="Q43" s="38"/>
    </row>
    <row r="44" spans="1:30">
      <c r="A44" s="8" t="s">
        <v>1420</v>
      </c>
      <c r="B44" s="8">
        <v>4</v>
      </c>
      <c r="H44" s="37"/>
      <c r="I44" s="37"/>
      <c r="L44" s="37"/>
      <c r="M44" s="37"/>
      <c r="N44" s="37"/>
      <c r="O44" s="37"/>
    </row>
    <row r="45" spans="1:30">
      <c r="A45" s="8" t="s">
        <v>1461</v>
      </c>
      <c r="B45" s="37">
        <f ca="1">COUNTA(INDIRECT(CONCATENATE($B$39,"$A:$A")))-1</f>
        <v>11</v>
      </c>
    </row>
    <row r="46" spans="1:30">
      <c r="A46" s="8" t="s">
        <v>632</v>
      </c>
      <c r="B46" s="8">
        <f ca="1">SUM(J39:L39)</f>
        <v>3</v>
      </c>
    </row>
    <row r="47" spans="1:30">
      <c r="A47" s="8" t="s">
        <v>633</v>
      </c>
      <c r="B47" s="8">
        <f ca="1">SUM(M39:O39)</f>
        <v>9</v>
      </c>
    </row>
    <row r="48" spans="1:30" ht="60">
      <c r="A48" s="8" t="s">
        <v>635</v>
      </c>
      <c r="B48" s="39" t="str">
        <f ca="1">CONCATENATE("Member Referral Goal 成員回條目標:     50%+ 
Member Referral Actual 成員回條實際:  ",$D$48)</f>
        <v>Member Referral Goal 成員回條目標:     50%+ 
Member Referral Actual 成員回條實際:  75%</v>
      </c>
      <c r="C48" s="40">
        <f ca="1">IFERROR(B47/SUM(B46:B47),"0")</f>
        <v>0.75</v>
      </c>
      <c r="D48" s="8" t="str">
        <f ca="1">TEXT(C48,"00%")</f>
        <v>75%</v>
      </c>
      <c r="W48" s="39"/>
      <c r="Y48" s="39"/>
      <c r="AB48" s="39"/>
    </row>
    <row r="49" spans="1:4" ht="45">
      <c r="A49" s="8" t="s">
        <v>636</v>
      </c>
      <c r="B49" s="39" t="str">
        <f ca="1">CONCATENATE("Stake Annual Goal 年度目標:  ",C49,"
Stake Actual YTD 年度實際:    ",D49)</f>
        <v>Stake Annual Goal 年度目標:  85
Stake Actual YTD 年度實際:    8</v>
      </c>
      <c r="C49" s="8">
        <f ca="1">INDIRECT(CONCATENATE($B$39,"$D$2"))</f>
        <v>85</v>
      </c>
      <c r="D49" s="8">
        <f ca="1">$G$39</f>
        <v>8</v>
      </c>
    </row>
    <row r="50" spans="1:4" ht="23.25">
      <c r="A50" s="8" t="s">
        <v>1419</v>
      </c>
      <c r="B50" s="64" t="str">
        <f ca="1">INDIRECT(CONCATENATE($B$39, "$B$1"))</f>
        <v>West Zone</v>
      </c>
    </row>
    <row r="51" spans="1:4">
      <c r="B51" s="62" t="str">
        <f ca="1">INDIRECT(CONCATENATE($B$39, "$B$2"))</f>
        <v>臺北西地帶</v>
      </c>
    </row>
    <row r="52" spans="1:4">
      <c r="B52" s="62" t="str">
        <f ca="1">INDIRECT(CONCATENATE($B$39, "$B$6"))</f>
        <v>West Stake</v>
      </c>
    </row>
    <row r="53" spans="1:4">
      <c r="B53" s="62" t="str">
        <f ca="1">INDIRECT(CONCATENATE($B$39, "$B$7"))</f>
        <v>臺北西支聯會</v>
      </c>
    </row>
    <row r="54" spans="1:4">
      <c r="B54" s="63">
        <f ca="1">INDIRECT(CONCATENATE($B$39, "$B$4"))</f>
        <v>42414</v>
      </c>
    </row>
    <row r="56" spans="1:4">
      <c r="A56" s="8" t="str">
        <f ca="1">CONCATENATE("2014   ",SUMIF($G$3:$G$14,"&lt;&gt;#N/A",$G$3:$G$14))</f>
        <v>2014   92</v>
      </c>
    </row>
    <row r="57" spans="1:4">
      <c r="A57" s="8" t="str">
        <f ca="1">CONCATENATE("2015   ",SUMIF($G$15:$G$26,"&lt;&gt;#N/A",$G$15:$G$26))</f>
        <v>2015   49</v>
      </c>
    </row>
    <row r="58" spans="1:4">
      <c r="A58" s="8" t="str">
        <f ca="1">CONCATENATE("2016   ",SUMIF($G$27:$G$38,"&lt;&gt;#N/A",$G$27:$G$38))</f>
        <v>2016   8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topLeftCell="A73" workbookViewId="0"/>
  </sheetViews>
  <sheetFormatPr defaultRowHeight="15"/>
  <cols>
    <col min="1" max="1" width="20.28515625" bestFit="1" customWidth="1"/>
    <col min="2" max="2" width="12" bestFit="1" customWidth="1"/>
    <col min="3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</cols>
  <sheetData>
    <row r="1" spans="1:18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76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t="s">
        <v>13</v>
      </c>
    </row>
    <row r="2" spans="1:18">
      <c r="A2" t="s">
        <v>1189</v>
      </c>
      <c r="B2" t="s">
        <v>1459</v>
      </c>
      <c r="C2">
        <v>0</v>
      </c>
      <c r="D2">
        <v>0</v>
      </c>
      <c r="E2">
        <v>0</v>
      </c>
      <c r="F2">
        <v>0</v>
      </c>
      <c r="G2">
        <v>0</v>
      </c>
      <c r="H2">
        <v>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t="s">
        <v>1258</v>
      </c>
      <c r="B3" t="s">
        <v>1459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1497</v>
      </c>
      <c r="B4" t="s">
        <v>1459</v>
      </c>
      <c r="C4">
        <v>0</v>
      </c>
      <c r="D4">
        <v>0</v>
      </c>
      <c r="E4">
        <v>0</v>
      </c>
      <c r="F4">
        <v>0</v>
      </c>
      <c r="G4">
        <v>0</v>
      </c>
      <c r="H4">
        <v>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t="s">
        <v>1498</v>
      </c>
      <c r="B5" t="s">
        <v>1459</v>
      </c>
      <c r="C5">
        <v>0</v>
      </c>
      <c r="D5">
        <v>0</v>
      </c>
      <c r="E5">
        <v>0</v>
      </c>
      <c r="F5">
        <v>0</v>
      </c>
      <c r="G5">
        <v>0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1316</v>
      </c>
      <c r="B6" t="s">
        <v>1459</v>
      </c>
      <c r="C6">
        <v>0</v>
      </c>
      <c r="D6">
        <v>0</v>
      </c>
      <c r="E6">
        <v>0</v>
      </c>
      <c r="F6">
        <v>0</v>
      </c>
      <c r="G6">
        <v>0</v>
      </c>
      <c r="H6">
        <v>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1339</v>
      </c>
      <c r="B7" t="s">
        <v>1459</v>
      </c>
      <c r="C7">
        <v>0</v>
      </c>
      <c r="D7">
        <v>0</v>
      </c>
      <c r="E7">
        <v>0</v>
      </c>
      <c r="F7">
        <v>0</v>
      </c>
      <c r="G7">
        <v>0</v>
      </c>
      <c r="H7">
        <v>10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1188</v>
      </c>
      <c r="B8" t="s">
        <v>1459</v>
      </c>
      <c r="C8">
        <v>0</v>
      </c>
      <c r="D8">
        <v>0</v>
      </c>
      <c r="E8">
        <v>0</v>
      </c>
      <c r="F8">
        <v>0</v>
      </c>
      <c r="G8">
        <v>0</v>
      </c>
      <c r="H8">
        <v>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1257</v>
      </c>
      <c r="B9" t="s">
        <v>1459</v>
      </c>
      <c r="C9">
        <v>0</v>
      </c>
      <c r="D9">
        <v>0</v>
      </c>
      <c r="E9">
        <v>0</v>
      </c>
      <c r="F9">
        <v>0</v>
      </c>
      <c r="G9">
        <v>0</v>
      </c>
      <c r="H9">
        <v>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1499</v>
      </c>
      <c r="B10" t="s">
        <v>1459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1500</v>
      </c>
      <c r="B11" t="s">
        <v>1459</v>
      </c>
      <c r="C11">
        <v>0</v>
      </c>
      <c r="D11">
        <v>0</v>
      </c>
      <c r="E11">
        <v>0</v>
      </c>
      <c r="F11">
        <v>0</v>
      </c>
      <c r="G11">
        <v>0</v>
      </c>
      <c r="H11">
        <v>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1315</v>
      </c>
      <c r="B12" t="s">
        <v>1459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1338</v>
      </c>
      <c r="B13" t="s">
        <v>1459</v>
      </c>
      <c r="C13">
        <v>0</v>
      </c>
      <c r="D13">
        <v>0</v>
      </c>
      <c r="E13">
        <v>0</v>
      </c>
      <c r="F13">
        <v>0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1187</v>
      </c>
      <c r="B14" t="s">
        <v>1459</v>
      </c>
      <c r="C14">
        <v>0</v>
      </c>
      <c r="D14">
        <v>0</v>
      </c>
      <c r="E14">
        <v>0</v>
      </c>
      <c r="F14">
        <v>0</v>
      </c>
      <c r="G14">
        <v>0</v>
      </c>
      <c r="H14">
        <v>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1256</v>
      </c>
      <c r="B15" t="s">
        <v>1459</v>
      </c>
      <c r="C15">
        <v>0</v>
      </c>
      <c r="D15">
        <v>0</v>
      </c>
      <c r="E15">
        <v>0</v>
      </c>
      <c r="F15">
        <v>0</v>
      </c>
      <c r="G15">
        <v>0</v>
      </c>
      <c r="H15">
        <v>10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1501</v>
      </c>
      <c r="B16" t="s">
        <v>1459</v>
      </c>
      <c r="C16">
        <v>0</v>
      </c>
      <c r="D16">
        <v>0</v>
      </c>
      <c r="E16">
        <v>0</v>
      </c>
      <c r="F16">
        <v>0</v>
      </c>
      <c r="G16">
        <v>0</v>
      </c>
      <c r="H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1502</v>
      </c>
      <c r="B17" t="s">
        <v>1459</v>
      </c>
      <c r="C17">
        <v>0</v>
      </c>
      <c r="D17">
        <v>0</v>
      </c>
      <c r="E17">
        <v>0</v>
      </c>
      <c r="F17">
        <v>0</v>
      </c>
      <c r="G17">
        <v>0</v>
      </c>
      <c r="H17">
        <v>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1314</v>
      </c>
      <c r="B18" t="s">
        <v>1459</v>
      </c>
      <c r="C18">
        <v>0</v>
      </c>
      <c r="D18">
        <v>0</v>
      </c>
      <c r="E18">
        <v>0</v>
      </c>
      <c r="F18">
        <v>0</v>
      </c>
      <c r="G18">
        <v>0</v>
      </c>
      <c r="H18">
        <v>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1337</v>
      </c>
      <c r="B19" t="s">
        <v>1459</v>
      </c>
      <c r="C19">
        <v>0</v>
      </c>
      <c r="D19">
        <v>0</v>
      </c>
      <c r="E19">
        <v>0</v>
      </c>
      <c r="F19">
        <v>0</v>
      </c>
      <c r="G19">
        <v>0</v>
      </c>
      <c r="H19">
        <v>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1197</v>
      </c>
      <c r="B20" t="s">
        <v>1459</v>
      </c>
      <c r="C20">
        <v>0</v>
      </c>
      <c r="D20">
        <v>0</v>
      </c>
      <c r="E20">
        <v>0</v>
      </c>
      <c r="F20">
        <v>0</v>
      </c>
      <c r="G20">
        <v>0</v>
      </c>
      <c r="H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1266</v>
      </c>
      <c r="B21" t="s">
        <v>1459</v>
      </c>
      <c r="C21">
        <v>0</v>
      </c>
      <c r="D21">
        <v>0</v>
      </c>
      <c r="E21">
        <v>0</v>
      </c>
      <c r="F21">
        <v>0</v>
      </c>
      <c r="G21">
        <v>0</v>
      </c>
      <c r="H21">
        <v>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1503</v>
      </c>
      <c r="B22" t="s">
        <v>1459</v>
      </c>
      <c r="C22">
        <v>0</v>
      </c>
      <c r="D22">
        <v>0</v>
      </c>
      <c r="E22">
        <v>0</v>
      </c>
      <c r="F22">
        <v>0</v>
      </c>
      <c r="G22">
        <v>0</v>
      </c>
      <c r="H22">
        <v>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1504</v>
      </c>
      <c r="B23" t="s">
        <v>1459</v>
      </c>
      <c r="C23">
        <v>0</v>
      </c>
      <c r="D23">
        <v>0</v>
      </c>
      <c r="E23">
        <v>0</v>
      </c>
      <c r="F23">
        <v>0</v>
      </c>
      <c r="G23">
        <v>0</v>
      </c>
      <c r="H23">
        <v>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1324</v>
      </c>
      <c r="B24" t="s">
        <v>1459</v>
      </c>
      <c r="C24">
        <v>0</v>
      </c>
      <c r="D24">
        <v>0</v>
      </c>
      <c r="E24">
        <v>0</v>
      </c>
      <c r="F24">
        <v>0</v>
      </c>
      <c r="G24">
        <v>0</v>
      </c>
      <c r="H24">
        <v>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1347</v>
      </c>
      <c r="B25" t="s">
        <v>1459</v>
      </c>
      <c r="C25">
        <v>0</v>
      </c>
      <c r="D25">
        <v>0</v>
      </c>
      <c r="E25">
        <v>0</v>
      </c>
      <c r="F25">
        <v>0</v>
      </c>
      <c r="G25">
        <v>0</v>
      </c>
      <c r="H25">
        <v>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1196</v>
      </c>
      <c r="B26" t="s">
        <v>1459</v>
      </c>
      <c r="C26">
        <v>0</v>
      </c>
      <c r="D26">
        <v>0</v>
      </c>
      <c r="E26">
        <v>0</v>
      </c>
      <c r="F26">
        <v>0</v>
      </c>
      <c r="G26">
        <v>0</v>
      </c>
      <c r="H26">
        <v>13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1265</v>
      </c>
      <c r="B27" t="s">
        <v>1459</v>
      </c>
      <c r="C27">
        <v>0</v>
      </c>
      <c r="D27">
        <v>0</v>
      </c>
      <c r="E27">
        <v>0</v>
      </c>
      <c r="F27">
        <v>0</v>
      </c>
      <c r="G27">
        <v>0</v>
      </c>
      <c r="H27">
        <v>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1505</v>
      </c>
      <c r="B28" t="s">
        <v>1459</v>
      </c>
      <c r="C28">
        <v>0</v>
      </c>
      <c r="D28">
        <v>0</v>
      </c>
      <c r="E28">
        <v>0</v>
      </c>
      <c r="F28">
        <v>0</v>
      </c>
      <c r="G28">
        <v>0</v>
      </c>
      <c r="H28">
        <v>14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1506</v>
      </c>
      <c r="B29" t="s">
        <v>1459</v>
      </c>
      <c r="C29">
        <v>0</v>
      </c>
      <c r="D29">
        <v>0</v>
      </c>
      <c r="E29">
        <v>0</v>
      </c>
      <c r="F29">
        <v>0</v>
      </c>
      <c r="G29">
        <v>0</v>
      </c>
      <c r="H29">
        <v>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1323</v>
      </c>
      <c r="B30" t="s">
        <v>1459</v>
      </c>
      <c r="C30">
        <v>0</v>
      </c>
      <c r="D30">
        <v>0</v>
      </c>
      <c r="E30">
        <v>0</v>
      </c>
      <c r="F30">
        <v>0</v>
      </c>
      <c r="G30">
        <v>0</v>
      </c>
      <c r="H30">
        <v>10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1346</v>
      </c>
      <c r="B31" t="s">
        <v>1459</v>
      </c>
      <c r="C31">
        <v>0</v>
      </c>
      <c r="D31">
        <v>0</v>
      </c>
      <c r="E31">
        <v>0</v>
      </c>
      <c r="F31">
        <v>0</v>
      </c>
      <c r="G31">
        <v>0</v>
      </c>
      <c r="H31">
        <v>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1195</v>
      </c>
      <c r="B32" t="s">
        <v>1459</v>
      </c>
      <c r="C32">
        <v>0</v>
      </c>
      <c r="D32">
        <v>0</v>
      </c>
      <c r="E32">
        <v>0</v>
      </c>
      <c r="F32">
        <v>0</v>
      </c>
      <c r="G32">
        <v>0</v>
      </c>
      <c r="H32">
        <v>11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1264</v>
      </c>
      <c r="B33" t="s">
        <v>1459</v>
      </c>
      <c r="C33">
        <v>0</v>
      </c>
      <c r="D33">
        <v>0</v>
      </c>
      <c r="E33">
        <v>0</v>
      </c>
      <c r="F33">
        <v>0</v>
      </c>
      <c r="G33">
        <v>0</v>
      </c>
      <c r="H33">
        <v>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1507</v>
      </c>
      <c r="B34" t="s">
        <v>1459</v>
      </c>
      <c r="C34">
        <v>0</v>
      </c>
      <c r="D34">
        <v>0</v>
      </c>
      <c r="E34">
        <v>0</v>
      </c>
      <c r="F34">
        <v>0</v>
      </c>
      <c r="G34">
        <v>0</v>
      </c>
      <c r="H34">
        <v>16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1508</v>
      </c>
      <c r="B35" t="s">
        <v>1459</v>
      </c>
      <c r="C35">
        <v>0</v>
      </c>
      <c r="D35">
        <v>0</v>
      </c>
      <c r="E35">
        <v>0</v>
      </c>
      <c r="F35">
        <v>0</v>
      </c>
      <c r="G35">
        <v>0</v>
      </c>
      <c r="H35">
        <v>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1322</v>
      </c>
      <c r="B36" t="s">
        <v>1459</v>
      </c>
      <c r="C36">
        <v>0</v>
      </c>
      <c r="D36">
        <v>0</v>
      </c>
      <c r="E36">
        <v>0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1345</v>
      </c>
      <c r="B37" t="s">
        <v>1459</v>
      </c>
      <c r="C37">
        <v>0</v>
      </c>
      <c r="D37">
        <v>0</v>
      </c>
      <c r="E37">
        <v>0</v>
      </c>
      <c r="F37">
        <v>0</v>
      </c>
      <c r="G37">
        <v>0</v>
      </c>
      <c r="H37">
        <v>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t="s">
        <v>1194</v>
      </c>
      <c r="B38" t="s">
        <v>1459</v>
      </c>
      <c r="C38">
        <v>0</v>
      </c>
      <c r="D38">
        <v>0</v>
      </c>
      <c r="E38">
        <v>0</v>
      </c>
      <c r="F38">
        <v>0</v>
      </c>
      <c r="G38">
        <v>0</v>
      </c>
      <c r="H38">
        <v>12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1263</v>
      </c>
      <c r="B39" t="s">
        <v>1459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1509</v>
      </c>
      <c r="B40" t="s">
        <v>1459</v>
      </c>
      <c r="C40">
        <v>0</v>
      </c>
      <c r="D40">
        <v>0</v>
      </c>
      <c r="E40">
        <v>0</v>
      </c>
      <c r="F40">
        <v>0</v>
      </c>
      <c r="G40">
        <v>0</v>
      </c>
      <c r="H40">
        <v>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1510</v>
      </c>
      <c r="B41" t="s">
        <v>1459</v>
      </c>
      <c r="C41">
        <v>0</v>
      </c>
      <c r="D41">
        <v>0</v>
      </c>
      <c r="E41">
        <v>0</v>
      </c>
      <c r="F41">
        <v>0</v>
      </c>
      <c r="G41">
        <v>0</v>
      </c>
      <c r="H41">
        <v>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1321</v>
      </c>
      <c r="B42" t="s">
        <v>1459</v>
      </c>
      <c r="C42">
        <v>0</v>
      </c>
      <c r="D42">
        <v>0</v>
      </c>
      <c r="E42">
        <v>0</v>
      </c>
      <c r="F42">
        <v>0</v>
      </c>
      <c r="G42">
        <v>0</v>
      </c>
      <c r="H42">
        <v>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1344</v>
      </c>
      <c r="B43" t="s">
        <v>1459</v>
      </c>
      <c r="C43">
        <v>0</v>
      </c>
      <c r="D43">
        <v>0</v>
      </c>
      <c r="E43">
        <v>0</v>
      </c>
      <c r="F43">
        <v>0</v>
      </c>
      <c r="G43">
        <v>0</v>
      </c>
      <c r="H43">
        <v>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1193</v>
      </c>
      <c r="B44" t="s">
        <v>1459</v>
      </c>
      <c r="C44">
        <v>0</v>
      </c>
      <c r="D44">
        <v>0</v>
      </c>
      <c r="E44">
        <v>0</v>
      </c>
      <c r="F44">
        <v>0</v>
      </c>
      <c r="G44">
        <v>0</v>
      </c>
      <c r="H44">
        <v>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1262</v>
      </c>
      <c r="B45" t="s">
        <v>1459</v>
      </c>
      <c r="C45">
        <v>0</v>
      </c>
      <c r="D45">
        <v>0</v>
      </c>
      <c r="E45">
        <v>0</v>
      </c>
      <c r="F45">
        <v>0</v>
      </c>
      <c r="G45">
        <v>0</v>
      </c>
      <c r="H45">
        <v>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1511</v>
      </c>
      <c r="B46" t="s">
        <v>1459</v>
      </c>
      <c r="C46">
        <v>0</v>
      </c>
      <c r="D46">
        <v>0</v>
      </c>
      <c r="E46">
        <v>0</v>
      </c>
      <c r="F46">
        <v>0</v>
      </c>
      <c r="G46">
        <v>0</v>
      </c>
      <c r="H46">
        <v>13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1512</v>
      </c>
      <c r="B47" t="s">
        <v>1459</v>
      </c>
      <c r="C47">
        <v>0</v>
      </c>
      <c r="D47">
        <v>0</v>
      </c>
      <c r="E47">
        <v>0</v>
      </c>
      <c r="F47">
        <v>0</v>
      </c>
      <c r="G47">
        <v>0</v>
      </c>
      <c r="H47">
        <v>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1320</v>
      </c>
      <c r="B48" t="s">
        <v>1459</v>
      </c>
      <c r="C48">
        <v>0</v>
      </c>
      <c r="D48">
        <v>0</v>
      </c>
      <c r="E48">
        <v>0</v>
      </c>
      <c r="F48">
        <v>0</v>
      </c>
      <c r="G48">
        <v>0</v>
      </c>
      <c r="H48">
        <v>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1343</v>
      </c>
      <c r="B49" t="s">
        <v>1459</v>
      </c>
      <c r="C49">
        <v>0</v>
      </c>
      <c r="D49">
        <v>0</v>
      </c>
      <c r="E49">
        <v>0</v>
      </c>
      <c r="F49">
        <v>0</v>
      </c>
      <c r="G49">
        <v>0</v>
      </c>
      <c r="H49">
        <v>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t="s">
        <v>1192</v>
      </c>
      <c r="B50" t="s">
        <v>1459</v>
      </c>
      <c r="C50">
        <v>0</v>
      </c>
      <c r="D50">
        <v>0</v>
      </c>
      <c r="E50">
        <v>0</v>
      </c>
      <c r="F50">
        <v>0</v>
      </c>
      <c r="G50">
        <v>0</v>
      </c>
      <c r="H50">
        <v>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t="s">
        <v>1261</v>
      </c>
      <c r="B51" t="s">
        <v>1459</v>
      </c>
      <c r="C51">
        <v>0</v>
      </c>
      <c r="D51">
        <v>0</v>
      </c>
      <c r="E51">
        <v>0</v>
      </c>
      <c r="F51">
        <v>0</v>
      </c>
      <c r="G51">
        <v>0</v>
      </c>
      <c r="H51">
        <v>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t="s">
        <v>1513</v>
      </c>
      <c r="B52" t="s">
        <v>1459</v>
      </c>
      <c r="C52">
        <v>0</v>
      </c>
      <c r="D52">
        <v>0</v>
      </c>
      <c r="E52">
        <v>0</v>
      </c>
      <c r="F52">
        <v>0</v>
      </c>
      <c r="G52">
        <v>0</v>
      </c>
      <c r="H52">
        <v>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t="s">
        <v>1514</v>
      </c>
      <c r="B53" t="s">
        <v>1459</v>
      </c>
      <c r="C53">
        <v>0</v>
      </c>
      <c r="D53">
        <v>0</v>
      </c>
      <c r="E53">
        <v>0</v>
      </c>
      <c r="F53">
        <v>0</v>
      </c>
      <c r="G53">
        <v>0</v>
      </c>
      <c r="H53">
        <v>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t="s">
        <v>1319</v>
      </c>
      <c r="B54" t="s">
        <v>1459</v>
      </c>
      <c r="C54">
        <v>0</v>
      </c>
      <c r="D54">
        <v>0</v>
      </c>
      <c r="E54">
        <v>0</v>
      </c>
      <c r="F54">
        <v>0</v>
      </c>
      <c r="G54">
        <v>0</v>
      </c>
      <c r="H54">
        <v>11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t="s">
        <v>1342</v>
      </c>
      <c r="B55" t="s">
        <v>1459</v>
      </c>
      <c r="C55">
        <v>0</v>
      </c>
      <c r="D55">
        <v>0</v>
      </c>
      <c r="E55">
        <v>0</v>
      </c>
      <c r="F55">
        <v>0</v>
      </c>
      <c r="G55">
        <v>0</v>
      </c>
      <c r="H55">
        <v>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t="s">
        <v>1191</v>
      </c>
      <c r="B56" t="s">
        <v>1459</v>
      </c>
      <c r="C56">
        <v>0</v>
      </c>
      <c r="D56">
        <v>0</v>
      </c>
      <c r="E56">
        <v>0</v>
      </c>
      <c r="F56">
        <v>0</v>
      </c>
      <c r="G56">
        <v>0</v>
      </c>
      <c r="H56">
        <v>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t="s">
        <v>1260</v>
      </c>
      <c r="B57" t="s">
        <v>1459</v>
      </c>
      <c r="C57">
        <v>0</v>
      </c>
      <c r="D57">
        <v>0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1515</v>
      </c>
      <c r="B58" t="s">
        <v>1459</v>
      </c>
      <c r="C58">
        <v>0</v>
      </c>
      <c r="D58">
        <v>0</v>
      </c>
      <c r="E58">
        <v>0</v>
      </c>
      <c r="F58">
        <v>0</v>
      </c>
      <c r="G58">
        <v>0</v>
      </c>
      <c r="H58">
        <v>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1516</v>
      </c>
      <c r="B59" t="s">
        <v>1459</v>
      </c>
      <c r="C59">
        <v>0</v>
      </c>
      <c r="D59">
        <v>0</v>
      </c>
      <c r="E59">
        <v>0</v>
      </c>
      <c r="F59">
        <v>0</v>
      </c>
      <c r="G59">
        <v>0</v>
      </c>
      <c r="H59">
        <v>10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1318</v>
      </c>
      <c r="B60" t="s">
        <v>1459</v>
      </c>
      <c r="C60">
        <v>0</v>
      </c>
      <c r="D60">
        <v>0</v>
      </c>
      <c r="E60">
        <v>0</v>
      </c>
      <c r="F60">
        <v>0</v>
      </c>
      <c r="G60">
        <v>0</v>
      </c>
      <c r="H60">
        <v>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1341</v>
      </c>
      <c r="B61" t="s">
        <v>1459</v>
      </c>
      <c r="C61">
        <v>0</v>
      </c>
      <c r="D61">
        <v>0</v>
      </c>
      <c r="E61">
        <v>0</v>
      </c>
      <c r="F61">
        <v>0</v>
      </c>
      <c r="G61">
        <v>0</v>
      </c>
      <c r="H61">
        <v>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1190</v>
      </c>
      <c r="B62" t="s">
        <v>1459</v>
      </c>
      <c r="C62">
        <v>0</v>
      </c>
      <c r="D62">
        <v>0</v>
      </c>
      <c r="E62">
        <v>0</v>
      </c>
      <c r="F62">
        <v>0</v>
      </c>
      <c r="G62">
        <v>0</v>
      </c>
      <c r="H62">
        <v>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1259</v>
      </c>
      <c r="B63" t="s">
        <v>1459</v>
      </c>
      <c r="C63">
        <v>0</v>
      </c>
      <c r="D63">
        <v>0</v>
      </c>
      <c r="E63">
        <v>0</v>
      </c>
      <c r="F63">
        <v>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1517</v>
      </c>
      <c r="B64" t="s">
        <v>1459</v>
      </c>
      <c r="C64">
        <v>0</v>
      </c>
      <c r="D64">
        <v>0</v>
      </c>
      <c r="E64">
        <v>0</v>
      </c>
      <c r="F64">
        <v>0</v>
      </c>
      <c r="G64">
        <v>0</v>
      </c>
      <c r="H64">
        <v>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1518</v>
      </c>
      <c r="B65" t="s">
        <v>1459</v>
      </c>
      <c r="C65">
        <v>0</v>
      </c>
      <c r="D65">
        <v>0</v>
      </c>
      <c r="E65">
        <v>0</v>
      </c>
      <c r="F65">
        <v>0</v>
      </c>
      <c r="G65">
        <v>0</v>
      </c>
      <c r="H65">
        <v>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1317</v>
      </c>
      <c r="B66" t="s">
        <v>1459</v>
      </c>
      <c r="C66">
        <v>0</v>
      </c>
      <c r="D66">
        <v>0</v>
      </c>
      <c r="E66">
        <v>0</v>
      </c>
      <c r="F66">
        <v>0</v>
      </c>
      <c r="G66">
        <v>0</v>
      </c>
      <c r="H66">
        <v>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t="s">
        <v>1340</v>
      </c>
      <c r="B67" t="s">
        <v>1459</v>
      </c>
      <c r="C67">
        <v>0</v>
      </c>
      <c r="D67">
        <v>0</v>
      </c>
      <c r="E67">
        <v>0</v>
      </c>
      <c r="F67">
        <v>0</v>
      </c>
      <c r="G67">
        <v>0</v>
      </c>
      <c r="H67">
        <v>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1177</v>
      </c>
      <c r="B68" t="s">
        <v>1459</v>
      </c>
      <c r="C68">
        <v>0</v>
      </c>
      <c r="D68">
        <v>0</v>
      </c>
      <c r="E68">
        <v>0</v>
      </c>
      <c r="F68">
        <v>0</v>
      </c>
      <c r="G68">
        <v>0</v>
      </c>
      <c r="H68">
        <v>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t="s">
        <v>1246</v>
      </c>
      <c r="B69" t="s">
        <v>1459</v>
      </c>
      <c r="C69">
        <v>0</v>
      </c>
      <c r="D69">
        <v>0</v>
      </c>
      <c r="E69">
        <v>0</v>
      </c>
      <c r="F69">
        <v>0</v>
      </c>
      <c r="G69">
        <v>0</v>
      </c>
      <c r="H69">
        <v>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t="s">
        <v>1519</v>
      </c>
      <c r="B70" t="s">
        <v>1459</v>
      </c>
      <c r="C70">
        <v>0</v>
      </c>
      <c r="D70">
        <v>0</v>
      </c>
      <c r="E70">
        <v>0</v>
      </c>
      <c r="F70">
        <v>0</v>
      </c>
      <c r="G70">
        <v>0</v>
      </c>
      <c r="H70">
        <v>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t="s">
        <v>1520</v>
      </c>
      <c r="B71" t="s">
        <v>1459</v>
      </c>
      <c r="C71">
        <v>0</v>
      </c>
      <c r="D71">
        <v>0</v>
      </c>
      <c r="E71">
        <v>0</v>
      </c>
      <c r="F71">
        <v>0</v>
      </c>
      <c r="G71">
        <v>0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1269</v>
      </c>
      <c r="B72" t="s">
        <v>1459</v>
      </c>
      <c r="C72">
        <v>0</v>
      </c>
      <c r="D72">
        <v>0</v>
      </c>
      <c r="E72">
        <v>0</v>
      </c>
      <c r="F72">
        <v>0</v>
      </c>
      <c r="G72">
        <v>0</v>
      </c>
      <c r="H72">
        <v>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1304</v>
      </c>
      <c r="B73" t="s">
        <v>1459</v>
      </c>
      <c r="C73">
        <v>0</v>
      </c>
      <c r="D73">
        <v>0</v>
      </c>
      <c r="E73">
        <v>0</v>
      </c>
      <c r="F73">
        <v>0</v>
      </c>
      <c r="G73">
        <v>0</v>
      </c>
      <c r="H73">
        <v>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1327</v>
      </c>
      <c r="B74" t="s">
        <v>1459</v>
      </c>
      <c r="C74">
        <v>0</v>
      </c>
      <c r="D74">
        <v>0</v>
      </c>
      <c r="E74">
        <v>0</v>
      </c>
      <c r="F74">
        <v>0</v>
      </c>
      <c r="G74">
        <v>0</v>
      </c>
      <c r="H74">
        <v>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1176</v>
      </c>
      <c r="B75" t="s">
        <v>1459</v>
      </c>
      <c r="C75">
        <v>0</v>
      </c>
      <c r="D75">
        <v>0</v>
      </c>
      <c r="E75">
        <v>0</v>
      </c>
      <c r="F75">
        <v>0</v>
      </c>
      <c r="G75">
        <v>0</v>
      </c>
      <c r="H75">
        <v>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t="s">
        <v>1245</v>
      </c>
      <c r="B76" t="s">
        <v>1459</v>
      </c>
      <c r="C76">
        <v>0</v>
      </c>
      <c r="D76">
        <v>0</v>
      </c>
      <c r="E76">
        <v>0</v>
      </c>
      <c r="F76">
        <v>0</v>
      </c>
      <c r="G76">
        <v>0</v>
      </c>
      <c r="H76">
        <v>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1521</v>
      </c>
      <c r="B77" t="s">
        <v>1459</v>
      </c>
      <c r="C77">
        <v>0</v>
      </c>
      <c r="D77">
        <v>0</v>
      </c>
      <c r="E77">
        <v>0</v>
      </c>
      <c r="F77">
        <v>0</v>
      </c>
      <c r="G77">
        <v>0</v>
      </c>
      <c r="H77">
        <v>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1522</v>
      </c>
      <c r="B78" t="s">
        <v>1459</v>
      </c>
      <c r="C78">
        <v>0</v>
      </c>
      <c r="D78">
        <v>0</v>
      </c>
      <c r="E78">
        <v>0</v>
      </c>
      <c r="F78">
        <v>0</v>
      </c>
      <c r="G78">
        <v>0</v>
      </c>
      <c r="H78">
        <v>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1268</v>
      </c>
      <c r="B79" t="s">
        <v>1459</v>
      </c>
      <c r="C79">
        <v>0</v>
      </c>
      <c r="D79">
        <v>0</v>
      </c>
      <c r="E79">
        <v>0</v>
      </c>
      <c r="F79">
        <v>0</v>
      </c>
      <c r="G79">
        <v>0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1303</v>
      </c>
      <c r="B80" t="s">
        <v>1459</v>
      </c>
      <c r="C80">
        <v>0</v>
      </c>
      <c r="D80">
        <v>0</v>
      </c>
      <c r="E80">
        <v>0</v>
      </c>
      <c r="F80">
        <v>0</v>
      </c>
      <c r="G80">
        <v>0</v>
      </c>
      <c r="H80">
        <v>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1326</v>
      </c>
      <c r="B81" t="s">
        <v>1459</v>
      </c>
      <c r="C81">
        <v>0</v>
      </c>
      <c r="D81">
        <v>0</v>
      </c>
      <c r="E81">
        <v>0</v>
      </c>
      <c r="F81">
        <v>0</v>
      </c>
      <c r="G81">
        <v>0</v>
      </c>
      <c r="H81">
        <v>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1175</v>
      </c>
      <c r="B82" t="s">
        <v>1459</v>
      </c>
      <c r="C82">
        <v>0</v>
      </c>
      <c r="D82">
        <v>0</v>
      </c>
      <c r="E82">
        <v>0</v>
      </c>
      <c r="F82">
        <v>0</v>
      </c>
      <c r="G82">
        <v>0</v>
      </c>
      <c r="H82">
        <v>10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1244</v>
      </c>
      <c r="B83" t="s">
        <v>1459</v>
      </c>
      <c r="C83">
        <v>0</v>
      </c>
      <c r="D83">
        <v>0</v>
      </c>
      <c r="E83">
        <v>0</v>
      </c>
      <c r="F83">
        <v>0</v>
      </c>
      <c r="G83">
        <v>0</v>
      </c>
      <c r="H83">
        <v>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t="s">
        <v>1523</v>
      </c>
      <c r="B84" t="s">
        <v>1459</v>
      </c>
      <c r="C84">
        <v>0</v>
      </c>
      <c r="D84">
        <v>0</v>
      </c>
      <c r="E84">
        <v>0</v>
      </c>
      <c r="F84">
        <v>0</v>
      </c>
      <c r="G84">
        <v>0</v>
      </c>
      <c r="H84">
        <v>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1524</v>
      </c>
      <c r="B85" t="s">
        <v>1459</v>
      </c>
      <c r="C85">
        <v>0</v>
      </c>
      <c r="D85">
        <v>0</v>
      </c>
      <c r="E85">
        <v>0</v>
      </c>
      <c r="F85">
        <v>0</v>
      </c>
      <c r="G85">
        <v>0</v>
      </c>
      <c r="H85">
        <v>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1278</v>
      </c>
      <c r="B86" t="s">
        <v>1459</v>
      </c>
      <c r="C86">
        <v>0</v>
      </c>
      <c r="D86">
        <v>0</v>
      </c>
      <c r="E86">
        <v>0</v>
      </c>
      <c r="F86">
        <v>0</v>
      </c>
      <c r="G86">
        <v>0</v>
      </c>
      <c r="H86">
        <v>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1267</v>
      </c>
      <c r="B87" t="s">
        <v>1459</v>
      </c>
      <c r="C87">
        <v>0</v>
      </c>
      <c r="D87">
        <v>0</v>
      </c>
      <c r="E87">
        <v>0</v>
      </c>
      <c r="F87">
        <v>0</v>
      </c>
      <c r="G87">
        <v>0</v>
      </c>
      <c r="H87">
        <v>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1302</v>
      </c>
      <c r="B88" t="s">
        <v>1459</v>
      </c>
      <c r="C88">
        <v>0</v>
      </c>
      <c r="D88">
        <v>0</v>
      </c>
      <c r="E88">
        <v>0</v>
      </c>
      <c r="F88">
        <v>0</v>
      </c>
      <c r="G88">
        <v>0</v>
      </c>
      <c r="H88">
        <v>11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t="s">
        <v>1325</v>
      </c>
      <c r="B89" t="s">
        <v>1459</v>
      </c>
      <c r="C89">
        <v>0</v>
      </c>
      <c r="D89">
        <v>0</v>
      </c>
      <c r="E89">
        <v>0</v>
      </c>
      <c r="F89">
        <v>0</v>
      </c>
      <c r="G89">
        <v>0</v>
      </c>
      <c r="H89">
        <v>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t="s">
        <v>1186</v>
      </c>
      <c r="B90" t="s">
        <v>1459</v>
      </c>
      <c r="C90">
        <v>0</v>
      </c>
      <c r="D90">
        <v>0</v>
      </c>
      <c r="E90">
        <v>0</v>
      </c>
      <c r="F90">
        <v>0</v>
      </c>
      <c r="G90">
        <v>0</v>
      </c>
      <c r="H90">
        <v>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t="s">
        <v>1255</v>
      </c>
      <c r="B91" t="s">
        <v>1459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t="s">
        <v>1525</v>
      </c>
      <c r="B92" t="s">
        <v>1459</v>
      </c>
      <c r="C92">
        <v>0</v>
      </c>
      <c r="D92">
        <v>0</v>
      </c>
      <c r="E92">
        <v>0</v>
      </c>
      <c r="F92">
        <v>0</v>
      </c>
      <c r="G92">
        <v>0</v>
      </c>
      <c r="H92">
        <v>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t="s">
        <v>1526</v>
      </c>
      <c r="B93" t="s">
        <v>1459</v>
      </c>
      <c r="C93">
        <v>0</v>
      </c>
      <c r="D93">
        <v>0</v>
      </c>
      <c r="E93">
        <v>0</v>
      </c>
      <c r="F93">
        <v>0</v>
      </c>
      <c r="G93">
        <v>0</v>
      </c>
      <c r="H93">
        <v>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t="s">
        <v>1313</v>
      </c>
      <c r="B94" t="s">
        <v>1459</v>
      </c>
      <c r="C94">
        <v>0</v>
      </c>
      <c r="D94">
        <v>0</v>
      </c>
      <c r="E94">
        <v>0</v>
      </c>
      <c r="F94">
        <v>0</v>
      </c>
      <c r="G94">
        <v>0</v>
      </c>
      <c r="H94">
        <v>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t="s">
        <v>1336</v>
      </c>
      <c r="B95" t="s">
        <v>1459</v>
      </c>
      <c r="C95">
        <v>0</v>
      </c>
      <c r="D95">
        <v>0</v>
      </c>
      <c r="E95">
        <v>0</v>
      </c>
      <c r="F95">
        <v>0</v>
      </c>
      <c r="G95">
        <v>0</v>
      </c>
      <c r="H95">
        <v>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t="s">
        <v>1185</v>
      </c>
      <c r="B96" t="s">
        <v>1459</v>
      </c>
      <c r="C96">
        <v>0</v>
      </c>
      <c r="D96">
        <v>0</v>
      </c>
      <c r="E96">
        <v>0</v>
      </c>
      <c r="F96">
        <v>0</v>
      </c>
      <c r="G96">
        <v>0</v>
      </c>
      <c r="H96">
        <v>11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t="s">
        <v>1254</v>
      </c>
      <c r="B97" t="s">
        <v>1459</v>
      </c>
      <c r="C97">
        <v>0</v>
      </c>
      <c r="D97">
        <v>0</v>
      </c>
      <c r="E97">
        <v>0</v>
      </c>
      <c r="F97">
        <v>0</v>
      </c>
      <c r="G97">
        <v>0</v>
      </c>
      <c r="H97">
        <v>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t="s">
        <v>1527</v>
      </c>
      <c r="B98" t="s">
        <v>1459</v>
      </c>
      <c r="C98">
        <v>0</v>
      </c>
      <c r="D98">
        <v>0</v>
      </c>
      <c r="E98">
        <v>0</v>
      </c>
      <c r="F98">
        <v>0</v>
      </c>
      <c r="G98">
        <v>0</v>
      </c>
      <c r="H98">
        <v>5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t="s">
        <v>1528</v>
      </c>
      <c r="B99" t="s">
        <v>1459</v>
      </c>
      <c r="C99">
        <v>0</v>
      </c>
      <c r="D99">
        <v>0</v>
      </c>
      <c r="E99">
        <v>0</v>
      </c>
      <c r="F99">
        <v>0</v>
      </c>
      <c r="G99">
        <v>0</v>
      </c>
      <c r="H99">
        <v>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t="s">
        <v>1277</v>
      </c>
      <c r="B100" t="s">
        <v>1459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t="s">
        <v>1312</v>
      </c>
      <c r="B101" t="s">
        <v>1459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t="s">
        <v>1335</v>
      </c>
      <c r="B102" t="s">
        <v>1459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t="s">
        <v>1184</v>
      </c>
      <c r="B103" t="s">
        <v>1459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t="s">
        <v>1253</v>
      </c>
      <c r="B104" t="s">
        <v>1459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t="s">
        <v>1529</v>
      </c>
      <c r="B105" t="s">
        <v>1459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t="s">
        <v>1530</v>
      </c>
      <c r="B106" t="s">
        <v>1459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t="s">
        <v>1276</v>
      </c>
      <c r="B107" t="s">
        <v>1459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t="s">
        <v>1311</v>
      </c>
      <c r="B108" t="s">
        <v>1459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t="s">
        <v>1334</v>
      </c>
      <c r="B109" t="s">
        <v>1459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t="s">
        <v>1183</v>
      </c>
      <c r="B110" t="s">
        <v>1459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t="s">
        <v>1252</v>
      </c>
      <c r="B111" t="s">
        <v>1459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t="s">
        <v>1531</v>
      </c>
      <c r="B112" t="s">
        <v>1459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t="s">
        <v>1532</v>
      </c>
      <c r="B113" t="s">
        <v>1459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t="s">
        <v>1275</v>
      </c>
      <c r="B114" t="s">
        <v>1459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t="s">
        <v>1310</v>
      </c>
      <c r="B115" t="s">
        <v>1459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t="s">
        <v>1333</v>
      </c>
      <c r="B116" t="s">
        <v>1459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t="s">
        <v>1182</v>
      </c>
      <c r="B117" t="s">
        <v>1459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t="s">
        <v>1251</v>
      </c>
      <c r="B118" t="s">
        <v>1459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t="s">
        <v>1533</v>
      </c>
      <c r="B119" t="s">
        <v>1459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t="s">
        <v>1534</v>
      </c>
      <c r="B120" t="s">
        <v>1459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t="s">
        <v>1274</v>
      </c>
      <c r="B121" t="s">
        <v>1459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t="s">
        <v>1309</v>
      </c>
      <c r="B122" t="s">
        <v>1459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t="s">
        <v>1332</v>
      </c>
      <c r="B123" t="s">
        <v>1459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t="s">
        <v>1181</v>
      </c>
      <c r="B124" t="s">
        <v>1459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t="s">
        <v>1250</v>
      </c>
      <c r="B125" t="s">
        <v>1459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t="s">
        <v>1535</v>
      </c>
      <c r="B126" t="s">
        <v>1459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t="s">
        <v>1536</v>
      </c>
      <c r="B127" t="s">
        <v>1459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t="s">
        <v>1273</v>
      </c>
      <c r="B128" t="s">
        <v>1459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t="s">
        <v>1308</v>
      </c>
      <c r="B129" t="s">
        <v>1459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t="s">
        <v>1331</v>
      </c>
      <c r="B130" t="s">
        <v>1459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t="s">
        <v>1180</v>
      </c>
      <c r="B131" t="s">
        <v>1459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t="s">
        <v>1249</v>
      </c>
      <c r="B132" t="s">
        <v>1459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t="s">
        <v>1537</v>
      </c>
      <c r="B133" t="s">
        <v>1459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7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t="s">
        <v>1538</v>
      </c>
      <c r="B134" t="s">
        <v>1459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t="s">
        <v>1272</v>
      </c>
      <c r="B135" t="s">
        <v>1459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t="s">
        <v>1307</v>
      </c>
      <c r="B136" t="s">
        <v>1459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t="s">
        <v>1330</v>
      </c>
      <c r="B137" t="s">
        <v>1459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7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t="s">
        <v>1179</v>
      </c>
      <c r="B138" t="s">
        <v>1459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t="s">
        <v>1248</v>
      </c>
      <c r="B139" t="s">
        <v>1459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t="s">
        <v>1539</v>
      </c>
      <c r="B140" t="s">
        <v>1459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t="s">
        <v>1540</v>
      </c>
      <c r="B141" t="s">
        <v>1459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t="s">
        <v>1271</v>
      </c>
      <c r="B142" t="s">
        <v>1459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t="s">
        <v>1306</v>
      </c>
      <c r="B143" t="s">
        <v>1459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t="s">
        <v>1329</v>
      </c>
      <c r="B144" t="s">
        <v>1459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t="s">
        <v>1178</v>
      </c>
      <c r="B145" t="s">
        <v>1459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9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t="s">
        <v>1247</v>
      </c>
      <c r="B146" t="s">
        <v>1459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t="s">
        <v>1541</v>
      </c>
      <c r="B147" t="s">
        <v>1459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t="s">
        <v>1542</v>
      </c>
      <c r="B148" t="s">
        <v>1459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t="s">
        <v>1270</v>
      </c>
      <c r="B149" t="s">
        <v>1459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t="s">
        <v>1305</v>
      </c>
      <c r="B150" t="s">
        <v>1459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t="s">
        <v>1328</v>
      </c>
      <c r="B151" t="s">
        <v>1459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t="s">
        <v>610</v>
      </c>
      <c r="B152">
        <v>886972576542</v>
      </c>
      <c r="C152">
        <v>7</v>
      </c>
      <c r="D152">
        <v>6</v>
      </c>
      <c r="E152">
        <v>49</v>
      </c>
      <c r="F152">
        <v>64</v>
      </c>
      <c r="G152">
        <v>7</v>
      </c>
      <c r="H152">
        <v>4</v>
      </c>
      <c r="I152">
        <v>4</v>
      </c>
      <c r="J152">
        <v>173</v>
      </c>
      <c r="K152">
        <v>25</v>
      </c>
      <c r="L152">
        <v>184</v>
      </c>
      <c r="M152">
        <v>428</v>
      </c>
      <c r="N152">
        <v>115</v>
      </c>
      <c r="O152">
        <v>0</v>
      </c>
      <c r="P152">
        <v>86</v>
      </c>
      <c r="Q152">
        <v>13</v>
      </c>
      <c r="R152">
        <v>3</v>
      </c>
    </row>
    <row r="153" spans="1:18">
      <c r="A153" t="s">
        <v>611</v>
      </c>
      <c r="B153">
        <v>886972576520</v>
      </c>
      <c r="C153">
        <v>0</v>
      </c>
      <c r="D153">
        <v>7</v>
      </c>
      <c r="E153">
        <v>43</v>
      </c>
      <c r="F153">
        <v>93</v>
      </c>
      <c r="G153">
        <v>27</v>
      </c>
      <c r="H153">
        <v>5</v>
      </c>
      <c r="I153">
        <v>4</v>
      </c>
      <c r="J153">
        <v>185</v>
      </c>
      <c r="K153">
        <v>48</v>
      </c>
      <c r="L153">
        <v>260</v>
      </c>
      <c r="M153">
        <v>281</v>
      </c>
      <c r="N153">
        <v>134</v>
      </c>
      <c r="O153">
        <v>0</v>
      </c>
      <c r="P153">
        <v>137</v>
      </c>
      <c r="Q153">
        <v>31</v>
      </c>
      <c r="R153">
        <v>1</v>
      </c>
    </row>
    <row r="154" spans="1:18">
      <c r="A154" t="s">
        <v>1543</v>
      </c>
      <c r="B154">
        <v>886963537337</v>
      </c>
      <c r="C154">
        <v>17</v>
      </c>
      <c r="D154">
        <v>8</v>
      </c>
      <c r="E154">
        <v>63</v>
      </c>
      <c r="F154">
        <v>106</v>
      </c>
      <c r="G154">
        <v>20</v>
      </c>
      <c r="H154">
        <v>10</v>
      </c>
      <c r="I154">
        <v>7</v>
      </c>
      <c r="J154">
        <v>242</v>
      </c>
      <c r="K154">
        <v>57</v>
      </c>
      <c r="L154">
        <v>290</v>
      </c>
      <c r="M154">
        <v>405</v>
      </c>
      <c r="N154">
        <v>173</v>
      </c>
      <c r="O154">
        <v>0</v>
      </c>
      <c r="P154">
        <v>162</v>
      </c>
      <c r="Q154">
        <v>41</v>
      </c>
      <c r="R154">
        <v>1</v>
      </c>
    </row>
    <row r="155" spans="1:18">
      <c r="A155" t="s">
        <v>1544</v>
      </c>
      <c r="B155">
        <v>886972576536</v>
      </c>
      <c r="C155">
        <v>2</v>
      </c>
      <c r="D155">
        <v>6</v>
      </c>
      <c r="E155">
        <v>76</v>
      </c>
      <c r="F155">
        <v>109</v>
      </c>
      <c r="G155">
        <v>15</v>
      </c>
      <c r="H155">
        <v>1</v>
      </c>
      <c r="I155">
        <v>1</v>
      </c>
      <c r="J155">
        <v>242</v>
      </c>
      <c r="K155">
        <v>51</v>
      </c>
      <c r="L155">
        <v>221</v>
      </c>
      <c r="M155">
        <v>357</v>
      </c>
      <c r="N155">
        <v>144</v>
      </c>
      <c r="O155">
        <v>0</v>
      </c>
      <c r="P155">
        <v>119</v>
      </c>
      <c r="Q155">
        <v>29</v>
      </c>
      <c r="R155">
        <v>8</v>
      </c>
    </row>
    <row r="156" spans="1:18">
      <c r="A156" t="s">
        <v>613</v>
      </c>
      <c r="B156">
        <v>886972576546</v>
      </c>
      <c r="C156">
        <v>5</v>
      </c>
      <c r="D156">
        <v>6</v>
      </c>
      <c r="E156">
        <v>14</v>
      </c>
      <c r="F156">
        <v>49</v>
      </c>
      <c r="G156">
        <v>5</v>
      </c>
      <c r="H156">
        <v>1</v>
      </c>
      <c r="I156">
        <v>1</v>
      </c>
      <c r="J156">
        <v>88</v>
      </c>
      <c r="K156">
        <v>14</v>
      </c>
      <c r="L156">
        <v>97</v>
      </c>
      <c r="M156">
        <v>199</v>
      </c>
      <c r="N156">
        <v>79</v>
      </c>
      <c r="O156">
        <v>0</v>
      </c>
      <c r="P156">
        <v>68</v>
      </c>
      <c r="Q156">
        <v>17</v>
      </c>
      <c r="R156">
        <v>0</v>
      </c>
    </row>
    <row r="157" spans="1:18">
      <c r="A157" t="s">
        <v>615</v>
      </c>
      <c r="B157">
        <v>886972576529</v>
      </c>
      <c r="C157">
        <v>1</v>
      </c>
      <c r="D157">
        <v>3</v>
      </c>
      <c r="E157">
        <v>48</v>
      </c>
      <c r="F157">
        <v>101</v>
      </c>
      <c r="G157">
        <v>21</v>
      </c>
      <c r="H157">
        <v>10</v>
      </c>
      <c r="I157">
        <v>2</v>
      </c>
      <c r="J157">
        <v>204</v>
      </c>
      <c r="K157">
        <v>51</v>
      </c>
      <c r="L157">
        <v>221</v>
      </c>
      <c r="M157">
        <v>337</v>
      </c>
      <c r="N157">
        <v>170</v>
      </c>
      <c r="O157">
        <v>0</v>
      </c>
      <c r="P157">
        <v>92</v>
      </c>
      <c r="Q157">
        <v>26</v>
      </c>
      <c r="R157">
        <v>0</v>
      </c>
    </row>
    <row r="158" spans="1:18">
      <c r="A158" t="s">
        <v>617</v>
      </c>
      <c r="B158">
        <v>886912576044</v>
      </c>
      <c r="C158">
        <v>7</v>
      </c>
      <c r="D158">
        <v>6</v>
      </c>
      <c r="E158">
        <v>53</v>
      </c>
      <c r="F158">
        <v>99</v>
      </c>
      <c r="G158">
        <v>12</v>
      </c>
      <c r="H158">
        <v>4</v>
      </c>
      <c r="I158">
        <v>3</v>
      </c>
      <c r="J158">
        <v>249</v>
      </c>
      <c r="K158">
        <v>36</v>
      </c>
      <c r="L158">
        <v>225</v>
      </c>
      <c r="M158">
        <v>369</v>
      </c>
      <c r="N158">
        <v>155</v>
      </c>
      <c r="O158">
        <v>0</v>
      </c>
      <c r="P158">
        <v>142</v>
      </c>
      <c r="Q158">
        <v>21</v>
      </c>
      <c r="R158">
        <v>1</v>
      </c>
    </row>
    <row r="159" spans="1:18">
      <c r="A159" t="s">
        <v>618</v>
      </c>
      <c r="B159">
        <v>886972961085</v>
      </c>
      <c r="C159">
        <v>1</v>
      </c>
      <c r="D159">
        <v>13</v>
      </c>
      <c r="E159">
        <v>34</v>
      </c>
      <c r="F159">
        <v>74</v>
      </c>
      <c r="G159">
        <v>8</v>
      </c>
      <c r="H159">
        <v>5</v>
      </c>
      <c r="I159">
        <v>5</v>
      </c>
      <c r="J159">
        <v>150</v>
      </c>
      <c r="K159">
        <v>33</v>
      </c>
      <c r="L159">
        <v>184</v>
      </c>
      <c r="M159">
        <v>326</v>
      </c>
      <c r="N159">
        <v>114</v>
      </c>
      <c r="O159">
        <v>0</v>
      </c>
      <c r="P159">
        <v>102</v>
      </c>
      <c r="Q159">
        <v>30</v>
      </c>
      <c r="R159">
        <v>0</v>
      </c>
    </row>
    <row r="160" spans="1:18">
      <c r="A160" t="s">
        <v>621</v>
      </c>
      <c r="B160">
        <v>886972576500</v>
      </c>
      <c r="C160">
        <v>0</v>
      </c>
      <c r="D160">
        <v>3</v>
      </c>
      <c r="E160">
        <v>42</v>
      </c>
      <c r="F160">
        <v>58</v>
      </c>
      <c r="G160">
        <v>1</v>
      </c>
      <c r="H160">
        <v>0</v>
      </c>
      <c r="I160">
        <v>0</v>
      </c>
      <c r="J160">
        <v>157</v>
      </c>
      <c r="K160">
        <v>37</v>
      </c>
      <c r="L160">
        <v>162</v>
      </c>
      <c r="M160">
        <v>276</v>
      </c>
      <c r="N160">
        <v>134</v>
      </c>
      <c r="O160">
        <v>12</v>
      </c>
      <c r="P160">
        <v>82</v>
      </c>
      <c r="Q160">
        <v>17</v>
      </c>
      <c r="R160">
        <v>6</v>
      </c>
    </row>
    <row r="161" spans="1:18">
      <c r="A161" t="s">
        <v>622</v>
      </c>
      <c r="B161">
        <v>886972576520</v>
      </c>
      <c r="C161">
        <v>0</v>
      </c>
      <c r="D161">
        <v>4</v>
      </c>
      <c r="E161">
        <v>32</v>
      </c>
      <c r="F161">
        <v>74</v>
      </c>
      <c r="G161">
        <v>2</v>
      </c>
      <c r="H161">
        <v>2</v>
      </c>
      <c r="I161">
        <v>2</v>
      </c>
      <c r="J161">
        <v>133</v>
      </c>
      <c r="K161">
        <v>45</v>
      </c>
      <c r="L161">
        <v>149</v>
      </c>
      <c r="M161">
        <v>298</v>
      </c>
      <c r="N161">
        <v>115</v>
      </c>
      <c r="O161">
        <v>2</v>
      </c>
      <c r="P161">
        <v>98</v>
      </c>
      <c r="Q161">
        <v>28</v>
      </c>
      <c r="R161">
        <v>1</v>
      </c>
    </row>
    <row r="162" spans="1:18">
      <c r="A162" t="s">
        <v>1545</v>
      </c>
      <c r="B162">
        <v>886963537337</v>
      </c>
      <c r="C162">
        <v>4</v>
      </c>
      <c r="D162">
        <v>10</v>
      </c>
      <c r="E162">
        <v>42</v>
      </c>
      <c r="F162">
        <v>54</v>
      </c>
      <c r="G162">
        <v>4</v>
      </c>
      <c r="H162">
        <v>2</v>
      </c>
      <c r="I162">
        <v>2</v>
      </c>
      <c r="J162">
        <v>130</v>
      </c>
      <c r="K162">
        <v>45</v>
      </c>
      <c r="L162">
        <v>184</v>
      </c>
      <c r="M162">
        <v>361</v>
      </c>
      <c r="N162">
        <v>129</v>
      </c>
      <c r="O162">
        <v>8</v>
      </c>
      <c r="P162">
        <v>131</v>
      </c>
      <c r="Q162">
        <v>39</v>
      </c>
      <c r="R162">
        <v>1</v>
      </c>
    </row>
    <row r="163" spans="1:18">
      <c r="A163" t="s">
        <v>1546</v>
      </c>
      <c r="B163">
        <v>886972576536</v>
      </c>
      <c r="C163">
        <v>3</v>
      </c>
      <c r="D163">
        <v>7</v>
      </c>
      <c r="E163">
        <v>49</v>
      </c>
      <c r="F163">
        <v>66</v>
      </c>
      <c r="G163">
        <v>5</v>
      </c>
      <c r="H163">
        <v>1</v>
      </c>
      <c r="I163">
        <v>1</v>
      </c>
      <c r="J163">
        <v>151</v>
      </c>
      <c r="K163">
        <v>37</v>
      </c>
      <c r="L163">
        <v>131</v>
      </c>
      <c r="M163">
        <v>245</v>
      </c>
      <c r="N163">
        <v>105</v>
      </c>
      <c r="O163">
        <v>9</v>
      </c>
      <c r="P163">
        <v>82</v>
      </c>
      <c r="Q163">
        <v>28</v>
      </c>
      <c r="R163">
        <v>0</v>
      </c>
    </row>
    <row r="164" spans="1:18">
      <c r="A164" t="s">
        <v>624</v>
      </c>
      <c r="B164">
        <v>886972576546</v>
      </c>
      <c r="C164">
        <v>4</v>
      </c>
      <c r="D164">
        <v>7</v>
      </c>
      <c r="E164">
        <v>8</v>
      </c>
      <c r="F164">
        <v>19</v>
      </c>
      <c r="G164">
        <v>0</v>
      </c>
      <c r="H164">
        <v>0</v>
      </c>
      <c r="I164">
        <v>0</v>
      </c>
      <c r="J164">
        <v>59</v>
      </c>
      <c r="K164">
        <v>18</v>
      </c>
      <c r="L164">
        <v>82</v>
      </c>
      <c r="M164">
        <v>119</v>
      </c>
      <c r="N164">
        <v>51</v>
      </c>
      <c r="O164">
        <v>7</v>
      </c>
      <c r="P164">
        <v>44</v>
      </c>
      <c r="Q164">
        <v>15</v>
      </c>
      <c r="R164">
        <v>0</v>
      </c>
    </row>
    <row r="165" spans="1:18">
      <c r="A165" t="s">
        <v>625</v>
      </c>
      <c r="B165">
        <v>886972576529</v>
      </c>
      <c r="C165">
        <v>0</v>
      </c>
      <c r="D165">
        <v>3</v>
      </c>
      <c r="E165">
        <v>54</v>
      </c>
      <c r="F165">
        <v>61</v>
      </c>
      <c r="G165">
        <v>2</v>
      </c>
      <c r="H165">
        <v>0</v>
      </c>
      <c r="I165">
        <v>0</v>
      </c>
      <c r="J165">
        <v>161</v>
      </c>
      <c r="K165">
        <v>51</v>
      </c>
      <c r="L165">
        <v>177</v>
      </c>
      <c r="M165">
        <v>255</v>
      </c>
      <c r="N165">
        <v>146</v>
      </c>
      <c r="O165">
        <v>2</v>
      </c>
      <c r="P165">
        <v>89</v>
      </c>
      <c r="Q165">
        <v>33</v>
      </c>
      <c r="R165">
        <v>0</v>
      </c>
    </row>
    <row r="166" spans="1:18">
      <c r="A166" t="s">
        <v>627</v>
      </c>
      <c r="B166">
        <v>886912576044</v>
      </c>
      <c r="C166">
        <v>5</v>
      </c>
      <c r="D166">
        <v>1</v>
      </c>
      <c r="E166">
        <v>24</v>
      </c>
      <c r="F166">
        <v>67</v>
      </c>
      <c r="G166">
        <v>1</v>
      </c>
      <c r="H166">
        <v>2</v>
      </c>
      <c r="I166">
        <v>2</v>
      </c>
      <c r="J166">
        <v>162</v>
      </c>
      <c r="K166">
        <v>43</v>
      </c>
      <c r="L166">
        <v>142</v>
      </c>
      <c r="M166">
        <v>316</v>
      </c>
      <c r="N166">
        <v>125</v>
      </c>
      <c r="O166">
        <v>5</v>
      </c>
      <c r="P166">
        <v>96</v>
      </c>
      <c r="Q166">
        <v>36</v>
      </c>
      <c r="R166">
        <v>0</v>
      </c>
    </row>
    <row r="167" spans="1:18">
      <c r="A167" t="s">
        <v>628</v>
      </c>
      <c r="B167">
        <v>886972961085</v>
      </c>
      <c r="C167">
        <v>2</v>
      </c>
      <c r="D167">
        <v>8</v>
      </c>
      <c r="E167">
        <v>32</v>
      </c>
      <c r="F167">
        <v>50</v>
      </c>
      <c r="G167">
        <v>1</v>
      </c>
      <c r="H167">
        <v>0</v>
      </c>
      <c r="I167">
        <v>0</v>
      </c>
      <c r="J167">
        <v>116</v>
      </c>
      <c r="K167">
        <v>37</v>
      </c>
      <c r="L167">
        <v>111</v>
      </c>
      <c r="M167">
        <v>184</v>
      </c>
      <c r="N167">
        <v>76</v>
      </c>
      <c r="O167">
        <v>4</v>
      </c>
      <c r="P167">
        <v>91</v>
      </c>
      <c r="Q167">
        <v>31</v>
      </c>
      <c r="R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topLeftCell="A202" workbookViewId="0">
      <selection activeCell="G38" sqref="G38"/>
    </sheetView>
  </sheetViews>
  <sheetFormatPr defaultRowHeight="15"/>
  <cols>
    <col min="1" max="1" width="20.28515625" customWidth="1"/>
    <col min="2" max="2" width="1.7109375" bestFit="1" customWidth="1"/>
    <col min="3" max="4" width="3" customWidth="1"/>
    <col min="5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76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t="s">
        <v>13</v>
      </c>
      <c r="S1"/>
      <c r="T1"/>
      <c r="U1"/>
      <c r="V1"/>
      <c r="W1"/>
      <c r="X1"/>
    </row>
    <row r="2" spans="1:24">
      <c r="A2" s="8" t="s">
        <v>1189</v>
      </c>
      <c r="B2" s="3" t="s">
        <v>1459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5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1258</v>
      </c>
      <c r="B3" s="3" t="s">
        <v>1459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5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1212</v>
      </c>
      <c r="B4" s="3" t="s">
        <v>1459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1235</v>
      </c>
      <c r="B5" s="3" t="s">
        <v>1459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1293</v>
      </c>
      <c r="B6" s="3" t="s">
        <v>1459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1316</v>
      </c>
      <c r="B7" s="3" t="s">
        <v>1459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9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1339</v>
      </c>
      <c r="B8" s="3" t="s">
        <v>1459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1362</v>
      </c>
      <c r="B9" s="3" t="s">
        <v>1459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7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1385</v>
      </c>
      <c r="B10" s="3" t="s">
        <v>1459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1188</v>
      </c>
      <c r="B11" s="3" t="s">
        <v>1459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1257</v>
      </c>
      <c r="B12" s="3" t="s">
        <v>1459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6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1211</v>
      </c>
      <c r="B13" s="3" t="s">
        <v>1459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4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1234</v>
      </c>
      <c r="B14" s="3" t="s">
        <v>1459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1292</v>
      </c>
      <c r="B15" s="3" t="s">
        <v>1459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5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1315</v>
      </c>
      <c r="B16" s="3" t="s">
        <v>1459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6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1338</v>
      </c>
      <c r="B17" s="3" t="s">
        <v>1459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1361</v>
      </c>
      <c r="B18" s="3" t="s">
        <v>1459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1384</v>
      </c>
      <c r="B19" s="3" t="s">
        <v>1459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1187</v>
      </c>
      <c r="B20" s="3" t="s">
        <v>1459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7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1256</v>
      </c>
      <c r="B21" s="3" t="s">
        <v>1459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1210</v>
      </c>
      <c r="B22" s="3" t="s">
        <v>1459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1233</v>
      </c>
      <c r="B23" s="3" t="s">
        <v>1459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/>
      <c r="T23"/>
      <c r="U23"/>
      <c r="V23"/>
      <c r="W23"/>
      <c r="X23"/>
    </row>
    <row r="24" spans="1:24">
      <c r="A24" s="8" t="s">
        <v>1291</v>
      </c>
      <c r="B24" s="3" t="s">
        <v>1459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3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</row>
    <row r="25" spans="1:24">
      <c r="A25" s="8" t="s">
        <v>1314</v>
      </c>
      <c r="B25" s="3" t="s">
        <v>1459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7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</row>
    <row r="26" spans="1:24">
      <c r="A26" s="8" t="s">
        <v>1337</v>
      </c>
      <c r="B26" s="3" t="s">
        <v>1459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13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</row>
    <row r="27" spans="1:24">
      <c r="A27" s="8" t="s">
        <v>1360</v>
      </c>
      <c r="B27" s="3" t="s">
        <v>1459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4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</row>
    <row r="28" spans="1:24">
      <c r="A28" s="8" t="s">
        <v>1383</v>
      </c>
      <c r="B28" s="3" t="s">
        <v>1459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</row>
    <row r="29" spans="1:24">
      <c r="A29" s="8" t="s">
        <v>1197</v>
      </c>
      <c r="B29" s="3" t="s">
        <v>1459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</row>
    <row r="30" spans="1:24">
      <c r="A30" s="8" t="s">
        <v>1266</v>
      </c>
      <c r="B30" s="3" t="s">
        <v>1459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6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24">
      <c r="A31" s="8" t="s">
        <v>1220</v>
      </c>
      <c r="B31" s="3" t="s">
        <v>1459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9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24">
      <c r="A32" s="8" t="s">
        <v>1243</v>
      </c>
      <c r="B32" s="3" t="s">
        <v>1459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</row>
    <row r="33" spans="1:18">
      <c r="A33" s="8" t="s">
        <v>1301</v>
      </c>
      <c r="B33" s="3" t="s">
        <v>1459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>
      <c r="A34" s="8" t="s">
        <v>1324</v>
      </c>
      <c r="B34" s="3" t="s">
        <v>1459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6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</row>
    <row r="35" spans="1:18">
      <c r="A35" s="8" t="s">
        <v>1347</v>
      </c>
      <c r="B35" s="3" t="s">
        <v>1459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7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</row>
    <row r="36" spans="1:18">
      <c r="A36" s="8" t="s">
        <v>1370</v>
      </c>
      <c r="B36" s="3" t="s">
        <v>1459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6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</row>
    <row r="37" spans="1:18">
      <c r="A37" s="8" t="s">
        <v>1196</v>
      </c>
      <c r="B37" s="3" t="s">
        <v>1459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11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</row>
    <row r="38" spans="1:18">
      <c r="A38" s="8" t="s">
        <v>1265</v>
      </c>
      <c r="B38" s="3" t="s">
        <v>1459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4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</row>
    <row r="39" spans="1:18">
      <c r="A39" s="8" t="s">
        <v>1219</v>
      </c>
      <c r="B39" s="3" t="s">
        <v>1459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4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</row>
    <row r="40" spans="1:18">
      <c r="A40" s="8" t="s">
        <v>1242</v>
      </c>
      <c r="B40" s="3" t="s">
        <v>1459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2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</row>
    <row r="41" spans="1:18">
      <c r="A41" s="8" t="s">
        <v>1300</v>
      </c>
      <c r="B41" s="3" t="s">
        <v>1459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</row>
    <row r="42" spans="1:18">
      <c r="A42" s="8" t="s">
        <v>1323</v>
      </c>
      <c r="B42" s="3" t="s">
        <v>1459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10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</row>
    <row r="43" spans="1:18">
      <c r="A43" s="8" t="s">
        <v>1346</v>
      </c>
      <c r="B43" s="3" t="s">
        <v>1459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5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</row>
    <row r="44" spans="1:18">
      <c r="A44" s="8" t="s">
        <v>1369</v>
      </c>
      <c r="B44" s="3" t="s">
        <v>1459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14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</row>
    <row r="45" spans="1:18">
      <c r="A45" s="8" t="s">
        <v>1195</v>
      </c>
      <c r="B45" s="3" t="s">
        <v>1459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8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</row>
    <row r="46" spans="1:18">
      <c r="A46" s="8" t="s">
        <v>1264</v>
      </c>
      <c r="B46" s="3" t="s">
        <v>1459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7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</row>
    <row r="47" spans="1:18">
      <c r="A47" s="8" t="s">
        <v>1218</v>
      </c>
      <c r="B47" s="3" t="s">
        <v>1459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6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</row>
    <row r="48" spans="1:18">
      <c r="A48" s="8" t="s">
        <v>1241</v>
      </c>
      <c r="B48" s="3" t="s">
        <v>1459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3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</row>
    <row r="49" spans="1:18">
      <c r="A49" s="8" t="s">
        <v>1299</v>
      </c>
      <c r="B49" s="3" t="s">
        <v>1459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3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</row>
    <row r="50" spans="1:18">
      <c r="A50" s="8" t="s">
        <v>1322</v>
      </c>
      <c r="B50" s="3" t="s">
        <v>1459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6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</row>
    <row r="51" spans="1:18">
      <c r="A51" s="8" t="s">
        <v>1345</v>
      </c>
      <c r="B51" s="3" t="s">
        <v>1459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8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</row>
    <row r="52" spans="1:18">
      <c r="A52" s="8" t="s">
        <v>1368</v>
      </c>
      <c r="B52" s="3" t="s">
        <v>1459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16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</row>
    <row r="53" spans="1:18">
      <c r="A53" s="8" t="s">
        <v>1194</v>
      </c>
      <c r="B53" s="3" t="s">
        <v>1459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10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>
      <c r="A54" s="8" t="s">
        <v>1263</v>
      </c>
      <c r="B54" s="3" t="s">
        <v>1459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>
      <c r="A55" s="8" t="s">
        <v>1217</v>
      </c>
      <c r="B55" s="3" t="s">
        <v>1459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4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</row>
    <row r="56" spans="1:18">
      <c r="A56" s="8" t="s">
        <v>1240</v>
      </c>
      <c r="B56" s="3" t="s">
        <v>1459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2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</row>
    <row r="57" spans="1:18">
      <c r="A57" s="8" t="s">
        <v>1298</v>
      </c>
      <c r="B57" s="3" t="s">
        <v>1459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1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</row>
    <row r="58" spans="1:18">
      <c r="A58" s="8" t="s">
        <v>1321</v>
      </c>
      <c r="B58" s="3" t="s">
        <v>1459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3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</row>
    <row r="59" spans="1:18">
      <c r="A59" s="8" t="s">
        <v>1344</v>
      </c>
      <c r="B59" s="3" t="s">
        <v>1459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9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</row>
    <row r="60" spans="1:18">
      <c r="A60" s="8" t="s">
        <v>1367</v>
      </c>
      <c r="B60" s="3" t="s">
        <v>1459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7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>
      <c r="A61" s="8" t="s">
        <v>1193</v>
      </c>
      <c r="B61" s="3" t="s">
        <v>1459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8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2" spans="1:18">
      <c r="A62" s="8" t="s">
        <v>1262</v>
      </c>
      <c r="B62" s="3" t="s">
        <v>1459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8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</row>
    <row r="63" spans="1:18">
      <c r="A63" s="8" t="s">
        <v>1216</v>
      </c>
      <c r="B63" s="3" t="s">
        <v>1459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4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8">
      <c r="A64" s="8" t="s">
        <v>1239</v>
      </c>
      <c r="B64" s="3" t="s">
        <v>1459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</row>
    <row r="65" spans="1:18">
      <c r="A65" s="8" t="s">
        <v>1297</v>
      </c>
      <c r="B65" s="3" t="s">
        <v>1459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5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</row>
    <row r="66" spans="1:18">
      <c r="A66" s="8" t="s">
        <v>1320</v>
      </c>
      <c r="B66" s="3" t="s">
        <v>1459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9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</row>
    <row r="67" spans="1:18">
      <c r="A67" s="8" t="s">
        <v>1343</v>
      </c>
      <c r="B67" s="3" t="s">
        <v>1459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9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</row>
    <row r="68" spans="1:18">
      <c r="A68" s="8" t="s">
        <v>1366</v>
      </c>
      <c r="B68" s="3" t="s">
        <v>1459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13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</row>
    <row r="69" spans="1:18">
      <c r="A69" s="8" t="s">
        <v>1192</v>
      </c>
      <c r="B69" s="3" t="s">
        <v>1459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7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</row>
    <row r="70" spans="1:18">
      <c r="A70" s="8" t="s">
        <v>1261</v>
      </c>
      <c r="B70" s="3" t="s">
        <v>1459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4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</row>
    <row r="71" spans="1:18">
      <c r="A71" s="8" t="s">
        <v>1215</v>
      </c>
      <c r="B71" s="3" t="s">
        <v>1459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2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</row>
    <row r="72" spans="1:18">
      <c r="A72" s="8" t="s">
        <v>1238</v>
      </c>
      <c r="B72" s="3" t="s">
        <v>1459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</row>
    <row r="73" spans="1:18">
      <c r="A73" s="8" t="s">
        <v>1296</v>
      </c>
      <c r="B73" s="3" t="s">
        <v>1459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5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</row>
    <row r="74" spans="1:18">
      <c r="A74" s="8" t="s">
        <v>1319</v>
      </c>
      <c r="B74" s="3" t="s">
        <v>1459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11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</row>
    <row r="75" spans="1:18">
      <c r="A75" s="8" t="s">
        <v>1342</v>
      </c>
      <c r="B75" s="3" t="s">
        <v>1459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7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</row>
    <row r="76" spans="1:18">
      <c r="A76" s="8" t="s">
        <v>1365</v>
      </c>
      <c r="B76" s="3" t="s">
        <v>1459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8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</row>
    <row r="77" spans="1:18">
      <c r="A77" s="8" t="s">
        <v>1191</v>
      </c>
      <c r="B77" s="3" t="s">
        <v>1459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4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</row>
    <row r="78" spans="1:18">
      <c r="A78" s="8" t="s">
        <v>1260</v>
      </c>
      <c r="B78" s="3" t="s">
        <v>1459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2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</row>
    <row r="79" spans="1:18">
      <c r="A79" s="8" t="s">
        <v>1214</v>
      </c>
      <c r="B79" s="3" t="s">
        <v>1459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5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</row>
    <row r="80" spans="1:18">
      <c r="A80" s="8" t="s">
        <v>1237</v>
      </c>
      <c r="B80" s="3" t="s">
        <v>1459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2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</row>
    <row r="81" spans="1:18">
      <c r="A81" s="8" t="s">
        <v>1295</v>
      </c>
      <c r="B81" s="3" t="s">
        <v>1459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</row>
    <row r="82" spans="1:18">
      <c r="A82" s="8" t="s">
        <v>1318</v>
      </c>
      <c r="B82" s="3" t="s">
        <v>1459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6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</row>
    <row r="83" spans="1:18">
      <c r="A83" s="8" t="s">
        <v>1341</v>
      </c>
      <c r="B83" s="3" t="s">
        <v>1459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7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</row>
    <row r="84" spans="1:18">
      <c r="A84" s="8" t="s">
        <v>1364</v>
      </c>
      <c r="B84" s="3" t="s">
        <v>1459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5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</row>
    <row r="85" spans="1:18">
      <c r="A85" s="8" t="s">
        <v>1190</v>
      </c>
      <c r="B85" s="3" t="s">
        <v>1459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3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</row>
    <row r="86" spans="1:18">
      <c r="A86" s="8" t="s">
        <v>1259</v>
      </c>
      <c r="B86" s="3" t="s">
        <v>1459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5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</row>
    <row r="87" spans="1:18">
      <c r="A87" s="8" t="s">
        <v>1213</v>
      </c>
      <c r="B87" s="3" t="s">
        <v>1459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3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</row>
    <row r="88" spans="1:18">
      <c r="A88" s="8" t="s">
        <v>1236</v>
      </c>
      <c r="B88" s="3" t="s">
        <v>1459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</row>
    <row r="89" spans="1:18">
      <c r="A89" s="8" t="s">
        <v>1294</v>
      </c>
      <c r="B89" s="3" t="s">
        <v>1459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4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</row>
    <row r="90" spans="1:18">
      <c r="A90" s="8" t="s">
        <v>1317</v>
      </c>
      <c r="B90" s="3" t="s">
        <v>1459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7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</row>
    <row r="91" spans="1:18">
      <c r="A91" s="8" t="s">
        <v>1340</v>
      </c>
      <c r="B91" s="3" t="s">
        <v>1459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7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</row>
    <row r="92" spans="1:18">
      <c r="A92" s="8" t="s">
        <v>1363</v>
      </c>
      <c r="B92" s="3" t="s">
        <v>1459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5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</row>
    <row r="93" spans="1:18">
      <c r="A93" s="8" t="s">
        <v>1177</v>
      </c>
      <c r="B93" s="3" t="s">
        <v>1459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4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</row>
    <row r="94" spans="1:18">
      <c r="A94" s="8" t="s">
        <v>1246</v>
      </c>
      <c r="B94" s="3" t="s">
        <v>1459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6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</row>
    <row r="95" spans="1:18">
      <c r="A95" s="8" t="s">
        <v>1200</v>
      </c>
      <c r="B95" s="3" t="s">
        <v>1459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4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</row>
    <row r="96" spans="1:18">
      <c r="A96" s="8" t="s">
        <v>1223</v>
      </c>
      <c r="B96" s="3" t="s">
        <v>1459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4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</row>
    <row r="97" spans="1:18">
      <c r="A97" s="8" t="s">
        <v>1269</v>
      </c>
      <c r="B97" s="3" t="s">
        <v>1459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6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</row>
    <row r="98" spans="1:18">
      <c r="A98" s="8" t="s">
        <v>1281</v>
      </c>
      <c r="B98" s="3" t="s">
        <v>1459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1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</row>
    <row r="99" spans="1:18">
      <c r="A99" s="8" t="s">
        <v>1304</v>
      </c>
      <c r="B99" s="3" t="s">
        <v>1459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5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</row>
    <row r="100" spans="1:18">
      <c r="A100" s="8" t="s">
        <v>1327</v>
      </c>
      <c r="B100" s="3" t="s">
        <v>1459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2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</row>
    <row r="101" spans="1:18">
      <c r="A101" s="8" t="s">
        <v>1350</v>
      </c>
      <c r="B101" s="3" t="s">
        <v>1459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3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</row>
    <row r="102" spans="1:18">
      <c r="A102" s="8" t="s">
        <v>1373</v>
      </c>
      <c r="B102" s="3" t="s">
        <v>1459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</row>
    <row r="103" spans="1:18">
      <c r="A103" s="8" t="s">
        <v>1176</v>
      </c>
      <c r="B103" s="3" t="s">
        <v>1459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6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</row>
    <row r="104" spans="1:18">
      <c r="A104" s="8" t="s">
        <v>1245</v>
      </c>
      <c r="B104" s="3" t="s">
        <v>1459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5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</row>
    <row r="105" spans="1:18">
      <c r="A105" s="8" t="s">
        <v>1199</v>
      </c>
      <c r="B105" s="3" t="s">
        <v>1459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4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</row>
    <row r="106" spans="1:18">
      <c r="A106" s="8" t="s">
        <v>1222</v>
      </c>
      <c r="B106" s="3" t="s">
        <v>1459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</row>
    <row r="107" spans="1:18">
      <c r="A107" s="8" t="s">
        <v>1268</v>
      </c>
      <c r="B107" s="3" t="s">
        <v>1459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2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</row>
    <row r="108" spans="1:18">
      <c r="A108" s="8" t="s">
        <v>1280</v>
      </c>
      <c r="B108" s="3" t="s">
        <v>1459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2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</row>
    <row r="109" spans="1:18">
      <c r="A109" s="8" t="s">
        <v>1303</v>
      </c>
      <c r="B109" s="3" t="s">
        <v>1459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9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</row>
    <row r="110" spans="1:18">
      <c r="A110" s="8" t="s">
        <v>1326</v>
      </c>
      <c r="B110" s="3" t="s">
        <v>1459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2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</row>
    <row r="111" spans="1:18">
      <c r="A111" s="8" t="s">
        <v>1349</v>
      </c>
      <c r="B111" s="3" t="s">
        <v>1459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4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</row>
    <row r="112" spans="1:18">
      <c r="A112" s="8" t="s">
        <v>1372</v>
      </c>
      <c r="B112" s="3" t="s">
        <v>1459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1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</row>
    <row r="113" spans="1:18">
      <c r="A113" s="8" t="s">
        <v>1175</v>
      </c>
      <c r="B113" s="3" t="s">
        <v>1459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10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</row>
    <row r="114" spans="1:18">
      <c r="A114" s="8" t="s">
        <v>1244</v>
      </c>
      <c r="B114" s="3" t="s">
        <v>1459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4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</row>
    <row r="115" spans="1:18">
      <c r="A115" s="8" t="s">
        <v>1198</v>
      </c>
      <c r="B115" s="3" t="s">
        <v>1459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1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</row>
    <row r="116" spans="1:18">
      <c r="A116" s="8" t="s">
        <v>1278</v>
      </c>
      <c r="B116" s="3" t="s">
        <v>1459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2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</row>
    <row r="117" spans="1:18">
      <c r="A117" s="8" t="s">
        <v>1221</v>
      </c>
      <c r="B117" s="3" t="s">
        <v>1459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</row>
    <row r="118" spans="1:18">
      <c r="A118" s="8" t="s">
        <v>1267</v>
      </c>
      <c r="B118" s="3" t="s">
        <v>1459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4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</row>
    <row r="119" spans="1:18">
      <c r="A119" s="8" t="s">
        <v>1279</v>
      </c>
      <c r="B119" s="3" t="s">
        <v>1459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6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</row>
    <row r="120" spans="1:18">
      <c r="A120" s="8" t="s">
        <v>1302</v>
      </c>
      <c r="B120" s="3" t="s">
        <v>1459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11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</row>
    <row r="121" spans="1:18">
      <c r="A121" s="8" t="s">
        <v>1325</v>
      </c>
      <c r="B121" s="3" t="s">
        <v>1459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3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</row>
    <row r="122" spans="1:18">
      <c r="A122" s="8" t="s">
        <v>1348</v>
      </c>
      <c r="B122" s="3" t="s">
        <v>1459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4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</row>
    <row r="123" spans="1:18">
      <c r="A123" s="8" t="s">
        <v>1371</v>
      </c>
      <c r="B123" s="3" t="s">
        <v>1459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1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</row>
    <row r="124" spans="1:18">
      <c r="A124" s="8" t="s">
        <v>1186</v>
      </c>
      <c r="B124" s="3" t="s">
        <v>1459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4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</row>
    <row r="125" spans="1:18">
      <c r="A125" s="8" t="s">
        <v>1255</v>
      </c>
      <c r="B125" s="3" t="s">
        <v>1459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1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</row>
    <row r="126" spans="1:18">
      <c r="A126" s="8" t="s">
        <v>1209</v>
      </c>
      <c r="B126" s="3" t="s">
        <v>1459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3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</row>
    <row r="127" spans="1:18">
      <c r="A127" s="8" t="s">
        <v>1232</v>
      </c>
      <c r="B127" s="3" t="s">
        <v>1459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2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</row>
    <row r="128" spans="1:18">
      <c r="A128" s="8" t="s">
        <v>1290</v>
      </c>
      <c r="B128" s="3" t="s">
        <v>1459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1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</row>
    <row r="129" spans="1:18">
      <c r="A129" s="8" t="s">
        <v>1313</v>
      </c>
      <c r="B129" s="3" t="s">
        <v>1459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6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</row>
    <row r="130" spans="1:18">
      <c r="A130" s="8" t="s">
        <v>1336</v>
      </c>
      <c r="B130" s="3" t="s">
        <v>1459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</row>
    <row r="131" spans="1:18">
      <c r="A131" s="8" t="s">
        <v>1359</v>
      </c>
      <c r="B131" s="3" t="s">
        <v>1459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4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</row>
    <row r="132" spans="1:18">
      <c r="A132" s="8" t="s">
        <v>1382</v>
      </c>
      <c r="B132" s="3" t="s">
        <v>1459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1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</row>
    <row r="133" spans="1:18">
      <c r="A133" s="8" t="s">
        <v>1185</v>
      </c>
      <c r="B133" s="3" t="s">
        <v>1459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10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</row>
    <row r="134" spans="1:18">
      <c r="A134" s="8" t="s">
        <v>1254</v>
      </c>
      <c r="B134" s="3" t="s">
        <v>1459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5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</row>
    <row r="135" spans="1:18">
      <c r="A135" s="8" t="s">
        <v>1208</v>
      </c>
      <c r="B135" s="3" t="s">
        <v>1459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</row>
    <row r="136" spans="1:18">
      <c r="A136" s="8" t="s">
        <v>1231</v>
      </c>
      <c r="B136" s="3" t="s">
        <v>1459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1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</row>
    <row r="137" spans="1:18">
      <c r="A137" s="8" t="s">
        <v>1277</v>
      </c>
      <c r="B137" s="3" t="s">
        <v>1459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</row>
    <row r="138" spans="1:18">
      <c r="A138" s="8" t="s">
        <v>1289</v>
      </c>
      <c r="B138" s="3" t="s">
        <v>1459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4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</row>
    <row r="139" spans="1:18">
      <c r="A139" s="8" t="s">
        <v>1312</v>
      </c>
      <c r="B139" s="3" t="s">
        <v>1459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7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</row>
    <row r="140" spans="1:18">
      <c r="A140" s="8" t="s">
        <v>1335</v>
      </c>
      <c r="B140" s="3" t="s">
        <v>1459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11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</row>
    <row r="141" spans="1:18">
      <c r="A141" s="8" t="s">
        <v>1358</v>
      </c>
      <c r="B141" s="3" t="s">
        <v>1459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3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</row>
    <row r="142" spans="1:18">
      <c r="A142" s="8" t="s">
        <v>1381</v>
      </c>
      <c r="B142" s="3" t="s">
        <v>1459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2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</row>
    <row r="143" spans="1:18">
      <c r="A143" s="8" t="s">
        <v>1184</v>
      </c>
      <c r="B143" s="3" t="s">
        <v>1459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3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</row>
    <row r="144" spans="1:18">
      <c r="A144" s="8" t="s">
        <v>1253</v>
      </c>
      <c r="B144" s="3" t="s">
        <v>1459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3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</row>
    <row r="145" spans="1:18">
      <c r="A145" s="8" t="s">
        <v>1207</v>
      </c>
      <c r="B145" s="3" t="s">
        <v>1459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3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</row>
    <row r="146" spans="1:18">
      <c r="A146" s="8" t="s">
        <v>1230</v>
      </c>
      <c r="B146" s="3" t="s">
        <v>1459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4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</row>
    <row r="147" spans="1:18">
      <c r="A147" s="8" t="s">
        <v>1276</v>
      </c>
      <c r="B147" s="3" t="s">
        <v>1459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3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</row>
    <row r="148" spans="1:18">
      <c r="A148" s="8" t="s">
        <v>1288</v>
      </c>
      <c r="B148" s="3" t="s">
        <v>1459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3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</row>
    <row r="149" spans="1:18">
      <c r="A149" s="8" t="s">
        <v>1311</v>
      </c>
      <c r="B149" s="3" t="s">
        <v>1459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4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</row>
    <row r="150" spans="1:18">
      <c r="A150" s="8" t="s">
        <v>1334</v>
      </c>
      <c r="B150" s="3" t="s">
        <v>1459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8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</row>
    <row r="151" spans="1:18">
      <c r="A151" s="8" t="s">
        <v>1357</v>
      </c>
      <c r="B151" s="3" t="s">
        <v>1459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1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</row>
    <row r="152" spans="1:18">
      <c r="A152" s="8" t="s">
        <v>1380</v>
      </c>
      <c r="B152" s="3" t="s">
        <v>1459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4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</row>
    <row r="153" spans="1:18">
      <c r="A153" s="8" t="s">
        <v>1183</v>
      </c>
      <c r="B153" s="3" t="s">
        <v>1459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10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</row>
    <row r="154" spans="1:18">
      <c r="A154" s="8" t="s">
        <v>1252</v>
      </c>
      <c r="B154" s="3" t="s">
        <v>1459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5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</row>
    <row r="155" spans="1:18">
      <c r="A155" s="8" t="s">
        <v>1206</v>
      </c>
      <c r="B155" s="3" t="s">
        <v>1459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1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</row>
    <row r="156" spans="1:18">
      <c r="A156" s="8" t="s">
        <v>1229</v>
      </c>
      <c r="B156" s="3" t="s">
        <v>1459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</row>
    <row r="157" spans="1:18">
      <c r="A157" s="8" t="s">
        <v>1275</v>
      </c>
      <c r="B157" s="3" t="s">
        <v>1459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4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</row>
    <row r="158" spans="1:18">
      <c r="A158" s="8" t="s">
        <v>1287</v>
      </c>
      <c r="B158" s="3" t="s">
        <v>1459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3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</row>
    <row r="159" spans="1:18">
      <c r="A159" s="8" t="s">
        <v>1310</v>
      </c>
      <c r="B159" s="3" t="s">
        <v>1459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6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</row>
    <row r="160" spans="1:18">
      <c r="A160" s="8" t="s">
        <v>1333</v>
      </c>
      <c r="B160" s="3" t="s">
        <v>1459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3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</row>
    <row r="161" spans="1:18">
      <c r="A161" s="8" t="s">
        <v>1356</v>
      </c>
      <c r="B161" s="3" t="s">
        <v>1459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3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</row>
    <row r="162" spans="1:18">
      <c r="A162" s="8" t="s">
        <v>1379</v>
      </c>
      <c r="B162" s="3" t="s">
        <v>1459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1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</row>
    <row r="163" spans="1:18">
      <c r="A163" s="8" t="s">
        <v>1182</v>
      </c>
      <c r="B163" s="3" t="s">
        <v>1459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10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</row>
    <row r="164" spans="1:18">
      <c r="A164" s="8" t="s">
        <v>1251</v>
      </c>
      <c r="B164" s="3" t="s">
        <v>1459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5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</row>
    <row r="165" spans="1:18">
      <c r="A165" s="8" t="s">
        <v>1205</v>
      </c>
      <c r="B165" s="3" t="s">
        <v>1459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5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</row>
    <row r="166" spans="1:18">
      <c r="A166" s="8" t="s">
        <v>1228</v>
      </c>
      <c r="B166" s="3" t="s">
        <v>1459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1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</row>
    <row r="167" spans="1:18">
      <c r="A167" s="8" t="s">
        <v>1274</v>
      </c>
      <c r="B167" s="3" t="s">
        <v>1459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2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</row>
    <row r="168" spans="1:18">
      <c r="A168" s="8" t="s">
        <v>1286</v>
      </c>
      <c r="B168" s="3" t="s">
        <v>1459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1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</row>
    <row r="169" spans="1:18">
      <c r="A169" s="8" t="s">
        <v>1309</v>
      </c>
      <c r="B169" s="3" t="s">
        <v>1459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6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</row>
    <row r="170" spans="1:18">
      <c r="A170" s="8" t="s">
        <v>1332</v>
      </c>
      <c r="B170" s="3" t="s">
        <v>1459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1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</row>
    <row r="171" spans="1:18">
      <c r="A171" s="8" t="s">
        <v>1355</v>
      </c>
      <c r="B171" s="3" t="s">
        <v>1459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3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</row>
    <row r="172" spans="1:18">
      <c r="A172" s="8" t="s">
        <v>1378</v>
      </c>
      <c r="B172" s="3" t="s">
        <v>1459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1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</row>
    <row r="173" spans="1:18">
      <c r="A173" s="8" t="s">
        <v>1181</v>
      </c>
      <c r="B173" s="3" t="s">
        <v>1459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5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</row>
    <row r="174" spans="1:18">
      <c r="A174" s="8" t="s">
        <v>1250</v>
      </c>
      <c r="B174" s="3" t="s">
        <v>1459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4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</row>
    <row r="175" spans="1:18">
      <c r="A175" s="8" t="s">
        <v>1204</v>
      </c>
      <c r="B175" s="3" t="s">
        <v>1459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3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</row>
    <row r="176" spans="1:18">
      <c r="A176" s="8" t="s">
        <v>1227</v>
      </c>
      <c r="B176" s="3" t="s">
        <v>1459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2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</row>
    <row r="177" spans="1:18">
      <c r="A177" s="8" t="s">
        <v>1273</v>
      </c>
      <c r="B177" s="3" t="s">
        <v>1459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4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</row>
    <row r="178" spans="1:18">
      <c r="A178" s="8" t="s">
        <v>1285</v>
      </c>
      <c r="B178" s="3" t="s">
        <v>1459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4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</row>
    <row r="179" spans="1:18">
      <c r="A179" s="8" t="s">
        <v>1308</v>
      </c>
      <c r="B179" s="3" t="s">
        <v>1459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11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</row>
    <row r="180" spans="1:18">
      <c r="A180" s="8" t="s">
        <v>1331</v>
      </c>
      <c r="B180" s="3" t="s">
        <v>1459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5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</row>
    <row r="181" spans="1:18">
      <c r="A181" s="8" t="s">
        <v>1354</v>
      </c>
      <c r="B181" s="3" t="s">
        <v>1459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2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</row>
    <row r="182" spans="1:18">
      <c r="A182" s="8" t="s">
        <v>1377</v>
      </c>
      <c r="B182" s="3" t="s">
        <v>1459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3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</row>
    <row r="183" spans="1:18">
      <c r="A183" s="8" t="s">
        <v>1180</v>
      </c>
      <c r="B183" s="3" t="s">
        <v>1459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4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</row>
    <row r="184" spans="1:18">
      <c r="A184" s="8" t="s">
        <v>1249</v>
      </c>
      <c r="B184" s="3" t="s">
        <v>1459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6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</row>
    <row r="185" spans="1:18">
      <c r="A185" s="8" t="s">
        <v>1203</v>
      </c>
      <c r="B185" s="3" t="s">
        <v>1459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5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</row>
    <row r="186" spans="1:18">
      <c r="A186" s="8" t="s">
        <v>1226</v>
      </c>
      <c r="B186" s="3" t="s">
        <v>1459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2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</row>
    <row r="187" spans="1:18">
      <c r="A187" s="8" t="s">
        <v>1272</v>
      </c>
      <c r="B187" s="3" t="s">
        <v>1459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5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</row>
    <row r="188" spans="1:18">
      <c r="A188" s="8" t="s">
        <v>1284</v>
      </c>
      <c r="B188" s="3" t="s">
        <v>1459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1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</row>
    <row r="189" spans="1:18">
      <c r="A189" s="8" t="s">
        <v>1307</v>
      </c>
      <c r="B189" s="3" t="s">
        <v>1459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8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</row>
    <row r="190" spans="1:18">
      <c r="A190" s="8" t="s">
        <v>1330</v>
      </c>
      <c r="B190" s="3" t="s">
        <v>1459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7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</row>
    <row r="191" spans="1:18">
      <c r="A191" s="8" t="s">
        <v>1353</v>
      </c>
      <c r="B191" s="3" t="s">
        <v>1459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5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</row>
    <row r="192" spans="1:18">
      <c r="A192" s="8" t="s">
        <v>1376</v>
      </c>
      <c r="B192" s="3" t="s">
        <v>1459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2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</row>
    <row r="193" spans="1:18">
      <c r="A193" s="8" t="s">
        <v>1179</v>
      </c>
      <c r="B193" s="3" t="s">
        <v>1459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6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</row>
    <row r="194" spans="1:18">
      <c r="A194" s="8" t="s">
        <v>1248</v>
      </c>
      <c r="B194" s="3" t="s">
        <v>1459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7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</row>
    <row r="195" spans="1:18">
      <c r="A195" s="8" t="s">
        <v>1202</v>
      </c>
      <c r="B195" s="3" t="s">
        <v>1459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1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</row>
    <row r="196" spans="1:18">
      <c r="A196" s="8" t="s">
        <v>1225</v>
      </c>
      <c r="B196" s="3" t="s">
        <v>1459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1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</row>
    <row r="197" spans="1:18">
      <c r="A197" s="8" t="s">
        <v>1271</v>
      </c>
      <c r="B197" s="3" t="s">
        <v>1459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4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</row>
    <row r="198" spans="1:18">
      <c r="A198" s="8" t="s">
        <v>1283</v>
      </c>
      <c r="B198" s="3" t="s">
        <v>1459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</row>
    <row r="199" spans="1:18">
      <c r="A199" s="8" t="s">
        <v>1306</v>
      </c>
      <c r="B199" s="3" t="s">
        <v>1459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10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</row>
    <row r="200" spans="1:18">
      <c r="A200" s="8" t="s">
        <v>1329</v>
      </c>
      <c r="B200" s="3" t="s">
        <v>1459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</row>
    <row r="201" spans="1:18">
      <c r="A201" s="8" t="s">
        <v>1352</v>
      </c>
      <c r="B201" s="3" t="s">
        <v>1459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2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</row>
    <row r="202" spans="1:18">
      <c r="A202" s="8" t="s">
        <v>1375</v>
      </c>
      <c r="B202" s="3" t="s">
        <v>1459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2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</row>
    <row r="203" spans="1:18">
      <c r="A203" s="8" t="s">
        <v>1178</v>
      </c>
      <c r="B203" s="3" t="s">
        <v>1459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8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</row>
    <row r="204" spans="1:18">
      <c r="A204" s="8" t="s">
        <v>1247</v>
      </c>
      <c r="B204" s="3" t="s">
        <v>1459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7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</row>
    <row r="205" spans="1:18">
      <c r="A205" s="8" t="s">
        <v>1201</v>
      </c>
      <c r="B205" s="3" t="s">
        <v>1459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2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</row>
    <row r="206" spans="1:18">
      <c r="A206" s="8" t="s">
        <v>1224</v>
      </c>
      <c r="B206" s="3" t="s">
        <v>1459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1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</row>
    <row r="207" spans="1:18">
      <c r="A207" s="8" t="s">
        <v>1270</v>
      </c>
      <c r="B207" s="3" t="s">
        <v>1459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5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</row>
    <row r="208" spans="1:18">
      <c r="A208" s="8" t="s">
        <v>1282</v>
      </c>
      <c r="B208" s="3" t="s">
        <v>1459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2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</row>
    <row r="209" spans="1:18">
      <c r="A209" s="8" t="s">
        <v>1305</v>
      </c>
      <c r="B209" s="3" t="s">
        <v>1459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5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</row>
    <row r="210" spans="1:18">
      <c r="A210" s="8" t="s">
        <v>1328</v>
      </c>
      <c r="B210" s="3" t="s">
        <v>1459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1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</row>
    <row r="211" spans="1:18">
      <c r="A211" s="8" t="s">
        <v>1351</v>
      </c>
      <c r="B211" s="3" t="s">
        <v>1459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3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</row>
    <row r="212" spans="1:18">
      <c r="A212" s="8" t="s">
        <v>1374</v>
      </c>
      <c r="B212" s="3" t="s">
        <v>1459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2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</row>
    <row r="213" spans="1:18">
      <c r="A213" s="8" t="s">
        <v>610</v>
      </c>
      <c r="B213" s="3" t="s">
        <v>1459</v>
      </c>
      <c r="C213" s="8">
        <v>7</v>
      </c>
      <c r="D213" s="8">
        <v>6</v>
      </c>
      <c r="E213" s="8">
        <v>35</v>
      </c>
      <c r="F213" s="8">
        <v>54</v>
      </c>
      <c r="G213" s="8">
        <v>7</v>
      </c>
      <c r="H213" s="8">
        <v>4</v>
      </c>
      <c r="I213" s="8">
        <v>4</v>
      </c>
      <c r="J213" s="8">
        <v>139</v>
      </c>
      <c r="K213" s="8">
        <v>17</v>
      </c>
      <c r="L213" s="8">
        <v>157</v>
      </c>
      <c r="M213" s="8">
        <v>395</v>
      </c>
      <c r="N213" s="8">
        <v>99</v>
      </c>
      <c r="O213" s="8">
        <v>0</v>
      </c>
      <c r="P213" s="8">
        <v>75</v>
      </c>
      <c r="Q213" s="8">
        <v>11</v>
      </c>
      <c r="R213" s="8">
        <v>3</v>
      </c>
    </row>
    <row r="214" spans="1:18">
      <c r="A214" s="8" t="s">
        <v>611</v>
      </c>
      <c r="B214" s="3" t="s">
        <v>1459</v>
      </c>
      <c r="C214" s="8">
        <v>0</v>
      </c>
      <c r="D214" s="8">
        <v>7</v>
      </c>
      <c r="E214" s="8">
        <v>43</v>
      </c>
      <c r="F214" s="8">
        <v>93</v>
      </c>
      <c r="G214" s="8">
        <v>27</v>
      </c>
      <c r="H214" s="8">
        <v>6</v>
      </c>
      <c r="I214" s="8">
        <v>4</v>
      </c>
      <c r="J214" s="8">
        <v>185</v>
      </c>
      <c r="K214" s="8">
        <v>48</v>
      </c>
      <c r="L214" s="8">
        <v>260</v>
      </c>
      <c r="M214" s="8">
        <v>281</v>
      </c>
      <c r="N214" s="8">
        <v>134</v>
      </c>
      <c r="O214" s="8">
        <v>0</v>
      </c>
      <c r="P214" s="8">
        <v>137</v>
      </c>
      <c r="Q214" s="8">
        <v>31</v>
      </c>
      <c r="R214" s="8">
        <v>1</v>
      </c>
    </row>
    <row r="215" spans="1:18">
      <c r="A215" s="8" t="s">
        <v>612</v>
      </c>
      <c r="B215" s="3" t="s">
        <v>1459</v>
      </c>
      <c r="C215" s="8">
        <v>0</v>
      </c>
      <c r="D215" s="8">
        <v>2</v>
      </c>
      <c r="E215" s="8">
        <v>32</v>
      </c>
      <c r="F215" s="8">
        <v>37</v>
      </c>
      <c r="G215" s="8">
        <v>8</v>
      </c>
      <c r="H215" s="8">
        <v>1</v>
      </c>
      <c r="I215" s="8">
        <v>1</v>
      </c>
      <c r="J215" s="8">
        <v>100</v>
      </c>
      <c r="K215" s="8">
        <v>18</v>
      </c>
      <c r="L215" s="8">
        <v>107</v>
      </c>
      <c r="M215" s="8">
        <v>153</v>
      </c>
      <c r="N215" s="8">
        <v>79</v>
      </c>
      <c r="O215" s="8">
        <v>0</v>
      </c>
      <c r="P215" s="8">
        <v>67</v>
      </c>
      <c r="Q215" s="8">
        <v>11</v>
      </c>
      <c r="R215" s="8">
        <v>3</v>
      </c>
    </row>
    <row r="216" spans="1:18">
      <c r="A216" s="8" t="s">
        <v>613</v>
      </c>
      <c r="B216" s="3" t="s">
        <v>1459</v>
      </c>
      <c r="C216" s="8">
        <v>5</v>
      </c>
      <c r="D216" s="8">
        <v>6</v>
      </c>
      <c r="E216" s="8">
        <v>14</v>
      </c>
      <c r="F216" s="8">
        <v>49</v>
      </c>
      <c r="G216" s="8">
        <v>5</v>
      </c>
      <c r="H216" s="8">
        <v>2</v>
      </c>
      <c r="I216" s="8">
        <v>1</v>
      </c>
      <c r="J216" s="8">
        <v>88</v>
      </c>
      <c r="K216" s="8">
        <v>14</v>
      </c>
      <c r="L216" s="8">
        <v>97</v>
      </c>
      <c r="M216" s="8">
        <v>199</v>
      </c>
      <c r="N216" s="8">
        <v>79</v>
      </c>
      <c r="O216" s="8">
        <v>0</v>
      </c>
      <c r="P216" s="8">
        <v>68</v>
      </c>
      <c r="Q216" s="8">
        <v>17</v>
      </c>
      <c r="R216" s="8">
        <v>0</v>
      </c>
    </row>
    <row r="217" spans="1:18">
      <c r="A217" s="8" t="s">
        <v>614</v>
      </c>
      <c r="B217" s="3" t="s">
        <v>1459</v>
      </c>
      <c r="C217" s="8">
        <v>0</v>
      </c>
      <c r="D217" s="8">
        <v>0</v>
      </c>
      <c r="E217" s="8">
        <v>14</v>
      </c>
      <c r="F217" s="8">
        <v>10</v>
      </c>
      <c r="G217" s="8">
        <v>0</v>
      </c>
      <c r="H217" s="8">
        <v>3</v>
      </c>
      <c r="I217" s="8">
        <v>0</v>
      </c>
      <c r="J217" s="8">
        <v>34</v>
      </c>
      <c r="K217" s="8">
        <v>8</v>
      </c>
      <c r="L217" s="8">
        <v>27</v>
      </c>
      <c r="M217" s="8">
        <v>33</v>
      </c>
      <c r="N217" s="8">
        <v>16</v>
      </c>
      <c r="O217" s="8">
        <v>0</v>
      </c>
      <c r="P217" s="8">
        <v>11</v>
      </c>
      <c r="Q217" s="8">
        <v>2</v>
      </c>
      <c r="R217" s="8">
        <v>0</v>
      </c>
    </row>
    <row r="218" spans="1:18">
      <c r="A218" s="8" t="s">
        <v>615</v>
      </c>
      <c r="B218" s="3" t="s">
        <v>1459</v>
      </c>
      <c r="C218" s="8">
        <v>2</v>
      </c>
      <c r="D218" s="8">
        <v>6</v>
      </c>
      <c r="E218" s="8">
        <v>69</v>
      </c>
      <c r="F218" s="8">
        <v>156</v>
      </c>
      <c r="G218" s="8">
        <v>2</v>
      </c>
      <c r="H218" s="8">
        <v>2</v>
      </c>
      <c r="I218" s="8">
        <v>2</v>
      </c>
      <c r="J218" s="8">
        <v>325</v>
      </c>
      <c r="K218" s="8">
        <v>105</v>
      </c>
      <c r="L218" s="8">
        <v>415</v>
      </c>
      <c r="M218" s="8">
        <v>648</v>
      </c>
      <c r="N218" s="8">
        <v>331</v>
      </c>
      <c r="O218" s="8">
        <v>0</v>
      </c>
      <c r="P218" s="8">
        <v>196</v>
      </c>
      <c r="Q218" s="8">
        <v>74</v>
      </c>
      <c r="R218" s="8">
        <v>2</v>
      </c>
    </row>
    <row r="219" spans="1:18">
      <c r="A219" s="8" t="s">
        <v>616</v>
      </c>
      <c r="B219" s="3" t="s">
        <v>1459</v>
      </c>
      <c r="C219" s="8">
        <v>2</v>
      </c>
      <c r="D219" s="8">
        <v>4</v>
      </c>
      <c r="E219" s="8">
        <v>44</v>
      </c>
      <c r="F219" s="8">
        <v>72</v>
      </c>
      <c r="G219" s="8">
        <v>7</v>
      </c>
      <c r="H219" s="8">
        <v>1</v>
      </c>
      <c r="I219" s="8">
        <v>0</v>
      </c>
      <c r="J219" s="8">
        <v>142</v>
      </c>
      <c r="K219" s="8">
        <v>33</v>
      </c>
      <c r="L219" s="8">
        <v>114</v>
      </c>
      <c r="M219" s="8">
        <v>204</v>
      </c>
      <c r="N219" s="8">
        <v>65</v>
      </c>
      <c r="O219" s="8">
        <v>0</v>
      </c>
      <c r="P219" s="8">
        <v>52</v>
      </c>
      <c r="Q219" s="8">
        <v>18</v>
      </c>
      <c r="R219" s="8">
        <v>5</v>
      </c>
    </row>
    <row r="220" spans="1:18">
      <c r="A220" s="8" t="s">
        <v>617</v>
      </c>
      <c r="B220" s="3" t="s">
        <v>1459</v>
      </c>
      <c r="C220" s="8">
        <v>7</v>
      </c>
      <c r="D220" s="8">
        <v>6</v>
      </c>
      <c r="E220" s="8">
        <v>53</v>
      </c>
      <c r="F220" s="8">
        <v>99</v>
      </c>
      <c r="G220" s="8">
        <v>12</v>
      </c>
      <c r="H220" s="8">
        <v>4</v>
      </c>
      <c r="I220" s="8">
        <v>3</v>
      </c>
      <c r="J220" s="8">
        <v>249</v>
      </c>
      <c r="K220" s="8">
        <v>36</v>
      </c>
      <c r="L220" s="8">
        <v>225</v>
      </c>
      <c r="M220" s="8">
        <v>369</v>
      </c>
      <c r="N220" s="8">
        <v>155</v>
      </c>
      <c r="O220" s="8">
        <v>0</v>
      </c>
      <c r="P220" s="8">
        <v>142</v>
      </c>
      <c r="Q220" s="8">
        <v>21</v>
      </c>
      <c r="R220" s="8">
        <v>1</v>
      </c>
    </row>
    <row r="221" spans="1:18">
      <c r="A221" s="8" t="s">
        <v>618</v>
      </c>
      <c r="B221" s="3" t="s">
        <v>1459</v>
      </c>
      <c r="C221" s="8">
        <v>1</v>
      </c>
      <c r="D221" s="8">
        <v>13</v>
      </c>
      <c r="E221" s="8">
        <v>34</v>
      </c>
      <c r="F221" s="8">
        <v>74</v>
      </c>
      <c r="G221" s="8">
        <v>8</v>
      </c>
      <c r="H221" s="8">
        <v>8</v>
      </c>
      <c r="I221" s="8">
        <v>5</v>
      </c>
      <c r="J221" s="8">
        <v>150</v>
      </c>
      <c r="K221" s="8">
        <v>33</v>
      </c>
      <c r="L221" s="8">
        <v>184</v>
      </c>
      <c r="M221" s="8">
        <v>326</v>
      </c>
      <c r="N221" s="8">
        <v>114</v>
      </c>
      <c r="O221" s="8">
        <v>0</v>
      </c>
      <c r="P221" s="8">
        <v>102</v>
      </c>
      <c r="Q221" s="8">
        <v>30</v>
      </c>
      <c r="R221" s="8">
        <v>0</v>
      </c>
    </row>
    <row r="222" spans="1:18">
      <c r="A222" s="8" t="s">
        <v>619</v>
      </c>
      <c r="B222" s="3" t="s">
        <v>1459</v>
      </c>
      <c r="C222" s="8">
        <v>14</v>
      </c>
      <c r="D222" s="8">
        <v>6</v>
      </c>
      <c r="E222" s="8">
        <v>47</v>
      </c>
      <c r="F222" s="8">
        <v>62</v>
      </c>
      <c r="G222" s="8">
        <v>9</v>
      </c>
      <c r="H222" s="8">
        <v>6</v>
      </c>
      <c r="I222" s="8">
        <v>5</v>
      </c>
      <c r="J222" s="8">
        <v>155</v>
      </c>
      <c r="K222" s="8">
        <v>32</v>
      </c>
      <c r="L222" s="8">
        <v>179</v>
      </c>
      <c r="M222" s="8">
        <v>246</v>
      </c>
      <c r="N222" s="8">
        <v>100</v>
      </c>
      <c r="O222" s="8">
        <v>0</v>
      </c>
      <c r="P222" s="8">
        <v>109</v>
      </c>
      <c r="Q222" s="8">
        <v>33</v>
      </c>
      <c r="R222" s="8">
        <v>1</v>
      </c>
    </row>
    <row r="223" spans="1:18">
      <c r="A223" s="8" t="s">
        <v>620</v>
      </c>
      <c r="B223" s="3" t="s">
        <v>1459</v>
      </c>
      <c r="C223" s="8">
        <v>3</v>
      </c>
      <c r="D223" s="8">
        <v>2</v>
      </c>
      <c r="E223" s="8">
        <v>16</v>
      </c>
      <c r="F223" s="8">
        <v>44</v>
      </c>
      <c r="G223" s="8">
        <v>11</v>
      </c>
      <c r="H223" s="8">
        <v>3</v>
      </c>
      <c r="I223" s="8">
        <v>2</v>
      </c>
      <c r="J223" s="8">
        <v>87</v>
      </c>
      <c r="K223" s="8">
        <v>25</v>
      </c>
      <c r="L223" s="8">
        <v>111</v>
      </c>
      <c r="M223" s="8">
        <v>159</v>
      </c>
      <c r="N223" s="8">
        <v>73</v>
      </c>
      <c r="O223" s="8">
        <v>0</v>
      </c>
      <c r="P223" s="8">
        <v>53</v>
      </c>
      <c r="Q223" s="8">
        <v>8</v>
      </c>
      <c r="R223" s="8">
        <v>0</v>
      </c>
    </row>
    <row r="224" spans="1:18">
      <c r="A224" s="8" t="s">
        <v>621</v>
      </c>
      <c r="B224" s="3" t="s">
        <v>1459</v>
      </c>
      <c r="C224" s="8">
        <v>0</v>
      </c>
      <c r="D224" s="8">
        <v>3</v>
      </c>
      <c r="E224" s="8">
        <v>29</v>
      </c>
      <c r="F224" s="8">
        <v>45</v>
      </c>
      <c r="G224" s="8">
        <v>1</v>
      </c>
      <c r="H224" s="8">
        <v>0</v>
      </c>
      <c r="I224" s="8">
        <v>0</v>
      </c>
      <c r="J224" s="8">
        <v>108</v>
      </c>
      <c r="K224" s="8">
        <v>30</v>
      </c>
      <c r="L224" s="8">
        <v>149</v>
      </c>
      <c r="M224" s="8">
        <v>251</v>
      </c>
      <c r="N224" s="8">
        <v>120</v>
      </c>
      <c r="O224" s="8">
        <v>7</v>
      </c>
      <c r="P224" s="8">
        <v>67</v>
      </c>
      <c r="Q224" s="8">
        <v>10</v>
      </c>
      <c r="R224" s="8">
        <v>6</v>
      </c>
    </row>
    <row r="225" spans="1:18">
      <c r="A225" s="8" t="s">
        <v>622</v>
      </c>
      <c r="B225" s="3" t="s">
        <v>1459</v>
      </c>
      <c r="C225" s="8">
        <v>0</v>
      </c>
      <c r="D225" s="8">
        <v>4</v>
      </c>
      <c r="E225" s="8">
        <v>32</v>
      </c>
      <c r="F225" s="8">
        <v>74</v>
      </c>
      <c r="G225" s="8">
        <v>2</v>
      </c>
      <c r="H225" s="8">
        <v>2</v>
      </c>
      <c r="I225" s="8">
        <v>2</v>
      </c>
      <c r="J225" s="8">
        <v>133</v>
      </c>
      <c r="K225" s="8">
        <v>45</v>
      </c>
      <c r="L225" s="8">
        <v>149</v>
      </c>
      <c r="M225" s="8">
        <v>298</v>
      </c>
      <c r="N225" s="8">
        <v>115</v>
      </c>
      <c r="O225" s="8">
        <v>2</v>
      </c>
      <c r="P225" s="8">
        <v>98</v>
      </c>
      <c r="Q225" s="8">
        <v>28</v>
      </c>
      <c r="R225" s="8">
        <v>1</v>
      </c>
    </row>
    <row r="226" spans="1:18">
      <c r="A226" s="8" t="s">
        <v>623</v>
      </c>
      <c r="B226" s="3" t="s">
        <v>1459</v>
      </c>
      <c r="C226" s="8">
        <v>1</v>
      </c>
      <c r="D226" s="8">
        <v>3</v>
      </c>
      <c r="E226" s="8">
        <v>21</v>
      </c>
      <c r="F226" s="8">
        <v>29</v>
      </c>
      <c r="G226" s="8">
        <v>2</v>
      </c>
      <c r="H226" s="8">
        <v>0</v>
      </c>
      <c r="I226" s="8">
        <v>0</v>
      </c>
      <c r="J226" s="8">
        <v>71</v>
      </c>
      <c r="K226" s="8">
        <v>22</v>
      </c>
      <c r="L226" s="8">
        <v>72</v>
      </c>
      <c r="M226" s="8">
        <v>99</v>
      </c>
      <c r="N226" s="8">
        <v>50</v>
      </c>
      <c r="O226" s="8">
        <v>5</v>
      </c>
      <c r="P226" s="8">
        <v>39</v>
      </c>
      <c r="Q226" s="8">
        <v>11</v>
      </c>
      <c r="R226" s="8">
        <v>0</v>
      </c>
    </row>
    <row r="227" spans="1:18">
      <c r="A227" s="8" t="s">
        <v>624</v>
      </c>
      <c r="B227" s="3" t="s">
        <v>1459</v>
      </c>
      <c r="C227" s="8">
        <v>4</v>
      </c>
      <c r="D227" s="8">
        <v>7</v>
      </c>
      <c r="E227" s="8">
        <v>8</v>
      </c>
      <c r="F227" s="8">
        <v>19</v>
      </c>
      <c r="G227" s="8">
        <v>0</v>
      </c>
      <c r="H227" s="8">
        <v>0</v>
      </c>
      <c r="I227" s="8">
        <v>0</v>
      </c>
      <c r="J227" s="8">
        <v>59</v>
      </c>
      <c r="K227" s="8">
        <v>18</v>
      </c>
      <c r="L227" s="8">
        <v>82</v>
      </c>
      <c r="M227" s="8">
        <v>119</v>
      </c>
      <c r="N227" s="8">
        <v>51</v>
      </c>
      <c r="O227" s="8">
        <v>7</v>
      </c>
      <c r="P227" s="8">
        <v>44</v>
      </c>
      <c r="Q227" s="8">
        <v>15</v>
      </c>
      <c r="R227" s="8">
        <v>0</v>
      </c>
    </row>
    <row r="228" spans="1:18">
      <c r="A228" s="8" t="s">
        <v>74</v>
      </c>
      <c r="B228" s="3" t="s">
        <v>1459</v>
      </c>
      <c r="C228" s="8">
        <v>0</v>
      </c>
      <c r="D228" s="8">
        <v>0</v>
      </c>
      <c r="E228" s="8">
        <v>13</v>
      </c>
      <c r="F228" s="8">
        <v>13</v>
      </c>
      <c r="G228" s="8">
        <v>0</v>
      </c>
      <c r="H228" s="8">
        <v>0</v>
      </c>
      <c r="I228" s="8">
        <v>0</v>
      </c>
      <c r="J228" s="8">
        <v>45</v>
      </c>
      <c r="K228" s="8">
        <v>7</v>
      </c>
      <c r="L228" s="8">
        <v>13</v>
      </c>
      <c r="M228" s="8">
        <v>25</v>
      </c>
      <c r="N228" s="8">
        <v>14</v>
      </c>
      <c r="O228" s="8">
        <v>5</v>
      </c>
      <c r="P228" s="8">
        <v>15</v>
      </c>
      <c r="Q228" s="8">
        <v>7</v>
      </c>
      <c r="R228" s="8">
        <v>0</v>
      </c>
    </row>
    <row r="229" spans="1:18">
      <c r="A229" s="8" t="s">
        <v>625</v>
      </c>
      <c r="B229" s="3" t="s">
        <v>1459</v>
      </c>
      <c r="C229" s="8">
        <v>0</v>
      </c>
      <c r="D229" s="8">
        <v>3</v>
      </c>
      <c r="E229" s="8">
        <v>54</v>
      </c>
      <c r="F229" s="8">
        <v>62</v>
      </c>
      <c r="G229" s="8">
        <v>2</v>
      </c>
      <c r="H229" s="8">
        <v>0</v>
      </c>
      <c r="I229" s="8">
        <v>0</v>
      </c>
      <c r="J229" s="8">
        <v>153</v>
      </c>
      <c r="K229" s="8">
        <v>51</v>
      </c>
      <c r="L229" s="8">
        <v>177</v>
      </c>
      <c r="M229" s="8">
        <v>255</v>
      </c>
      <c r="N229" s="8">
        <v>146</v>
      </c>
      <c r="O229" s="8">
        <v>2</v>
      </c>
      <c r="P229" s="8">
        <v>89</v>
      </c>
      <c r="Q229" s="8">
        <v>33</v>
      </c>
      <c r="R229" s="8">
        <v>0</v>
      </c>
    </row>
    <row r="230" spans="1:18">
      <c r="A230" s="8" t="s">
        <v>626</v>
      </c>
      <c r="B230" s="3" t="s">
        <v>1459</v>
      </c>
      <c r="C230" s="8">
        <v>2</v>
      </c>
      <c r="D230" s="8">
        <v>4</v>
      </c>
      <c r="E230" s="8">
        <v>28</v>
      </c>
      <c r="F230" s="8">
        <v>37</v>
      </c>
      <c r="G230" s="8">
        <v>3</v>
      </c>
      <c r="H230" s="8">
        <v>1</v>
      </c>
      <c r="I230" s="8">
        <v>1</v>
      </c>
      <c r="J230" s="8">
        <v>80</v>
      </c>
      <c r="K230" s="8">
        <v>15</v>
      </c>
      <c r="L230" s="8">
        <v>59</v>
      </c>
      <c r="M230" s="8">
        <v>146</v>
      </c>
      <c r="N230" s="8">
        <v>53</v>
      </c>
      <c r="O230" s="8">
        <v>4</v>
      </c>
      <c r="P230" s="8">
        <v>43</v>
      </c>
      <c r="Q230" s="8">
        <v>17</v>
      </c>
      <c r="R230" s="8">
        <v>0</v>
      </c>
    </row>
    <row r="231" spans="1:18">
      <c r="A231" s="8" t="s">
        <v>627</v>
      </c>
      <c r="B231" s="3" t="s">
        <v>1459</v>
      </c>
      <c r="C231" s="8">
        <v>5</v>
      </c>
      <c r="D231" s="8">
        <v>1</v>
      </c>
      <c r="E231" s="8">
        <v>24</v>
      </c>
      <c r="F231" s="8">
        <v>67</v>
      </c>
      <c r="G231" s="8">
        <v>1</v>
      </c>
      <c r="H231" s="8">
        <v>2</v>
      </c>
      <c r="I231" s="8">
        <v>2</v>
      </c>
      <c r="J231" s="8">
        <v>162</v>
      </c>
      <c r="K231" s="8">
        <v>43</v>
      </c>
      <c r="L231" s="8">
        <v>142</v>
      </c>
      <c r="M231" s="8">
        <v>316</v>
      </c>
      <c r="N231" s="8">
        <v>125</v>
      </c>
      <c r="O231" s="8">
        <v>5</v>
      </c>
      <c r="P231" s="8">
        <v>96</v>
      </c>
      <c r="Q231" s="8">
        <v>36</v>
      </c>
      <c r="R231" s="8">
        <v>0</v>
      </c>
    </row>
    <row r="232" spans="1:18">
      <c r="A232" s="8" t="s">
        <v>628</v>
      </c>
      <c r="B232" s="3" t="s">
        <v>1459</v>
      </c>
      <c r="C232" s="8">
        <v>2</v>
      </c>
      <c r="D232" s="8">
        <v>8</v>
      </c>
      <c r="E232" s="8">
        <v>32</v>
      </c>
      <c r="F232" s="8">
        <v>50</v>
      </c>
      <c r="G232" s="8">
        <v>1</v>
      </c>
      <c r="H232" s="8">
        <v>0</v>
      </c>
      <c r="I232" s="8">
        <v>0</v>
      </c>
      <c r="J232" s="8">
        <v>116</v>
      </c>
      <c r="K232" s="8">
        <v>37</v>
      </c>
      <c r="L232" s="8">
        <v>111</v>
      </c>
      <c r="M232" s="8">
        <v>184</v>
      </c>
      <c r="N232" s="8">
        <v>76</v>
      </c>
      <c r="O232" s="8">
        <v>4</v>
      </c>
      <c r="P232" s="8">
        <v>91</v>
      </c>
      <c r="Q232" s="8">
        <v>31</v>
      </c>
      <c r="R232" s="8">
        <v>0</v>
      </c>
    </row>
    <row r="233" spans="1:18">
      <c r="A233" s="8" t="s">
        <v>629</v>
      </c>
      <c r="B233" s="3" t="s">
        <v>1459</v>
      </c>
      <c r="C233" s="8">
        <v>3</v>
      </c>
      <c r="D233" s="8">
        <v>7</v>
      </c>
      <c r="E233" s="8">
        <v>30</v>
      </c>
      <c r="F233" s="8">
        <v>44</v>
      </c>
      <c r="G233" s="8">
        <v>3</v>
      </c>
      <c r="H233" s="8">
        <v>0</v>
      </c>
      <c r="I233" s="8">
        <v>0</v>
      </c>
      <c r="J233" s="8">
        <v>95</v>
      </c>
      <c r="K233" s="8">
        <v>30</v>
      </c>
      <c r="L233" s="8">
        <v>102</v>
      </c>
      <c r="M233" s="8">
        <v>212</v>
      </c>
      <c r="N233" s="8">
        <v>85</v>
      </c>
      <c r="O233" s="8">
        <v>4</v>
      </c>
      <c r="P233" s="8">
        <v>81</v>
      </c>
      <c r="Q233" s="8">
        <v>27</v>
      </c>
      <c r="R233" s="8">
        <v>1</v>
      </c>
    </row>
    <row r="234" spans="1:18">
      <c r="A234" s="8" t="s">
        <v>630</v>
      </c>
      <c r="B234" s="3" t="s">
        <v>1459</v>
      </c>
      <c r="C234" s="8">
        <v>1</v>
      </c>
      <c r="D234" s="8">
        <v>3</v>
      </c>
      <c r="E234" s="8">
        <v>12</v>
      </c>
      <c r="F234" s="8">
        <v>10</v>
      </c>
      <c r="G234" s="8">
        <v>1</v>
      </c>
      <c r="H234" s="8">
        <v>2</v>
      </c>
      <c r="I234" s="8">
        <v>2</v>
      </c>
      <c r="J234" s="8">
        <v>35</v>
      </c>
      <c r="K234" s="8">
        <v>15</v>
      </c>
      <c r="L234" s="8">
        <v>82</v>
      </c>
      <c r="M234" s="8">
        <v>149</v>
      </c>
      <c r="N234" s="8">
        <v>44</v>
      </c>
      <c r="O234" s="8">
        <v>4</v>
      </c>
      <c r="P234" s="8">
        <v>50</v>
      </c>
      <c r="Q234" s="8">
        <v>12</v>
      </c>
      <c r="R234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0" sqref="D10"/>
    </sheetView>
  </sheetViews>
  <sheetFormatPr defaultRowHeight="15"/>
  <cols>
    <col min="1" max="1" width="19.28515625" customWidth="1"/>
    <col min="2" max="2" width="1.7109375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</row>
    <row r="2" spans="1:8">
      <c r="A2" s="8" t="s">
        <v>610</v>
      </c>
      <c r="B2" s="3" t="s">
        <v>1459</v>
      </c>
      <c r="C2" s="8">
        <v>8</v>
      </c>
      <c r="D2" s="8">
        <v>0</v>
      </c>
      <c r="E2" s="8">
        <v>0</v>
      </c>
      <c r="F2" s="8">
        <v>8</v>
      </c>
      <c r="G2" s="8">
        <v>0</v>
      </c>
      <c r="H2" s="8">
        <v>0</v>
      </c>
    </row>
    <row r="3" spans="1:8">
      <c r="A3" s="8" t="s">
        <v>611</v>
      </c>
      <c r="B3" s="3" t="s">
        <v>1459</v>
      </c>
      <c r="C3" s="8">
        <v>7</v>
      </c>
      <c r="D3" s="8">
        <v>0</v>
      </c>
      <c r="E3" s="8">
        <v>0</v>
      </c>
      <c r="F3" s="8">
        <v>5</v>
      </c>
      <c r="G3" s="8">
        <v>0</v>
      </c>
      <c r="H3" s="8">
        <v>0</v>
      </c>
    </row>
    <row r="4" spans="1:8">
      <c r="A4" s="8" t="s">
        <v>612</v>
      </c>
      <c r="B4" s="3" t="s">
        <v>1459</v>
      </c>
      <c r="C4" s="8">
        <v>8</v>
      </c>
      <c r="D4" s="8">
        <v>0</v>
      </c>
      <c r="E4" s="8">
        <v>0</v>
      </c>
      <c r="F4" s="8">
        <v>1</v>
      </c>
      <c r="G4" s="8">
        <v>0</v>
      </c>
      <c r="H4" s="8">
        <v>0</v>
      </c>
    </row>
    <row r="5" spans="1:8">
      <c r="A5" s="8" t="s">
        <v>613</v>
      </c>
      <c r="B5" s="3" t="s">
        <v>1459</v>
      </c>
      <c r="C5" s="8">
        <v>3</v>
      </c>
      <c r="D5" s="8">
        <v>0</v>
      </c>
      <c r="E5" s="8">
        <v>0</v>
      </c>
      <c r="F5" s="8">
        <v>3</v>
      </c>
      <c r="G5" s="8">
        <v>0</v>
      </c>
      <c r="H5" s="8">
        <v>0</v>
      </c>
    </row>
    <row r="6" spans="1:8">
      <c r="A6" s="8" t="s">
        <v>614</v>
      </c>
      <c r="B6" s="3" t="s">
        <v>1459</v>
      </c>
      <c r="C6" s="8">
        <v>4</v>
      </c>
      <c r="D6" s="8">
        <v>0</v>
      </c>
      <c r="E6" s="8">
        <v>0</v>
      </c>
      <c r="F6" s="8">
        <v>2</v>
      </c>
      <c r="G6" s="8">
        <v>0</v>
      </c>
      <c r="H6" s="8">
        <v>0</v>
      </c>
    </row>
    <row r="7" spans="1:8">
      <c r="A7" s="8" t="s">
        <v>615</v>
      </c>
      <c r="B7" s="3" t="s">
        <v>1459</v>
      </c>
      <c r="C7" s="8">
        <v>5</v>
      </c>
      <c r="D7" s="8">
        <v>0</v>
      </c>
      <c r="E7" s="8">
        <v>0</v>
      </c>
      <c r="F7" s="8">
        <v>5</v>
      </c>
      <c r="G7" s="8">
        <v>2</v>
      </c>
      <c r="H7" s="8">
        <v>0</v>
      </c>
    </row>
    <row r="8" spans="1:8">
      <c r="A8" s="8" t="s">
        <v>616</v>
      </c>
      <c r="B8" s="3" t="s">
        <v>1459</v>
      </c>
      <c r="C8" s="8">
        <v>6</v>
      </c>
      <c r="D8" s="8">
        <v>0</v>
      </c>
      <c r="E8" s="8">
        <v>0</v>
      </c>
      <c r="F8" s="8">
        <v>0</v>
      </c>
      <c r="G8" s="8">
        <v>2</v>
      </c>
      <c r="H8" s="8">
        <v>0</v>
      </c>
    </row>
    <row r="9" spans="1:8">
      <c r="A9" s="8" t="s">
        <v>617</v>
      </c>
      <c r="B9" s="3" t="s">
        <v>1459</v>
      </c>
      <c r="C9" s="8">
        <v>10</v>
      </c>
      <c r="D9" s="8">
        <v>0</v>
      </c>
      <c r="E9" s="8">
        <v>0</v>
      </c>
      <c r="F9" s="8">
        <v>10</v>
      </c>
      <c r="G9" s="8">
        <v>2</v>
      </c>
      <c r="H9" s="8">
        <v>1</v>
      </c>
    </row>
    <row r="10" spans="1:8">
      <c r="A10" s="8" t="s">
        <v>618</v>
      </c>
      <c r="B10" s="3" t="s">
        <v>1459</v>
      </c>
      <c r="C10" s="8">
        <v>7</v>
      </c>
      <c r="D10" s="8">
        <v>0</v>
      </c>
      <c r="E10" s="8">
        <v>0</v>
      </c>
      <c r="F10" s="8">
        <v>3</v>
      </c>
      <c r="G10" s="8">
        <v>1</v>
      </c>
      <c r="H10" s="8">
        <v>1</v>
      </c>
    </row>
    <row r="11" spans="1:8">
      <c r="A11" s="8" t="s">
        <v>619</v>
      </c>
      <c r="B11" s="3" t="s">
        <v>1459</v>
      </c>
      <c r="C11" s="8">
        <v>5</v>
      </c>
      <c r="D11" s="8">
        <v>0</v>
      </c>
      <c r="E11" s="8">
        <v>0</v>
      </c>
      <c r="F11" s="8">
        <v>4</v>
      </c>
      <c r="G11" s="8">
        <v>2</v>
      </c>
      <c r="H11" s="8">
        <v>0</v>
      </c>
    </row>
    <row r="12" spans="1:8">
      <c r="A12" s="8" t="s">
        <v>620</v>
      </c>
      <c r="B12" s="3" t="s">
        <v>1459</v>
      </c>
      <c r="C12" s="8">
        <v>0</v>
      </c>
      <c r="D12" s="8">
        <v>0</v>
      </c>
      <c r="E12" s="8">
        <v>0</v>
      </c>
      <c r="F12" s="8">
        <v>2</v>
      </c>
      <c r="G12" s="8">
        <v>0</v>
      </c>
      <c r="H12" s="8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29" sqref="G29"/>
    </sheetView>
  </sheetViews>
  <sheetFormatPr defaultRowHeight="15"/>
  <cols>
    <col min="1" max="1" width="19.28515625" bestFit="1" customWidth="1"/>
    <col min="2" max="2" width="1.7109375" bestFit="1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</row>
    <row r="2" spans="1:8">
      <c r="A2" t="s">
        <v>610</v>
      </c>
      <c r="B2" t="s">
        <v>1459</v>
      </c>
      <c r="C2">
        <v>12</v>
      </c>
      <c r="D2">
        <v>0</v>
      </c>
      <c r="E2">
        <v>0</v>
      </c>
      <c r="F2">
        <v>10</v>
      </c>
      <c r="G2">
        <v>0</v>
      </c>
      <c r="H2">
        <v>0</v>
      </c>
    </row>
    <row r="3" spans="1:8">
      <c r="A3" t="s">
        <v>611</v>
      </c>
      <c r="B3" t="s">
        <v>1459</v>
      </c>
      <c r="C3">
        <v>7</v>
      </c>
      <c r="D3">
        <v>0</v>
      </c>
      <c r="E3">
        <v>0</v>
      </c>
      <c r="F3">
        <v>5</v>
      </c>
      <c r="G3">
        <v>0</v>
      </c>
      <c r="H3">
        <v>0</v>
      </c>
    </row>
    <row r="4" spans="1:8">
      <c r="A4" t="s">
        <v>1543</v>
      </c>
      <c r="B4" t="s">
        <v>1459</v>
      </c>
      <c r="C4">
        <v>5</v>
      </c>
      <c r="D4">
        <v>0</v>
      </c>
      <c r="E4">
        <v>0</v>
      </c>
      <c r="F4">
        <v>6</v>
      </c>
      <c r="G4">
        <v>2</v>
      </c>
      <c r="H4">
        <v>0</v>
      </c>
    </row>
    <row r="5" spans="1:8">
      <c r="A5" t="s">
        <v>1544</v>
      </c>
      <c r="B5" t="s">
        <v>1459</v>
      </c>
      <c r="C5">
        <v>18</v>
      </c>
      <c r="D5">
        <v>0</v>
      </c>
      <c r="E5">
        <v>0</v>
      </c>
      <c r="F5">
        <v>1</v>
      </c>
      <c r="G5">
        <v>2</v>
      </c>
      <c r="H5">
        <v>0</v>
      </c>
    </row>
    <row r="6" spans="1:8">
      <c r="A6" t="s">
        <v>613</v>
      </c>
      <c r="B6" t="s">
        <v>1459</v>
      </c>
      <c r="C6">
        <v>3</v>
      </c>
      <c r="D6">
        <v>0</v>
      </c>
      <c r="E6">
        <v>0</v>
      </c>
      <c r="F6">
        <v>3</v>
      </c>
      <c r="G6">
        <v>0</v>
      </c>
      <c r="H6">
        <v>0</v>
      </c>
    </row>
    <row r="7" spans="1:8">
      <c r="A7" t="s">
        <v>615</v>
      </c>
      <c r="B7" t="s">
        <v>1459</v>
      </c>
      <c r="C7">
        <v>5</v>
      </c>
      <c r="D7">
        <v>0</v>
      </c>
      <c r="E7">
        <v>0</v>
      </c>
      <c r="F7">
        <v>5</v>
      </c>
      <c r="G7">
        <v>2</v>
      </c>
      <c r="H7">
        <v>0</v>
      </c>
    </row>
    <row r="8" spans="1:8">
      <c r="A8" t="s">
        <v>617</v>
      </c>
      <c r="B8" t="s">
        <v>1459</v>
      </c>
      <c r="C8">
        <v>10</v>
      </c>
      <c r="D8">
        <v>0</v>
      </c>
      <c r="E8">
        <v>0</v>
      </c>
      <c r="F8">
        <v>10</v>
      </c>
      <c r="G8">
        <v>2</v>
      </c>
      <c r="H8">
        <v>1</v>
      </c>
    </row>
    <row r="9" spans="1:8">
      <c r="A9" t="s">
        <v>618</v>
      </c>
      <c r="B9" t="s">
        <v>1459</v>
      </c>
      <c r="C9">
        <v>7</v>
      </c>
      <c r="D9">
        <v>0</v>
      </c>
      <c r="E9">
        <v>0</v>
      </c>
      <c r="F9">
        <v>3</v>
      </c>
      <c r="G9">
        <v>1</v>
      </c>
      <c r="H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zoomScaleNormal="100" zoomScaleSheetLayoutView="115" workbookViewId="0">
      <selection activeCell="V14" sqref="V14"/>
    </sheetView>
  </sheetViews>
  <sheetFormatPr defaultRowHeight="15"/>
  <cols>
    <col min="1" max="1" width="24.7109375" style="8" bestFit="1" customWidth="1"/>
    <col min="2" max="2" width="23.7109375" style="8" bestFit="1" customWidth="1"/>
    <col min="3" max="3" width="15.7109375" style="8" customWidth="1"/>
    <col min="4" max="7" width="3.85546875" style="8" customWidth="1"/>
    <col min="8" max="8" width="14.28515625" style="8" bestFit="1" customWidth="1"/>
    <col min="9" max="19" width="7.7109375" style="8" customWidth="1"/>
    <col min="20" max="16384" width="9.140625" style="8"/>
  </cols>
  <sheetData>
    <row r="1" spans="1:39" ht="152.25" customHeight="1">
      <c r="A1" s="51" t="s">
        <v>1408</v>
      </c>
      <c r="B1" s="42"/>
      <c r="C1" s="43"/>
      <c r="D1" s="43"/>
      <c r="E1" s="43"/>
      <c r="F1" s="43"/>
      <c r="G1" s="43"/>
      <c r="H1" s="44"/>
      <c r="I1" s="66" t="s">
        <v>27</v>
      </c>
      <c r="J1" s="66" t="s">
        <v>28</v>
      </c>
      <c r="K1" s="66" t="s">
        <v>29</v>
      </c>
      <c r="L1" s="66" t="s">
        <v>30</v>
      </c>
      <c r="M1" s="66" t="s">
        <v>31</v>
      </c>
      <c r="N1" s="66" t="s">
        <v>32</v>
      </c>
      <c r="O1" s="66" t="s">
        <v>64</v>
      </c>
      <c r="P1" s="66" t="s">
        <v>65</v>
      </c>
      <c r="Q1" s="66" t="s">
        <v>66</v>
      </c>
      <c r="R1" s="66" t="s">
        <v>33</v>
      </c>
      <c r="S1" s="66" t="s">
        <v>34</v>
      </c>
    </row>
    <row r="2" spans="1:39" ht="15" customHeight="1">
      <c r="A2" s="68" t="s">
        <v>1409</v>
      </c>
      <c r="B2" s="35" t="s">
        <v>1399</v>
      </c>
      <c r="C2" s="75">
        <v>805</v>
      </c>
      <c r="D2" s="72" t="s">
        <v>69</v>
      </c>
      <c r="E2" s="73"/>
      <c r="F2" s="73"/>
      <c r="G2" s="74"/>
      <c r="H2" s="47" t="s">
        <v>59</v>
      </c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39" ht="15" customHeight="1">
      <c r="A3" s="69"/>
      <c r="B3" s="34" t="s">
        <v>1400</v>
      </c>
      <c r="C3" s="76"/>
      <c r="D3" s="72" t="s">
        <v>1393</v>
      </c>
      <c r="E3" s="73"/>
      <c r="F3" s="73"/>
      <c r="G3" s="74"/>
      <c r="H3" s="47" t="s">
        <v>1391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39" ht="15" customHeight="1">
      <c r="A4" s="70">
        <f>DATE</f>
        <v>42414</v>
      </c>
      <c r="B4" s="32" t="s">
        <v>1396</v>
      </c>
      <c r="C4" s="33"/>
      <c r="D4" s="78">
        <f>ROUND($C$2/12*MONTH,0)</f>
        <v>134</v>
      </c>
      <c r="E4" s="79"/>
      <c r="F4" s="79"/>
      <c r="G4" s="80"/>
      <c r="H4" s="52">
        <f>ROUND($C$2/12,0)</f>
        <v>67</v>
      </c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</row>
    <row r="5" spans="1:39" ht="15" customHeight="1">
      <c r="A5" s="71"/>
      <c r="B5" s="32" t="s">
        <v>1397</v>
      </c>
      <c r="C5" s="33"/>
      <c r="D5" s="78"/>
      <c r="E5" s="79"/>
      <c r="F5" s="79"/>
      <c r="G5" s="80"/>
      <c r="H5" s="52">
        <f>$I$15</f>
        <v>7</v>
      </c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</row>
    <row r="6" spans="1:39" ht="15" customHeight="1">
      <c r="A6" s="48" t="s">
        <v>20</v>
      </c>
      <c r="B6" s="34" t="s">
        <v>17</v>
      </c>
      <c r="C6" s="34"/>
      <c r="D6" s="29" t="s">
        <v>2</v>
      </c>
      <c r="E6" s="29" t="s">
        <v>3</v>
      </c>
      <c r="F6" s="29" t="s">
        <v>4</v>
      </c>
      <c r="G6" s="29" t="s">
        <v>5</v>
      </c>
      <c r="H6" s="29" t="s">
        <v>55</v>
      </c>
      <c r="I6" s="23" t="s">
        <v>21</v>
      </c>
      <c r="J6" s="23" t="s">
        <v>21</v>
      </c>
      <c r="K6" s="23" t="s">
        <v>22</v>
      </c>
      <c r="L6" s="23" t="s">
        <v>23</v>
      </c>
      <c r="M6" s="23" t="s">
        <v>24</v>
      </c>
      <c r="N6" s="23"/>
      <c r="O6" s="23" t="s">
        <v>25</v>
      </c>
      <c r="P6" s="23" t="s">
        <v>60</v>
      </c>
      <c r="Q6" s="23" t="s">
        <v>25</v>
      </c>
      <c r="R6" s="23" t="s">
        <v>26</v>
      </c>
      <c r="S6" s="24"/>
    </row>
    <row r="7" spans="1:39" ht="15" customHeight="1">
      <c r="A7" s="50" t="s">
        <v>902</v>
      </c>
      <c r="B7" s="34" t="s">
        <v>1394</v>
      </c>
      <c r="C7" s="34"/>
      <c r="D7" s="29"/>
      <c r="E7" s="29"/>
      <c r="F7" s="29"/>
      <c r="G7" s="29"/>
      <c r="H7" s="29" t="s">
        <v>1395</v>
      </c>
      <c r="I7" s="23" t="s">
        <v>1401</v>
      </c>
      <c r="J7" s="23" t="s">
        <v>1401</v>
      </c>
      <c r="K7" s="23" t="s">
        <v>1402</v>
      </c>
      <c r="L7" s="23" t="s">
        <v>1403</v>
      </c>
      <c r="M7" s="23" t="s">
        <v>1404</v>
      </c>
      <c r="N7" s="23"/>
      <c r="O7" s="23" t="s">
        <v>1405</v>
      </c>
      <c r="P7" s="23" t="s">
        <v>1406</v>
      </c>
      <c r="Q7" s="23" t="s">
        <v>1405</v>
      </c>
      <c r="R7" s="23" t="s">
        <v>1407</v>
      </c>
      <c r="S7" s="24"/>
    </row>
    <row r="8" spans="1:39" hidden="1">
      <c r="A8" s="21"/>
      <c r="B8" s="22"/>
      <c r="C8" s="22"/>
      <c r="D8" s="22" t="s">
        <v>2</v>
      </c>
      <c r="E8" s="22" t="s">
        <v>3</v>
      </c>
      <c r="F8" s="22" t="s">
        <v>4</v>
      </c>
      <c r="G8" s="22" t="s">
        <v>5</v>
      </c>
      <c r="H8" s="22" t="s">
        <v>61</v>
      </c>
      <c r="I8" s="22" t="s">
        <v>6</v>
      </c>
      <c r="J8" s="22" t="s">
        <v>76</v>
      </c>
      <c r="K8" s="22" t="s">
        <v>7</v>
      </c>
      <c r="L8" s="22" t="s">
        <v>8</v>
      </c>
      <c r="M8" s="22" t="s">
        <v>9</v>
      </c>
      <c r="N8" s="22" t="s">
        <v>10</v>
      </c>
      <c r="O8" s="22" t="s">
        <v>63</v>
      </c>
      <c r="P8" s="22" t="s">
        <v>62</v>
      </c>
      <c r="Q8" s="22" t="s">
        <v>11</v>
      </c>
      <c r="R8" s="22" t="s">
        <v>12</v>
      </c>
      <c r="S8" s="25" t="s">
        <v>13</v>
      </c>
    </row>
    <row r="9" spans="1:39">
      <c r="A9" s="13" t="s">
        <v>1392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</row>
    <row r="10" spans="1:39">
      <c r="A10" s="28" t="s">
        <v>1387</v>
      </c>
      <c r="B10" s="14"/>
      <c r="C10" s="14"/>
      <c r="D10" s="11">
        <f>SUM(Z$17:Z$27)</f>
        <v>147</v>
      </c>
      <c r="E10" s="11">
        <f>SUM(AA$17:AA$27)</f>
        <v>238</v>
      </c>
      <c r="F10" s="11">
        <f>SUM(AB$17:AB$27)</f>
        <v>1</v>
      </c>
      <c r="G10" s="11">
        <f>SUM(AC$17:AC$27)</f>
        <v>3</v>
      </c>
      <c r="H10" s="11">
        <f>SUM(AD$17:AD$27)</f>
        <v>2</v>
      </c>
      <c r="I10" s="11">
        <f>SUM(AC$17:AC$27)</f>
        <v>3</v>
      </c>
      <c r="J10" s="11">
        <f t="shared" ref="J10:S10" si="0">SUM(AD$17:AD$27)</f>
        <v>2</v>
      </c>
      <c r="K10" s="11">
        <f t="shared" si="0"/>
        <v>545</v>
      </c>
      <c r="L10" s="11">
        <f t="shared" si="0"/>
        <v>123</v>
      </c>
      <c r="M10" s="11">
        <f t="shared" si="0"/>
        <v>635</v>
      </c>
      <c r="N10" s="11">
        <f t="shared" si="0"/>
        <v>1127</v>
      </c>
      <c r="O10" s="11">
        <f t="shared" si="0"/>
        <v>452</v>
      </c>
      <c r="P10" s="11">
        <f t="shared" si="0"/>
        <v>8</v>
      </c>
      <c r="Q10" s="11">
        <f t="shared" si="0"/>
        <v>360</v>
      </c>
      <c r="R10" s="11">
        <f>SUM(AL$17:AL$27)</f>
        <v>89</v>
      </c>
      <c r="S10" s="11">
        <f t="shared" si="0"/>
        <v>6</v>
      </c>
    </row>
    <row r="11" spans="1:39">
      <c r="A11" s="28" t="s">
        <v>1386</v>
      </c>
      <c r="B11" s="14"/>
      <c r="C11" s="14"/>
      <c r="D11" s="11">
        <f>SUM(Z$28:Z$38)</f>
        <v>136</v>
      </c>
      <c r="E11" s="11">
        <f>SUM(AA$28:AA$38)</f>
        <v>211</v>
      </c>
      <c r="F11" s="11">
        <f>SUM(AB$28:AB$38)</f>
        <v>15</v>
      </c>
      <c r="G11" s="11">
        <f>SUM(AC$28:AC$38)</f>
        <v>4</v>
      </c>
      <c r="H11" s="11">
        <f>SUM(AD$28:AD$38)</f>
        <v>5</v>
      </c>
      <c r="I11" s="11">
        <f t="shared" ref="I11:S11" si="1">SUM(AC$28:AC$38)</f>
        <v>4</v>
      </c>
      <c r="J11" s="11">
        <f t="shared" si="1"/>
        <v>5</v>
      </c>
      <c r="K11" s="11">
        <f t="shared" si="1"/>
        <v>524</v>
      </c>
      <c r="L11" s="11">
        <f t="shared" si="1"/>
        <v>190</v>
      </c>
      <c r="M11" s="11">
        <f t="shared" si="1"/>
        <v>503</v>
      </c>
      <c r="N11" s="11">
        <f t="shared" si="1"/>
        <v>927</v>
      </c>
      <c r="O11" s="11">
        <f t="shared" si="1"/>
        <v>429</v>
      </c>
      <c r="P11" s="11">
        <f t="shared" si="1"/>
        <v>41</v>
      </c>
      <c r="Q11" s="11">
        <f t="shared" si="1"/>
        <v>353</v>
      </c>
      <c r="R11" s="11">
        <f t="shared" si="1"/>
        <v>138</v>
      </c>
      <c r="S11" s="11">
        <f t="shared" si="1"/>
        <v>2</v>
      </c>
    </row>
    <row r="12" spans="1:39">
      <c r="A12" s="28" t="s">
        <v>1388</v>
      </c>
      <c r="B12" s="14"/>
      <c r="C12" s="14"/>
      <c r="D12" s="11">
        <f>SUM(Z$39:Z$49)</f>
        <v>0</v>
      </c>
      <c r="E12" s="11">
        <f>SUM(AA$39:AA$49)</f>
        <v>0</v>
      </c>
      <c r="F12" s="11">
        <f>SUM(AB$39:AB$49)</f>
        <v>0</v>
      </c>
      <c r="G12" s="11">
        <f>SUM(AC$39:AC$49)</f>
        <v>0</v>
      </c>
      <c r="H12" s="11">
        <f>SUM(AD$39:AD$49)</f>
        <v>0</v>
      </c>
      <c r="I12" s="11">
        <f t="shared" ref="I12:S12" si="2">SUM(AC$39:AC$49)</f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2"/>
        <v>0</v>
      </c>
      <c r="O12" s="11">
        <f t="shared" si="2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</row>
    <row r="13" spans="1:39">
      <c r="A13" s="28" t="s">
        <v>1389</v>
      </c>
      <c r="B13" s="14"/>
      <c r="C13" s="14"/>
      <c r="D13" s="11">
        <f>SUM(Z$50:Z$60)</f>
        <v>0</v>
      </c>
      <c r="E13" s="11">
        <f>SUM(AA$50:AA$60)</f>
        <v>0</v>
      </c>
      <c r="F13" s="11">
        <f>SUM(AB$50:AB$60)</f>
        <v>0</v>
      </c>
      <c r="G13" s="11">
        <f>SUM(AC$50:AC$60)</f>
        <v>0</v>
      </c>
      <c r="H13" s="11">
        <f>SUM(AD$50:AD$60)</f>
        <v>0</v>
      </c>
      <c r="I13" s="11">
        <f t="shared" ref="I13:S13" si="3">SUM(AC$50:AC$60)</f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3"/>
        <v>0</v>
      </c>
    </row>
    <row r="14" spans="1:39">
      <c r="A14" s="28" t="s">
        <v>1390</v>
      </c>
      <c r="B14" s="14"/>
      <c r="C14" s="14"/>
      <c r="D14" s="11">
        <f>SUM(Z$61:Z$71)</f>
        <v>0</v>
      </c>
      <c r="E14" s="11">
        <f>SUM(AA$61:AA$71)</f>
        <v>0</v>
      </c>
      <c r="F14" s="11">
        <f>SUM(AB$61:AB$71)</f>
        <v>0</v>
      </c>
      <c r="G14" s="11">
        <f>SUM(AC$61:AC$71)</f>
        <v>0</v>
      </c>
      <c r="H14" s="11">
        <f>SUM(AD$61:AD$71)</f>
        <v>0</v>
      </c>
      <c r="I14" s="11">
        <f t="shared" ref="I14:S14" si="4">SUM(AC$61:AC$71)</f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</row>
    <row r="15" spans="1:39">
      <c r="A15" s="18" t="s">
        <v>1398</v>
      </c>
      <c r="B15" s="15"/>
      <c r="C15" s="15"/>
      <c r="D15" s="19">
        <f>SUM(D10:D14)</f>
        <v>283</v>
      </c>
      <c r="E15" s="19">
        <f t="shared" ref="E15:S15" si="5">SUM(E10:E14)</f>
        <v>449</v>
      </c>
      <c r="F15" s="19">
        <f t="shared" si="5"/>
        <v>16</v>
      </c>
      <c r="G15" s="19">
        <f t="shared" si="5"/>
        <v>7</v>
      </c>
      <c r="H15" s="19">
        <f t="shared" si="5"/>
        <v>7</v>
      </c>
      <c r="I15" s="19">
        <f>SUM(I10:I14)</f>
        <v>7</v>
      </c>
      <c r="J15" s="19">
        <f t="shared" si="5"/>
        <v>7</v>
      </c>
      <c r="K15" s="19">
        <f t="shared" si="5"/>
        <v>1069</v>
      </c>
      <c r="L15" s="19">
        <f t="shared" si="5"/>
        <v>313</v>
      </c>
      <c r="M15" s="19">
        <f t="shared" si="5"/>
        <v>1138</v>
      </c>
      <c r="N15" s="19">
        <f t="shared" si="5"/>
        <v>2054</v>
      </c>
      <c r="O15" s="19">
        <f t="shared" si="5"/>
        <v>881</v>
      </c>
      <c r="P15" s="19">
        <f t="shared" si="5"/>
        <v>49</v>
      </c>
      <c r="Q15" s="19">
        <f t="shared" si="5"/>
        <v>713</v>
      </c>
      <c r="R15" s="19">
        <f t="shared" si="5"/>
        <v>227</v>
      </c>
      <c r="S15" s="19">
        <f t="shared" si="5"/>
        <v>8</v>
      </c>
    </row>
    <row r="16" spans="1:39">
      <c r="T16" s="30"/>
      <c r="U16" s="30"/>
      <c r="V16" s="30"/>
      <c r="W16" s="30"/>
      <c r="X16" s="30" t="s">
        <v>2</v>
      </c>
      <c r="Y16" s="30" t="s">
        <v>3</v>
      </c>
      <c r="Z16" s="30" t="s">
        <v>4</v>
      </c>
      <c r="AA16" s="30" t="s">
        <v>5</v>
      </c>
      <c r="AB16" s="30" t="s">
        <v>61</v>
      </c>
      <c r="AC16" s="30" t="s">
        <v>6</v>
      </c>
      <c r="AD16" s="30" t="s">
        <v>76</v>
      </c>
      <c r="AE16" s="30" t="s">
        <v>7</v>
      </c>
      <c r="AF16" s="30" t="s">
        <v>8</v>
      </c>
      <c r="AG16" s="30" t="s">
        <v>9</v>
      </c>
      <c r="AH16" s="30" t="s">
        <v>10</v>
      </c>
      <c r="AI16" s="30" t="s">
        <v>63</v>
      </c>
      <c r="AJ16" s="30" t="s">
        <v>62</v>
      </c>
      <c r="AK16" s="30" t="s">
        <v>11</v>
      </c>
      <c r="AL16" s="30" t="s">
        <v>12</v>
      </c>
      <c r="AM16" s="30" t="s">
        <v>13</v>
      </c>
    </row>
    <row r="17" spans="4:39">
      <c r="T17" s="30" t="s">
        <v>44</v>
      </c>
      <c r="U17" s="81" t="s">
        <v>39</v>
      </c>
      <c r="V17" s="14" t="str">
        <f t="shared" ref="V17:V27" si="6">CONCATENATE(YEAR,":",MONTH,":1:7:", $T17)</f>
        <v>2016:2:1:7:OFFICE</v>
      </c>
      <c r="W17" s="14">
        <f>MATCH($V17,REPORT_DATA_BY_ZONE!$A:$A, 0)</f>
        <v>39</v>
      </c>
      <c r="X17" s="11">
        <f>IFERROR(INDEX(REPORT_DATA_BY_ZONE!$A:$AG,$W17,MATCH(X$16,REPORT_DATA_BY_ZONE!$A$1:$AG$1,0)), "")</f>
        <v>0</v>
      </c>
      <c r="Y17" s="11">
        <f>IFERROR(INDEX(REPORT_DATA_BY_ZONE!$A:$AG,$W17,MATCH(Y$16,REPORT_DATA_BY_ZONE!$A$1:$AG$1,0)), "")</f>
        <v>0</v>
      </c>
      <c r="Z17" s="11">
        <f>IFERROR(INDEX(REPORT_DATA_BY_ZONE!$A:$AG,$W17,MATCH(Z$16,REPORT_DATA_BY_ZONE!$A$1:$AG$1,0)), "")</f>
        <v>7</v>
      </c>
      <c r="AA17" s="11">
        <f>IFERROR(INDEX(REPORT_DATA_BY_ZONE!$A:$AG,$W17,MATCH(AA$16,REPORT_DATA_BY_ZONE!$A$1:$AG$1,0)), "")</f>
        <v>7</v>
      </c>
      <c r="AB17" s="11">
        <f>IFERROR(INDEX(REPORT_DATA_BY_ZONE!$A:$AG,$W17,MATCH(AB$16,REPORT_DATA_BY_ZONE!$A$1:$AG$1,0)), "")</f>
        <v>0</v>
      </c>
      <c r="AC17" s="11">
        <f>IFERROR(INDEX(REPORT_DATA_BY_ZONE!$A:$AG,$W17,MATCH(AC$16,REPORT_DATA_BY_ZONE!$A$1:$AG$1,0)), "")</f>
        <v>0</v>
      </c>
      <c r="AD17" s="11">
        <f>IFERROR(INDEX(REPORT_DATA_BY_ZONE!$A:$AG,$W17,MATCH(AD$16,REPORT_DATA_BY_ZONE!$A$1:$AG$1,0)), "")</f>
        <v>0</v>
      </c>
      <c r="AE17" s="11">
        <f>IFERROR(INDEX(REPORT_DATA_BY_ZONE!$A:$AG,$W17,MATCH(AE$16,REPORT_DATA_BY_ZONE!$A$1:$AG$1,0)), "")</f>
        <v>25</v>
      </c>
      <c r="AF17" s="11">
        <f>IFERROR(INDEX(REPORT_DATA_BY_ZONE!$A:$AG,$W17,MATCH(AF$16,REPORT_DATA_BY_ZONE!$A$1:$AG$1,0)), "")</f>
        <v>1</v>
      </c>
      <c r="AG17" s="11">
        <f>IFERROR(INDEX(REPORT_DATA_BY_ZONE!$A:$AG,$W17,MATCH(AG$16,REPORT_DATA_BY_ZONE!$A$1:$AG$1,0)), "")</f>
        <v>7</v>
      </c>
      <c r="AH17" s="11">
        <f>IFERROR(INDEX(REPORT_DATA_BY_ZONE!$A:$AG,$W17,MATCH(AH$16,REPORT_DATA_BY_ZONE!$A$1:$AG$1,0)), "")</f>
        <v>17</v>
      </c>
      <c r="AI17" s="11">
        <f>IFERROR(INDEX(REPORT_DATA_BY_ZONE!$A:$AG,$W17,MATCH(AI$16,REPORT_DATA_BY_ZONE!$A$1:$AG$1,0)), "")</f>
        <v>7</v>
      </c>
      <c r="AJ17" s="11">
        <f>IFERROR(INDEX(REPORT_DATA_BY_ZONE!$A:$AG,$W17,MATCH(AJ$16,REPORT_DATA_BY_ZONE!$A$1:$AG$1,0)), "")</f>
        <v>2</v>
      </c>
      <c r="AK17" s="11">
        <f>IFERROR(INDEX(REPORT_DATA_BY_ZONE!$A:$AG,$W17,MATCH(AK$16,REPORT_DATA_BY_ZONE!$A$1:$AG$1,0)), "")</f>
        <v>5</v>
      </c>
      <c r="AL17" s="11">
        <f>IFERROR(INDEX(REPORT_DATA_BY_ZONE!$A:$AG,$W17,MATCH(AL$16,REPORT_DATA_BY_ZONE!$A$1:$AG$1,0)), "")</f>
        <v>2</v>
      </c>
      <c r="AM17" s="11">
        <f>IFERROR(INDEX(REPORT_DATA_BY_ZONE!$A:$AG,$W17,MATCH(AM$16,REPORT_DATA_BY_ZONE!$A$1:$AG$1,0)), "")</f>
        <v>0</v>
      </c>
    </row>
    <row r="18" spans="4:39">
      <c r="D18" s="3"/>
      <c r="T18" s="30" t="s">
        <v>49</v>
      </c>
      <c r="U18" s="81"/>
      <c r="V18" s="14" t="str">
        <f t="shared" si="6"/>
        <v>2016:2:1:7:HUALIAN</v>
      </c>
      <c r="W18" s="14">
        <f>MATCH($V18,REPORT_DATA_BY_ZONE!$A:$A, 0)</f>
        <v>37</v>
      </c>
      <c r="X18" s="11">
        <f>IFERROR(INDEX(REPORT_DATA_BY_ZONE!$A:$AG,$W18,MATCH(X$16,REPORT_DATA_BY_ZONE!$A$1:$AG$1,0)), "")</f>
        <v>0</v>
      </c>
      <c r="Y18" s="11">
        <f>IFERROR(INDEX(REPORT_DATA_BY_ZONE!$A:$AG,$W18,MATCH(Y$16,REPORT_DATA_BY_ZONE!$A$1:$AG$1,0)), "")</f>
        <v>1</v>
      </c>
      <c r="Z18" s="11">
        <f>IFERROR(INDEX(REPORT_DATA_BY_ZONE!$A:$AG,$W18,MATCH(Z$16,REPORT_DATA_BY_ZONE!$A$1:$AG$1,0)), "")</f>
        <v>8</v>
      </c>
      <c r="AA18" s="11">
        <f>IFERROR(INDEX(REPORT_DATA_BY_ZONE!$A:$AG,$W18,MATCH(AA$16,REPORT_DATA_BY_ZONE!$A$1:$AG$1,0)), "")</f>
        <v>15</v>
      </c>
      <c r="AB18" s="11">
        <f>IFERROR(INDEX(REPORT_DATA_BY_ZONE!$A:$AG,$W18,MATCH(AB$16,REPORT_DATA_BY_ZONE!$A$1:$AG$1,0)), "")</f>
        <v>0</v>
      </c>
      <c r="AC18" s="11">
        <f>IFERROR(INDEX(REPORT_DATA_BY_ZONE!$A:$AG,$W18,MATCH(AC$16,REPORT_DATA_BY_ZONE!$A$1:$AG$1,0)), "")</f>
        <v>0</v>
      </c>
      <c r="AD18" s="11">
        <f>IFERROR(INDEX(REPORT_DATA_BY_ZONE!$A:$AG,$W18,MATCH(AD$16,REPORT_DATA_BY_ZONE!$A$1:$AG$1,0)), "")</f>
        <v>0</v>
      </c>
      <c r="AE18" s="11">
        <f>IFERROR(INDEX(REPORT_DATA_BY_ZONE!$A:$AG,$W18,MATCH(AE$16,REPORT_DATA_BY_ZONE!$A$1:$AG$1,0)), "")</f>
        <v>34</v>
      </c>
      <c r="AF18" s="11">
        <f>IFERROR(INDEX(REPORT_DATA_BY_ZONE!$A:$AG,$W18,MATCH(AF$16,REPORT_DATA_BY_ZONE!$A$1:$AG$1,0)), "")</f>
        <v>10</v>
      </c>
      <c r="AG18" s="11">
        <f>IFERROR(INDEX(REPORT_DATA_BY_ZONE!$A:$AG,$W18,MATCH(AG$16,REPORT_DATA_BY_ZONE!$A$1:$AG$1,0)), "")</f>
        <v>35</v>
      </c>
      <c r="AH18" s="11">
        <f>IFERROR(INDEX(REPORT_DATA_BY_ZONE!$A:$AG,$W18,MATCH(AH$16,REPORT_DATA_BY_ZONE!$A$1:$AG$1,0)), "")</f>
        <v>47</v>
      </c>
      <c r="AI18" s="11">
        <f>IFERROR(INDEX(REPORT_DATA_BY_ZONE!$A:$AG,$W18,MATCH(AI$16,REPORT_DATA_BY_ZONE!$A$1:$AG$1,0)), "")</f>
        <v>26</v>
      </c>
      <c r="AJ18" s="11">
        <f>IFERROR(INDEX(REPORT_DATA_BY_ZONE!$A:$AG,$W18,MATCH(AJ$16,REPORT_DATA_BY_ZONE!$A$1:$AG$1,0)), "")</f>
        <v>1</v>
      </c>
      <c r="AK18" s="11">
        <f>IFERROR(INDEX(REPORT_DATA_BY_ZONE!$A:$AG,$W18,MATCH(AK$16,REPORT_DATA_BY_ZONE!$A$1:$AG$1,0)), "")</f>
        <v>19</v>
      </c>
      <c r="AL18" s="11">
        <f>IFERROR(INDEX(REPORT_DATA_BY_ZONE!$A:$AG,$W18,MATCH(AL$16,REPORT_DATA_BY_ZONE!$A$1:$AG$1,0)), "")</f>
        <v>2</v>
      </c>
      <c r="AM18" s="11">
        <f>IFERROR(INDEX(REPORT_DATA_BY_ZONE!$A:$AG,$W18,MATCH(AM$16,REPORT_DATA_BY_ZONE!$A$1:$AG$1,0)), "")</f>
        <v>0</v>
      </c>
    </row>
    <row r="19" spans="4:39">
      <c r="D19" s="3"/>
      <c r="T19" s="30" t="s">
        <v>48</v>
      </c>
      <c r="U19" s="81"/>
      <c r="V19" s="14" t="str">
        <f t="shared" si="6"/>
        <v>2016:2:1:7:TAIDONG</v>
      </c>
      <c r="W19" s="14">
        <f>MATCH($V19,REPORT_DATA_BY_ZONE!$A:$A, 0)</f>
        <v>41</v>
      </c>
      <c r="X19" s="11">
        <f>IFERROR(INDEX(REPORT_DATA_BY_ZONE!$A:$AG,$W19,MATCH(X$16,REPORT_DATA_BY_ZONE!$A$1:$AG$1,0)), "")</f>
        <v>0</v>
      </c>
      <c r="Y19" s="11">
        <f>IFERROR(INDEX(REPORT_DATA_BY_ZONE!$A:$AG,$W19,MATCH(Y$16,REPORT_DATA_BY_ZONE!$A$1:$AG$1,0)), "")</f>
        <v>2</v>
      </c>
      <c r="Z19" s="11">
        <f>IFERROR(INDEX(REPORT_DATA_BY_ZONE!$A:$AG,$W19,MATCH(Z$16,REPORT_DATA_BY_ZONE!$A$1:$AG$1,0)), "")</f>
        <v>15</v>
      </c>
      <c r="AA19" s="11">
        <f>IFERROR(INDEX(REPORT_DATA_BY_ZONE!$A:$AG,$W19,MATCH(AA$16,REPORT_DATA_BY_ZONE!$A$1:$AG$1,0)), "")</f>
        <v>19</v>
      </c>
      <c r="AB19" s="11">
        <f>IFERROR(INDEX(REPORT_DATA_BY_ZONE!$A:$AG,$W19,MATCH(AB$16,REPORT_DATA_BY_ZONE!$A$1:$AG$1,0)), "")</f>
        <v>1</v>
      </c>
      <c r="AC19" s="11">
        <f>IFERROR(INDEX(REPORT_DATA_BY_ZONE!$A:$AG,$W19,MATCH(AC$16,REPORT_DATA_BY_ZONE!$A$1:$AG$1,0)), "")</f>
        <v>1</v>
      </c>
      <c r="AD19" s="11">
        <f>IFERROR(INDEX(REPORT_DATA_BY_ZONE!$A:$AG,$W19,MATCH(AD$16,REPORT_DATA_BY_ZONE!$A$1:$AG$1,0)), "")</f>
        <v>1</v>
      </c>
      <c r="AE19" s="11">
        <f>IFERROR(INDEX(REPORT_DATA_BY_ZONE!$A:$AG,$W19,MATCH(AE$16,REPORT_DATA_BY_ZONE!$A$1:$AG$1,0)), "")</f>
        <v>40</v>
      </c>
      <c r="AF19" s="11">
        <f>IFERROR(INDEX(REPORT_DATA_BY_ZONE!$A:$AG,$W19,MATCH(AF$16,REPORT_DATA_BY_ZONE!$A$1:$AG$1,0)), "")</f>
        <v>6</v>
      </c>
      <c r="AG19" s="11">
        <f>IFERROR(INDEX(REPORT_DATA_BY_ZONE!$A:$AG,$W19,MATCH(AG$16,REPORT_DATA_BY_ZONE!$A$1:$AG$1,0)), "")</f>
        <v>33</v>
      </c>
      <c r="AH19" s="11">
        <f>IFERROR(INDEX(REPORT_DATA_BY_ZONE!$A:$AG,$W19,MATCH(AH$16,REPORT_DATA_BY_ZONE!$A$1:$AG$1,0)), "")</f>
        <v>81</v>
      </c>
      <c r="AI19" s="11">
        <f>IFERROR(INDEX(REPORT_DATA_BY_ZONE!$A:$AG,$W19,MATCH(AI$16,REPORT_DATA_BY_ZONE!$A$1:$AG$1,0)), "")</f>
        <v>21</v>
      </c>
      <c r="AJ19" s="11">
        <f>IFERROR(INDEX(REPORT_DATA_BY_ZONE!$A:$AG,$W19,MATCH(AJ$16,REPORT_DATA_BY_ZONE!$A$1:$AG$1,0)), "")</f>
        <v>0</v>
      </c>
      <c r="AK19" s="11">
        <f>IFERROR(INDEX(REPORT_DATA_BY_ZONE!$A:$AG,$W19,MATCH(AK$16,REPORT_DATA_BY_ZONE!$A$1:$AG$1,0)), "")</f>
        <v>19</v>
      </c>
      <c r="AL19" s="11">
        <f>IFERROR(INDEX(REPORT_DATA_BY_ZONE!$A:$AG,$W19,MATCH(AL$16,REPORT_DATA_BY_ZONE!$A$1:$AG$1,0)), "")</f>
        <v>5</v>
      </c>
      <c r="AM19" s="11">
        <f>IFERROR(INDEX(REPORT_DATA_BY_ZONE!$A:$AG,$W19,MATCH(AM$16,REPORT_DATA_BY_ZONE!$A$1:$AG$1,0)), "")</f>
        <v>0</v>
      </c>
    </row>
    <row r="20" spans="4:39">
      <c r="D20" s="3"/>
      <c r="T20" s="30" t="s">
        <v>47</v>
      </c>
      <c r="U20" s="81"/>
      <c r="V20" s="14" t="str">
        <f t="shared" si="6"/>
        <v>2016:2:1:7:ZHUNAN</v>
      </c>
      <c r="W20" s="14">
        <f>MATCH($V20,REPORT_DATA_BY_ZONE!$A:$A, 0)</f>
        <v>45</v>
      </c>
      <c r="X20" s="11">
        <f>IFERROR(INDEX(REPORT_DATA_BY_ZONE!$A:$AG,$W20,MATCH(X$16,REPORT_DATA_BY_ZONE!$A$1:$AG$1,0)), "")</f>
        <v>1</v>
      </c>
      <c r="Y20" s="11">
        <f>IFERROR(INDEX(REPORT_DATA_BY_ZONE!$A:$AG,$W20,MATCH(Y$16,REPORT_DATA_BY_ZONE!$A$1:$AG$1,0)), "")</f>
        <v>1</v>
      </c>
      <c r="Z20" s="11">
        <f>IFERROR(INDEX(REPORT_DATA_BY_ZONE!$A:$AG,$W20,MATCH(Z$16,REPORT_DATA_BY_ZONE!$A$1:$AG$1,0)), "")</f>
        <v>7</v>
      </c>
      <c r="AA20" s="11">
        <f>IFERROR(INDEX(REPORT_DATA_BY_ZONE!$A:$AG,$W20,MATCH(AA$16,REPORT_DATA_BY_ZONE!$A$1:$AG$1,0)), "")</f>
        <v>8</v>
      </c>
      <c r="AB20" s="11">
        <f>IFERROR(INDEX(REPORT_DATA_BY_ZONE!$A:$AG,$W20,MATCH(AB$16,REPORT_DATA_BY_ZONE!$A$1:$AG$1,0)), "")</f>
        <v>0</v>
      </c>
      <c r="AC20" s="11">
        <f>IFERROR(INDEX(REPORT_DATA_BY_ZONE!$A:$AG,$W20,MATCH(AC$16,REPORT_DATA_BY_ZONE!$A$1:$AG$1,0)), "")</f>
        <v>0</v>
      </c>
      <c r="AD20" s="11">
        <f>IFERROR(INDEX(REPORT_DATA_BY_ZONE!$A:$AG,$W20,MATCH(AD$16,REPORT_DATA_BY_ZONE!$A$1:$AG$1,0)), "")</f>
        <v>0</v>
      </c>
      <c r="AE20" s="11">
        <f>IFERROR(INDEX(REPORT_DATA_BY_ZONE!$A:$AG,$W20,MATCH(AE$16,REPORT_DATA_BY_ZONE!$A$1:$AG$1,0)), "")</f>
        <v>22</v>
      </c>
      <c r="AF20" s="11">
        <f>IFERROR(INDEX(REPORT_DATA_BY_ZONE!$A:$AG,$W20,MATCH(AF$16,REPORT_DATA_BY_ZONE!$A$1:$AG$1,0)), "")</f>
        <v>6</v>
      </c>
      <c r="AG20" s="11">
        <f>IFERROR(INDEX(REPORT_DATA_BY_ZONE!$A:$AG,$W20,MATCH(AG$16,REPORT_DATA_BY_ZONE!$A$1:$AG$1,0)), "")</f>
        <v>42</v>
      </c>
      <c r="AH20" s="11">
        <f>IFERROR(INDEX(REPORT_DATA_BY_ZONE!$A:$AG,$W20,MATCH(AH$16,REPORT_DATA_BY_ZONE!$A$1:$AG$1,0)), "")</f>
        <v>80</v>
      </c>
      <c r="AI20" s="11">
        <f>IFERROR(INDEX(REPORT_DATA_BY_ZONE!$A:$AG,$W20,MATCH(AI$16,REPORT_DATA_BY_ZONE!$A$1:$AG$1,0)), "")</f>
        <v>23</v>
      </c>
      <c r="AJ20" s="11">
        <f>IFERROR(INDEX(REPORT_DATA_BY_ZONE!$A:$AG,$W20,MATCH(AJ$16,REPORT_DATA_BY_ZONE!$A$1:$AG$1,0)), "")</f>
        <v>0</v>
      </c>
      <c r="AK20" s="11">
        <f>IFERROR(INDEX(REPORT_DATA_BY_ZONE!$A:$AG,$W20,MATCH(AK$16,REPORT_DATA_BY_ZONE!$A$1:$AG$1,0)), "")</f>
        <v>26</v>
      </c>
      <c r="AL20" s="11">
        <f>IFERROR(INDEX(REPORT_DATA_BY_ZONE!$A:$AG,$W20,MATCH(AL$16,REPORT_DATA_BY_ZONE!$A$1:$AG$1,0)), "")</f>
        <v>6</v>
      </c>
      <c r="AM20" s="11">
        <f>IFERROR(INDEX(REPORT_DATA_BY_ZONE!$A:$AG,$W20,MATCH(AM$16,REPORT_DATA_BY_ZONE!$A$1:$AG$1,0)), "")</f>
        <v>0</v>
      </c>
    </row>
    <row r="21" spans="4:39">
      <c r="T21" s="30" t="s">
        <v>46</v>
      </c>
      <c r="U21" s="81"/>
      <c r="V21" s="14" t="str">
        <f t="shared" si="6"/>
        <v>2016:2:1:7:XINZHU</v>
      </c>
      <c r="W21" s="14">
        <f>MATCH($V21,REPORT_DATA_BY_ZONE!$A:$A, 0)</f>
        <v>44</v>
      </c>
      <c r="X21" s="11">
        <f>IFERROR(INDEX(REPORT_DATA_BY_ZONE!$A:$AG,$W21,MATCH(X$16,REPORT_DATA_BY_ZONE!$A$1:$AG$1,0)), "")</f>
        <v>1</v>
      </c>
      <c r="Y21" s="11">
        <f>IFERROR(INDEX(REPORT_DATA_BY_ZONE!$A:$AG,$W21,MATCH(Y$16,REPORT_DATA_BY_ZONE!$A$1:$AG$1,0)), "")</f>
        <v>3</v>
      </c>
      <c r="Z21" s="11">
        <f>IFERROR(INDEX(REPORT_DATA_BY_ZONE!$A:$AG,$W21,MATCH(Z$16,REPORT_DATA_BY_ZONE!$A$1:$AG$1,0)), "")</f>
        <v>18</v>
      </c>
      <c r="AA21" s="11">
        <f>IFERROR(INDEX(REPORT_DATA_BY_ZONE!$A:$AG,$W21,MATCH(AA$16,REPORT_DATA_BY_ZONE!$A$1:$AG$1,0)), "")</f>
        <v>22</v>
      </c>
      <c r="AB21" s="11">
        <f>IFERROR(INDEX(REPORT_DATA_BY_ZONE!$A:$AG,$W21,MATCH(AB$16,REPORT_DATA_BY_ZONE!$A$1:$AG$1,0)), "")</f>
        <v>0</v>
      </c>
      <c r="AC21" s="11">
        <f>IFERROR(INDEX(REPORT_DATA_BY_ZONE!$A:$AG,$W21,MATCH(AC$16,REPORT_DATA_BY_ZONE!$A$1:$AG$1,0)), "")</f>
        <v>0</v>
      </c>
      <c r="AD21" s="11">
        <f>IFERROR(INDEX(REPORT_DATA_BY_ZONE!$A:$AG,$W21,MATCH(AD$16,REPORT_DATA_BY_ZONE!$A$1:$AG$1,0)), "")</f>
        <v>0</v>
      </c>
      <c r="AE21" s="11">
        <f>IFERROR(INDEX(REPORT_DATA_BY_ZONE!$A:$AG,$W21,MATCH(AE$16,REPORT_DATA_BY_ZONE!$A$1:$AG$1,0)), "")</f>
        <v>51</v>
      </c>
      <c r="AF21" s="11">
        <f>IFERROR(INDEX(REPORT_DATA_BY_ZONE!$A:$AG,$W21,MATCH(AF$16,REPORT_DATA_BY_ZONE!$A$1:$AG$1,0)), "")</f>
        <v>12</v>
      </c>
      <c r="AG21" s="11">
        <f>IFERROR(INDEX(REPORT_DATA_BY_ZONE!$A:$AG,$W21,MATCH(AG$16,REPORT_DATA_BY_ZONE!$A$1:$AG$1,0)), "")</f>
        <v>58</v>
      </c>
      <c r="AH21" s="11">
        <f>IFERROR(INDEX(REPORT_DATA_BY_ZONE!$A:$AG,$W21,MATCH(AH$16,REPORT_DATA_BY_ZONE!$A$1:$AG$1,0)), "")</f>
        <v>126</v>
      </c>
      <c r="AI21" s="11">
        <f>IFERROR(INDEX(REPORT_DATA_BY_ZONE!$A:$AG,$W21,MATCH(AI$16,REPORT_DATA_BY_ZONE!$A$1:$AG$1,0)), "")</f>
        <v>51</v>
      </c>
      <c r="AJ21" s="11">
        <f>IFERROR(INDEX(REPORT_DATA_BY_ZONE!$A:$AG,$W21,MATCH(AJ$16,REPORT_DATA_BY_ZONE!$A$1:$AG$1,0)), "")</f>
        <v>0</v>
      </c>
      <c r="AK21" s="11">
        <f>IFERROR(INDEX(REPORT_DATA_BY_ZONE!$A:$AG,$W21,MATCH(AK$16,REPORT_DATA_BY_ZONE!$A$1:$AG$1,0)), "")</f>
        <v>44</v>
      </c>
      <c r="AL21" s="11">
        <f>IFERROR(INDEX(REPORT_DATA_BY_ZONE!$A:$AG,$W21,MATCH(AL$16,REPORT_DATA_BY_ZONE!$A$1:$AG$1,0)), "")</f>
        <v>13</v>
      </c>
      <c r="AM21" s="11">
        <f>IFERROR(INDEX(REPORT_DATA_BY_ZONE!$A:$AG,$W21,MATCH(AM$16,REPORT_DATA_BY_ZONE!$A$1:$AG$1,0)), "")</f>
        <v>0</v>
      </c>
    </row>
    <row r="22" spans="4:39">
      <c r="T22" s="30" t="s">
        <v>54</v>
      </c>
      <c r="U22" s="81"/>
      <c r="V22" s="14" t="str">
        <f t="shared" si="6"/>
        <v>2016:2:1:7:CENTRAL</v>
      </c>
      <c r="W22" s="14">
        <f>MATCH($V22,REPORT_DATA_BY_ZONE!$A:$A, 0)</f>
        <v>35</v>
      </c>
      <c r="X22" s="11">
        <f>IFERROR(INDEX(REPORT_DATA_BY_ZONE!$A:$AG,$W22,MATCH(X$16,REPORT_DATA_BY_ZONE!$A$1:$AG$1,0)), "")</f>
        <v>0</v>
      </c>
      <c r="Y22" s="11">
        <f>IFERROR(INDEX(REPORT_DATA_BY_ZONE!$A:$AG,$W22,MATCH(Y$16,REPORT_DATA_BY_ZONE!$A$1:$AG$1,0)), "")</f>
        <v>1</v>
      </c>
      <c r="Z22" s="11">
        <f>IFERROR(INDEX(REPORT_DATA_BY_ZONE!$A:$AG,$W22,MATCH(Z$16,REPORT_DATA_BY_ZONE!$A$1:$AG$1,0)), "")</f>
        <v>13</v>
      </c>
      <c r="AA22" s="11">
        <f>IFERROR(INDEX(REPORT_DATA_BY_ZONE!$A:$AG,$W22,MATCH(AA$16,REPORT_DATA_BY_ZONE!$A$1:$AG$1,0)), "")</f>
        <v>25</v>
      </c>
      <c r="AB22" s="11">
        <f>IFERROR(INDEX(REPORT_DATA_BY_ZONE!$A:$AG,$W22,MATCH(AB$16,REPORT_DATA_BY_ZONE!$A$1:$AG$1,0)), "")</f>
        <v>0</v>
      </c>
      <c r="AC22" s="11">
        <f>IFERROR(INDEX(REPORT_DATA_BY_ZONE!$A:$AG,$W22,MATCH(AC$16,REPORT_DATA_BY_ZONE!$A$1:$AG$1,0)), "")</f>
        <v>0</v>
      </c>
      <c r="AD22" s="11">
        <f>IFERROR(INDEX(REPORT_DATA_BY_ZONE!$A:$AG,$W22,MATCH(AD$16,REPORT_DATA_BY_ZONE!$A$1:$AG$1,0)), "")</f>
        <v>0</v>
      </c>
      <c r="AE22" s="11">
        <f>IFERROR(INDEX(REPORT_DATA_BY_ZONE!$A:$AG,$W22,MATCH(AE$16,REPORT_DATA_BY_ZONE!$A$1:$AG$1,0)), "")</f>
        <v>51</v>
      </c>
      <c r="AF22" s="11">
        <f>IFERROR(INDEX(REPORT_DATA_BY_ZONE!$A:$AG,$W22,MATCH(AF$16,REPORT_DATA_BY_ZONE!$A$1:$AG$1,0)), "")</f>
        <v>14</v>
      </c>
      <c r="AG22" s="11">
        <f>IFERROR(INDEX(REPORT_DATA_BY_ZONE!$A:$AG,$W22,MATCH(AG$16,REPORT_DATA_BY_ZONE!$A$1:$AG$1,0)), "")</f>
        <v>79</v>
      </c>
      <c r="AH22" s="11">
        <f>IFERROR(INDEX(REPORT_DATA_BY_ZONE!$A:$AG,$W22,MATCH(AH$16,REPORT_DATA_BY_ZONE!$A$1:$AG$1,0)), "")</f>
        <v>139</v>
      </c>
      <c r="AI22" s="11">
        <f>IFERROR(INDEX(REPORT_DATA_BY_ZONE!$A:$AG,$W22,MATCH(AI$16,REPORT_DATA_BY_ZONE!$A$1:$AG$1,0)), "")</f>
        <v>64</v>
      </c>
      <c r="AJ22" s="11">
        <f>IFERROR(INDEX(REPORT_DATA_BY_ZONE!$A:$AG,$W22,MATCH(AJ$16,REPORT_DATA_BY_ZONE!$A$1:$AG$1,0)), "")</f>
        <v>2</v>
      </c>
      <c r="AK22" s="11">
        <f>IFERROR(INDEX(REPORT_DATA_BY_ZONE!$A:$AG,$W22,MATCH(AK$16,REPORT_DATA_BY_ZONE!$A$1:$AG$1,0)), "")</f>
        <v>36</v>
      </c>
      <c r="AL22" s="11">
        <f>IFERROR(INDEX(REPORT_DATA_BY_ZONE!$A:$AG,$W22,MATCH(AL$16,REPORT_DATA_BY_ZONE!$A$1:$AG$1,0)), "")</f>
        <v>3</v>
      </c>
      <c r="AM22" s="11">
        <f>IFERROR(INDEX(REPORT_DATA_BY_ZONE!$A:$AG,$W22,MATCH(AM$16,REPORT_DATA_BY_ZONE!$A$1:$AG$1,0)), "")</f>
        <v>5</v>
      </c>
    </row>
    <row r="23" spans="4:39">
      <c r="T23" s="30" t="s">
        <v>50</v>
      </c>
      <c r="U23" s="81"/>
      <c r="V23" s="14" t="str">
        <f t="shared" si="6"/>
        <v>2016:2:1:7:NORTH</v>
      </c>
      <c r="W23" s="14">
        <f>MATCH($V23,REPORT_DATA_BY_ZONE!$A:$A, 0)</f>
        <v>38</v>
      </c>
      <c r="X23" s="11">
        <f>IFERROR(INDEX(REPORT_DATA_BY_ZONE!$A:$AG,$W23,MATCH(X$16,REPORT_DATA_BY_ZONE!$A$1:$AG$1,0)), "")</f>
        <v>2</v>
      </c>
      <c r="Y23" s="11">
        <f>IFERROR(INDEX(REPORT_DATA_BY_ZONE!$A:$AG,$W23,MATCH(Y$16,REPORT_DATA_BY_ZONE!$A$1:$AG$1,0)), "")</f>
        <v>3</v>
      </c>
      <c r="Z23" s="11">
        <f>IFERROR(INDEX(REPORT_DATA_BY_ZONE!$A:$AG,$W23,MATCH(Z$16,REPORT_DATA_BY_ZONE!$A$1:$AG$1,0)), "")</f>
        <v>4</v>
      </c>
      <c r="AA23" s="11">
        <f>IFERROR(INDEX(REPORT_DATA_BY_ZONE!$A:$AG,$W23,MATCH(AA$16,REPORT_DATA_BY_ZONE!$A$1:$AG$1,0)), "")</f>
        <v>10</v>
      </c>
      <c r="AB23" s="11">
        <f>IFERROR(INDEX(REPORT_DATA_BY_ZONE!$A:$AG,$W23,MATCH(AB$16,REPORT_DATA_BY_ZONE!$A$1:$AG$1,0)), "")</f>
        <v>0</v>
      </c>
      <c r="AC23" s="11">
        <f>IFERROR(INDEX(REPORT_DATA_BY_ZONE!$A:$AG,$W23,MATCH(AC$16,REPORT_DATA_BY_ZONE!$A$1:$AG$1,0)), "")</f>
        <v>0</v>
      </c>
      <c r="AD23" s="11">
        <f>IFERROR(INDEX(REPORT_DATA_BY_ZONE!$A:$AG,$W23,MATCH(AD$16,REPORT_DATA_BY_ZONE!$A$1:$AG$1,0)), "")</f>
        <v>0</v>
      </c>
      <c r="AE23" s="11">
        <f>IFERROR(INDEX(REPORT_DATA_BY_ZONE!$A:$AG,$W23,MATCH(AE$16,REPORT_DATA_BY_ZONE!$A$1:$AG$1,0)), "")</f>
        <v>31</v>
      </c>
      <c r="AF23" s="11">
        <f>IFERROR(INDEX(REPORT_DATA_BY_ZONE!$A:$AG,$W23,MATCH(AF$16,REPORT_DATA_BY_ZONE!$A$1:$AG$1,0)), "")</f>
        <v>5</v>
      </c>
      <c r="AG23" s="11">
        <f>IFERROR(INDEX(REPORT_DATA_BY_ZONE!$A:$AG,$W23,MATCH(AG$16,REPORT_DATA_BY_ZONE!$A$1:$AG$1,0)), "")</f>
        <v>46</v>
      </c>
      <c r="AH23" s="11">
        <f>IFERROR(INDEX(REPORT_DATA_BY_ZONE!$A:$AG,$W23,MATCH(AH$16,REPORT_DATA_BY_ZONE!$A$1:$AG$1,0)), "")</f>
        <v>55</v>
      </c>
      <c r="AI23" s="11">
        <f>IFERROR(INDEX(REPORT_DATA_BY_ZONE!$A:$AG,$W23,MATCH(AI$16,REPORT_DATA_BY_ZONE!$A$1:$AG$1,0)), "")</f>
        <v>21</v>
      </c>
      <c r="AJ23" s="11">
        <f>IFERROR(INDEX(REPORT_DATA_BY_ZONE!$A:$AG,$W23,MATCH(AJ$16,REPORT_DATA_BY_ZONE!$A$1:$AG$1,0)), "")</f>
        <v>2</v>
      </c>
      <c r="AK23" s="11">
        <f>IFERROR(INDEX(REPORT_DATA_BY_ZONE!$A:$AG,$W23,MATCH(AK$16,REPORT_DATA_BY_ZONE!$A$1:$AG$1,0)), "")</f>
        <v>24</v>
      </c>
      <c r="AL23" s="11">
        <f>IFERROR(INDEX(REPORT_DATA_BY_ZONE!$A:$AG,$W23,MATCH(AL$16,REPORT_DATA_BY_ZONE!$A$1:$AG$1,0)), "")</f>
        <v>6</v>
      </c>
      <c r="AM23" s="11">
        <f>IFERROR(INDEX(REPORT_DATA_BY_ZONE!$A:$AG,$W23,MATCH(AM$16,REPORT_DATA_BY_ZONE!$A$1:$AG$1,0)), "")</f>
        <v>0</v>
      </c>
    </row>
    <row r="24" spans="4:39">
      <c r="T24" s="30" t="s">
        <v>53</v>
      </c>
      <c r="U24" s="81"/>
      <c r="V24" s="14" t="str">
        <f t="shared" si="6"/>
        <v>2016:2:1:7:SOUTH</v>
      </c>
      <c r="W24" s="14">
        <f>MATCH($V24,REPORT_DATA_BY_ZONE!$A:$A, 0)</f>
        <v>40</v>
      </c>
      <c r="X24" s="11">
        <f>IFERROR(INDEX(REPORT_DATA_BY_ZONE!$A:$AG,$W24,MATCH(X$16,REPORT_DATA_BY_ZONE!$A$1:$AG$1,0)), "")</f>
        <v>0</v>
      </c>
      <c r="Y24" s="11">
        <f>IFERROR(INDEX(REPORT_DATA_BY_ZONE!$A:$AG,$W24,MATCH(Y$16,REPORT_DATA_BY_ZONE!$A$1:$AG$1,0)), "")</f>
        <v>1</v>
      </c>
      <c r="Z24" s="11">
        <f>IFERROR(INDEX(REPORT_DATA_BY_ZONE!$A:$AG,$W24,MATCH(Z$16,REPORT_DATA_BY_ZONE!$A$1:$AG$1,0)), "")</f>
        <v>25</v>
      </c>
      <c r="AA24" s="11">
        <f>IFERROR(INDEX(REPORT_DATA_BY_ZONE!$A:$AG,$W24,MATCH(AA$16,REPORT_DATA_BY_ZONE!$A$1:$AG$1,0)), "")</f>
        <v>34</v>
      </c>
      <c r="AB24" s="11">
        <f>IFERROR(INDEX(REPORT_DATA_BY_ZONE!$A:$AG,$W24,MATCH(AB$16,REPORT_DATA_BY_ZONE!$A$1:$AG$1,0)), "")</f>
        <v>0</v>
      </c>
      <c r="AC24" s="11">
        <f>IFERROR(INDEX(REPORT_DATA_BY_ZONE!$A:$AG,$W24,MATCH(AC$16,REPORT_DATA_BY_ZONE!$A$1:$AG$1,0)), "")</f>
        <v>0</v>
      </c>
      <c r="AD24" s="11">
        <f>IFERROR(INDEX(REPORT_DATA_BY_ZONE!$A:$AG,$W24,MATCH(AD$16,REPORT_DATA_BY_ZONE!$A$1:$AG$1,0)), "")</f>
        <v>0</v>
      </c>
      <c r="AE24" s="11">
        <f>IFERROR(INDEX(REPORT_DATA_BY_ZONE!$A:$AG,$W24,MATCH(AE$16,REPORT_DATA_BY_ZONE!$A$1:$AG$1,0)), "")</f>
        <v>81</v>
      </c>
      <c r="AF24" s="11">
        <f>IFERROR(INDEX(REPORT_DATA_BY_ZONE!$A:$AG,$W24,MATCH(AF$16,REPORT_DATA_BY_ZONE!$A$1:$AG$1,0)), "")</f>
        <v>17</v>
      </c>
      <c r="AG24" s="11">
        <f>IFERROR(INDEX(REPORT_DATA_BY_ZONE!$A:$AG,$W24,MATCH(AG$16,REPORT_DATA_BY_ZONE!$A$1:$AG$1,0)), "")</f>
        <v>87</v>
      </c>
      <c r="AH24" s="11">
        <f>IFERROR(INDEX(REPORT_DATA_BY_ZONE!$A:$AG,$W24,MATCH(AH$16,REPORT_DATA_BY_ZONE!$A$1:$AG$1,0)), "")</f>
        <v>130</v>
      </c>
      <c r="AI24" s="11">
        <f>IFERROR(INDEX(REPORT_DATA_BY_ZONE!$A:$AG,$W24,MATCH(AI$16,REPORT_DATA_BY_ZONE!$A$1:$AG$1,0)), "")</f>
        <v>71</v>
      </c>
      <c r="AJ24" s="11">
        <f>IFERROR(INDEX(REPORT_DATA_BY_ZONE!$A:$AG,$W24,MATCH(AJ$16,REPORT_DATA_BY_ZONE!$A$1:$AG$1,0)), "")</f>
        <v>0</v>
      </c>
      <c r="AK24" s="11">
        <f>IFERROR(INDEX(REPORT_DATA_BY_ZONE!$A:$AG,$W24,MATCH(AK$16,REPORT_DATA_BY_ZONE!$A$1:$AG$1,0)), "")</f>
        <v>43</v>
      </c>
      <c r="AL24" s="11">
        <f>IFERROR(INDEX(REPORT_DATA_BY_ZONE!$A:$AG,$W24,MATCH(AL$16,REPORT_DATA_BY_ZONE!$A$1:$AG$1,0)), "")</f>
        <v>13</v>
      </c>
      <c r="AM24" s="11">
        <f>IFERROR(INDEX(REPORT_DATA_BY_ZONE!$A:$AG,$W24,MATCH(AM$16,REPORT_DATA_BY_ZONE!$A$1:$AG$1,0)), "")</f>
        <v>0</v>
      </c>
    </row>
    <row r="25" spans="4:39">
      <c r="T25" s="30" t="s">
        <v>52</v>
      </c>
      <c r="U25" s="81"/>
      <c r="V25" s="14" t="str">
        <f t="shared" si="6"/>
        <v>2016:2:1:7:WEST</v>
      </c>
      <c r="W25" s="14">
        <f>MATCH($V25,REPORT_DATA_BY_ZONE!$A:$A, 0)</f>
        <v>43</v>
      </c>
      <c r="X25" s="11">
        <f>IFERROR(INDEX(REPORT_DATA_BY_ZONE!$A:$AG,$W25,MATCH(X$16,REPORT_DATA_BY_ZONE!$A$1:$AG$1,0)), "")</f>
        <v>1</v>
      </c>
      <c r="Y25" s="11">
        <f>IFERROR(INDEX(REPORT_DATA_BY_ZONE!$A:$AG,$W25,MATCH(Y$16,REPORT_DATA_BY_ZONE!$A$1:$AG$1,0)), "")</f>
        <v>3</v>
      </c>
      <c r="Z25" s="11">
        <f>IFERROR(INDEX(REPORT_DATA_BY_ZONE!$A:$AG,$W25,MATCH(Z$16,REPORT_DATA_BY_ZONE!$A$1:$AG$1,0)), "")</f>
        <v>17</v>
      </c>
      <c r="AA25" s="11">
        <f>IFERROR(INDEX(REPORT_DATA_BY_ZONE!$A:$AG,$W25,MATCH(AA$16,REPORT_DATA_BY_ZONE!$A$1:$AG$1,0)), "")</f>
        <v>26</v>
      </c>
      <c r="AB25" s="11">
        <f>IFERROR(INDEX(REPORT_DATA_BY_ZONE!$A:$AG,$W25,MATCH(AB$16,REPORT_DATA_BY_ZONE!$A$1:$AG$1,0)), "")</f>
        <v>0</v>
      </c>
      <c r="AC25" s="11">
        <f>IFERROR(INDEX(REPORT_DATA_BY_ZONE!$A:$AG,$W25,MATCH(AC$16,REPORT_DATA_BY_ZONE!$A$1:$AG$1,0)), "")</f>
        <v>0</v>
      </c>
      <c r="AD25" s="11">
        <f>IFERROR(INDEX(REPORT_DATA_BY_ZONE!$A:$AG,$W25,MATCH(AD$16,REPORT_DATA_BY_ZONE!$A$1:$AG$1,0)), "")</f>
        <v>0</v>
      </c>
      <c r="AE25" s="11">
        <f>IFERROR(INDEX(REPORT_DATA_BY_ZONE!$A:$AG,$W25,MATCH(AE$16,REPORT_DATA_BY_ZONE!$A$1:$AG$1,0)), "")</f>
        <v>58</v>
      </c>
      <c r="AF25" s="11">
        <f>IFERROR(INDEX(REPORT_DATA_BY_ZONE!$A:$AG,$W25,MATCH(AF$16,REPORT_DATA_BY_ZONE!$A$1:$AG$1,0)), "")</f>
        <v>13</v>
      </c>
      <c r="AG25" s="11">
        <f>IFERROR(INDEX(REPORT_DATA_BY_ZONE!$A:$AG,$W25,MATCH(AG$16,REPORT_DATA_BY_ZONE!$A$1:$AG$1,0)), "")</f>
        <v>71</v>
      </c>
      <c r="AH25" s="11">
        <f>IFERROR(INDEX(REPORT_DATA_BY_ZONE!$A:$AG,$W25,MATCH(AH$16,REPORT_DATA_BY_ZONE!$A$1:$AG$1,0)), "")</f>
        <v>118</v>
      </c>
      <c r="AI25" s="11">
        <f>IFERROR(INDEX(REPORT_DATA_BY_ZONE!$A:$AG,$W25,MATCH(AI$16,REPORT_DATA_BY_ZONE!$A$1:$AG$1,0)), "")</f>
        <v>43</v>
      </c>
      <c r="AJ25" s="11">
        <f>IFERROR(INDEX(REPORT_DATA_BY_ZONE!$A:$AG,$W25,MATCH(AJ$16,REPORT_DATA_BY_ZONE!$A$1:$AG$1,0)), "")</f>
        <v>1</v>
      </c>
      <c r="AK25" s="11">
        <f>IFERROR(INDEX(REPORT_DATA_BY_ZONE!$A:$AG,$W25,MATCH(AK$16,REPORT_DATA_BY_ZONE!$A$1:$AG$1,0)), "")</f>
        <v>52</v>
      </c>
      <c r="AL25" s="11">
        <f>IFERROR(INDEX(REPORT_DATA_BY_ZONE!$A:$AG,$W25,MATCH(AL$16,REPORT_DATA_BY_ZONE!$A$1:$AG$1,0)), "")</f>
        <v>16</v>
      </c>
      <c r="AM25" s="11">
        <f>IFERROR(INDEX(REPORT_DATA_BY_ZONE!$A:$AG,$W25,MATCH(AM$16,REPORT_DATA_BY_ZONE!$A$1:$AG$1,0)), "")</f>
        <v>0</v>
      </c>
    </row>
    <row r="26" spans="4:39">
      <c r="T26" s="30" t="s">
        <v>51</v>
      </c>
      <c r="U26" s="81"/>
      <c r="V26" s="14" t="str">
        <f t="shared" si="6"/>
        <v>2016:2:1:7:EAST</v>
      </c>
      <c r="W26" s="14">
        <f>MATCH($V26,REPORT_DATA_BY_ZONE!$A:$A, 0)</f>
        <v>36</v>
      </c>
      <c r="X26" s="11">
        <f>IFERROR(INDEX(REPORT_DATA_BY_ZONE!$A:$AG,$W26,MATCH(X$16,REPORT_DATA_BY_ZONE!$A$1:$AG$1,0)), "")</f>
        <v>0</v>
      </c>
      <c r="Y26" s="11">
        <f>IFERROR(INDEX(REPORT_DATA_BY_ZONE!$A:$AG,$W26,MATCH(Y$16,REPORT_DATA_BY_ZONE!$A$1:$AG$1,0)), "")</f>
        <v>2</v>
      </c>
      <c r="Z26" s="11">
        <f>IFERROR(INDEX(REPORT_DATA_BY_ZONE!$A:$AG,$W26,MATCH(Z$16,REPORT_DATA_BY_ZONE!$A$1:$AG$1,0)), "")</f>
        <v>18</v>
      </c>
      <c r="AA26" s="11">
        <f>IFERROR(INDEX(REPORT_DATA_BY_ZONE!$A:$AG,$W26,MATCH(AA$16,REPORT_DATA_BY_ZONE!$A$1:$AG$1,0)), "")</f>
        <v>40</v>
      </c>
      <c r="AB26" s="11">
        <f>IFERROR(INDEX(REPORT_DATA_BY_ZONE!$A:$AG,$W26,MATCH(AB$16,REPORT_DATA_BY_ZONE!$A$1:$AG$1,0)), "")</f>
        <v>0</v>
      </c>
      <c r="AC26" s="11">
        <f>IFERROR(INDEX(REPORT_DATA_BY_ZONE!$A:$AG,$W26,MATCH(AC$16,REPORT_DATA_BY_ZONE!$A$1:$AG$1,0)), "")</f>
        <v>1</v>
      </c>
      <c r="AD26" s="11">
        <f>IFERROR(INDEX(REPORT_DATA_BY_ZONE!$A:$AG,$W26,MATCH(AD$16,REPORT_DATA_BY_ZONE!$A$1:$AG$1,0)), "")</f>
        <v>0</v>
      </c>
      <c r="AE26" s="11">
        <f>IFERROR(INDEX(REPORT_DATA_BY_ZONE!$A:$AG,$W26,MATCH(AE$16,REPORT_DATA_BY_ZONE!$A$1:$AG$1,0)), "")</f>
        <v>70</v>
      </c>
      <c r="AF26" s="11">
        <f>IFERROR(INDEX(REPORT_DATA_BY_ZONE!$A:$AG,$W26,MATCH(AF$16,REPORT_DATA_BY_ZONE!$A$1:$AG$1,0)), "")</f>
        <v>24</v>
      </c>
      <c r="AG26" s="11">
        <f>IFERROR(INDEX(REPORT_DATA_BY_ZONE!$A:$AG,$W26,MATCH(AG$16,REPORT_DATA_BY_ZONE!$A$1:$AG$1,0)), "")</f>
        <v>92</v>
      </c>
      <c r="AH26" s="11">
        <f>IFERROR(INDEX(REPORT_DATA_BY_ZONE!$A:$AG,$W26,MATCH(AH$16,REPORT_DATA_BY_ZONE!$A$1:$AG$1,0)), "")</f>
        <v>163</v>
      </c>
      <c r="AI26" s="11">
        <f>IFERROR(INDEX(REPORT_DATA_BY_ZONE!$A:$AG,$W26,MATCH(AI$16,REPORT_DATA_BY_ZONE!$A$1:$AG$1,0)), "")</f>
        <v>68</v>
      </c>
      <c r="AJ26" s="11">
        <f>IFERROR(INDEX(REPORT_DATA_BY_ZONE!$A:$AG,$W26,MATCH(AJ$16,REPORT_DATA_BY_ZONE!$A$1:$AG$1,0)), "")</f>
        <v>0</v>
      </c>
      <c r="AK26" s="11">
        <f>IFERROR(INDEX(REPORT_DATA_BY_ZONE!$A:$AG,$W26,MATCH(AK$16,REPORT_DATA_BY_ZONE!$A$1:$AG$1,0)), "")</f>
        <v>49</v>
      </c>
      <c r="AL26" s="11">
        <f>IFERROR(INDEX(REPORT_DATA_BY_ZONE!$A:$AG,$W26,MATCH(AL$16,REPORT_DATA_BY_ZONE!$A$1:$AG$1,0)), "")</f>
        <v>11</v>
      </c>
      <c r="AM26" s="11">
        <f>IFERROR(INDEX(REPORT_DATA_BY_ZONE!$A:$AG,$W26,MATCH(AM$16,REPORT_DATA_BY_ZONE!$A$1:$AG$1,0)), "")</f>
        <v>1</v>
      </c>
    </row>
    <row r="27" spans="4:39">
      <c r="T27" s="30" t="s">
        <v>45</v>
      </c>
      <c r="U27" s="81"/>
      <c r="V27" s="14" t="str">
        <f t="shared" si="6"/>
        <v>2016:2:1:7:TAOYUAN</v>
      </c>
      <c r="W27" s="14">
        <f>MATCH($V27,REPORT_DATA_BY_ZONE!$A:$A, 0)</f>
        <v>42</v>
      </c>
      <c r="X27" s="11">
        <f>IFERROR(INDEX(REPORT_DATA_BY_ZONE!$A:$AG,$W27,MATCH(X$16,REPORT_DATA_BY_ZONE!$A$1:$AG$1,0)), "")</f>
        <v>3</v>
      </c>
      <c r="Y27" s="11">
        <f>IFERROR(INDEX(REPORT_DATA_BY_ZONE!$A:$AG,$W27,MATCH(Y$16,REPORT_DATA_BY_ZONE!$A$1:$AG$1,0)), "")</f>
        <v>0</v>
      </c>
      <c r="Z27" s="11">
        <f>IFERROR(INDEX(REPORT_DATA_BY_ZONE!$A:$AG,$W27,MATCH(Z$16,REPORT_DATA_BY_ZONE!$A$1:$AG$1,0)), "")</f>
        <v>15</v>
      </c>
      <c r="AA27" s="11">
        <f>IFERROR(INDEX(REPORT_DATA_BY_ZONE!$A:$AG,$W27,MATCH(AA$16,REPORT_DATA_BY_ZONE!$A$1:$AG$1,0)), "")</f>
        <v>32</v>
      </c>
      <c r="AB27" s="11">
        <f>IFERROR(INDEX(REPORT_DATA_BY_ZONE!$A:$AG,$W27,MATCH(AB$16,REPORT_DATA_BY_ZONE!$A$1:$AG$1,0)), "")</f>
        <v>0</v>
      </c>
      <c r="AC27" s="11">
        <f>IFERROR(INDEX(REPORT_DATA_BY_ZONE!$A:$AG,$W27,MATCH(AC$16,REPORT_DATA_BY_ZONE!$A$1:$AG$1,0)), "")</f>
        <v>1</v>
      </c>
      <c r="AD27" s="11">
        <f>IFERROR(INDEX(REPORT_DATA_BY_ZONE!$A:$AG,$W27,MATCH(AD$16,REPORT_DATA_BY_ZONE!$A$1:$AG$1,0)), "")</f>
        <v>1</v>
      </c>
      <c r="AE27" s="11">
        <f>IFERROR(INDEX(REPORT_DATA_BY_ZONE!$A:$AG,$W27,MATCH(AE$16,REPORT_DATA_BY_ZONE!$A$1:$AG$1,0)), "")</f>
        <v>82</v>
      </c>
      <c r="AF27" s="11">
        <f>IFERROR(INDEX(REPORT_DATA_BY_ZONE!$A:$AG,$W27,MATCH(AF$16,REPORT_DATA_BY_ZONE!$A$1:$AG$1,0)), "")</f>
        <v>15</v>
      </c>
      <c r="AG27" s="11">
        <f>IFERROR(INDEX(REPORT_DATA_BY_ZONE!$A:$AG,$W27,MATCH(AG$16,REPORT_DATA_BY_ZONE!$A$1:$AG$1,0)), "")</f>
        <v>85</v>
      </c>
      <c r="AH27" s="11">
        <f>IFERROR(INDEX(REPORT_DATA_BY_ZONE!$A:$AG,$W27,MATCH(AH$16,REPORT_DATA_BY_ZONE!$A$1:$AG$1,0)), "")</f>
        <v>171</v>
      </c>
      <c r="AI27" s="11">
        <f>IFERROR(INDEX(REPORT_DATA_BY_ZONE!$A:$AG,$W27,MATCH(AI$16,REPORT_DATA_BY_ZONE!$A$1:$AG$1,0)), "")</f>
        <v>57</v>
      </c>
      <c r="AJ27" s="11">
        <f>IFERROR(INDEX(REPORT_DATA_BY_ZONE!$A:$AG,$W27,MATCH(AJ$16,REPORT_DATA_BY_ZONE!$A$1:$AG$1,0)), "")</f>
        <v>0</v>
      </c>
      <c r="AK27" s="11">
        <f>IFERROR(INDEX(REPORT_DATA_BY_ZONE!$A:$AG,$W27,MATCH(AK$16,REPORT_DATA_BY_ZONE!$A$1:$AG$1,0)), "")</f>
        <v>43</v>
      </c>
      <c r="AL27" s="11">
        <f>IFERROR(INDEX(REPORT_DATA_BY_ZONE!$A:$AG,$W27,MATCH(AL$16,REPORT_DATA_BY_ZONE!$A$1:$AG$1,0)), "")</f>
        <v>12</v>
      </c>
      <c r="AM27" s="11">
        <f>IFERROR(INDEX(REPORT_DATA_BY_ZONE!$A:$AG,$W27,MATCH(AM$16,REPORT_DATA_BY_ZONE!$A$1:$AG$1,0)), "")</f>
        <v>0</v>
      </c>
    </row>
    <row r="28" spans="4:39">
      <c r="T28" s="30" t="s">
        <v>44</v>
      </c>
      <c r="U28" s="77" t="s">
        <v>40</v>
      </c>
      <c r="V28" s="20" t="str">
        <f t="shared" ref="V28:V38" si="7">CONCATENATE(YEAR,":",MONTH,":2:7:", $T28)</f>
        <v>2016:2:2:7:OFFICE</v>
      </c>
      <c r="W28" s="14">
        <f>MATCH($V28,REPORT_DATA_BY_ZONE!$A:$A, 0)</f>
        <v>50</v>
      </c>
      <c r="X28" s="11">
        <f>IFERROR(INDEX(REPORT_DATA_BY_ZONE!$A:$AG,$W28,MATCH(X$16,REPORT_DATA_BY_ZONE!$A$1:$AG$1,0)), "")</f>
        <v>0</v>
      </c>
      <c r="Y28" s="11">
        <f>IFERROR(INDEX(REPORT_DATA_BY_ZONE!$A:$AG,$W28,MATCH(Y$16,REPORT_DATA_BY_ZONE!$A$1:$AG$1,0)), "")</f>
        <v>0</v>
      </c>
      <c r="Z28" s="11">
        <f>IFERROR(INDEX(REPORT_DATA_BY_ZONE!$A:$AG,$W28,MATCH(Z$16,REPORT_DATA_BY_ZONE!$A$1:$AG$1,0)), "")</f>
        <v>6</v>
      </c>
      <c r="AA28" s="11">
        <f>IFERROR(INDEX(REPORT_DATA_BY_ZONE!$A:$AG,$W28,MATCH(AA$16,REPORT_DATA_BY_ZONE!$A$1:$AG$1,0)), "")</f>
        <v>6</v>
      </c>
      <c r="AB28" s="11">
        <f>IFERROR(INDEX(REPORT_DATA_BY_ZONE!$A:$AG,$W28,MATCH(AB$16,REPORT_DATA_BY_ZONE!$A$1:$AG$1,0)), "")</f>
        <v>0</v>
      </c>
      <c r="AC28" s="11">
        <f>IFERROR(INDEX(REPORT_DATA_BY_ZONE!$A:$AG,$W28,MATCH(AC$16,REPORT_DATA_BY_ZONE!$A$1:$AG$1,0)), "")</f>
        <v>0</v>
      </c>
      <c r="AD28" s="11">
        <f>IFERROR(INDEX(REPORT_DATA_BY_ZONE!$A:$AG,$W28,MATCH(AD$16,REPORT_DATA_BY_ZONE!$A$1:$AG$1,0)), "")</f>
        <v>0</v>
      </c>
      <c r="AE28" s="11">
        <f>IFERROR(INDEX(REPORT_DATA_BY_ZONE!$A:$AG,$W28,MATCH(AE$16,REPORT_DATA_BY_ZONE!$A$1:$AG$1,0)), "")</f>
        <v>20</v>
      </c>
      <c r="AF28" s="11">
        <f>IFERROR(INDEX(REPORT_DATA_BY_ZONE!$A:$AG,$W28,MATCH(AF$16,REPORT_DATA_BY_ZONE!$A$1:$AG$1,0)), "")</f>
        <v>6</v>
      </c>
      <c r="AG28" s="11">
        <f>IFERROR(INDEX(REPORT_DATA_BY_ZONE!$A:$AG,$W28,MATCH(AG$16,REPORT_DATA_BY_ZONE!$A$1:$AG$1,0)), "")</f>
        <v>6</v>
      </c>
      <c r="AH28" s="11">
        <f>IFERROR(INDEX(REPORT_DATA_BY_ZONE!$A:$AG,$W28,MATCH(AH$16,REPORT_DATA_BY_ZONE!$A$1:$AG$1,0)), "")</f>
        <v>8</v>
      </c>
      <c r="AI28" s="11">
        <f>IFERROR(INDEX(REPORT_DATA_BY_ZONE!$A:$AG,$W28,MATCH(AI$16,REPORT_DATA_BY_ZONE!$A$1:$AG$1,0)), "")</f>
        <v>7</v>
      </c>
      <c r="AJ28" s="11">
        <f>IFERROR(INDEX(REPORT_DATA_BY_ZONE!$A:$AG,$W28,MATCH(AJ$16,REPORT_DATA_BY_ZONE!$A$1:$AG$1,0)), "")</f>
        <v>3</v>
      </c>
      <c r="AK28" s="11">
        <f>IFERROR(INDEX(REPORT_DATA_BY_ZONE!$A:$AG,$W28,MATCH(AK$16,REPORT_DATA_BY_ZONE!$A$1:$AG$1,0)), "")</f>
        <v>10</v>
      </c>
      <c r="AL28" s="11">
        <f>IFERROR(INDEX(REPORT_DATA_BY_ZONE!$A:$AG,$W28,MATCH(AL$16,REPORT_DATA_BY_ZONE!$A$1:$AG$1,0)), "")</f>
        <v>5</v>
      </c>
      <c r="AM28" s="11">
        <f>IFERROR(INDEX(REPORT_DATA_BY_ZONE!$A:$AG,$W28,MATCH(AM$16,REPORT_DATA_BY_ZONE!$A$1:$AG$1,0)), "")</f>
        <v>0</v>
      </c>
    </row>
    <row r="29" spans="4:39">
      <c r="T29" s="30" t="s">
        <v>49</v>
      </c>
      <c r="U29" s="77"/>
      <c r="V29" s="20" t="str">
        <f t="shared" si="7"/>
        <v>2016:2:2:7:HUALIAN</v>
      </c>
      <c r="W29" s="14">
        <f>MATCH($V29,REPORT_DATA_BY_ZONE!$A:$A, 0)</f>
        <v>48</v>
      </c>
      <c r="X29" s="11">
        <f>IFERROR(INDEX(REPORT_DATA_BY_ZONE!$A:$AG,$W29,MATCH(X$16,REPORT_DATA_BY_ZONE!$A$1:$AG$1,0)), "")</f>
        <v>1</v>
      </c>
      <c r="Y29" s="11">
        <f>IFERROR(INDEX(REPORT_DATA_BY_ZONE!$A:$AG,$W29,MATCH(Y$16,REPORT_DATA_BY_ZONE!$A$1:$AG$1,0)), "")</f>
        <v>2</v>
      </c>
      <c r="Z29" s="11">
        <f>IFERROR(INDEX(REPORT_DATA_BY_ZONE!$A:$AG,$W29,MATCH(Z$16,REPORT_DATA_BY_ZONE!$A$1:$AG$1,0)), "")</f>
        <v>13</v>
      </c>
      <c r="AA29" s="11">
        <f>IFERROR(INDEX(REPORT_DATA_BY_ZONE!$A:$AG,$W29,MATCH(AA$16,REPORT_DATA_BY_ZONE!$A$1:$AG$1,0)), "")</f>
        <v>14</v>
      </c>
      <c r="AB29" s="11">
        <f>IFERROR(INDEX(REPORT_DATA_BY_ZONE!$A:$AG,$W29,MATCH(AB$16,REPORT_DATA_BY_ZONE!$A$1:$AG$1,0)), "")</f>
        <v>2</v>
      </c>
      <c r="AC29" s="11">
        <f>IFERROR(INDEX(REPORT_DATA_BY_ZONE!$A:$AG,$W29,MATCH(AC$16,REPORT_DATA_BY_ZONE!$A$1:$AG$1,0)), "")</f>
        <v>0</v>
      </c>
      <c r="AD29" s="11">
        <f>IFERROR(INDEX(REPORT_DATA_BY_ZONE!$A:$AG,$W29,MATCH(AD$16,REPORT_DATA_BY_ZONE!$A$1:$AG$1,0)), "")</f>
        <v>0</v>
      </c>
      <c r="AE29" s="11">
        <f>IFERROR(INDEX(REPORT_DATA_BY_ZONE!$A:$AG,$W29,MATCH(AE$16,REPORT_DATA_BY_ZONE!$A$1:$AG$1,0)), "")</f>
        <v>37</v>
      </c>
      <c r="AF29" s="11">
        <f>IFERROR(INDEX(REPORT_DATA_BY_ZONE!$A:$AG,$W29,MATCH(AF$16,REPORT_DATA_BY_ZONE!$A$1:$AG$1,0)), "")</f>
        <v>12</v>
      </c>
      <c r="AG29" s="11">
        <f>IFERROR(INDEX(REPORT_DATA_BY_ZONE!$A:$AG,$W29,MATCH(AG$16,REPORT_DATA_BY_ZONE!$A$1:$AG$1,0)), "")</f>
        <v>37</v>
      </c>
      <c r="AH29" s="11">
        <f>IFERROR(INDEX(REPORT_DATA_BY_ZONE!$A:$AG,$W29,MATCH(AH$16,REPORT_DATA_BY_ZONE!$A$1:$AG$1,0)), "")</f>
        <v>52</v>
      </c>
      <c r="AI29" s="11">
        <f>IFERROR(INDEX(REPORT_DATA_BY_ZONE!$A:$AG,$W29,MATCH(AI$16,REPORT_DATA_BY_ZONE!$A$1:$AG$1,0)), "")</f>
        <v>26</v>
      </c>
      <c r="AJ29" s="11">
        <f>IFERROR(INDEX(REPORT_DATA_BY_ZONE!$A:$AG,$W29,MATCH(AJ$16,REPORT_DATA_BY_ZONE!$A$1:$AG$1,0)), "")</f>
        <v>4</v>
      </c>
      <c r="AK29" s="11">
        <f>IFERROR(INDEX(REPORT_DATA_BY_ZONE!$A:$AG,$W29,MATCH(AK$16,REPORT_DATA_BY_ZONE!$A$1:$AG$1,0)), "")</f>
        <v>20</v>
      </c>
      <c r="AL29" s="11">
        <f>IFERROR(INDEX(REPORT_DATA_BY_ZONE!$A:$AG,$W29,MATCH(AL$16,REPORT_DATA_BY_ZONE!$A$1:$AG$1,0)), "")</f>
        <v>9</v>
      </c>
      <c r="AM29" s="11">
        <f>IFERROR(INDEX(REPORT_DATA_BY_ZONE!$A:$AG,$W29,MATCH(AM$16,REPORT_DATA_BY_ZONE!$A$1:$AG$1,0)), "")</f>
        <v>0</v>
      </c>
    </row>
    <row r="30" spans="4:39">
      <c r="T30" s="30" t="s">
        <v>48</v>
      </c>
      <c r="U30" s="77"/>
      <c r="V30" s="20" t="str">
        <f t="shared" si="7"/>
        <v>2016:2:2:7:TAIDONG</v>
      </c>
      <c r="W30" s="14">
        <f>MATCH($V30,REPORT_DATA_BY_ZONE!$A:$A, 0)</f>
        <v>52</v>
      </c>
      <c r="X30" s="11">
        <f>IFERROR(INDEX(REPORT_DATA_BY_ZONE!$A:$AG,$W30,MATCH(X$16,REPORT_DATA_BY_ZONE!$A$1:$AG$1,0)), "")</f>
        <v>2</v>
      </c>
      <c r="Y30" s="11">
        <f>IFERROR(INDEX(REPORT_DATA_BY_ZONE!$A:$AG,$W30,MATCH(Y$16,REPORT_DATA_BY_ZONE!$A$1:$AG$1,0)), "")</f>
        <v>2</v>
      </c>
      <c r="Z30" s="11">
        <f>IFERROR(INDEX(REPORT_DATA_BY_ZONE!$A:$AG,$W30,MATCH(Z$16,REPORT_DATA_BY_ZONE!$A$1:$AG$1,0)), "")</f>
        <v>13</v>
      </c>
      <c r="AA30" s="11">
        <f>IFERROR(INDEX(REPORT_DATA_BY_ZONE!$A:$AG,$W30,MATCH(AA$16,REPORT_DATA_BY_ZONE!$A$1:$AG$1,0)), "")</f>
        <v>18</v>
      </c>
      <c r="AB30" s="11">
        <f>IFERROR(INDEX(REPORT_DATA_BY_ZONE!$A:$AG,$W30,MATCH(AB$16,REPORT_DATA_BY_ZONE!$A$1:$AG$1,0)), "")</f>
        <v>2</v>
      </c>
      <c r="AC30" s="11">
        <f>IFERROR(INDEX(REPORT_DATA_BY_ZONE!$A:$AG,$W30,MATCH(AC$16,REPORT_DATA_BY_ZONE!$A$1:$AG$1,0)), "")</f>
        <v>0</v>
      </c>
      <c r="AD30" s="11">
        <f>IFERROR(INDEX(REPORT_DATA_BY_ZONE!$A:$AG,$W30,MATCH(AD$16,REPORT_DATA_BY_ZONE!$A$1:$AG$1,0)), "")</f>
        <v>0</v>
      </c>
      <c r="AE30" s="11">
        <f>IFERROR(INDEX(REPORT_DATA_BY_ZONE!$A:$AG,$W30,MATCH(AE$16,REPORT_DATA_BY_ZONE!$A$1:$AG$1,0)), "")</f>
        <v>40</v>
      </c>
      <c r="AF30" s="11">
        <f>IFERROR(INDEX(REPORT_DATA_BY_ZONE!$A:$AG,$W30,MATCH(AF$16,REPORT_DATA_BY_ZONE!$A$1:$AG$1,0)), "")</f>
        <v>9</v>
      </c>
      <c r="AG30" s="11">
        <f>IFERROR(INDEX(REPORT_DATA_BY_ZONE!$A:$AG,$W30,MATCH(AG$16,REPORT_DATA_BY_ZONE!$A$1:$AG$1,0)), "")</f>
        <v>26</v>
      </c>
      <c r="AH30" s="11">
        <f>IFERROR(INDEX(REPORT_DATA_BY_ZONE!$A:$AG,$W30,MATCH(AH$16,REPORT_DATA_BY_ZONE!$A$1:$AG$1,0)), "")</f>
        <v>65</v>
      </c>
      <c r="AI30" s="11">
        <f>IFERROR(INDEX(REPORT_DATA_BY_ZONE!$A:$AG,$W30,MATCH(AI$16,REPORT_DATA_BY_ZONE!$A$1:$AG$1,0)), "")</f>
        <v>32</v>
      </c>
      <c r="AJ30" s="11">
        <f>IFERROR(INDEX(REPORT_DATA_BY_ZONE!$A:$AG,$W30,MATCH(AJ$16,REPORT_DATA_BY_ZONE!$A$1:$AG$1,0)), "")</f>
        <v>4</v>
      </c>
      <c r="AK30" s="11">
        <f>IFERROR(INDEX(REPORT_DATA_BY_ZONE!$A:$AG,$W30,MATCH(AK$16,REPORT_DATA_BY_ZONE!$A$1:$AG$1,0)), "")</f>
        <v>24</v>
      </c>
      <c r="AL30" s="11">
        <f>IFERROR(INDEX(REPORT_DATA_BY_ZONE!$A:$AG,$W30,MATCH(AL$16,REPORT_DATA_BY_ZONE!$A$1:$AG$1,0)), "")</f>
        <v>12</v>
      </c>
      <c r="AM30" s="11">
        <f>IFERROR(INDEX(REPORT_DATA_BY_ZONE!$A:$AG,$W30,MATCH(AM$16,REPORT_DATA_BY_ZONE!$A$1:$AG$1,0)), "")</f>
        <v>0</v>
      </c>
    </row>
    <row r="31" spans="4:39">
      <c r="T31" s="30" t="s">
        <v>47</v>
      </c>
      <c r="U31" s="77"/>
      <c r="V31" s="20" t="str">
        <f t="shared" si="7"/>
        <v>2016:2:2:7:ZHUNAN</v>
      </c>
      <c r="W31" s="14">
        <f>MATCH($V31,REPORT_DATA_BY_ZONE!$A:$A, 0)</f>
        <v>56</v>
      </c>
      <c r="X31" s="11">
        <f>IFERROR(INDEX(REPORT_DATA_BY_ZONE!$A:$AG,$W31,MATCH(X$16,REPORT_DATA_BY_ZONE!$A$1:$AG$1,0)), "")</f>
        <v>0</v>
      </c>
      <c r="Y31" s="11">
        <f>IFERROR(INDEX(REPORT_DATA_BY_ZONE!$A:$AG,$W31,MATCH(Y$16,REPORT_DATA_BY_ZONE!$A$1:$AG$1,0)), "")</f>
        <v>2</v>
      </c>
      <c r="Z31" s="11">
        <f>IFERROR(INDEX(REPORT_DATA_BY_ZONE!$A:$AG,$W31,MATCH(Z$16,REPORT_DATA_BY_ZONE!$A$1:$AG$1,0)), "")</f>
        <v>5</v>
      </c>
      <c r="AA31" s="11">
        <f>IFERROR(INDEX(REPORT_DATA_BY_ZONE!$A:$AG,$W31,MATCH(AA$16,REPORT_DATA_BY_ZONE!$A$1:$AG$1,0)), "")</f>
        <v>2</v>
      </c>
      <c r="AB31" s="11">
        <f>IFERROR(INDEX(REPORT_DATA_BY_ZONE!$A:$AG,$W31,MATCH(AB$16,REPORT_DATA_BY_ZONE!$A$1:$AG$1,0)), "")</f>
        <v>1</v>
      </c>
      <c r="AC31" s="11">
        <f>IFERROR(INDEX(REPORT_DATA_BY_ZONE!$A:$AG,$W31,MATCH(AC$16,REPORT_DATA_BY_ZONE!$A$1:$AG$1,0)), "")</f>
        <v>2</v>
      </c>
      <c r="AD31" s="11">
        <f>IFERROR(INDEX(REPORT_DATA_BY_ZONE!$A:$AG,$W31,MATCH(AD$16,REPORT_DATA_BY_ZONE!$A$1:$AG$1,0)), "")</f>
        <v>2</v>
      </c>
      <c r="AE31" s="11">
        <f>IFERROR(INDEX(REPORT_DATA_BY_ZONE!$A:$AG,$W31,MATCH(AE$16,REPORT_DATA_BY_ZONE!$A$1:$AG$1,0)), "")</f>
        <v>13</v>
      </c>
      <c r="AF31" s="11">
        <f>IFERROR(INDEX(REPORT_DATA_BY_ZONE!$A:$AG,$W31,MATCH(AF$16,REPORT_DATA_BY_ZONE!$A$1:$AG$1,0)), "")</f>
        <v>9</v>
      </c>
      <c r="AG31" s="11">
        <f>IFERROR(INDEX(REPORT_DATA_BY_ZONE!$A:$AG,$W31,MATCH(AG$16,REPORT_DATA_BY_ZONE!$A$1:$AG$1,0)), "")</f>
        <v>40</v>
      </c>
      <c r="AH31" s="11">
        <f>IFERROR(INDEX(REPORT_DATA_BY_ZONE!$A:$AG,$W31,MATCH(AH$16,REPORT_DATA_BY_ZONE!$A$1:$AG$1,0)), "")</f>
        <v>69</v>
      </c>
      <c r="AI31" s="11">
        <f>IFERROR(INDEX(REPORT_DATA_BY_ZONE!$A:$AG,$W31,MATCH(AI$16,REPORT_DATA_BY_ZONE!$A$1:$AG$1,0)), "")</f>
        <v>21</v>
      </c>
      <c r="AJ31" s="11">
        <f>IFERROR(INDEX(REPORT_DATA_BY_ZONE!$A:$AG,$W31,MATCH(AJ$16,REPORT_DATA_BY_ZONE!$A$1:$AG$1,0)), "")</f>
        <v>4</v>
      </c>
      <c r="AK31" s="11">
        <f>IFERROR(INDEX(REPORT_DATA_BY_ZONE!$A:$AG,$W31,MATCH(AK$16,REPORT_DATA_BY_ZONE!$A$1:$AG$1,0)), "")</f>
        <v>24</v>
      </c>
      <c r="AL31" s="11">
        <f>IFERROR(INDEX(REPORT_DATA_BY_ZONE!$A:$AG,$W31,MATCH(AL$16,REPORT_DATA_BY_ZONE!$A$1:$AG$1,0)), "")</f>
        <v>6</v>
      </c>
      <c r="AM31" s="11">
        <f>IFERROR(INDEX(REPORT_DATA_BY_ZONE!$A:$AG,$W31,MATCH(AM$16,REPORT_DATA_BY_ZONE!$A$1:$AG$1,0)), "")</f>
        <v>0</v>
      </c>
    </row>
    <row r="32" spans="4:39">
      <c r="T32" s="30" t="s">
        <v>46</v>
      </c>
      <c r="U32" s="77"/>
      <c r="V32" s="20" t="str">
        <f t="shared" si="7"/>
        <v>2016:2:2:7:XINZHU</v>
      </c>
      <c r="W32" s="14">
        <f>MATCH($V32,REPORT_DATA_BY_ZONE!$A:$A, 0)</f>
        <v>55</v>
      </c>
      <c r="X32" s="11">
        <f>IFERROR(INDEX(REPORT_DATA_BY_ZONE!$A:$AG,$W32,MATCH(X$16,REPORT_DATA_BY_ZONE!$A$1:$AG$1,0)), "")</f>
        <v>2</v>
      </c>
      <c r="Y32" s="11">
        <f>IFERROR(INDEX(REPORT_DATA_BY_ZONE!$A:$AG,$W32,MATCH(Y$16,REPORT_DATA_BY_ZONE!$A$1:$AG$1,0)), "")</f>
        <v>4</v>
      </c>
      <c r="Z32" s="11">
        <f>IFERROR(INDEX(REPORT_DATA_BY_ZONE!$A:$AG,$W32,MATCH(Z$16,REPORT_DATA_BY_ZONE!$A$1:$AG$1,0)), "")</f>
        <v>12</v>
      </c>
      <c r="AA32" s="11">
        <f>IFERROR(INDEX(REPORT_DATA_BY_ZONE!$A:$AG,$W32,MATCH(AA$16,REPORT_DATA_BY_ZONE!$A$1:$AG$1,0)), "")</f>
        <v>22</v>
      </c>
      <c r="AB32" s="11">
        <f>IFERROR(INDEX(REPORT_DATA_BY_ZONE!$A:$AG,$W32,MATCH(AB$16,REPORT_DATA_BY_ZONE!$A$1:$AG$1,0)), "")</f>
        <v>3</v>
      </c>
      <c r="AC32" s="11">
        <f>IFERROR(INDEX(REPORT_DATA_BY_ZONE!$A:$AG,$W32,MATCH(AC$16,REPORT_DATA_BY_ZONE!$A$1:$AG$1,0)), "")</f>
        <v>0</v>
      </c>
      <c r="AD32" s="11">
        <f>IFERROR(INDEX(REPORT_DATA_BY_ZONE!$A:$AG,$W32,MATCH(AD$16,REPORT_DATA_BY_ZONE!$A$1:$AG$1,0)), "")</f>
        <v>0</v>
      </c>
      <c r="AE32" s="11">
        <f>IFERROR(INDEX(REPORT_DATA_BY_ZONE!$A:$AG,$W32,MATCH(AE$16,REPORT_DATA_BY_ZONE!$A$1:$AG$1,0)), "")</f>
        <v>44</v>
      </c>
      <c r="AF32" s="11">
        <f>IFERROR(INDEX(REPORT_DATA_BY_ZONE!$A:$AG,$W32,MATCH(AF$16,REPORT_DATA_BY_ZONE!$A$1:$AG$1,0)), "")</f>
        <v>18</v>
      </c>
      <c r="AG32" s="11">
        <f>IFERROR(INDEX(REPORT_DATA_BY_ZONE!$A:$AG,$W32,MATCH(AG$16,REPORT_DATA_BY_ZONE!$A$1:$AG$1,0)), "")</f>
        <v>44</v>
      </c>
      <c r="AH32" s="11">
        <f>IFERROR(INDEX(REPORT_DATA_BY_ZONE!$A:$AG,$W32,MATCH(AH$16,REPORT_DATA_BY_ZONE!$A$1:$AG$1,0)), "")</f>
        <v>86</v>
      </c>
      <c r="AI32" s="11">
        <f>IFERROR(INDEX(REPORT_DATA_BY_ZONE!$A:$AG,$W32,MATCH(AI$16,REPORT_DATA_BY_ZONE!$A$1:$AG$1,0)), "")</f>
        <v>34</v>
      </c>
      <c r="AJ32" s="11">
        <f>IFERROR(INDEX(REPORT_DATA_BY_ZONE!$A:$AG,$W32,MATCH(AJ$16,REPORT_DATA_BY_ZONE!$A$1:$AG$1,0)), "")</f>
        <v>4</v>
      </c>
      <c r="AK32" s="11">
        <f>IFERROR(INDEX(REPORT_DATA_BY_ZONE!$A:$AG,$W32,MATCH(AK$16,REPORT_DATA_BY_ZONE!$A$1:$AG$1,0)), "")</f>
        <v>37</v>
      </c>
      <c r="AL32" s="11">
        <f>IFERROR(INDEX(REPORT_DATA_BY_ZONE!$A:$AG,$W32,MATCH(AL$16,REPORT_DATA_BY_ZONE!$A$1:$AG$1,0)), "")</f>
        <v>14</v>
      </c>
      <c r="AM32" s="11">
        <f>IFERROR(INDEX(REPORT_DATA_BY_ZONE!$A:$AG,$W32,MATCH(AM$16,REPORT_DATA_BY_ZONE!$A$1:$AG$1,0)), "")</f>
        <v>1</v>
      </c>
    </row>
    <row r="33" spans="20:39">
      <c r="T33" s="30" t="s">
        <v>54</v>
      </c>
      <c r="U33" s="77"/>
      <c r="V33" s="20" t="str">
        <f t="shared" si="7"/>
        <v>2016:2:2:7:CENTRAL</v>
      </c>
      <c r="W33" s="14">
        <f>MATCH($V33,REPORT_DATA_BY_ZONE!$A:$A, 0)</f>
        <v>46</v>
      </c>
      <c r="X33" s="11">
        <f>IFERROR(INDEX(REPORT_DATA_BY_ZONE!$A:$AG,$W33,MATCH(X$16,REPORT_DATA_BY_ZONE!$A$1:$AG$1,0)), "")</f>
        <v>0</v>
      </c>
      <c r="Y33" s="11">
        <f>IFERROR(INDEX(REPORT_DATA_BY_ZONE!$A:$AG,$W33,MATCH(Y$16,REPORT_DATA_BY_ZONE!$A$1:$AG$1,0)), "")</f>
        <v>2</v>
      </c>
      <c r="Z33" s="11">
        <f>IFERROR(INDEX(REPORT_DATA_BY_ZONE!$A:$AG,$W33,MATCH(Z$16,REPORT_DATA_BY_ZONE!$A$1:$AG$1,0)), "")</f>
        <v>16</v>
      </c>
      <c r="AA33" s="11">
        <f>IFERROR(INDEX(REPORT_DATA_BY_ZONE!$A:$AG,$W33,MATCH(AA$16,REPORT_DATA_BY_ZONE!$A$1:$AG$1,0)), "")</f>
        <v>20</v>
      </c>
      <c r="AB33" s="11">
        <f>IFERROR(INDEX(REPORT_DATA_BY_ZONE!$A:$AG,$W33,MATCH(AB$16,REPORT_DATA_BY_ZONE!$A$1:$AG$1,0)), "")</f>
        <v>1</v>
      </c>
      <c r="AC33" s="11">
        <f>IFERROR(INDEX(REPORT_DATA_BY_ZONE!$A:$AG,$W33,MATCH(AC$16,REPORT_DATA_BY_ZONE!$A$1:$AG$1,0)), "")</f>
        <v>0</v>
      </c>
      <c r="AD33" s="11">
        <f>IFERROR(INDEX(REPORT_DATA_BY_ZONE!$A:$AG,$W33,MATCH(AD$16,REPORT_DATA_BY_ZONE!$A$1:$AG$1,0)), "")</f>
        <v>0</v>
      </c>
      <c r="AE33" s="11">
        <f>IFERROR(INDEX(REPORT_DATA_BY_ZONE!$A:$AG,$W33,MATCH(AE$16,REPORT_DATA_BY_ZONE!$A$1:$AG$1,0)), "")</f>
        <v>61</v>
      </c>
      <c r="AF33" s="11">
        <f>IFERROR(INDEX(REPORT_DATA_BY_ZONE!$A:$AG,$W33,MATCH(AF$16,REPORT_DATA_BY_ZONE!$A$1:$AG$1,0)), "")</f>
        <v>16</v>
      </c>
      <c r="AG33" s="11">
        <f>IFERROR(INDEX(REPORT_DATA_BY_ZONE!$A:$AG,$W33,MATCH(AG$16,REPORT_DATA_BY_ZONE!$A$1:$AG$1,0)), "")</f>
        <v>70</v>
      </c>
      <c r="AH33" s="11">
        <f>IFERROR(INDEX(REPORT_DATA_BY_ZONE!$A:$AG,$W33,MATCH(AH$16,REPORT_DATA_BY_ZONE!$A$1:$AG$1,0)), "")</f>
        <v>112</v>
      </c>
      <c r="AI33" s="11">
        <f>IFERROR(INDEX(REPORT_DATA_BY_ZONE!$A:$AG,$W33,MATCH(AI$16,REPORT_DATA_BY_ZONE!$A$1:$AG$1,0)), "")</f>
        <v>56</v>
      </c>
      <c r="AJ33" s="11">
        <f>IFERROR(INDEX(REPORT_DATA_BY_ZONE!$A:$AG,$W33,MATCH(AJ$16,REPORT_DATA_BY_ZONE!$A$1:$AG$1,0)), "")</f>
        <v>5</v>
      </c>
      <c r="AK33" s="11">
        <f>IFERROR(INDEX(REPORT_DATA_BY_ZONE!$A:$AG,$W33,MATCH(AK$16,REPORT_DATA_BY_ZONE!$A$1:$AG$1,0)), "")</f>
        <v>31</v>
      </c>
      <c r="AL33" s="11">
        <f>IFERROR(INDEX(REPORT_DATA_BY_ZONE!$A:$AG,$W33,MATCH(AL$16,REPORT_DATA_BY_ZONE!$A$1:$AG$1,0)), "")</f>
        <v>7</v>
      </c>
      <c r="AM33" s="11">
        <f>IFERROR(INDEX(REPORT_DATA_BY_ZONE!$A:$AG,$W33,MATCH(AM$16,REPORT_DATA_BY_ZONE!$A$1:$AG$1,0)), "")</f>
        <v>1</v>
      </c>
    </row>
    <row r="34" spans="20:39">
      <c r="T34" s="30" t="s">
        <v>50</v>
      </c>
      <c r="U34" s="77"/>
      <c r="V34" s="20" t="str">
        <f t="shared" si="7"/>
        <v>2016:2:2:7:NORTH</v>
      </c>
      <c r="W34" s="14">
        <f>MATCH($V34,REPORT_DATA_BY_ZONE!$A:$A, 0)</f>
        <v>49</v>
      </c>
      <c r="X34" s="11">
        <f>IFERROR(INDEX(REPORT_DATA_BY_ZONE!$A:$AG,$W34,MATCH(X$16,REPORT_DATA_BY_ZONE!$A$1:$AG$1,0)), "")</f>
        <v>2</v>
      </c>
      <c r="Y34" s="11">
        <f>IFERROR(INDEX(REPORT_DATA_BY_ZONE!$A:$AG,$W34,MATCH(Y$16,REPORT_DATA_BY_ZONE!$A$1:$AG$1,0)), "")</f>
        <v>4</v>
      </c>
      <c r="Z34" s="11">
        <f>IFERROR(INDEX(REPORT_DATA_BY_ZONE!$A:$AG,$W34,MATCH(Z$16,REPORT_DATA_BY_ZONE!$A$1:$AG$1,0)), "")</f>
        <v>4</v>
      </c>
      <c r="AA34" s="11">
        <f>IFERROR(INDEX(REPORT_DATA_BY_ZONE!$A:$AG,$W34,MATCH(AA$16,REPORT_DATA_BY_ZONE!$A$1:$AG$1,0)), "")</f>
        <v>9</v>
      </c>
      <c r="AB34" s="11">
        <f>IFERROR(INDEX(REPORT_DATA_BY_ZONE!$A:$AG,$W34,MATCH(AB$16,REPORT_DATA_BY_ZONE!$A$1:$AG$1,0)), "")</f>
        <v>0</v>
      </c>
      <c r="AC34" s="11">
        <f>IFERROR(INDEX(REPORT_DATA_BY_ZONE!$A:$AG,$W34,MATCH(AC$16,REPORT_DATA_BY_ZONE!$A$1:$AG$1,0)), "")</f>
        <v>0</v>
      </c>
      <c r="AD34" s="11">
        <f>IFERROR(INDEX(REPORT_DATA_BY_ZONE!$A:$AG,$W34,MATCH(AD$16,REPORT_DATA_BY_ZONE!$A$1:$AG$1,0)), "")</f>
        <v>0</v>
      </c>
      <c r="AE34" s="11">
        <f>IFERROR(INDEX(REPORT_DATA_BY_ZONE!$A:$AG,$W34,MATCH(AE$16,REPORT_DATA_BY_ZONE!$A$1:$AG$1,0)), "")</f>
        <v>28</v>
      </c>
      <c r="AF34" s="11">
        <f>IFERROR(INDEX(REPORT_DATA_BY_ZONE!$A:$AG,$W34,MATCH(AF$16,REPORT_DATA_BY_ZONE!$A$1:$AG$1,0)), "")</f>
        <v>13</v>
      </c>
      <c r="AG34" s="11">
        <f>IFERROR(INDEX(REPORT_DATA_BY_ZONE!$A:$AG,$W34,MATCH(AG$16,REPORT_DATA_BY_ZONE!$A$1:$AG$1,0)), "")</f>
        <v>36</v>
      </c>
      <c r="AH34" s="11">
        <f>IFERROR(INDEX(REPORT_DATA_BY_ZONE!$A:$AG,$W34,MATCH(AH$16,REPORT_DATA_BY_ZONE!$A$1:$AG$1,0)), "")</f>
        <v>64</v>
      </c>
      <c r="AI34" s="11">
        <f>IFERROR(INDEX(REPORT_DATA_BY_ZONE!$A:$AG,$W34,MATCH(AI$16,REPORT_DATA_BY_ZONE!$A$1:$AG$1,0)), "")</f>
        <v>30</v>
      </c>
      <c r="AJ34" s="11">
        <f>IFERROR(INDEX(REPORT_DATA_BY_ZONE!$A:$AG,$W34,MATCH(AJ$16,REPORT_DATA_BY_ZONE!$A$1:$AG$1,0)), "")</f>
        <v>5</v>
      </c>
      <c r="AK34" s="11">
        <f>IFERROR(INDEX(REPORT_DATA_BY_ZONE!$A:$AG,$W34,MATCH(AK$16,REPORT_DATA_BY_ZONE!$A$1:$AG$1,0)), "")</f>
        <v>20</v>
      </c>
      <c r="AL34" s="11">
        <f>IFERROR(INDEX(REPORT_DATA_BY_ZONE!$A:$AG,$W34,MATCH(AL$16,REPORT_DATA_BY_ZONE!$A$1:$AG$1,0)), "")</f>
        <v>9</v>
      </c>
      <c r="AM34" s="11">
        <f>IFERROR(INDEX(REPORT_DATA_BY_ZONE!$A:$AG,$W34,MATCH(AM$16,REPORT_DATA_BY_ZONE!$A$1:$AG$1,0)), "")</f>
        <v>0</v>
      </c>
    </row>
    <row r="35" spans="20:39">
      <c r="T35" s="30" t="s">
        <v>53</v>
      </c>
      <c r="U35" s="77"/>
      <c r="V35" s="20" t="str">
        <f t="shared" si="7"/>
        <v>2016:2:2:7:SOUTH</v>
      </c>
      <c r="W35" s="14">
        <f>MATCH($V35,REPORT_DATA_BY_ZONE!$A:$A, 0)</f>
        <v>51</v>
      </c>
      <c r="X35" s="11">
        <f>IFERROR(INDEX(REPORT_DATA_BY_ZONE!$A:$AG,$W35,MATCH(X$16,REPORT_DATA_BY_ZONE!$A$1:$AG$1,0)), "")</f>
        <v>0</v>
      </c>
      <c r="Y35" s="11">
        <f>IFERROR(INDEX(REPORT_DATA_BY_ZONE!$A:$AG,$W35,MATCH(Y$16,REPORT_DATA_BY_ZONE!$A$1:$AG$1,0)), "")</f>
        <v>2</v>
      </c>
      <c r="Z35" s="11">
        <f>IFERROR(INDEX(REPORT_DATA_BY_ZONE!$A:$AG,$W35,MATCH(Z$16,REPORT_DATA_BY_ZONE!$A$1:$AG$1,0)), "")</f>
        <v>29</v>
      </c>
      <c r="AA35" s="11">
        <f>IFERROR(INDEX(REPORT_DATA_BY_ZONE!$A:$AG,$W35,MATCH(AA$16,REPORT_DATA_BY_ZONE!$A$1:$AG$1,0)), "")</f>
        <v>27</v>
      </c>
      <c r="AB35" s="11">
        <f>IFERROR(INDEX(REPORT_DATA_BY_ZONE!$A:$AG,$W35,MATCH(AB$16,REPORT_DATA_BY_ZONE!$A$1:$AG$1,0)), "")</f>
        <v>2</v>
      </c>
      <c r="AC35" s="11">
        <f>IFERROR(INDEX(REPORT_DATA_BY_ZONE!$A:$AG,$W35,MATCH(AC$16,REPORT_DATA_BY_ZONE!$A$1:$AG$1,0)), "")</f>
        <v>0</v>
      </c>
      <c r="AD35" s="11">
        <f>IFERROR(INDEX(REPORT_DATA_BY_ZONE!$A:$AG,$W35,MATCH(AD$16,REPORT_DATA_BY_ZONE!$A$1:$AG$1,0)), "")</f>
        <v>0</v>
      </c>
      <c r="AE35" s="11">
        <f>IFERROR(INDEX(REPORT_DATA_BY_ZONE!$A:$AG,$W35,MATCH(AE$16,REPORT_DATA_BY_ZONE!$A$1:$AG$1,0)), "")</f>
        <v>80</v>
      </c>
      <c r="AF35" s="11">
        <f>IFERROR(INDEX(REPORT_DATA_BY_ZONE!$A:$AG,$W35,MATCH(AF$16,REPORT_DATA_BY_ZONE!$A$1:$AG$1,0)), "")</f>
        <v>34</v>
      </c>
      <c r="AG35" s="11">
        <f>IFERROR(INDEX(REPORT_DATA_BY_ZONE!$A:$AG,$W35,MATCH(AG$16,REPORT_DATA_BY_ZONE!$A$1:$AG$1,0)), "")</f>
        <v>90</v>
      </c>
      <c r="AH35" s="11">
        <f>IFERROR(INDEX(REPORT_DATA_BY_ZONE!$A:$AG,$W35,MATCH(AH$16,REPORT_DATA_BY_ZONE!$A$1:$AG$1,0)), "")</f>
        <v>125</v>
      </c>
      <c r="AI35" s="11">
        <f>IFERROR(INDEX(REPORT_DATA_BY_ZONE!$A:$AG,$W35,MATCH(AI$16,REPORT_DATA_BY_ZONE!$A$1:$AG$1,0)), "")</f>
        <v>75</v>
      </c>
      <c r="AJ35" s="11">
        <f>IFERROR(INDEX(REPORT_DATA_BY_ZONE!$A:$AG,$W35,MATCH(AJ$16,REPORT_DATA_BY_ZONE!$A$1:$AG$1,0)), "")</f>
        <v>2</v>
      </c>
      <c r="AK35" s="11">
        <f>IFERROR(INDEX(REPORT_DATA_BY_ZONE!$A:$AG,$W35,MATCH(AK$16,REPORT_DATA_BY_ZONE!$A$1:$AG$1,0)), "")</f>
        <v>46</v>
      </c>
      <c r="AL35" s="11">
        <f>IFERROR(INDEX(REPORT_DATA_BY_ZONE!$A:$AG,$W35,MATCH(AL$16,REPORT_DATA_BY_ZONE!$A$1:$AG$1,0)), "")</f>
        <v>20</v>
      </c>
      <c r="AM35" s="11">
        <f>IFERROR(INDEX(REPORT_DATA_BY_ZONE!$A:$AG,$W35,MATCH(AM$16,REPORT_DATA_BY_ZONE!$A$1:$AG$1,0)), "")</f>
        <v>0</v>
      </c>
    </row>
    <row r="36" spans="20:39">
      <c r="T36" s="30" t="s">
        <v>52</v>
      </c>
      <c r="U36" s="77"/>
      <c r="V36" s="20" t="str">
        <f t="shared" si="7"/>
        <v>2016:2:2:7:WEST</v>
      </c>
      <c r="W36" s="14">
        <f>MATCH($V36,REPORT_DATA_BY_ZONE!$A:$A, 0)</f>
        <v>54</v>
      </c>
      <c r="X36" s="11">
        <f>IFERROR(INDEX(REPORT_DATA_BY_ZONE!$A:$AG,$W36,MATCH(X$16,REPORT_DATA_BY_ZONE!$A$1:$AG$1,0)), "")</f>
        <v>1</v>
      </c>
      <c r="Y36" s="11">
        <f>IFERROR(INDEX(REPORT_DATA_BY_ZONE!$A:$AG,$W36,MATCH(Y$16,REPORT_DATA_BY_ZONE!$A$1:$AG$1,0)), "")</f>
        <v>5</v>
      </c>
      <c r="Z36" s="11">
        <f>IFERROR(INDEX(REPORT_DATA_BY_ZONE!$A:$AG,$W36,MATCH(Z$16,REPORT_DATA_BY_ZONE!$A$1:$AG$1,0)), "")</f>
        <v>15</v>
      </c>
      <c r="AA36" s="11">
        <f>IFERROR(INDEX(REPORT_DATA_BY_ZONE!$A:$AG,$W36,MATCH(AA$16,REPORT_DATA_BY_ZONE!$A$1:$AG$1,0)), "")</f>
        <v>24</v>
      </c>
      <c r="AB36" s="11">
        <f>IFERROR(INDEX(REPORT_DATA_BY_ZONE!$A:$AG,$W36,MATCH(AB$16,REPORT_DATA_BY_ZONE!$A$1:$AG$1,0)), "")</f>
        <v>1</v>
      </c>
      <c r="AC36" s="11">
        <f>IFERROR(INDEX(REPORT_DATA_BY_ZONE!$A:$AG,$W36,MATCH(AC$16,REPORT_DATA_BY_ZONE!$A$1:$AG$1,0)), "")</f>
        <v>0</v>
      </c>
      <c r="AD36" s="11">
        <f>IFERROR(INDEX(REPORT_DATA_BY_ZONE!$A:$AG,$W36,MATCH(AD$16,REPORT_DATA_BY_ZONE!$A$1:$AG$1,0)), "")</f>
        <v>0</v>
      </c>
      <c r="AE36" s="11">
        <f>IFERROR(INDEX(REPORT_DATA_BY_ZONE!$A:$AG,$W36,MATCH(AE$16,REPORT_DATA_BY_ZONE!$A$1:$AG$1,0)), "")</f>
        <v>58</v>
      </c>
      <c r="AF36" s="11">
        <f>IFERROR(INDEX(REPORT_DATA_BY_ZONE!$A:$AG,$W36,MATCH(AF$16,REPORT_DATA_BY_ZONE!$A$1:$AG$1,0)), "")</f>
        <v>24</v>
      </c>
      <c r="AG36" s="11">
        <f>IFERROR(INDEX(REPORT_DATA_BY_ZONE!$A:$AG,$W36,MATCH(AG$16,REPORT_DATA_BY_ZONE!$A$1:$AG$1,0)), "")</f>
        <v>40</v>
      </c>
      <c r="AH36" s="11">
        <f>IFERROR(INDEX(REPORT_DATA_BY_ZONE!$A:$AG,$W36,MATCH(AH$16,REPORT_DATA_BY_ZONE!$A$1:$AG$1,0)), "")</f>
        <v>66</v>
      </c>
      <c r="AI36" s="11">
        <f>IFERROR(INDEX(REPORT_DATA_BY_ZONE!$A:$AG,$W36,MATCH(AI$16,REPORT_DATA_BY_ZONE!$A$1:$AG$1,0)), "")</f>
        <v>33</v>
      </c>
      <c r="AJ36" s="11">
        <f>IFERROR(INDEX(REPORT_DATA_BY_ZONE!$A:$AG,$W36,MATCH(AJ$16,REPORT_DATA_BY_ZONE!$A$1:$AG$1,0)), "")</f>
        <v>3</v>
      </c>
      <c r="AK36" s="11">
        <f>IFERROR(INDEX(REPORT_DATA_BY_ZONE!$A:$AG,$W36,MATCH(AK$16,REPORT_DATA_BY_ZONE!$A$1:$AG$1,0)), "")</f>
        <v>39</v>
      </c>
      <c r="AL36" s="11">
        <f>IFERROR(INDEX(REPORT_DATA_BY_ZONE!$A:$AG,$W36,MATCH(AL$16,REPORT_DATA_BY_ZONE!$A$1:$AG$1,0)), "")</f>
        <v>15</v>
      </c>
      <c r="AM36" s="11">
        <f>IFERROR(INDEX(REPORT_DATA_BY_ZONE!$A:$AG,$W36,MATCH(AM$16,REPORT_DATA_BY_ZONE!$A$1:$AG$1,0)), "")</f>
        <v>0</v>
      </c>
    </row>
    <row r="37" spans="20:39">
      <c r="T37" s="30" t="s">
        <v>51</v>
      </c>
      <c r="U37" s="77"/>
      <c r="V37" s="20" t="str">
        <f t="shared" si="7"/>
        <v>2016:2:2:7:EAST</v>
      </c>
      <c r="W37" s="14">
        <f>MATCH($V37,REPORT_DATA_BY_ZONE!$A:$A, 0)</f>
        <v>47</v>
      </c>
      <c r="X37" s="11">
        <f>IFERROR(INDEX(REPORT_DATA_BY_ZONE!$A:$AG,$W37,MATCH(X$16,REPORT_DATA_BY_ZONE!$A$1:$AG$1,0)), "")</f>
        <v>0</v>
      </c>
      <c r="Y37" s="11">
        <f>IFERROR(INDEX(REPORT_DATA_BY_ZONE!$A:$AG,$W37,MATCH(Y$16,REPORT_DATA_BY_ZONE!$A$1:$AG$1,0)), "")</f>
        <v>2</v>
      </c>
      <c r="Z37" s="11">
        <f>IFERROR(INDEX(REPORT_DATA_BY_ZONE!$A:$AG,$W37,MATCH(Z$16,REPORT_DATA_BY_ZONE!$A$1:$AG$1,0)), "")</f>
        <v>14</v>
      </c>
      <c r="AA37" s="11">
        <f>IFERROR(INDEX(REPORT_DATA_BY_ZONE!$A:$AG,$W37,MATCH(AA$16,REPORT_DATA_BY_ZONE!$A$1:$AG$1,0)), "")</f>
        <v>34</v>
      </c>
      <c r="AB37" s="11">
        <f>IFERROR(INDEX(REPORT_DATA_BY_ZONE!$A:$AG,$W37,MATCH(AB$16,REPORT_DATA_BY_ZONE!$A$1:$AG$1,0)), "")</f>
        <v>2</v>
      </c>
      <c r="AC37" s="11">
        <f>IFERROR(INDEX(REPORT_DATA_BY_ZONE!$A:$AG,$W37,MATCH(AC$16,REPORT_DATA_BY_ZONE!$A$1:$AG$1,0)), "")</f>
        <v>1</v>
      </c>
      <c r="AD37" s="11">
        <f>IFERROR(INDEX(REPORT_DATA_BY_ZONE!$A:$AG,$W37,MATCH(AD$16,REPORT_DATA_BY_ZONE!$A$1:$AG$1,0)), "")</f>
        <v>2</v>
      </c>
      <c r="AE37" s="11">
        <f>IFERROR(INDEX(REPORT_DATA_BY_ZONE!$A:$AG,$W37,MATCH(AE$16,REPORT_DATA_BY_ZONE!$A$1:$AG$1,0)), "")</f>
        <v>63</v>
      </c>
      <c r="AF37" s="11">
        <f>IFERROR(INDEX(REPORT_DATA_BY_ZONE!$A:$AG,$W37,MATCH(AF$16,REPORT_DATA_BY_ZONE!$A$1:$AG$1,0)), "")</f>
        <v>21</v>
      </c>
      <c r="AG37" s="11">
        <f>IFERROR(INDEX(REPORT_DATA_BY_ZONE!$A:$AG,$W37,MATCH(AG$16,REPORT_DATA_BY_ZONE!$A$1:$AG$1,0)), "")</f>
        <v>57</v>
      </c>
      <c r="AH37" s="11">
        <f>IFERROR(INDEX(REPORT_DATA_BY_ZONE!$A:$AG,$W37,MATCH(AH$16,REPORT_DATA_BY_ZONE!$A$1:$AG$1,0)), "")</f>
        <v>135</v>
      </c>
      <c r="AI37" s="11">
        <f>IFERROR(INDEX(REPORT_DATA_BY_ZONE!$A:$AG,$W37,MATCH(AI$16,REPORT_DATA_BY_ZONE!$A$1:$AG$1,0)), "")</f>
        <v>47</v>
      </c>
      <c r="AJ37" s="11">
        <f>IFERROR(INDEX(REPORT_DATA_BY_ZONE!$A:$AG,$W37,MATCH(AJ$16,REPORT_DATA_BY_ZONE!$A$1:$AG$1,0)), "")</f>
        <v>2</v>
      </c>
      <c r="AK37" s="11">
        <f>IFERROR(INDEX(REPORT_DATA_BY_ZONE!$A:$AG,$W37,MATCH(AK$16,REPORT_DATA_BY_ZONE!$A$1:$AG$1,0)), "")</f>
        <v>49</v>
      </c>
      <c r="AL37" s="11">
        <f>IFERROR(INDEX(REPORT_DATA_BY_ZONE!$A:$AG,$W37,MATCH(AL$16,REPORT_DATA_BY_ZONE!$A$1:$AG$1,0)), "")</f>
        <v>17</v>
      </c>
      <c r="AM37" s="11">
        <f>IFERROR(INDEX(REPORT_DATA_BY_ZONE!$A:$AG,$W37,MATCH(AM$16,REPORT_DATA_BY_ZONE!$A$1:$AG$1,0)), "")</f>
        <v>0</v>
      </c>
    </row>
    <row r="38" spans="20:39">
      <c r="T38" s="30" t="s">
        <v>45</v>
      </c>
      <c r="U38" s="77"/>
      <c r="V38" s="20" t="str">
        <f t="shared" si="7"/>
        <v>2016:2:2:7:TAOYUAN</v>
      </c>
      <c r="W38" s="14">
        <f>MATCH($V38,REPORT_DATA_BY_ZONE!$A:$A, 0)</f>
        <v>53</v>
      </c>
      <c r="X38" s="11">
        <f>IFERROR(INDEX(REPORT_DATA_BY_ZONE!$A:$AG,$W38,MATCH(X$16,REPORT_DATA_BY_ZONE!$A$1:$AG$1,0)), "")</f>
        <v>2</v>
      </c>
      <c r="Y38" s="11">
        <f>IFERROR(INDEX(REPORT_DATA_BY_ZONE!$A:$AG,$W38,MATCH(Y$16,REPORT_DATA_BY_ZONE!$A$1:$AG$1,0)), "")</f>
        <v>1</v>
      </c>
      <c r="Z38" s="11">
        <f>IFERROR(INDEX(REPORT_DATA_BY_ZONE!$A:$AG,$W38,MATCH(Z$16,REPORT_DATA_BY_ZONE!$A$1:$AG$1,0)), "")</f>
        <v>9</v>
      </c>
      <c r="AA38" s="11">
        <f>IFERROR(INDEX(REPORT_DATA_BY_ZONE!$A:$AG,$W38,MATCH(AA$16,REPORT_DATA_BY_ZONE!$A$1:$AG$1,0)), "")</f>
        <v>35</v>
      </c>
      <c r="AB38" s="11">
        <f>IFERROR(INDEX(REPORT_DATA_BY_ZONE!$A:$AG,$W38,MATCH(AB$16,REPORT_DATA_BY_ZONE!$A$1:$AG$1,0)), "")</f>
        <v>1</v>
      </c>
      <c r="AC38" s="11">
        <f>IFERROR(INDEX(REPORT_DATA_BY_ZONE!$A:$AG,$W38,MATCH(AC$16,REPORT_DATA_BY_ZONE!$A$1:$AG$1,0)), "")</f>
        <v>1</v>
      </c>
      <c r="AD38" s="11">
        <f>IFERROR(INDEX(REPORT_DATA_BY_ZONE!$A:$AG,$W38,MATCH(AD$16,REPORT_DATA_BY_ZONE!$A$1:$AG$1,0)), "")</f>
        <v>1</v>
      </c>
      <c r="AE38" s="11">
        <f>IFERROR(INDEX(REPORT_DATA_BY_ZONE!$A:$AG,$W38,MATCH(AE$16,REPORT_DATA_BY_ZONE!$A$1:$AG$1,0)), "")</f>
        <v>80</v>
      </c>
      <c r="AF38" s="11">
        <f>IFERROR(INDEX(REPORT_DATA_BY_ZONE!$A:$AG,$W38,MATCH(AF$16,REPORT_DATA_BY_ZONE!$A$1:$AG$1,0)), "")</f>
        <v>28</v>
      </c>
      <c r="AG38" s="11">
        <f>IFERROR(INDEX(REPORT_DATA_BY_ZONE!$A:$AG,$W38,MATCH(AG$16,REPORT_DATA_BY_ZONE!$A$1:$AG$1,0)), "")</f>
        <v>57</v>
      </c>
      <c r="AH38" s="11">
        <f>IFERROR(INDEX(REPORT_DATA_BY_ZONE!$A:$AG,$W38,MATCH(AH$16,REPORT_DATA_BY_ZONE!$A$1:$AG$1,0)), "")</f>
        <v>145</v>
      </c>
      <c r="AI38" s="11">
        <f>IFERROR(INDEX(REPORT_DATA_BY_ZONE!$A:$AG,$W38,MATCH(AI$16,REPORT_DATA_BY_ZONE!$A$1:$AG$1,0)), "")</f>
        <v>68</v>
      </c>
      <c r="AJ38" s="11">
        <f>IFERROR(INDEX(REPORT_DATA_BY_ZONE!$A:$AG,$W38,MATCH(AJ$16,REPORT_DATA_BY_ZONE!$A$1:$AG$1,0)), "")</f>
        <v>5</v>
      </c>
      <c r="AK38" s="11">
        <f>IFERROR(INDEX(REPORT_DATA_BY_ZONE!$A:$AG,$W38,MATCH(AK$16,REPORT_DATA_BY_ZONE!$A$1:$AG$1,0)), "")</f>
        <v>53</v>
      </c>
      <c r="AL38" s="11">
        <f>IFERROR(INDEX(REPORT_DATA_BY_ZONE!$A:$AG,$W38,MATCH(AL$16,REPORT_DATA_BY_ZONE!$A$1:$AG$1,0)), "")</f>
        <v>24</v>
      </c>
      <c r="AM38" s="11">
        <f>IFERROR(INDEX(REPORT_DATA_BY_ZONE!$A:$AG,$W38,MATCH(AM$16,REPORT_DATA_BY_ZONE!$A$1:$AG$1,0)), "")</f>
        <v>0</v>
      </c>
    </row>
    <row r="39" spans="20:39">
      <c r="T39" s="30" t="s">
        <v>44</v>
      </c>
      <c r="U39" s="77" t="s">
        <v>41</v>
      </c>
      <c r="V39" s="20" t="str">
        <f t="shared" ref="V39:V49" si="8">CONCATENATE(YEAR,":",MONTH,":3:7:", $T39)</f>
        <v>2016:2:3:7:OFFICE</v>
      </c>
      <c r="W39" s="14" t="e">
        <f>MATCH($V39,REPORT_DATA_BY_ZONE!$A:$A, 0)</f>
        <v>#N/A</v>
      </c>
      <c r="X39" s="11" t="str">
        <f>IFERROR(INDEX(REPORT_DATA_BY_ZONE!$A:$AG,$W39,MATCH(X$16,REPORT_DATA_BY_ZONE!$A$1:$AG$1,0)), "")</f>
        <v/>
      </c>
      <c r="Y39" s="11" t="str">
        <f>IFERROR(INDEX(REPORT_DATA_BY_ZONE!$A:$AG,$W39,MATCH(Y$16,REPORT_DATA_BY_ZONE!$A$1:$AG$1,0)), "")</f>
        <v/>
      </c>
      <c r="Z39" s="11" t="str">
        <f>IFERROR(INDEX(REPORT_DATA_BY_ZONE!$A:$AG,$W39,MATCH(Z$16,REPORT_DATA_BY_ZONE!$A$1:$AG$1,0)), "")</f>
        <v/>
      </c>
      <c r="AA39" s="11" t="str">
        <f>IFERROR(INDEX(REPORT_DATA_BY_ZONE!$A:$AG,$W39,MATCH(AA$16,REPORT_DATA_BY_ZONE!$A$1:$AG$1,0)), "")</f>
        <v/>
      </c>
      <c r="AB39" s="11" t="str">
        <f>IFERROR(INDEX(REPORT_DATA_BY_ZONE!$A:$AG,$W39,MATCH(AB$16,REPORT_DATA_BY_ZONE!$A$1:$AG$1,0)), "")</f>
        <v/>
      </c>
      <c r="AC39" s="11" t="str">
        <f>IFERROR(INDEX(REPORT_DATA_BY_ZONE!$A:$AG,$W39,MATCH(AC$16,REPORT_DATA_BY_ZONE!$A$1:$AG$1,0)), "")</f>
        <v/>
      </c>
      <c r="AD39" s="11" t="str">
        <f>IFERROR(INDEX(REPORT_DATA_BY_ZONE!$A:$AG,$W39,MATCH(AD$16,REPORT_DATA_BY_ZONE!$A$1:$AG$1,0)), "")</f>
        <v/>
      </c>
      <c r="AE39" s="11" t="str">
        <f>IFERROR(INDEX(REPORT_DATA_BY_ZONE!$A:$AG,$W39,MATCH(AE$16,REPORT_DATA_BY_ZONE!$A$1:$AG$1,0)), "")</f>
        <v/>
      </c>
      <c r="AF39" s="11" t="str">
        <f>IFERROR(INDEX(REPORT_DATA_BY_ZONE!$A:$AG,$W39,MATCH(AF$16,REPORT_DATA_BY_ZONE!$A$1:$AG$1,0)), "")</f>
        <v/>
      </c>
      <c r="AG39" s="11" t="str">
        <f>IFERROR(INDEX(REPORT_DATA_BY_ZONE!$A:$AG,$W39,MATCH(AG$16,REPORT_DATA_BY_ZONE!$A$1:$AG$1,0)), "")</f>
        <v/>
      </c>
      <c r="AH39" s="11" t="str">
        <f>IFERROR(INDEX(REPORT_DATA_BY_ZONE!$A:$AG,$W39,MATCH(AH$16,REPORT_DATA_BY_ZONE!$A$1:$AG$1,0)), "")</f>
        <v/>
      </c>
      <c r="AI39" s="11" t="str">
        <f>IFERROR(INDEX(REPORT_DATA_BY_ZONE!$A:$AG,$W39,MATCH(AI$16,REPORT_DATA_BY_ZONE!$A$1:$AG$1,0)), "")</f>
        <v/>
      </c>
      <c r="AJ39" s="11" t="str">
        <f>IFERROR(INDEX(REPORT_DATA_BY_ZONE!$A:$AG,$W39,MATCH(AJ$16,REPORT_DATA_BY_ZONE!$A$1:$AG$1,0)), "")</f>
        <v/>
      </c>
      <c r="AK39" s="11" t="str">
        <f>IFERROR(INDEX(REPORT_DATA_BY_ZONE!$A:$AG,$W39,MATCH(AK$16,REPORT_DATA_BY_ZONE!$A$1:$AG$1,0)), "")</f>
        <v/>
      </c>
      <c r="AL39" s="11" t="str">
        <f>IFERROR(INDEX(REPORT_DATA_BY_ZONE!$A:$AG,$W39,MATCH(AL$16,REPORT_DATA_BY_ZONE!$A$1:$AG$1,0)), "")</f>
        <v/>
      </c>
      <c r="AM39" s="11" t="str">
        <f>IFERROR(INDEX(REPORT_DATA_BY_ZONE!$A:$AG,$W39,MATCH(AM$16,REPORT_DATA_BY_ZONE!$A$1:$AG$1,0)), "")</f>
        <v/>
      </c>
    </row>
    <row r="40" spans="20:39">
      <c r="T40" s="30" t="s">
        <v>49</v>
      </c>
      <c r="U40" s="77"/>
      <c r="V40" s="20" t="str">
        <f t="shared" si="8"/>
        <v>2016:2:3:7:HUALIAN</v>
      </c>
      <c r="W40" s="14" t="e">
        <f>MATCH($V40,REPORT_DATA_BY_ZONE!$A:$A, 0)</f>
        <v>#N/A</v>
      </c>
      <c r="X40" s="11" t="str">
        <f>IFERROR(INDEX(REPORT_DATA_BY_ZONE!$A:$AG,$W40,MATCH(X$16,REPORT_DATA_BY_ZONE!$A$1:$AG$1,0)), "")</f>
        <v/>
      </c>
      <c r="Y40" s="11" t="str">
        <f>IFERROR(INDEX(REPORT_DATA_BY_ZONE!$A:$AG,$W40,MATCH(Y$16,REPORT_DATA_BY_ZONE!$A$1:$AG$1,0)), "")</f>
        <v/>
      </c>
      <c r="Z40" s="11" t="str">
        <f>IFERROR(INDEX(REPORT_DATA_BY_ZONE!$A:$AG,$W40,MATCH(Z$16,REPORT_DATA_BY_ZONE!$A$1:$AG$1,0)), "")</f>
        <v/>
      </c>
      <c r="AA40" s="11" t="str">
        <f>IFERROR(INDEX(REPORT_DATA_BY_ZONE!$A:$AG,$W40,MATCH(AA$16,REPORT_DATA_BY_ZONE!$A$1:$AG$1,0)), "")</f>
        <v/>
      </c>
      <c r="AB40" s="11" t="str">
        <f>IFERROR(INDEX(REPORT_DATA_BY_ZONE!$A:$AG,$W40,MATCH(AB$16,REPORT_DATA_BY_ZONE!$A$1:$AG$1,0)), "")</f>
        <v/>
      </c>
      <c r="AC40" s="11" t="str">
        <f>IFERROR(INDEX(REPORT_DATA_BY_ZONE!$A:$AG,$W40,MATCH(AC$16,REPORT_DATA_BY_ZONE!$A$1:$AG$1,0)), "")</f>
        <v/>
      </c>
      <c r="AD40" s="11" t="str">
        <f>IFERROR(INDEX(REPORT_DATA_BY_ZONE!$A:$AG,$W40,MATCH(AD$16,REPORT_DATA_BY_ZONE!$A$1:$AG$1,0)), "")</f>
        <v/>
      </c>
      <c r="AE40" s="11" t="str">
        <f>IFERROR(INDEX(REPORT_DATA_BY_ZONE!$A:$AG,$W40,MATCH(AE$16,REPORT_DATA_BY_ZONE!$A$1:$AG$1,0)), "")</f>
        <v/>
      </c>
      <c r="AF40" s="11" t="str">
        <f>IFERROR(INDEX(REPORT_DATA_BY_ZONE!$A:$AG,$W40,MATCH(AF$16,REPORT_DATA_BY_ZONE!$A$1:$AG$1,0)), "")</f>
        <v/>
      </c>
      <c r="AG40" s="11" t="str">
        <f>IFERROR(INDEX(REPORT_DATA_BY_ZONE!$A:$AG,$W40,MATCH(AG$16,REPORT_DATA_BY_ZONE!$A$1:$AG$1,0)), "")</f>
        <v/>
      </c>
      <c r="AH40" s="11" t="str">
        <f>IFERROR(INDEX(REPORT_DATA_BY_ZONE!$A:$AG,$W40,MATCH(AH$16,REPORT_DATA_BY_ZONE!$A$1:$AG$1,0)), "")</f>
        <v/>
      </c>
      <c r="AI40" s="11" t="str">
        <f>IFERROR(INDEX(REPORT_DATA_BY_ZONE!$A:$AG,$W40,MATCH(AI$16,REPORT_DATA_BY_ZONE!$A$1:$AG$1,0)), "")</f>
        <v/>
      </c>
      <c r="AJ40" s="11" t="str">
        <f>IFERROR(INDEX(REPORT_DATA_BY_ZONE!$A:$AG,$W40,MATCH(AJ$16,REPORT_DATA_BY_ZONE!$A$1:$AG$1,0)), "")</f>
        <v/>
      </c>
      <c r="AK40" s="11" t="str">
        <f>IFERROR(INDEX(REPORT_DATA_BY_ZONE!$A:$AG,$W40,MATCH(AK$16,REPORT_DATA_BY_ZONE!$A$1:$AG$1,0)), "")</f>
        <v/>
      </c>
      <c r="AL40" s="11" t="str">
        <f>IFERROR(INDEX(REPORT_DATA_BY_ZONE!$A:$AG,$W40,MATCH(AL$16,REPORT_DATA_BY_ZONE!$A$1:$AG$1,0)), "")</f>
        <v/>
      </c>
      <c r="AM40" s="11" t="str">
        <f>IFERROR(INDEX(REPORT_DATA_BY_ZONE!$A:$AG,$W40,MATCH(AM$16,REPORT_DATA_BY_ZONE!$A$1:$AG$1,0)), "")</f>
        <v/>
      </c>
    </row>
    <row r="41" spans="20:39">
      <c r="T41" s="30" t="s">
        <v>48</v>
      </c>
      <c r="U41" s="77"/>
      <c r="V41" s="20" t="str">
        <f t="shared" si="8"/>
        <v>2016:2:3:7:TAIDONG</v>
      </c>
      <c r="W41" s="14" t="e">
        <f>MATCH($V41,REPORT_DATA_BY_ZONE!$A:$A, 0)</f>
        <v>#N/A</v>
      </c>
      <c r="X41" s="11" t="str">
        <f>IFERROR(INDEX(REPORT_DATA_BY_ZONE!$A:$AG,$W41,MATCH(X$16,REPORT_DATA_BY_ZONE!$A$1:$AG$1,0)), "")</f>
        <v/>
      </c>
      <c r="Y41" s="11" t="str">
        <f>IFERROR(INDEX(REPORT_DATA_BY_ZONE!$A:$AG,$W41,MATCH(Y$16,REPORT_DATA_BY_ZONE!$A$1:$AG$1,0)), "")</f>
        <v/>
      </c>
      <c r="Z41" s="11" t="str">
        <f>IFERROR(INDEX(REPORT_DATA_BY_ZONE!$A:$AG,$W41,MATCH(Z$16,REPORT_DATA_BY_ZONE!$A$1:$AG$1,0)), "")</f>
        <v/>
      </c>
      <c r="AA41" s="11" t="str">
        <f>IFERROR(INDEX(REPORT_DATA_BY_ZONE!$A:$AG,$W41,MATCH(AA$16,REPORT_DATA_BY_ZONE!$A$1:$AG$1,0)), "")</f>
        <v/>
      </c>
      <c r="AB41" s="11" t="str">
        <f>IFERROR(INDEX(REPORT_DATA_BY_ZONE!$A:$AG,$W41,MATCH(AB$16,REPORT_DATA_BY_ZONE!$A$1:$AG$1,0)), "")</f>
        <v/>
      </c>
      <c r="AC41" s="11" t="str">
        <f>IFERROR(INDEX(REPORT_DATA_BY_ZONE!$A:$AG,$W41,MATCH(AC$16,REPORT_DATA_BY_ZONE!$A$1:$AG$1,0)), "")</f>
        <v/>
      </c>
      <c r="AD41" s="11" t="str">
        <f>IFERROR(INDEX(REPORT_DATA_BY_ZONE!$A:$AG,$W41,MATCH(AD$16,REPORT_DATA_BY_ZONE!$A$1:$AG$1,0)), "")</f>
        <v/>
      </c>
      <c r="AE41" s="11" t="str">
        <f>IFERROR(INDEX(REPORT_DATA_BY_ZONE!$A:$AG,$W41,MATCH(AE$16,REPORT_DATA_BY_ZONE!$A$1:$AG$1,0)), "")</f>
        <v/>
      </c>
      <c r="AF41" s="11" t="str">
        <f>IFERROR(INDEX(REPORT_DATA_BY_ZONE!$A:$AG,$W41,MATCH(AF$16,REPORT_DATA_BY_ZONE!$A$1:$AG$1,0)), "")</f>
        <v/>
      </c>
      <c r="AG41" s="11" t="str">
        <f>IFERROR(INDEX(REPORT_DATA_BY_ZONE!$A:$AG,$W41,MATCH(AG$16,REPORT_DATA_BY_ZONE!$A$1:$AG$1,0)), "")</f>
        <v/>
      </c>
      <c r="AH41" s="11" t="str">
        <f>IFERROR(INDEX(REPORT_DATA_BY_ZONE!$A:$AG,$W41,MATCH(AH$16,REPORT_DATA_BY_ZONE!$A$1:$AG$1,0)), "")</f>
        <v/>
      </c>
      <c r="AI41" s="11" t="str">
        <f>IFERROR(INDEX(REPORT_DATA_BY_ZONE!$A:$AG,$W41,MATCH(AI$16,REPORT_DATA_BY_ZONE!$A$1:$AG$1,0)), "")</f>
        <v/>
      </c>
      <c r="AJ41" s="11" t="str">
        <f>IFERROR(INDEX(REPORT_DATA_BY_ZONE!$A:$AG,$W41,MATCH(AJ$16,REPORT_DATA_BY_ZONE!$A$1:$AG$1,0)), "")</f>
        <v/>
      </c>
      <c r="AK41" s="11" t="str">
        <f>IFERROR(INDEX(REPORT_DATA_BY_ZONE!$A:$AG,$W41,MATCH(AK$16,REPORT_DATA_BY_ZONE!$A$1:$AG$1,0)), "")</f>
        <v/>
      </c>
      <c r="AL41" s="11" t="str">
        <f>IFERROR(INDEX(REPORT_DATA_BY_ZONE!$A:$AG,$W41,MATCH(AL$16,REPORT_DATA_BY_ZONE!$A$1:$AG$1,0)), "")</f>
        <v/>
      </c>
      <c r="AM41" s="11" t="str">
        <f>IFERROR(INDEX(REPORT_DATA_BY_ZONE!$A:$AG,$W41,MATCH(AM$16,REPORT_DATA_BY_ZONE!$A$1:$AG$1,0)), "")</f>
        <v/>
      </c>
    </row>
    <row r="42" spans="20:39">
      <c r="T42" s="30" t="s">
        <v>47</v>
      </c>
      <c r="U42" s="77"/>
      <c r="V42" s="20" t="str">
        <f t="shared" si="8"/>
        <v>2016:2:3:7:ZHUNAN</v>
      </c>
      <c r="W42" s="14" t="e">
        <f>MATCH($V42,REPORT_DATA_BY_ZONE!$A:$A, 0)</f>
        <v>#N/A</v>
      </c>
      <c r="X42" s="11" t="str">
        <f>IFERROR(INDEX(REPORT_DATA_BY_ZONE!$A:$AG,$W42,MATCH(X$16,REPORT_DATA_BY_ZONE!$A$1:$AG$1,0)), "")</f>
        <v/>
      </c>
      <c r="Y42" s="11" t="str">
        <f>IFERROR(INDEX(REPORT_DATA_BY_ZONE!$A:$AG,$W42,MATCH(Y$16,REPORT_DATA_BY_ZONE!$A$1:$AG$1,0)), "")</f>
        <v/>
      </c>
      <c r="Z42" s="11" t="str">
        <f>IFERROR(INDEX(REPORT_DATA_BY_ZONE!$A:$AG,$W42,MATCH(Z$16,REPORT_DATA_BY_ZONE!$A$1:$AG$1,0)), "")</f>
        <v/>
      </c>
      <c r="AA42" s="11" t="str">
        <f>IFERROR(INDEX(REPORT_DATA_BY_ZONE!$A:$AG,$W42,MATCH(AA$16,REPORT_DATA_BY_ZONE!$A$1:$AG$1,0)), "")</f>
        <v/>
      </c>
      <c r="AB42" s="11" t="str">
        <f>IFERROR(INDEX(REPORT_DATA_BY_ZONE!$A:$AG,$W42,MATCH(AB$16,REPORT_DATA_BY_ZONE!$A$1:$AG$1,0)), "")</f>
        <v/>
      </c>
      <c r="AC42" s="11" t="str">
        <f>IFERROR(INDEX(REPORT_DATA_BY_ZONE!$A:$AG,$W42,MATCH(AC$16,REPORT_DATA_BY_ZONE!$A$1:$AG$1,0)), "")</f>
        <v/>
      </c>
      <c r="AD42" s="11" t="str">
        <f>IFERROR(INDEX(REPORT_DATA_BY_ZONE!$A:$AG,$W42,MATCH(AD$16,REPORT_DATA_BY_ZONE!$A$1:$AG$1,0)), "")</f>
        <v/>
      </c>
      <c r="AE42" s="11" t="str">
        <f>IFERROR(INDEX(REPORT_DATA_BY_ZONE!$A:$AG,$W42,MATCH(AE$16,REPORT_DATA_BY_ZONE!$A$1:$AG$1,0)), "")</f>
        <v/>
      </c>
      <c r="AF42" s="11" t="str">
        <f>IFERROR(INDEX(REPORT_DATA_BY_ZONE!$A:$AG,$W42,MATCH(AF$16,REPORT_DATA_BY_ZONE!$A$1:$AG$1,0)), "")</f>
        <v/>
      </c>
      <c r="AG42" s="11" t="str">
        <f>IFERROR(INDEX(REPORT_DATA_BY_ZONE!$A:$AG,$W42,MATCH(AG$16,REPORT_DATA_BY_ZONE!$A$1:$AG$1,0)), "")</f>
        <v/>
      </c>
      <c r="AH42" s="11" t="str">
        <f>IFERROR(INDEX(REPORT_DATA_BY_ZONE!$A:$AG,$W42,MATCH(AH$16,REPORT_DATA_BY_ZONE!$A$1:$AG$1,0)), "")</f>
        <v/>
      </c>
      <c r="AI42" s="11" t="str">
        <f>IFERROR(INDEX(REPORT_DATA_BY_ZONE!$A:$AG,$W42,MATCH(AI$16,REPORT_DATA_BY_ZONE!$A$1:$AG$1,0)), "")</f>
        <v/>
      </c>
      <c r="AJ42" s="11" t="str">
        <f>IFERROR(INDEX(REPORT_DATA_BY_ZONE!$A:$AG,$W42,MATCH(AJ$16,REPORT_DATA_BY_ZONE!$A$1:$AG$1,0)), "")</f>
        <v/>
      </c>
      <c r="AK42" s="11" t="str">
        <f>IFERROR(INDEX(REPORT_DATA_BY_ZONE!$A:$AG,$W42,MATCH(AK$16,REPORT_DATA_BY_ZONE!$A$1:$AG$1,0)), "")</f>
        <v/>
      </c>
      <c r="AL42" s="11" t="str">
        <f>IFERROR(INDEX(REPORT_DATA_BY_ZONE!$A:$AG,$W42,MATCH(AL$16,REPORT_DATA_BY_ZONE!$A$1:$AG$1,0)), "")</f>
        <v/>
      </c>
      <c r="AM42" s="11" t="str">
        <f>IFERROR(INDEX(REPORT_DATA_BY_ZONE!$A:$AG,$W42,MATCH(AM$16,REPORT_DATA_BY_ZONE!$A$1:$AG$1,0)), "")</f>
        <v/>
      </c>
    </row>
    <row r="43" spans="20:39">
      <c r="T43" s="30" t="s">
        <v>46</v>
      </c>
      <c r="U43" s="77"/>
      <c r="V43" s="20" t="str">
        <f t="shared" si="8"/>
        <v>2016:2:3:7:XINZHU</v>
      </c>
      <c r="W43" s="14" t="e">
        <f>MATCH($V43,REPORT_DATA_BY_ZONE!$A:$A, 0)</f>
        <v>#N/A</v>
      </c>
      <c r="X43" s="11" t="str">
        <f>IFERROR(INDEX(REPORT_DATA_BY_ZONE!$A:$AG,$W43,MATCH(X$16,REPORT_DATA_BY_ZONE!$A$1:$AG$1,0)), "")</f>
        <v/>
      </c>
      <c r="Y43" s="11" t="str">
        <f>IFERROR(INDEX(REPORT_DATA_BY_ZONE!$A:$AG,$W43,MATCH(Y$16,REPORT_DATA_BY_ZONE!$A$1:$AG$1,0)), "")</f>
        <v/>
      </c>
      <c r="Z43" s="11" t="str">
        <f>IFERROR(INDEX(REPORT_DATA_BY_ZONE!$A:$AG,$W43,MATCH(Z$16,REPORT_DATA_BY_ZONE!$A$1:$AG$1,0)), "")</f>
        <v/>
      </c>
      <c r="AA43" s="11" t="str">
        <f>IFERROR(INDEX(REPORT_DATA_BY_ZONE!$A:$AG,$W43,MATCH(AA$16,REPORT_DATA_BY_ZONE!$A$1:$AG$1,0)), "")</f>
        <v/>
      </c>
      <c r="AB43" s="11" t="str">
        <f>IFERROR(INDEX(REPORT_DATA_BY_ZONE!$A:$AG,$W43,MATCH(AB$16,REPORT_DATA_BY_ZONE!$A$1:$AG$1,0)), "")</f>
        <v/>
      </c>
      <c r="AC43" s="11" t="str">
        <f>IFERROR(INDEX(REPORT_DATA_BY_ZONE!$A:$AG,$W43,MATCH(AC$16,REPORT_DATA_BY_ZONE!$A$1:$AG$1,0)), "")</f>
        <v/>
      </c>
      <c r="AD43" s="11" t="str">
        <f>IFERROR(INDEX(REPORT_DATA_BY_ZONE!$A:$AG,$W43,MATCH(AD$16,REPORT_DATA_BY_ZONE!$A$1:$AG$1,0)), "")</f>
        <v/>
      </c>
      <c r="AE43" s="11" t="str">
        <f>IFERROR(INDEX(REPORT_DATA_BY_ZONE!$A:$AG,$W43,MATCH(AE$16,REPORT_DATA_BY_ZONE!$A$1:$AG$1,0)), "")</f>
        <v/>
      </c>
      <c r="AF43" s="11" t="str">
        <f>IFERROR(INDEX(REPORT_DATA_BY_ZONE!$A:$AG,$W43,MATCH(AF$16,REPORT_DATA_BY_ZONE!$A$1:$AG$1,0)), "")</f>
        <v/>
      </c>
      <c r="AG43" s="11" t="str">
        <f>IFERROR(INDEX(REPORT_DATA_BY_ZONE!$A:$AG,$W43,MATCH(AG$16,REPORT_DATA_BY_ZONE!$A$1:$AG$1,0)), "")</f>
        <v/>
      </c>
      <c r="AH43" s="11" t="str">
        <f>IFERROR(INDEX(REPORT_DATA_BY_ZONE!$A:$AG,$W43,MATCH(AH$16,REPORT_DATA_BY_ZONE!$A$1:$AG$1,0)), "")</f>
        <v/>
      </c>
      <c r="AI43" s="11" t="str">
        <f>IFERROR(INDEX(REPORT_DATA_BY_ZONE!$A:$AG,$W43,MATCH(AI$16,REPORT_DATA_BY_ZONE!$A$1:$AG$1,0)), "")</f>
        <v/>
      </c>
      <c r="AJ43" s="11" t="str">
        <f>IFERROR(INDEX(REPORT_DATA_BY_ZONE!$A:$AG,$W43,MATCH(AJ$16,REPORT_DATA_BY_ZONE!$A$1:$AG$1,0)), "")</f>
        <v/>
      </c>
      <c r="AK43" s="11" t="str">
        <f>IFERROR(INDEX(REPORT_DATA_BY_ZONE!$A:$AG,$W43,MATCH(AK$16,REPORT_DATA_BY_ZONE!$A$1:$AG$1,0)), "")</f>
        <v/>
      </c>
      <c r="AL43" s="11" t="str">
        <f>IFERROR(INDEX(REPORT_DATA_BY_ZONE!$A:$AG,$W43,MATCH(AL$16,REPORT_DATA_BY_ZONE!$A$1:$AG$1,0)), "")</f>
        <v/>
      </c>
      <c r="AM43" s="11" t="str">
        <f>IFERROR(INDEX(REPORT_DATA_BY_ZONE!$A:$AG,$W43,MATCH(AM$16,REPORT_DATA_BY_ZONE!$A$1:$AG$1,0)), "")</f>
        <v/>
      </c>
    </row>
    <row r="44" spans="20:39">
      <c r="T44" s="30" t="s">
        <v>54</v>
      </c>
      <c r="U44" s="77"/>
      <c r="V44" s="20" t="str">
        <f t="shared" si="8"/>
        <v>2016:2:3:7:CENTRAL</v>
      </c>
      <c r="W44" s="14" t="e">
        <f>MATCH($V44,REPORT_DATA_BY_ZONE!$A:$A, 0)</f>
        <v>#N/A</v>
      </c>
      <c r="X44" s="11" t="str">
        <f>IFERROR(INDEX(REPORT_DATA_BY_ZONE!$A:$AG,$W44,MATCH(X$16,REPORT_DATA_BY_ZONE!$A$1:$AG$1,0)), "")</f>
        <v/>
      </c>
      <c r="Y44" s="11" t="str">
        <f>IFERROR(INDEX(REPORT_DATA_BY_ZONE!$A:$AG,$W44,MATCH(Y$16,REPORT_DATA_BY_ZONE!$A$1:$AG$1,0)), "")</f>
        <v/>
      </c>
      <c r="Z44" s="11" t="str">
        <f>IFERROR(INDEX(REPORT_DATA_BY_ZONE!$A:$AG,$W44,MATCH(Z$16,REPORT_DATA_BY_ZONE!$A$1:$AG$1,0)), "")</f>
        <v/>
      </c>
      <c r="AA44" s="11" t="str">
        <f>IFERROR(INDEX(REPORT_DATA_BY_ZONE!$A:$AG,$W44,MATCH(AA$16,REPORT_DATA_BY_ZONE!$A$1:$AG$1,0)), "")</f>
        <v/>
      </c>
      <c r="AB44" s="11" t="str">
        <f>IFERROR(INDEX(REPORT_DATA_BY_ZONE!$A:$AG,$W44,MATCH(AB$16,REPORT_DATA_BY_ZONE!$A$1:$AG$1,0)), "")</f>
        <v/>
      </c>
      <c r="AC44" s="11" t="str">
        <f>IFERROR(INDEX(REPORT_DATA_BY_ZONE!$A:$AG,$W44,MATCH(AC$16,REPORT_DATA_BY_ZONE!$A$1:$AG$1,0)), "")</f>
        <v/>
      </c>
      <c r="AD44" s="11" t="str">
        <f>IFERROR(INDEX(REPORT_DATA_BY_ZONE!$A:$AG,$W44,MATCH(AD$16,REPORT_DATA_BY_ZONE!$A$1:$AG$1,0)), "")</f>
        <v/>
      </c>
      <c r="AE44" s="11" t="str">
        <f>IFERROR(INDEX(REPORT_DATA_BY_ZONE!$A:$AG,$W44,MATCH(AE$16,REPORT_DATA_BY_ZONE!$A$1:$AG$1,0)), "")</f>
        <v/>
      </c>
      <c r="AF44" s="11" t="str">
        <f>IFERROR(INDEX(REPORT_DATA_BY_ZONE!$A:$AG,$W44,MATCH(AF$16,REPORT_DATA_BY_ZONE!$A$1:$AG$1,0)), "")</f>
        <v/>
      </c>
      <c r="AG44" s="11" t="str">
        <f>IFERROR(INDEX(REPORT_DATA_BY_ZONE!$A:$AG,$W44,MATCH(AG$16,REPORT_DATA_BY_ZONE!$A$1:$AG$1,0)), "")</f>
        <v/>
      </c>
      <c r="AH44" s="11" t="str">
        <f>IFERROR(INDEX(REPORT_DATA_BY_ZONE!$A:$AG,$W44,MATCH(AH$16,REPORT_DATA_BY_ZONE!$A$1:$AG$1,0)), "")</f>
        <v/>
      </c>
      <c r="AI44" s="11" t="str">
        <f>IFERROR(INDEX(REPORT_DATA_BY_ZONE!$A:$AG,$W44,MATCH(AI$16,REPORT_DATA_BY_ZONE!$A$1:$AG$1,0)), "")</f>
        <v/>
      </c>
      <c r="AJ44" s="11" t="str">
        <f>IFERROR(INDEX(REPORT_DATA_BY_ZONE!$A:$AG,$W44,MATCH(AJ$16,REPORT_DATA_BY_ZONE!$A$1:$AG$1,0)), "")</f>
        <v/>
      </c>
      <c r="AK44" s="11" t="str">
        <f>IFERROR(INDEX(REPORT_DATA_BY_ZONE!$A:$AG,$W44,MATCH(AK$16,REPORT_DATA_BY_ZONE!$A$1:$AG$1,0)), "")</f>
        <v/>
      </c>
      <c r="AL44" s="11" t="str">
        <f>IFERROR(INDEX(REPORT_DATA_BY_ZONE!$A:$AG,$W44,MATCH(AL$16,REPORT_DATA_BY_ZONE!$A$1:$AG$1,0)), "")</f>
        <v/>
      </c>
      <c r="AM44" s="11" t="str">
        <f>IFERROR(INDEX(REPORT_DATA_BY_ZONE!$A:$AG,$W44,MATCH(AM$16,REPORT_DATA_BY_ZONE!$A$1:$AG$1,0)), "")</f>
        <v/>
      </c>
    </row>
    <row r="45" spans="20:39">
      <c r="T45" s="30" t="s">
        <v>50</v>
      </c>
      <c r="U45" s="77"/>
      <c r="V45" s="20" t="str">
        <f t="shared" si="8"/>
        <v>2016:2:3:7:NORTH</v>
      </c>
      <c r="W45" s="14" t="e">
        <f>MATCH($V45,REPORT_DATA_BY_ZONE!$A:$A, 0)</f>
        <v>#N/A</v>
      </c>
      <c r="X45" s="11" t="str">
        <f>IFERROR(INDEX(REPORT_DATA_BY_ZONE!$A:$AG,$W45,MATCH(X$16,REPORT_DATA_BY_ZONE!$A$1:$AG$1,0)), "")</f>
        <v/>
      </c>
      <c r="Y45" s="11" t="str">
        <f>IFERROR(INDEX(REPORT_DATA_BY_ZONE!$A:$AG,$W45,MATCH(Y$16,REPORT_DATA_BY_ZONE!$A$1:$AG$1,0)), "")</f>
        <v/>
      </c>
      <c r="Z45" s="11" t="str">
        <f>IFERROR(INDEX(REPORT_DATA_BY_ZONE!$A:$AG,$W45,MATCH(Z$16,REPORT_DATA_BY_ZONE!$A$1:$AG$1,0)), "")</f>
        <v/>
      </c>
      <c r="AA45" s="11" t="str">
        <f>IFERROR(INDEX(REPORT_DATA_BY_ZONE!$A:$AG,$W45,MATCH(AA$16,REPORT_DATA_BY_ZONE!$A$1:$AG$1,0)), "")</f>
        <v/>
      </c>
      <c r="AB45" s="11" t="str">
        <f>IFERROR(INDEX(REPORT_DATA_BY_ZONE!$A:$AG,$W45,MATCH(AB$16,REPORT_DATA_BY_ZONE!$A$1:$AG$1,0)), "")</f>
        <v/>
      </c>
      <c r="AC45" s="11" t="str">
        <f>IFERROR(INDEX(REPORT_DATA_BY_ZONE!$A:$AG,$W45,MATCH(AC$16,REPORT_DATA_BY_ZONE!$A$1:$AG$1,0)), "")</f>
        <v/>
      </c>
      <c r="AD45" s="11" t="str">
        <f>IFERROR(INDEX(REPORT_DATA_BY_ZONE!$A:$AG,$W45,MATCH(AD$16,REPORT_DATA_BY_ZONE!$A$1:$AG$1,0)), "")</f>
        <v/>
      </c>
      <c r="AE45" s="11" t="str">
        <f>IFERROR(INDEX(REPORT_DATA_BY_ZONE!$A:$AG,$W45,MATCH(AE$16,REPORT_DATA_BY_ZONE!$A$1:$AG$1,0)), "")</f>
        <v/>
      </c>
      <c r="AF45" s="11" t="str">
        <f>IFERROR(INDEX(REPORT_DATA_BY_ZONE!$A:$AG,$W45,MATCH(AF$16,REPORT_DATA_BY_ZONE!$A$1:$AG$1,0)), "")</f>
        <v/>
      </c>
      <c r="AG45" s="11" t="str">
        <f>IFERROR(INDEX(REPORT_DATA_BY_ZONE!$A:$AG,$W45,MATCH(AG$16,REPORT_DATA_BY_ZONE!$A$1:$AG$1,0)), "")</f>
        <v/>
      </c>
      <c r="AH45" s="11" t="str">
        <f>IFERROR(INDEX(REPORT_DATA_BY_ZONE!$A:$AG,$W45,MATCH(AH$16,REPORT_DATA_BY_ZONE!$A$1:$AG$1,0)), "")</f>
        <v/>
      </c>
      <c r="AI45" s="11" t="str">
        <f>IFERROR(INDEX(REPORT_DATA_BY_ZONE!$A:$AG,$W45,MATCH(AI$16,REPORT_DATA_BY_ZONE!$A$1:$AG$1,0)), "")</f>
        <v/>
      </c>
      <c r="AJ45" s="11" t="str">
        <f>IFERROR(INDEX(REPORT_DATA_BY_ZONE!$A:$AG,$W45,MATCH(AJ$16,REPORT_DATA_BY_ZONE!$A$1:$AG$1,0)), "")</f>
        <v/>
      </c>
      <c r="AK45" s="11" t="str">
        <f>IFERROR(INDEX(REPORT_DATA_BY_ZONE!$A:$AG,$W45,MATCH(AK$16,REPORT_DATA_BY_ZONE!$A$1:$AG$1,0)), "")</f>
        <v/>
      </c>
      <c r="AL45" s="11" t="str">
        <f>IFERROR(INDEX(REPORT_DATA_BY_ZONE!$A:$AG,$W45,MATCH(AL$16,REPORT_DATA_BY_ZONE!$A$1:$AG$1,0)), "")</f>
        <v/>
      </c>
      <c r="AM45" s="11" t="str">
        <f>IFERROR(INDEX(REPORT_DATA_BY_ZONE!$A:$AG,$W45,MATCH(AM$16,REPORT_DATA_BY_ZONE!$A$1:$AG$1,0)), "")</f>
        <v/>
      </c>
    </row>
    <row r="46" spans="20:39">
      <c r="T46" s="30" t="s">
        <v>53</v>
      </c>
      <c r="U46" s="77"/>
      <c r="V46" s="20" t="str">
        <f t="shared" si="8"/>
        <v>2016:2:3:7:SOUTH</v>
      </c>
      <c r="W46" s="14" t="e">
        <f>MATCH($V46,REPORT_DATA_BY_ZONE!$A:$A, 0)</f>
        <v>#N/A</v>
      </c>
      <c r="X46" s="11" t="str">
        <f>IFERROR(INDEX(REPORT_DATA_BY_ZONE!$A:$AG,$W46,MATCH(X$16,REPORT_DATA_BY_ZONE!$A$1:$AG$1,0)), "")</f>
        <v/>
      </c>
      <c r="Y46" s="11" t="str">
        <f>IFERROR(INDEX(REPORT_DATA_BY_ZONE!$A:$AG,$W46,MATCH(Y$16,REPORT_DATA_BY_ZONE!$A$1:$AG$1,0)), "")</f>
        <v/>
      </c>
      <c r="Z46" s="11" t="str">
        <f>IFERROR(INDEX(REPORT_DATA_BY_ZONE!$A:$AG,$W46,MATCH(Z$16,REPORT_DATA_BY_ZONE!$A$1:$AG$1,0)), "")</f>
        <v/>
      </c>
      <c r="AA46" s="11" t="str">
        <f>IFERROR(INDEX(REPORT_DATA_BY_ZONE!$A:$AG,$W46,MATCH(AA$16,REPORT_DATA_BY_ZONE!$A$1:$AG$1,0)), "")</f>
        <v/>
      </c>
      <c r="AB46" s="11" t="str">
        <f>IFERROR(INDEX(REPORT_DATA_BY_ZONE!$A:$AG,$W46,MATCH(AB$16,REPORT_DATA_BY_ZONE!$A$1:$AG$1,0)), "")</f>
        <v/>
      </c>
      <c r="AC46" s="11" t="str">
        <f>IFERROR(INDEX(REPORT_DATA_BY_ZONE!$A:$AG,$W46,MATCH(AC$16,REPORT_DATA_BY_ZONE!$A$1:$AG$1,0)), "")</f>
        <v/>
      </c>
      <c r="AD46" s="11" t="str">
        <f>IFERROR(INDEX(REPORT_DATA_BY_ZONE!$A:$AG,$W46,MATCH(AD$16,REPORT_DATA_BY_ZONE!$A$1:$AG$1,0)), "")</f>
        <v/>
      </c>
      <c r="AE46" s="11" t="str">
        <f>IFERROR(INDEX(REPORT_DATA_BY_ZONE!$A:$AG,$W46,MATCH(AE$16,REPORT_DATA_BY_ZONE!$A$1:$AG$1,0)), "")</f>
        <v/>
      </c>
      <c r="AF46" s="11" t="str">
        <f>IFERROR(INDEX(REPORT_DATA_BY_ZONE!$A:$AG,$W46,MATCH(AF$16,REPORT_DATA_BY_ZONE!$A$1:$AG$1,0)), "")</f>
        <v/>
      </c>
      <c r="AG46" s="11" t="str">
        <f>IFERROR(INDEX(REPORT_DATA_BY_ZONE!$A:$AG,$W46,MATCH(AG$16,REPORT_DATA_BY_ZONE!$A$1:$AG$1,0)), "")</f>
        <v/>
      </c>
      <c r="AH46" s="11" t="str">
        <f>IFERROR(INDEX(REPORT_DATA_BY_ZONE!$A:$AG,$W46,MATCH(AH$16,REPORT_DATA_BY_ZONE!$A$1:$AG$1,0)), "")</f>
        <v/>
      </c>
      <c r="AI46" s="11" t="str">
        <f>IFERROR(INDEX(REPORT_DATA_BY_ZONE!$A:$AG,$W46,MATCH(AI$16,REPORT_DATA_BY_ZONE!$A$1:$AG$1,0)), "")</f>
        <v/>
      </c>
      <c r="AJ46" s="11" t="str">
        <f>IFERROR(INDEX(REPORT_DATA_BY_ZONE!$A:$AG,$W46,MATCH(AJ$16,REPORT_DATA_BY_ZONE!$A$1:$AG$1,0)), "")</f>
        <v/>
      </c>
      <c r="AK46" s="11" t="str">
        <f>IFERROR(INDEX(REPORT_DATA_BY_ZONE!$A:$AG,$W46,MATCH(AK$16,REPORT_DATA_BY_ZONE!$A$1:$AG$1,0)), "")</f>
        <v/>
      </c>
      <c r="AL46" s="11" t="str">
        <f>IFERROR(INDEX(REPORT_DATA_BY_ZONE!$A:$AG,$W46,MATCH(AL$16,REPORT_DATA_BY_ZONE!$A$1:$AG$1,0)), "")</f>
        <v/>
      </c>
      <c r="AM46" s="11" t="str">
        <f>IFERROR(INDEX(REPORT_DATA_BY_ZONE!$A:$AG,$W46,MATCH(AM$16,REPORT_DATA_BY_ZONE!$A$1:$AG$1,0)), "")</f>
        <v/>
      </c>
    </row>
    <row r="47" spans="20:39">
      <c r="T47" s="30" t="s">
        <v>52</v>
      </c>
      <c r="U47" s="77"/>
      <c r="V47" s="20" t="str">
        <f t="shared" si="8"/>
        <v>2016:2:3:7:WEST</v>
      </c>
      <c r="W47" s="14" t="e">
        <f>MATCH($V47,REPORT_DATA_BY_ZONE!$A:$A, 0)</f>
        <v>#N/A</v>
      </c>
      <c r="X47" s="11" t="str">
        <f>IFERROR(INDEX(REPORT_DATA_BY_ZONE!$A:$AG,$W47,MATCH(X$16,REPORT_DATA_BY_ZONE!$A$1:$AG$1,0)), "")</f>
        <v/>
      </c>
      <c r="Y47" s="11" t="str">
        <f>IFERROR(INDEX(REPORT_DATA_BY_ZONE!$A:$AG,$W47,MATCH(Y$16,REPORT_DATA_BY_ZONE!$A$1:$AG$1,0)), "")</f>
        <v/>
      </c>
      <c r="Z47" s="11" t="str">
        <f>IFERROR(INDEX(REPORT_DATA_BY_ZONE!$A:$AG,$W47,MATCH(Z$16,REPORT_DATA_BY_ZONE!$A$1:$AG$1,0)), "")</f>
        <v/>
      </c>
      <c r="AA47" s="11" t="str">
        <f>IFERROR(INDEX(REPORT_DATA_BY_ZONE!$A:$AG,$W47,MATCH(AA$16,REPORT_DATA_BY_ZONE!$A$1:$AG$1,0)), "")</f>
        <v/>
      </c>
      <c r="AB47" s="11" t="str">
        <f>IFERROR(INDEX(REPORT_DATA_BY_ZONE!$A:$AG,$W47,MATCH(AB$16,REPORT_DATA_BY_ZONE!$A$1:$AG$1,0)), "")</f>
        <v/>
      </c>
      <c r="AC47" s="11" t="str">
        <f>IFERROR(INDEX(REPORT_DATA_BY_ZONE!$A:$AG,$W47,MATCH(AC$16,REPORT_DATA_BY_ZONE!$A$1:$AG$1,0)), "")</f>
        <v/>
      </c>
      <c r="AD47" s="11" t="str">
        <f>IFERROR(INDEX(REPORT_DATA_BY_ZONE!$A:$AG,$W47,MATCH(AD$16,REPORT_DATA_BY_ZONE!$A$1:$AG$1,0)), "")</f>
        <v/>
      </c>
      <c r="AE47" s="11" t="str">
        <f>IFERROR(INDEX(REPORT_DATA_BY_ZONE!$A:$AG,$W47,MATCH(AE$16,REPORT_DATA_BY_ZONE!$A$1:$AG$1,0)), "")</f>
        <v/>
      </c>
      <c r="AF47" s="11" t="str">
        <f>IFERROR(INDEX(REPORT_DATA_BY_ZONE!$A:$AG,$W47,MATCH(AF$16,REPORT_DATA_BY_ZONE!$A$1:$AG$1,0)), "")</f>
        <v/>
      </c>
      <c r="AG47" s="11" t="str">
        <f>IFERROR(INDEX(REPORT_DATA_BY_ZONE!$A:$AG,$W47,MATCH(AG$16,REPORT_DATA_BY_ZONE!$A$1:$AG$1,0)), "")</f>
        <v/>
      </c>
      <c r="AH47" s="11" t="str">
        <f>IFERROR(INDEX(REPORT_DATA_BY_ZONE!$A:$AG,$W47,MATCH(AH$16,REPORT_DATA_BY_ZONE!$A$1:$AG$1,0)), "")</f>
        <v/>
      </c>
      <c r="AI47" s="11" t="str">
        <f>IFERROR(INDEX(REPORT_DATA_BY_ZONE!$A:$AG,$W47,MATCH(AI$16,REPORT_DATA_BY_ZONE!$A$1:$AG$1,0)), "")</f>
        <v/>
      </c>
      <c r="AJ47" s="11" t="str">
        <f>IFERROR(INDEX(REPORT_DATA_BY_ZONE!$A:$AG,$W47,MATCH(AJ$16,REPORT_DATA_BY_ZONE!$A$1:$AG$1,0)), "")</f>
        <v/>
      </c>
      <c r="AK47" s="11" t="str">
        <f>IFERROR(INDEX(REPORT_DATA_BY_ZONE!$A:$AG,$W47,MATCH(AK$16,REPORT_DATA_BY_ZONE!$A$1:$AG$1,0)), "")</f>
        <v/>
      </c>
      <c r="AL47" s="11" t="str">
        <f>IFERROR(INDEX(REPORT_DATA_BY_ZONE!$A:$AG,$W47,MATCH(AL$16,REPORT_DATA_BY_ZONE!$A$1:$AG$1,0)), "")</f>
        <v/>
      </c>
      <c r="AM47" s="11" t="str">
        <f>IFERROR(INDEX(REPORT_DATA_BY_ZONE!$A:$AG,$W47,MATCH(AM$16,REPORT_DATA_BY_ZONE!$A$1:$AG$1,0)), "")</f>
        <v/>
      </c>
    </row>
    <row r="48" spans="20:39">
      <c r="T48" s="30" t="s">
        <v>51</v>
      </c>
      <c r="U48" s="77"/>
      <c r="V48" s="20" t="str">
        <f t="shared" si="8"/>
        <v>2016:2:3:7:EAST</v>
      </c>
      <c r="W48" s="14" t="e">
        <f>MATCH($V48,REPORT_DATA_BY_ZONE!$A:$A, 0)</f>
        <v>#N/A</v>
      </c>
      <c r="X48" s="11" t="str">
        <f>IFERROR(INDEX(REPORT_DATA_BY_ZONE!$A:$AG,$W48,MATCH(X$16,REPORT_DATA_BY_ZONE!$A$1:$AG$1,0)), "")</f>
        <v/>
      </c>
      <c r="Y48" s="11" t="str">
        <f>IFERROR(INDEX(REPORT_DATA_BY_ZONE!$A:$AG,$W48,MATCH(Y$16,REPORT_DATA_BY_ZONE!$A$1:$AG$1,0)), "")</f>
        <v/>
      </c>
      <c r="Z48" s="11" t="str">
        <f>IFERROR(INDEX(REPORT_DATA_BY_ZONE!$A:$AG,$W48,MATCH(Z$16,REPORT_DATA_BY_ZONE!$A$1:$AG$1,0)), "")</f>
        <v/>
      </c>
      <c r="AA48" s="11" t="str">
        <f>IFERROR(INDEX(REPORT_DATA_BY_ZONE!$A:$AG,$W48,MATCH(AA$16,REPORT_DATA_BY_ZONE!$A$1:$AG$1,0)), "")</f>
        <v/>
      </c>
      <c r="AB48" s="11" t="str">
        <f>IFERROR(INDEX(REPORT_DATA_BY_ZONE!$A:$AG,$W48,MATCH(AB$16,REPORT_DATA_BY_ZONE!$A$1:$AG$1,0)), "")</f>
        <v/>
      </c>
      <c r="AC48" s="11" t="str">
        <f>IFERROR(INDEX(REPORT_DATA_BY_ZONE!$A:$AG,$W48,MATCH(AC$16,REPORT_DATA_BY_ZONE!$A$1:$AG$1,0)), "")</f>
        <v/>
      </c>
      <c r="AD48" s="11" t="str">
        <f>IFERROR(INDEX(REPORT_DATA_BY_ZONE!$A:$AG,$W48,MATCH(AD$16,REPORT_DATA_BY_ZONE!$A$1:$AG$1,0)), "")</f>
        <v/>
      </c>
      <c r="AE48" s="11" t="str">
        <f>IFERROR(INDEX(REPORT_DATA_BY_ZONE!$A:$AG,$W48,MATCH(AE$16,REPORT_DATA_BY_ZONE!$A$1:$AG$1,0)), "")</f>
        <v/>
      </c>
      <c r="AF48" s="11" t="str">
        <f>IFERROR(INDEX(REPORT_DATA_BY_ZONE!$A:$AG,$W48,MATCH(AF$16,REPORT_DATA_BY_ZONE!$A$1:$AG$1,0)), "")</f>
        <v/>
      </c>
      <c r="AG48" s="11" t="str">
        <f>IFERROR(INDEX(REPORT_DATA_BY_ZONE!$A:$AG,$W48,MATCH(AG$16,REPORT_DATA_BY_ZONE!$A$1:$AG$1,0)), "")</f>
        <v/>
      </c>
      <c r="AH48" s="11" t="str">
        <f>IFERROR(INDEX(REPORT_DATA_BY_ZONE!$A:$AG,$W48,MATCH(AH$16,REPORT_DATA_BY_ZONE!$A$1:$AG$1,0)), "")</f>
        <v/>
      </c>
      <c r="AI48" s="11" t="str">
        <f>IFERROR(INDEX(REPORT_DATA_BY_ZONE!$A:$AG,$W48,MATCH(AI$16,REPORT_DATA_BY_ZONE!$A$1:$AG$1,0)), "")</f>
        <v/>
      </c>
      <c r="AJ48" s="11" t="str">
        <f>IFERROR(INDEX(REPORT_DATA_BY_ZONE!$A:$AG,$W48,MATCH(AJ$16,REPORT_DATA_BY_ZONE!$A$1:$AG$1,0)), "")</f>
        <v/>
      </c>
      <c r="AK48" s="11" t="str">
        <f>IFERROR(INDEX(REPORT_DATA_BY_ZONE!$A:$AG,$W48,MATCH(AK$16,REPORT_DATA_BY_ZONE!$A$1:$AG$1,0)), "")</f>
        <v/>
      </c>
      <c r="AL48" s="11" t="str">
        <f>IFERROR(INDEX(REPORT_DATA_BY_ZONE!$A:$AG,$W48,MATCH(AL$16,REPORT_DATA_BY_ZONE!$A$1:$AG$1,0)), "")</f>
        <v/>
      </c>
      <c r="AM48" s="11" t="str">
        <f>IFERROR(INDEX(REPORT_DATA_BY_ZONE!$A:$AG,$W48,MATCH(AM$16,REPORT_DATA_BY_ZONE!$A$1:$AG$1,0)), "")</f>
        <v/>
      </c>
    </row>
    <row r="49" spans="20:39">
      <c r="T49" s="30" t="s">
        <v>45</v>
      </c>
      <c r="U49" s="77"/>
      <c r="V49" s="20" t="str">
        <f t="shared" si="8"/>
        <v>2016:2:3:7:TAOYUAN</v>
      </c>
      <c r="W49" s="14" t="e">
        <f>MATCH($V49,REPORT_DATA_BY_ZONE!$A:$A, 0)</f>
        <v>#N/A</v>
      </c>
      <c r="X49" s="11" t="str">
        <f>IFERROR(INDEX(REPORT_DATA_BY_ZONE!$A:$AG,$W49,MATCH(X$16,REPORT_DATA_BY_ZONE!$A$1:$AG$1,0)), "")</f>
        <v/>
      </c>
      <c r="Y49" s="11" t="str">
        <f>IFERROR(INDEX(REPORT_DATA_BY_ZONE!$A:$AG,$W49,MATCH(Y$16,REPORT_DATA_BY_ZONE!$A$1:$AG$1,0)), "")</f>
        <v/>
      </c>
      <c r="Z49" s="11" t="str">
        <f>IFERROR(INDEX(REPORT_DATA_BY_ZONE!$A:$AG,$W49,MATCH(Z$16,REPORT_DATA_BY_ZONE!$A$1:$AG$1,0)), "")</f>
        <v/>
      </c>
      <c r="AA49" s="11" t="str">
        <f>IFERROR(INDEX(REPORT_DATA_BY_ZONE!$A:$AG,$W49,MATCH(AA$16,REPORT_DATA_BY_ZONE!$A$1:$AG$1,0)), "")</f>
        <v/>
      </c>
      <c r="AB49" s="11" t="str">
        <f>IFERROR(INDEX(REPORT_DATA_BY_ZONE!$A:$AG,$W49,MATCH(AB$16,REPORT_DATA_BY_ZONE!$A$1:$AG$1,0)), "")</f>
        <v/>
      </c>
      <c r="AC49" s="11" t="str">
        <f>IFERROR(INDEX(REPORT_DATA_BY_ZONE!$A:$AG,$W49,MATCH(AC$16,REPORT_DATA_BY_ZONE!$A$1:$AG$1,0)), "")</f>
        <v/>
      </c>
      <c r="AD49" s="11" t="str">
        <f>IFERROR(INDEX(REPORT_DATA_BY_ZONE!$A:$AG,$W49,MATCH(AD$16,REPORT_DATA_BY_ZONE!$A$1:$AG$1,0)), "")</f>
        <v/>
      </c>
      <c r="AE49" s="11" t="str">
        <f>IFERROR(INDEX(REPORT_DATA_BY_ZONE!$A:$AG,$W49,MATCH(AE$16,REPORT_DATA_BY_ZONE!$A$1:$AG$1,0)), "")</f>
        <v/>
      </c>
      <c r="AF49" s="11" t="str">
        <f>IFERROR(INDEX(REPORT_DATA_BY_ZONE!$A:$AG,$W49,MATCH(AF$16,REPORT_DATA_BY_ZONE!$A$1:$AG$1,0)), "")</f>
        <v/>
      </c>
      <c r="AG49" s="11" t="str">
        <f>IFERROR(INDEX(REPORT_DATA_BY_ZONE!$A:$AG,$W49,MATCH(AG$16,REPORT_DATA_BY_ZONE!$A$1:$AG$1,0)), "")</f>
        <v/>
      </c>
      <c r="AH49" s="11" t="str">
        <f>IFERROR(INDEX(REPORT_DATA_BY_ZONE!$A:$AG,$W49,MATCH(AH$16,REPORT_DATA_BY_ZONE!$A$1:$AG$1,0)), "")</f>
        <v/>
      </c>
      <c r="AI49" s="11" t="str">
        <f>IFERROR(INDEX(REPORT_DATA_BY_ZONE!$A:$AG,$W49,MATCH(AI$16,REPORT_DATA_BY_ZONE!$A$1:$AG$1,0)), "")</f>
        <v/>
      </c>
      <c r="AJ49" s="11" t="str">
        <f>IFERROR(INDEX(REPORT_DATA_BY_ZONE!$A:$AG,$W49,MATCH(AJ$16,REPORT_DATA_BY_ZONE!$A$1:$AG$1,0)), "")</f>
        <v/>
      </c>
      <c r="AK49" s="11" t="str">
        <f>IFERROR(INDEX(REPORT_DATA_BY_ZONE!$A:$AG,$W49,MATCH(AK$16,REPORT_DATA_BY_ZONE!$A$1:$AG$1,0)), "")</f>
        <v/>
      </c>
      <c r="AL49" s="11" t="str">
        <f>IFERROR(INDEX(REPORT_DATA_BY_ZONE!$A:$AG,$W49,MATCH(AL$16,REPORT_DATA_BY_ZONE!$A$1:$AG$1,0)), "")</f>
        <v/>
      </c>
      <c r="AM49" s="11" t="str">
        <f>IFERROR(INDEX(REPORT_DATA_BY_ZONE!$A:$AG,$W49,MATCH(AM$16,REPORT_DATA_BY_ZONE!$A$1:$AG$1,0)), "")</f>
        <v/>
      </c>
    </row>
    <row r="50" spans="20:39">
      <c r="T50" s="30" t="s">
        <v>44</v>
      </c>
      <c r="U50" s="77" t="s">
        <v>42</v>
      </c>
      <c r="V50" s="20" t="str">
        <f t="shared" ref="V50:V60" si="9">CONCATENATE(YEAR,":",MONTH,":4:7:", $T50)</f>
        <v>2016:2:4:7:OFFICE</v>
      </c>
      <c r="W50" s="14" t="e">
        <f>MATCH($V50,REPORT_DATA_BY_ZONE!$A:$A, 0)</f>
        <v>#N/A</v>
      </c>
      <c r="X50" s="11" t="str">
        <f>IFERROR(INDEX(REPORT_DATA_BY_ZONE!$A:$AG,$W50,MATCH(X$16,REPORT_DATA_BY_ZONE!$A$1:$AG$1,0)), "")</f>
        <v/>
      </c>
      <c r="Y50" s="11" t="str">
        <f>IFERROR(INDEX(REPORT_DATA_BY_ZONE!$A:$AG,$W50,MATCH(Y$16,REPORT_DATA_BY_ZONE!$A$1:$AG$1,0)), "")</f>
        <v/>
      </c>
      <c r="Z50" s="11" t="str">
        <f>IFERROR(INDEX(REPORT_DATA_BY_ZONE!$A:$AG,$W50,MATCH(Z$16,REPORT_DATA_BY_ZONE!$A$1:$AG$1,0)), "")</f>
        <v/>
      </c>
      <c r="AA50" s="11" t="str">
        <f>IFERROR(INDEX(REPORT_DATA_BY_ZONE!$A:$AG,$W50,MATCH(AA$16,REPORT_DATA_BY_ZONE!$A$1:$AG$1,0)), "")</f>
        <v/>
      </c>
      <c r="AB50" s="11" t="str">
        <f>IFERROR(INDEX(REPORT_DATA_BY_ZONE!$A:$AG,$W50,MATCH(AB$16,REPORT_DATA_BY_ZONE!$A$1:$AG$1,0)), "")</f>
        <v/>
      </c>
      <c r="AC50" s="11" t="str">
        <f>IFERROR(INDEX(REPORT_DATA_BY_ZONE!$A:$AG,$W50,MATCH(AC$16,REPORT_DATA_BY_ZONE!$A$1:$AG$1,0)), "")</f>
        <v/>
      </c>
      <c r="AD50" s="11" t="str">
        <f>IFERROR(INDEX(REPORT_DATA_BY_ZONE!$A:$AG,$W50,MATCH(AD$16,REPORT_DATA_BY_ZONE!$A$1:$AG$1,0)), "")</f>
        <v/>
      </c>
      <c r="AE50" s="11" t="str">
        <f>IFERROR(INDEX(REPORT_DATA_BY_ZONE!$A:$AG,$W50,MATCH(AE$16,REPORT_DATA_BY_ZONE!$A$1:$AG$1,0)), "")</f>
        <v/>
      </c>
      <c r="AF50" s="11" t="str">
        <f>IFERROR(INDEX(REPORT_DATA_BY_ZONE!$A:$AG,$W50,MATCH(AF$16,REPORT_DATA_BY_ZONE!$A$1:$AG$1,0)), "")</f>
        <v/>
      </c>
      <c r="AG50" s="11" t="str">
        <f>IFERROR(INDEX(REPORT_DATA_BY_ZONE!$A:$AG,$W50,MATCH(AG$16,REPORT_DATA_BY_ZONE!$A$1:$AG$1,0)), "")</f>
        <v/>
      </c>
      <c r="AH50" s="11" t="str">
        <f>IFERROR(INDEX(REPORT_DATA_BY_ZONE!$A:$AG,$W50,MATCH(AH$16,REPORT_DATA_BY_ZONE!$A$1:$AG$1,0)), "")</f>
        <v/>
      </c>
      <c r="AI50" s="11" t="str">
        <f>IFERROR(INDEX(REPORT_DATA_BY_ZONE!$A:$AG,$W50,MATCH(AI$16,REPORT_DATA_BY_ZONE!$A$1:$AG$1,0)), "")</f>
        <v/>
      </c>
      <c r="AJ50" s="11" t="str">
        <f>IFERROR(INDEX(REPORT_DATA_BY_ZONE!$A:$AG,$W50,MATCH(AJ$16,REPORT_DATA_BY_ZONE!$A$1:$AG$1,0)), "")</f>
        <v/>
      </c>
      <c r="AK50" s="11" t="str">
        <f>IFERROR(INDEX(REPORT_DATA_BY_ZONE!$A:$AG,$W50,MATCH(AK$16,REPORT_DATA_BY_ZONE!$A$1:$AG$1,0)), "")</f>
        <v/>
      </c>
      <c r="AL50" s="11" t="str">
        <f>IFERROR(INDEX(REPORT_DATA_BY_ZONE!$A:$AG,$W50,MATCH(AL$16,REPORT_DATA_BY_ZONE!$A$1:$AG$1,0)), "")</f>
        <v/>
      </c>
      <c r="AM50" s="11" t="str">
        <f>IFERROR(INDEX(REPORT_DATA_BY_ZONE!$A:$AG,$W50,MATCH(AM$16,REPORT_DATA_BY_ZONE!$A$1:$AG$1,0)), "")</f>
        <v/>
      </c>
    </row>
    <row r="51" spans="20:39">
      <c r="T51" s="30" t="s">
        <v>49</v>
      </c>
      <c r="U51" s="77"/>
      <c r="V51" s="20" t="str">
        <f t="shared" si="9"/>
        <v>2016:2:4:7:HUALIAN</v>
      </c>
      <c r="W51" s="14" t="e">
        <f>MATCH($V51,REPORT_DATA_BY_ZONE!$A:$A, 0)</f>
        <v>#N/A</v>
      </c>
      <c r="X51" s="11" t="str">
        <f>IFERROR(INDEX(REPORT_DATA_BY_ZONE!$A:$AG,$W51,MATCH(X$16,REPORT_DATA_BY_ZONE!$A$1:$AG$1,0)), "")</f>
        <v/>
      </c>
      <c r="Y51" s="11" t="str">
        <f>IFERROR(INDEX(REPORT_DATA_BY_ZONE!$A:$AG,$W51,MATCH(Y$16,REPORT_DATA_BY_ZONE!$A$1:$AG$1,0)), "")</f>
        <v/>
      </c>
      <c r="Z51" s="11" t="str">
        <f>IFERROR(INDEX(REPORT_DATA_BY_ZONE!$A:$AG,$W51,MATCH(Z$16,REPORT_DATA_BY_ZONE!$A$1:$AG$1,0)), "")</f>
        <v/>
      </c>
      <c r="AA51" s="11" t="str">
        <f>IFERROR(INDEX(REPORT_DATA_BY_ZONE!$A:$AG,$W51,MATCH(AA$16,REPORT_DATA_BY_ZONE!$A$1:$AG$1,0)), "")</f>
        <v/>
      </c>
      <c r="AB51" s="11" t="str">
        <f>IFERROR(INDEX(REPORT_DATA_BY_ZONE!$A:$AG,$W51,MATCH(AB$16,REPORT_DATA_BY_ZONE!$A$1:$AG$1,0)), "")</f>
        <v/>
      </c>
      <c r="AC51" s="11" t="str">
        <f>IFERROR(INDEX(REPORT_DATA_BY_ZONE!$A:$AG,$W51,MATCH(AC$16,REPORT_DATA_BY_ZONE!$A$1:$AG$1,0)), "")</f>
        <v/>
      </c>
      <c r="AD51" s="11" t="str">
        <f>IFERROR(INDEX(REPORT_DATA_BY_ZONE!$A:$AG,$W51,MATCH(AD$16,REPORT_DATA_BY_ZONE!$A$1:$AG$1,0)), "")</f>
        <v/>
      </c>
      <c r="AE51" s="11" t="str">
        <f>IFERROR(INDEX(REPORT_DATA_BY_ZONE!$A:$AG,$W51,MATCH(AE$16,REPORT_DATA_BY_ZONE!$A$1:$AG$1,0)), "")</f>
        <v/>
      </c>
      <c r="AF51" s="11" t="str">
        <f>IFERROR(INDEX(REPORT_DATA_BY_ZONE!$A:$AG,$W51,MATCH(AF$16,REPORT_DATA_BY_ZONE!$A$1:$AG$1,0)), "")</f>
        <v/>
      </c>
      <c r="AG51" s="11" t="str">
        <f>IFERROR(INDEX(REPORT_DATA_BY_ZONE!$A:$AG,$W51,MATCH(AG$16,REPORT_DATA_BY_ZONE!$A$1:$AG$1,0)), "")</f>
        <v/>
      </c>
      <c r="AH51" s="11" t="str">
        <f>IFERROR(INDEX(REPORT_DATA_BY_ZONE!$A:$AG,$W51,MATCH(AH$16,REPORT_DATA_BY_ZONE!$A$1:$AG$1,0)), "")</f>
        <v/>
      </c>
      <c r="AI51" s="11" t="str">
        <f>IFERROR(INDEX(REPORT_DATA_BY_ZONE!$A:$AG,$W51,MATCH(AI$16,REPORT_DATA_BY_ZONE!$A$1:$AG$1,0)), "")</f>
        <v/>
      </c>
      <c r="AJ51" s="11" t="str">
        <f>IFERROR(INDEX(REPORT_DATA_BY_ZONE!$A:$AG,$W51,MATCH(AJ$16,REPORT_DATA_BY_ZONE!$A$1:$AG$1,0)), "")</f>
        <v/>
      </c>
      <c r="AK51" s="11" t="str">
        <f>IFERROR(INDEX(REPORT_DATA_BY_ZONE!$A:$AG,$W51,MATCH(AK$16,REPORT_DATA_BY_ZONE!$A$1:$AG$1,0)), "")</f>
        <v/>
      </c>
      <c r="AL51" s="11" t="str">
        <f>IFERROR(INDEX(REPORT_DATA_BY_ZONE!$A:$AG,$W51,MATCH(AL$16,REPORT_DATA_BY_ZONE!$A$1:$AG$1,0)), "")</f>
        <v/>
      </c>
      <c r="AM51" s="11" t="str">
        <f>IFERROR(INDEX(REPORT_DATA_BY_ZONE!$A:$AG,$W51,MATCH(AM$16,REPORT_DATA_BY_ZONE!$A$1:$AG$1,0)), "")</f>
        <v/>
      </c>
    </row>
    <row r="52" spans="20:39">
      <c r="T52" s="30" t="s">
        <v>48</v>
      </c>
      <c r="U52" s="77"/>
      <c r="V52" s="20" t="str">
        <f t="shared" si="9"/>
        <v>2016:2:4:7:TAIDONG</v>
      </c>
      <c r="W52" s="14" t="e">
        <f>MATCH($V52,REPORT_DATA_BY_ZONE!$A:$A, 0)</f>
        <v>#N/A</v>
      </c>
      <c r="X52" s="11" t="str">
        <f>IFERROR(INDEX(REPORT_DATA_BY_ZONE!$A:$AG,$W52,MATCH(X$16,REPORT_DATA_BY_ZONE!$A$1:$AG$1,0)), "")</f>
        <v/>
      </c>
      <c r="Y52" s="11" t="str">
        <f>IFERROR(INDEX(REPORT_DATA_BY_ZONE!$A:$AG,$W52,MATCH(Y$16,REPORT_DATA_BY_ZONE!$A$1:$AG$1,0)), "")</f>
        <v/>
      </c>
      <c r="Z52" s="11" t="str">
        <f>IFERROR(INDEX(REPORT_DATA_BY_ZONE!$A:$AG,$W52,MATCH(Z$16,REPORT_DATA_BY_ZONE!$A$1:$AG$1,0)), "")</f>
        <v/>
      </c>
      <c r="AA52" s="11" t="str">
        <f>IFERROR(INDEX(REPORT_DATA_BY_ZONE!$A:$AG,$W52,MATCH(AA$16,REPORT_DATA_BY_ZONE!$A$1:$AG$1,0)), "")</f>
        <v/>
      </c>
      <c r="AB52" s="11" t="str">
        <f>IFERROR(INDEX(REPORT_DATA_BY_ZONE!$A:$AG,$W52,MATCH(AB$16,REPORT_DATA_BY_ZONE!$A$1:$AG$1,0)), "")</f>
        <v/>
      </c>
      <c r="AC52" s="11" t="str">
        <f>IFERROR(INDEX(REPORT_DATA_BY_ZONE!$A:$AG,$W52,MATCH(AC$16,REPORT_DATA_BY_ZONE!$A$1:$AG$1,0)), "")</f>
        <v/>
      </c>
      <c r="AD52" s="11" t="str">
        <f>IFERROR(INDEX(REPORT_DATA_BY_ZONE!$A:$AG,$W52,MATCH(AD$16,REPORT_DATA_BY_ZONE!$A$1:$AG$1,0)), "")</f>
        <v/>
      </c>
      <c r="AE52" s="11" t="str">
        <f>IFERROR(INDEX(REPORT_DATA_BY_ZONE!$A:$AG,$W52,MATCH(AE$16,REPORT_DATA_BY_ZONE!$A$1:$AG$1,0)), "")</f>
        <v/>
      </c>
      <c r="AF52" s="11" t="str">
        <f>IFERROR(INDEX(REPORT_DATA_BY_ZONE!$A:$AG,$W52,MATCH(AF$16,REPORT_DATA_BY_ZONE!$A$1:$AG$1,0)), "")</f>
        <v/>
      </c>
      <c r="AG52" s="11" t="str">
        <f>IFERROR(INDEX(REPORT_DATA_BY_ZONE!$A:$AG,$W52,MATCH(AG$16,REPORT_DATA_BY_ZONE!$A$1:$AG$1,0)), "")</f>
        <v/>
      </c>
      <c r="AH52" s="11" t="str">
        <f>IFERROR(INDEX(REPORT_DATA_BY_ZONE!$A:$AG,$W52,MATCH(AH$16,REPORT_DATA_BY_ZONE!$A$1:$AG$1,0)), "")</f>
        <v/>
      </c>
      <c r="AI52" s="11" t="str">
        <f>IFERROR(INDEX(REPORT_DATA_BY_ZONE!$A:$AG,$W52,MATCH(AI$16,REPORT_DATA_BY_ZONE!$A$1:$AG$1,0)), "")</f>
        <v/>
      </c>
      <c r="AJ52" s="11" t="str">
        <f>IFERROR(INDEX(REPORT_DATA_BY_ZONE!$A:$AG,$W52,MATCH(AJ$16,REPORT_DATA_BY_ZONE!$A$1:$AG$1,0)), "")</f>
        <v/>
      </c>
      <c r="AK52" s="11" t="str">
        <f>IFERROR(INDEX(REPORT_DATA_BY_ZONE!$A:$AG,$W52,MATCH(AK$16,REPORT_DATA_BY_ZONE!$A$1:$AG$1,0)), "")</f>
        <v/>
      </c>
      <c r="AL52" s="11" t="str">
        <f>IFERROR(INDEX(REPORT_DATA_BY_ZONE!$A:$AG,$W52,MATCH(AL$16,REPORT_DATA_BY_ZONE!$A$1:$AG$1,0)), "")</f>
        <v/>
      </c>
      <c r="AM52" s="11" t="str">
        <f>IFERROR(INDEX(REPORT_DATA_BY_ZONE!$A:$AG,$W52,MATCH(AM$16,REPORT_DATA_BY_ZONE!$A$1:$AG$1,0)), "")</f>
        <v/>
      </c>
    </row>
    <row r="53" spans="20:39">
      <c r="T53" s="30" t="s">
        <v>47</v>
      </c>
      <c r="U53" s="77"/>
      <c r="V53" s="20" t="str">
        <f t="shared" si="9"/>
        <v>2016:2:4:7:ZHUNAN</v>
      </c>
      <c r="W53" s="14" t="e">
        <f>MATCH($V53,REPORT_DATA_BY_ZONE!$A:$A, 0)</f>
        <v>#N/A</v>
      </c>
      <c r="X53" s="11" t="str">
        <f>IFERROR(INDEX(REPORT_DATA_BY_ZONE!$A:$AG,$W53,MATCH(X$16,REPORT_DATA_BY_ZONE!$A$1:$AG$1,0)), "")</f>
        <v/>
      </c>
      <c r="Y53" s="11" t="str">
        <f>IFERROR(INDEX(REPORT_DATA_BY_ZONE!$A:$AG,$W53,MATCH(Y$16,REPORT_DATA_BY_ZONE!$A$1:$AG$1,0)), "")</f>
        <v/>
      </c>
      <c r="Z53" s="11" t="str">
        <f>IFERROR(INDEX(REPORT_DATA_BY_ZONE!$A:$AG,$W53,MATCH(Z$16,REPORT_DATA_BY_ZONE!$A$1:$AG$1,0)), "")</f>
        <v/>
      </c>
      <c r="AA53" s="11" t="str">
        <f>IFERROR(INDEX(REPORT_DATA_BY_ZONE!$A:$AG,$W53,MATCH(AA$16,REPORT_DATA_BY_ZONE!$A$1:$AG$1,0)), "")</f>
        <v/>
      </c>
      <c r="AB53" s="11" t="str">
        <f>IFERROR(INDEX(REPORT_DATA_BY_ZONE!$A:$AG,$W53,MATCH(AB$16,REPORT_DATA_BY_ZONE!$A$1:$AG$1,0)), "")</f>
        <v/>
      </c>
      <c r="AC53" s="11" t="str">
        <f>IFERROR(INDEX(REPORT_DATA_BY_ZONE!$A:$AG,$W53,MATCH(AC$16,REPORT_DATA_BY_ZONE!$A$1:$AG$1,0)), "")</f>
        <v/>
      </c>
      <c r="AD53" s="11" t="str">
        <f>IFERROR(INDEX(REPORT_DATA_BY_ZONE!$A:$AG,$W53,MATCH(AD$16,REPORT_DATA_BY_ZONE!$A$1:$AG$1,0)), "")</f>
        <v/>
      </c>
      <c r="AE53" s="11" t="str">
        <f>IFERROR(INDEX(REPORT_DATA_BY_ZONE!$A:$AG,$W53,MATCH(AE$16,REPORT_DATA_BY_ZONE!$A$1:$AG$1,0)), "")</f>
        <v/>
      </c>
      <c r="AF53" s="11" t="str">
        <f>IFERROR(INDEX(REPORT_DATA_BY_ZONE!$A:$AG,$W53,MATCH(AF$16,REPORT_DATA_BY_ZONE!$A$1:$AG$1,0)), "")</f>
        <v/>
      </c>
      <c r="AG53" s="11" t="str">
        <f>IFERROR(INDEX(REPORT_DATA_BY_ZONE!$A:$AG,$W53,MATCH(AG$16,REPORT_DATA_BY_ZONE!$A$1:$AG$1,0)), "")</f>
        <v/>
      </c>
      <c r="AH53" s="11" t="str">
        <f>IFERROR(INDEX(REPORT_DATA_BY_ZONE!$A:$AG,$W53,MATCH(AH$16,REPORT_DATA_BY_ZONE!$A$1:$AG$1,0)), "")</f>
        <v/>
      </c>
      <c r="AI53" s="11" t="str">
        <f>IFERROR(INDEX(REPORT_DATA_BY_ZONE!$A:$AG,$W53,MATCH(AI$16,REPORT_DATA_BY_ZONE!$A$1:$AG$1,0)), "")</f>
        <v/>
      </c>
      <c r="AJ53" s="11" t="str">
        <f>IFERROR(INDEX(REPORT_DATA_BY_ZONE!$A:$AG,$W53,MATCH(AJ$16,REPORT_DATA_BY_ZONE!$A$1:$AG$1,0)), "")</f>
        <v/>
      </c>
      <c r="AK53" s="11" t="str">
        <f>IFERROR(INDEX(REPORT_DATA_BY_ZONE!$A:$AG,$W53,MATCH(AK$16,REPORT_DATA_BY_ZONE!$A$1:$AG$1,0)), "")</f>
        <v/>
      </c>
      <c r="AL53" s="11" t="str">
        <f>IFERROR(INDEX(REPORT_DATA_BY_ZONE!$A:$AG,$W53,MATCH(AL$16,REPORT_DATA_BY_ZONE!$A$1:$AG$1,0)), "")</f>
        <v/>
      </c>
      <c r="AM53" s="11" t="str">
        <f>IFERROR(INDEX(REPORT_DATA_BY_ZONE!$A:$AG,$W53,MATCH(AM$16,REPORT_DATA_BY_ZONE!$A$1:$AG$1,0)), "")</f>
        <v/>
      </c>
    </row>
    <row r="54" spans="20:39">
      <c r="T54" s="30" t="s">
        <v>46</v>
      </c>
      <c r="U54" s="77"/>
      <c r="V54" s="20" t="str">
        <f t="shared" si="9"/>
        <v>2016:2:4:7:XINZHU</v>
      </c>
      <c r="W54" s="14" t="e">
        <f>MATCH($V54,REPORT_DATA_BY_ZONE!$A:$A, 0)</f>
        <v>#N/A</v>
      </c>
      <c r="X54" s="11" t="str">
        <f>IFERROR(INDEX(REPORT_DATA_BY_ZONE!$A:$AG,$W54,MATCH(X$16,REPORT_DATA_BY_ZONE!$A$1:$AG$1,0)), "")</f>
        <v/>
      </c>
      <c r="Y54" s="11" t="str">
        <f>IFERROR(INDEX(REPORT_DATA_BY_ZONE!$A:$AG,$W54,MATCH(Y$16,REPORT_DATA_BY_ZONE!$A$1:$AG$1,0)), "")</f>
        <v/>
      </c>
      <c r="Z54" s="11" t="str">
        <f>IFERROR(INDEX(REPORT_DATA_BY_ZONE!$A:$AG,$W54,MATCH(Z$16,REPORT_DATA_BY_ZONE!$A$1:$AG$1,0)), "")</f>
        <v/>
      </c>
      <c r="AA54" s="11" t="str">
        <f>IFERROR(INDEX(REPORT_DATA_BY_ZONE!$A:$AG,$W54,MATCH(AA$16,REPORT_DATA_BY_ZONE!$A$1:$AG$1,0)), "")</f>
        <v/>
      </c>
      <c r="AB54" s="11" t="str">
        <f>IFERROR(INDEX(REPORT_DATA_BY_ZONE!$A:$AG,$W54,MATCH(AB$16,REPORT_DATA_BY_ZONE!$A$1:$AG$1,0)), "")</f>
        <v/>
      </c>
      <c r="AC54" s="11" t="str">
        <f>IFERROR(INDEX(REPORT_DATA_BY_ZONE!$A:$AG,$W54,MATCH(AC$16,REPORT_DATA_BY_ZONE!$A$1:$AG$1,0)), "")</f>
        <v/>
      </c>
      <c r="AD54" s="11" t="str">
        <f>IFERROR(INDEX(REPORT_DATA_BY_ZONE!$A:$AG,$W54,MATCH(AD$16,REPORT_DATA_BY_ZONE!$A$1:$AG$1,0)), "")</f>
        <v/>
      </c>
      <c r="AE54" s="11" t="str">
        <f>IFERROR(INDEX(REPORT_DATA_BY_ZONE!$A:$AG,$W54,MATCH(AE$16,REPORT_DATA_BY_ZONE!$A$1:$AG$1,0)), "")</f>
        <v/>
      </c>
      <c r="AF54" s="11" t="str">
        <f>IFERROR(INDEX(REPORT_DATA_BY_ZONE!$A:$AG,$W54,MATCH(AF$16,REPORT_DATA_BY_ZONE!$A$1:$AG$1,0)), "")</f>
        <v/>
      </c>
      <c r="AG54" s="11" t="str">
        <f>IFERROR(INDEX(REPORT_DATA_BY_ZONE!$A:$AG,$W54,MATCH(AG$16,REPORT_DATA_BY_ZONE!$A$1:$AG$1,0)), "")</f>
        <v/>
      </c>
      <c r="AH54" s="11" t="str">
        <f>IFERROR(INDEX(REPORT_DATA_BY_ZONE!$A:$AG,$W54,MATCH(AH$16,REPORT_DATA_BY_ZONE!$A$1:$AG$1,0)), "")</f>
        <v/>
      </c>
      <c r="AI54" s="11" t="str">
        <f>IFERROR(INDEX(REPORT_DATA_BY_ZONE!$A:$AG,$W54,MATCH(AI$16,REPORT_DATA_BY_ZONE!$A$1:$AG$1,0)), "")</f>
        <v/>
      </c>
      <c r="AJ54" s="11" t="str">
        <f>IFERROR(INDEX(REPORT_DATA_BY_ZONE!$A:$AG,$W54,MATCH(AJ$16,REPORT_DATA_BY_ZONE!$A$1:$AG$1,0)), "")</f>
        <v/>
      </c>
      <c r="AK54" s="11" t="str">
        <f>IFERROR(INDEX(REPORT_DATA_BY_ZONE!$A:$AG,$W54,MATCH(AK$16,REPORT_DATA_BY_ZONE!$A$1:$AG$1,0)), "")</f>
        <v/>
      </c>
      <c r="AL54" s="11" t="str">
        <f>IFERROR(INDEX(REPORT_DATA_BY_ZONE!$A:$AG,$W54,MATCH(AL$16,REPORT_DATA_BY_ZONE!$A$1:$AG$1,0)), "")</f>
        <v/>
      </c>
      <c r="AM54" s="11" t="str">
        <f>IFERROR(INDEX(REPORT_DATA_BY_ZONE!$A:$AG,$W54,MATCH(AM$16,REPORT_DATA_BY_ZONE!$A$1:$AG$1,0)), "")</f>
        <v/>
      </c>
    </row>
    <row r="55" spans="20:39">
      <c r="T55" s="30" t="s">
        <v>54</v>
      </c>
      <c r="U55" s="77"/>
      <c r="V55" s="20" t="str">
        <f t="shared" si="9"/>
        <v>2016:2:4:7:CENTRAL</v>
      </c>
      <c r="W55" s="14" t="e">
        <f>MATCH($V55,REPORT_DATA_BY_ZONE!$A:$A, 0)</f>
        <v>#N/A</v>
      </c>
      <c r="X55" s="11" t="str">
        <f>IFERROR(INDEX(REPORT_DATA_BY_ZONE!$A:$AG,$W55,MATCH(X$16,REPORT_DATA_BY_ZONE!$A$1:$AG$1,0)), "")</f>
        <v/>
      </c>
      <c r="Y55" s="11" t="str">
        <f>IFERROR(INDEX(REPORT_DATA_BY_ZONE!$A:$AG,$W55,MATCH(Y$16,REPORT_DATA_BY_ZONE!$A$1:$AG$1,0)), "")</f>
        <v/>
      </c>
      <c r="Z55" s="11" t="str">
        <f>IFERROR(INDEX(REPORT_DATA_BY_ZONE!$A:$AG,$W55,MATCH(Z$16,REPORT_DATA_BY_ZONE!$A$1:$AG$1,0)), "")</f>
        <v/>
      </c>
      <c r="AA55" s="11" t="str">
        <f>IFERROR(INDEX(REPORT_DATA_BY_ZONE!$A:$AG,$W55,MATCH(AA$16,REPORT_DATA_BY_ZONE!$A$1:$AG$1,0)), "")</f>
        <v/>
      </c>
      <c r="AB55" s="11" t="str">
        <f>IFERROR(INDEX(REPORT_DATA_BY_ZONE!$A:$AG,$W55,MATCH(AB$16,REPORT_DATA_BY_ZONE!$A$1:$AG$1,0)), "")</f>
        <v/>
      </c>
      <c r="AC55" s="11" t="str">
        <f>IFERROR(INDEX(REPORT_DATA_BY_ZONE!$A:$AG,$W55,MATCH(AC$16,REPORT_DATA_BY_ZONE!$A$1:$AG$1,0)), "")</f>
        <v/>
      </c>
      <c r="AD55" s="11" t="str">
        <f>IFERROR(INDEX(REPORT_DATA_BY_ZONE!$A:$AG,$W55,MATCH(AD$16,REPORT_DATA_BY_ZONE!$A$1:$AG$1,0)), "")</f>
        <v/>
      </c>
      <c r="AE55" s="11" t="str">
        <f>IFERROR(INDEX(REPORT_DATA_BY_ZONE!$A:$AG,$W55,MATCH(AE$16,REPORT_DATA_BY_ZONE!$A$1:$AG$1,0)), "")</f>
        <v/>
      </c>
      <c r="AF55" s="11" t="str">
        <f>IFERROR(INDEX(REPORT_DATA_BY_ZONE!$A:$AG,$W55,MATCH(AF$16,REPORT_DATA_BY_ZONE!$A$1:$AG$1,0)), "")</f>
        <v/>
      </c>
      <c r="AG55" s="11" t="str">
        <f>IFERROR(INDEX(REPORT_DATA_BY_ZONE!$A:$AG,$W55,MATCH(AG$16,REPORT_DATA_BY_ZONE!$A$1:$AG$1,0)), "")</f>
        <v/>
      </c>
      <c r="AH55" s="11" t="str">
        <f>IFERROR(INDEX(REPORT_DATA_BY_ZONE!$A:$AG,$W55,MATCH(AH$16,REPORT_DATA_BY_ZONE!$A$1:$AG$1,0)), "")</f>
        <v/>
      </c>
      <c r="AI55" s="11" t="str">
        <f>IFERROR(INDEX(REPORT_DATA_BY_ZONE!$A:$AG,$W55,MATCH(AI$16,REPORT_DATA_BY_ZONE!$A$1:$AG$1,0)), "")</f>
        <v/>
      </c>
      <c r="AJ55" s="11" t="str">
        <f>IFERROR(INDEX(REPORT_DATA_BY_ZONE!$A:$AG,$W55,MATCH(AJ$16,REPORT_DATA_BY_ZONE!$A$1:$AG$1,0)), "")</f>
        <v/>
      </c>
      <c r="AK55" s="11" t="str">
        <f>IFERROR(INDEX(REPORT_DATA_BY_ZONE!$A:$AG,$W55,MATCH(AK$16,REPORT_DATA_BY_ZONE!$A$1:$AG$1,0)), "")</f>
        <v/>
      </c>
      <c r="AL55" s="11" t="str">
        <f>IFERROR(INDEX(REPORT_DATA_BY_ZONE!$A:$AG,$W55,MATCH(AL$16,REPORT_DATA_BY_ZONE!$A$1:$AG$1,0)), "")</f>
        <v/>
      </c>
      <c r="AM55" s="11" t="str">
        <f>IFERROR(INDEX(REPORT_DATA_BY_ZONE!$A:$AG,$W55,MATCH(AM$16,REPORT_DATA_BY_ZONE!$A$1:$AG$1,0)), "")</f>
        <v/>
      </c>
    </row>
    <row r="56" spans="20:39">
      <c r="T56" s="30" t="s">
        <v>50</v>
      </c>
      <c r="U56" s="77"/>
      <c r="V56" s="20" t="str">
        <f t="shared" si="9"/>
        <v>2016:2:4:7:NORTH</v>
      </c>
      <c r="W56" s="14" t="e">
        <f>MATCH($V56,REPORT_DATA_BY_ZONE!$A:$A, 0)</f>
        <v>#N/A</v>
      </c>
      <c r="X56" s="11" t="str">
        <f>IFERROR(INDEX(REPORT_DATA_BY_ZONE!$A:$AG,$W56,MATCH(X$16,REPORT_DATA_BY_ZONE!$A$1:$AG$1,0)), "")</f>
        <v/>
      </c>
      <c r="Y56" s="11" t="str">
        <f>IFERROR(INDEX(REPORT_DATA_BY_ZONE!$A:$AG,$W56,MATCH(Y$16,REPORT_DATA_BY_ZONE!$A$1:$AG$1,0)), "")</f>
        <v/>
      </c>
      <c r="Z56" s="11" t="str">
        <f>IFERROR(INDEX(REPORT_DATA_BY_ZONE!$A:$AG,$W56,MATCH(Z$16,REPORT_DATA_BY_ZONE!$A$1:$AG$1,0)), "")</f>
        <v/>
      </c>
      <c r="AA56" s="11" t="str">
        <f>IFERROR(INDEX(REPORT_DATA_BY_ZONE!$A:$AG,$W56,MATCH(AA$16,REPORT_DATA_BY_ZONE!$A$1:$AG$1,0)), "")</f>
        <v/>
      </c>
      <c r="AB56" s="11" t="str">
        <f>IFERROR(INDEX(REPORT_DATA_BY_ZONE!$A:$AG,$W56,MATCH(AB$16,REPORT_DATA_BY_ZONE!$A$1:$AG$1,0)), "")</f>
        <v/>
      </c>
      <c r="AC56" s="11" t="str">
        <f>IFERROR(INDEX(REPORT_DATA_BY_ZONE!$A:$AG,$W56,MATCH(AC$16,REPORT_DATA_BY_ZONE!$A$1:$AG$1,0)), "")</f>
        <v/>
      </c>
      <c r="AD56" s="11" t="str">
        <f>IFERROR(INDEX(REPORT_DATA_BY_ZONE!$A:$AG,$W56,MATCH(AD$16,REPORT_DATA_BY_ZONE!$A$1:$AG$1,0)), "")</f>
        <v/>
      </c>
      <c r="AE56" s="11" t="str">
        <f>IFERROR(INDEX(REPORT_DATA_BY_ZONE!$A:$AG,$W56,MATCH(AE$16,REPORT_DATA_BY_ZONE!$A$1:$AG$1,0)), "")</f>
        <v/>
      </c>
      <c r="AF56" s="11" t="str">
        <f>IFERROR(INDEX(REPORT_DATA_BY_ZONE!$A:$AG,$W56,MATCH(AF$16,REPORT_DATA_BY_ZONE!$A$1:$AG$1,0)), "")</f>
        <v/>
      </c>
      <c r="AG56" s="11" t="str">
        <f>IFERROR(INDEX(REPORT_DATA_BY_ZONE!$A:$AG,$W56,MATCH(AG$16,REPORT_DATA_BY_ZONE!$A$1:$AG$1,0)), "")</f>
        <v/>
      </c>
      <c r="AH56" s="11" t="str">
        <f>IFERROR(INDEX(REPORT_DATA_BY_ZONE!$A:$AG,$W56,MATCH(AH$16,REPORT_DATA_BY_ZONE!$A$1:$AG$1,0)), "")</f>
        <v/>
      </c>
      <c r="AI56" s="11" t="str">
        <f>IFERROR(INDEX(REPORT_DATA_BY_ZONE!$A:$AG,$W56,MATCH(AI$16,REPORT_DATA_BY_ZONE!$A$1:$AG$1,0)), "")</f>
        <v/>
      </c>
      <c r="AJ56" s="11" t="str">
        <f>IFERROR(INDEX(REPORT_DATA_BY_ZONE!$A:$AG,$W56,MATCH(AJ$16,REPORT_DATA_BY_ZONE!$A$1:$AG$1,0)), "")</f>
        <v/>
      </c>
      <c r="AK56" s="11" t="str">
        <f>IFERROR(INDEX(REPORT_DATA_BY_ZONE!$A:$AG,$W56,MATCH(AK$16,REPORT_DATA_BY_ZONE!$A$1:$AG$1,0)), "")</f>
        <v/>
      </c>
      <c r="AL56" s="11" t="str">
        <f>IFERROR(INDEX(REPORT_DATA_BY_ZONE!$A:$AG,$W56,MATCH(AL$16,REPORT_DATA_BY_ZONE!$A$1:$AG$1,0)), "")</f>
        <v/>
      </c>
      <c r="AM56" s="11" t="str">
        <f>IFERROR(INDEX(REPORT_DATA_BY_ZONE!$A:$AG,$W56,MATCH(AM$16,REPORT_DATA_BY_ZONE!$A$1:$AG$1,0)), "")</f>
        <v/>
      </c>
    </row>
    <row r="57" spans="20:39">
      <c r="T57" s="30" t="s">
        <v>53</v>
      </c>
      <c r="U57" s="77"/>
      <c r="V57" s="20" t="str">
        <f t="shared" si="9"/>
        <v>2016:2:4:7:SOUTH</v>
      </c>
      <c r="W57" s="14" t="e">
        <f>MATCH($V57,REPORT_DATA_BY_ZONE!$A:$A, 0)</f>
        <v>#N/A</v>
      </c>
      <c r="X57" s="11" t="str">
        <f>IFERROR(INDEX(REPORT_DATA_BY_ZONE!$A:$AG,$W57,MATCH(X$16,REPORT_DATA_BY_ZONE!$A$1:$AG$1,0)), "")</f>
        <v/>
      </c>
      <c r="Y57" s="11" t="str">
        <f>IFERROR(INDEX(REPORT_DATA_BY_ZONE!$A:$AG,$W57,MATCH(Y$16,REPORT_DATA_BY_ZONE!$A$1:$AG$1,0)), "")</f>
        <v/>
      </c>
      <c r="Z57" s="11" t="str">
        <f>IFERROR(INDEX(REPORT_DATA_BY_ZONE!$A:$AG,$W57,MATCH(Z$16,REPORT_DATA_BY_ZONE!$A$1:$AG$1,0)), "")</f>
        <v/>
      </c>
      <c r="AA57" s="11" t="str">
        <f>IFERROR(INDEX(REPORT_DATA_BY_ZONE!$A:$AG,$W57,MATCH(AA$16,REPORT_DATA_BY_ZONE!$A$1:$AG$1,0)), "")</f>
        <v/>
      </c>
      <c r="AB57" s="11" t="str">
        <f>IFERROR(INDEX(REPORT_DATA_BY_ZONE!$A:$AG,$W57,MATCH(AB$16,REPORT_DATA_BY_ZONE!$A$1:$AG$1,0)), "")</f>
        <v/>
      </c>
      <c r="AC57" s="11" t="str">
        <f>IFERROR(INDEX(REPORT_DATA_BY_ZONE!$A:$AG,$W57,MATCH(AC$16,REPORT_DATA_BY_ZONE!$A$1:$AG$1,0)), "")</f>
        <v/>
      </c>
      <c r="AD57" s="11" t="str">
        <f>IFERROR(INDEX(REPORT_DATA_BY_ZONE!$A:$AG,$W57,MATCH(AD$16,REPORT_DATA_BY_ZONE!$A$1:$AG$1,0)), "")</f>
        <v/>
      </c>
      <c r="AE57" s="11" t="str">
        <f>IFERROR(INDEX(REPORT_DATA_BY_ZONE!$A:$AG,$W57,MATCH(AE$16,REPORT_DATA_BY_ZONE!$A$1:$AG$1,0)), "")</f>
        <v/>
      </c>
      <c r="AF57" s="11" t="str">
        <f>IFERROR(INDEX(REPORT_DATA_BY_ZONE!$A:$AG,$W57,MATCH(AF$16,REPORT_DATA_BY_ZONE!$A$1:$AG$1,0)), "")</f>
        <v/>
      </c>
      <c r="AG57" s="11" t="str">
        <f>IFERROR(INDEX(REPORT_DATA_BY_ZONE!$A:$AG,$W57,MATCH(AG$16,REPORT_DATA_BY_ZONE!$A$1:$AG$1,0)), "")</f>
        <v/>
      </c>
      <c r="AH57" s="11" t="str">
        <f>IFERROR(INDEX(REPORT_DATA_BY_ZONE!$A:$AG,$W57,MATCH(AH$16,REPORT_DATA_BY_ZONE!$A$1:$AG$1,0)), "")</f>
        <v/>
      </c>
      <c r="AI57" s="11" t="str">
        <f>IFERROR(INDEX(REPORT_DATA_BY_ZONE!$A:$AG,$W57,MATCH(AI$16,REPORT_DATA_BY_ZONE!$A$1:$AG$1,0)), "")</f>
        <v/>
      </c>
      <c r="AJ57" s="11" t="str">
        <f>IFERROR(INDEX(REPORT_DATA_BY_ZONE!$A:$AG,$W57,MATCH(AJ$16,REPORT_DATA_BY_ZONE!$A$1:$AG$1,0)), "")</f>
        <v/>
      </c>
      <c r="AK57" s="11" t="str">
        <f>IFERROR(INDEX(REPORT_DATA_BY_ZONE!$A:$AG,$W57,MATCH(AK$16,REPORT_DATA_BY_ZONE!$A$1:$AG$1,0)), "")</f>
        <v/>
      </c>
      <c r="AL57" s="11" t="str">
        <f>IFERROR(INDEX(REPORT_DATA_BY_ZONE!$A:$AG,$W57,MATCH(AL$16,REPORT_DATA_BY_ZONE!$A$1:$AG$1,0)), "")</f>
        <v/>
      </c>
      <c r="AM57" s="11" t="str">
        <f>IFERROR(INDEX(REPORT_DATA_BY_ZONE!$A:$AG,$W57,MATCH(AM$16,REPORT_DATA_BY_ZONE!$A$1:$AG$1,0)), "")</f>
        <v/>
      </c>
    </row>
    <row r="58" spans="20:39">
      <c r="T58" s="30" t="s">
        <v>52</v>
      </c>
      <c r="U58" s="77"/>
      <c r="V58" s="20" t="str">
        <f t="shared" si="9"/>
        <v>2016:2:4:7:WEST</v>
      </c>
      <c r="W58" s="14" t="e">
        <f>MATCH($V58,REPORT_DATA_BY_ZONE!$A:$A, 0)</f>
        <v>#N/A</v>
      </c>
      <c r="X58" s="11" t="str">
        <f>IFERROR(INDEX(REPORT_DATA_BY_ZONE!$A:$AG,$W58,MATCH(X$16,REPORT_DATA_BY_ZONE!$A$1:$AG$1,0)), "")</f>
        <v/>
      </c>
      <c r="Y58" s="11" t="str">
        <f>IFERROR(INDEX(REPORT_DATA_BY_ZONE!$A:$AG,$W58,MATCH(Y$16,REPORT_DATA_BY_ZONE!$A$1:$AG$1,0)), "")</f>
        <v/>
      </c>
      <c r="Z58" s="11" t="str">
        <f>IFERROR(INDEX(REPORT_DATA_BY_ZONE!$A:$AG,$W58,MATCH(Z$16,REPORT_DATA_BY_ZONE!$A$1:$AG$1,0)), "")</f>
        <v/>
      </c>
      <c r="AA58" s="11" t="str">
        <f>IFERROR(INDEX(REPORT_DATA_BY_ZONE!$A:$AG,$W58,MATCH(AA$16,REPORT_DATA_BY_ZONE!$A$1:$AG$1,0)), "")</f>
        <v/>
      </c>
      <c r="AB58" s="11" t="str">
        <f>IFERROR(INDEX(REPORT_DATA_BY_ZONE!$A:$AG,$W58,MATCH(AB$16,REPORT_DATA_BY_ZONE!$A$1:$AG$1,0)), "")</f>
        <v/>
      </c>
      <c r="AC58" s="11" t="str">
        <f>IFERROR(INDEX(REPORT_DATA_BY_ZONE!$A:$AG,$W58,MATCH(AC$16,REPORT_DATA_BY_ZONE!$A$1:$AG$1,0)), "")</f>
        <v/>
      </c>
      <c r="AD58" s="11" t="str">
        <f>IFERROR(INDEX(REPORT_DATA_BY_ZONE!$A:$AG,$W58,MATCH(AD$16,REPORT_DATA_BY_ZONE!$A$1:$AG$1,0)), "")</f>
        <v/>
      </c>
      <c r="AE58" s="11" t="str">
        <f>IFERROR(INDEX(REPORT_DATA_BY_ZONE!$A:$AG,$W58,MATCH(AE$16,REPORT_DATA_BY_ZONE!$A$1:$AG$1,0)), "")</f>
        <v/>
      </c>
      <c r="AF58" s="11" t="str">
        <f>IFERROR(INDEX(REPORT_DATA_BY_ZONE!$A:$AG,$W58,MATCH(AF$16,REPORT_DATA_BY_ZONE!$A$1:$AG$1,0)), "")</f>
        <v/>
      </c>
      <c r="AG58" s="11" t="str">
        <f>IFERROR(INDEX(REPORT_DATA_BY_ZONE!$A:$AG,$W58,MATCH(AG$16,REPORT_DATA_BY_ZONE!$A$1:$AG$1,0)), "")</f>
        <v/>
      </c>
      <c r="AH58" s="11" t="str">
        <f>IFERROR(INDEX(REPORT_DATA_BY_ZONE!$A:$AG,$W58,MATCH(AH$16,REPORT_DATA_BY_ZONE!$A$1:$AG$1,0)), "")</f>
        <v/>
      </c>
      <c r="AI58" s="11" t="str">
        <f>IFERROR(INDEX(REPORT_DATA_BY_ZONE!$A:$AG,$W58,MATCH(AI$16,REPORT_DATA_BY_ZONE!$A$1:$AG$1,0)), "")</f>
        <v/>
      </c>
      <c r="AJ58" s="11" t="str">
        <f>IFERROR(INDEX(REPORT_DATA_BY_ZONE!$A:$AG,$W58,MATCH(AJ$16,REPORT_DATA_BY_ZONE!$A$1:$AG$1,0)), "")</f>
        <v/>
      </c>
      <c r="AK58" s="11" t="str">
        <f>IFERROR(INDEX(REPORT_DATA_BY_ZONE!$A:$AG,$W58,MATCH(AK$16,REPORT_DATA_BY_ZONE!$A$1:$AG$1,0)), "")</f>
        <v/>
      </c>
      <c r="AL58" s="11" t="str">
        <f>IFERROR(INDEX(REPORT_DATA_BY_ZONE!$A:$AG,$W58,MATCH(AL$16,REPORT_DATA_BY_ZONE!$A$1:$AG$1,0)), "")</f>
        <v/>
      </c>
      <c r="AM58" s="11" t="str">
        <f>IFERROR(INDEX(REPORT_DATA_BY_ZONE!$A:$AG,$W58,MATCH(AM$16,REPORT_DATA_BY_ZONE!$A$1:$AG$1,0)), "")</f>
        <v/>
      </c>
    </row>
    <row r="59" spans="20:39">
      <c r="T59" s="30" t="s">
        <v>51</v>
      </c>
      <c r="U59" s="77"/>
      <c r="V59" s="20" t="str">
        <f t="shared" si="9"/>
        <v>2016:2:4:7:EAST</v>
      </c>
      <c r="W59" s="14" t="e">
        <f>MATCH($V59,REPORT_DATA_BY_ZONE!$A:$A, 0)</f>
        <v>#N/A</v>
      </c>
      <c r="X59" s="11" t="str">
        <f>IFERROR(INDEX(REPORT_DATA_BY_ZONE!$A:$AG,$W59,MATCH(X$16,REPORT_DATA_BY_ZONE!$A$1:$AG$1,0)), "")</f>
        <v/>
      </c>
      <c r="Y59" s="11" t="str">
        <f>IFERROR(INDEX(REPORT_DATA_BY_ZONE!$A:$AG,$W59,MATCH(Y$16,REPORT_DATA_BY_ZONE!$A$1:$AG$1,0)), "")</f>
        <v/>
      </c>
      <c r="Z59" s="11" t="str">
        <f>IFERROR(INDEX(REPORT_DATA_BY_ZONE!$A:$AG,$W59,MATCH(Z$16,REPORT_DATA_BY_ZONE!$A$1:$AG$1,0)), "")</f>
        <v/>
      </c>
      <c r="AA59" s="11" t="str">
        <f>IFERROR(INDEX(REPORT_DATA_BY_ZONE!$A:$AG,$W59,MATCH(AA$16,REPORT_DATA_BY_ZONE!$A$1:$AG$1,0)), "")</f>
        <v/>
      </c>
      <c r="AB59" s="11" t="str">
        <f>IFERROR(INDEX(REPORT_DATA_BY_ZONE!$A:$AG,$W59,MATCH(AB$16,REPORT_DATA_BY_ZONE!$A$1:$AG$1,0)), "")</f>
        <v/>
      </c>
      <c r="AC59" s="11" t="str">
        <f>IFERROR(INDEX(REPORT_DATA_BY_ZONE!$A:$AG,$W59,MATCH(AC$16,REPORT_DATA_BY_ZONE!$A$1:$AG$1,0)), "")</f>
        <v/>
      </c>
      <c r="AD59" s="11" t="str">
        <f>IFERROR(INDEX(REPORT_DATA_BY_ZONE!$A:$AG,$W59,MATCH(AD$16,REPORT_DATA_BY_ZONE!$A$1:$AG$1,0)), "")</f>
        <v/>
      </c>
      <c r="AE59" s="11" t="str">
        <f>IFERROR(INDEX(REPORT_DATA_BY_ZONE!$A:$AG,$W59,MATCH(AE$16,REPORT_DATA_BY_ZONE!$A$1:$AG$1,0)), "")</f>
        <v/>
      </c>
      <c r="AF59" s="11" t="str">
        <f>IFERROR(INDEX(REPORT_DATA_BY_ZONE!$A:$AG,$W59,MATCH(AF$16,REPORT_DATA_BY_ZONE!$A$1:$AG$1,0)), "")</f>
        <v/>
      </c>
      <c r="AG59" s="11" t="str">
        <f>IFERROR(INDEX(REPORT_DATA_BY_ZONE!$A:$AG,$W59,MATCH(AG$16,REPORT_DATA_BY_ZONE!$A$1:$AG$1,0)), "")</f>
        <v/>
      </c>
      <c r="AH59" s="11" t="str">
        <f>IFERROR(INDEX(REPORT_DATA_BY_ZONE!$A:$AG,$W59,MATCH(AH$16,REPORT_DATA_BY_ZONE!$A$1:$AG$1,0)), "")</f>
        <v/>
      </c>
      <c r="AI59" s="11" t="str">
        <f>IFERROR(INDEX(REPORT_DATA_BY_ZONE!$A:$AG,$W59,MATCH(AI$16,REPORT_DATA_BY_ZONE!$A$1:$AG$1,0)), "")</f>
        <v/>
      </c>
      <c r="AJ59" s="11" t="str">
        <f>IFERROR(INDEX(REPORT_DATA_BY_ZONE!$A:$AG,$W59,MATCH(AJ$16,REPORT_DATA_BY_ZONE!$A$1:$AG$1,0)), "")</f>
        <v/>
      </c>
      <c r="AK59" s="11" t="str">
        <f>IFERROR(INDEX(REPORT_DATA_BY_ZONE!$A:$AG,$W59,MATCH(AK$16,REPORT_DATA_BY_ZONE!$A$1:$AG$1,0)), "")</f>
        <v/>
      </c>
      <c r="AL59" s="11" t="str">
        <f>IFERROR(INDEX(REPORT_DATA_BY_ZONE!$A:$AG,$W59,MATCH(AL$16,REPORT_DATA_BY_ZONE!$A$1:$AG$1,0)), "")</f>
        <v/>
      </c>
      <c r="AM59" s="11" t="str">
        <f>IFERROR(INDEX(REPORT_DATA_BY_ZONE!$A:$AG,$W59,MATCH(AM$16,REPORT_DATA_BY_ZONE!$A$1:$AG$1,0)), "")</f>
        <v/>
      </c>
    </row>
    <row r="60" spans="20:39">
      <c r="T60" s="30" t="s">
        <v>45</v>
      </c>
      <c r="U60" s="77"/>
      <c r="V60" s="20" t="str">
        <f t="shared" si="9"/>
        <v>2016:2:4:7:TAOYUAN</v>
      </c>
      <c r="W60" s="14" t="e">
        <f>MATCH($V60,REPORT_DATA_BY_ZONE!$A:$A, 0)</f>
        <v>#N/A</v>
      </c>
      <c r="X60" s="11" t="str">
        <f>IFERROR(INDEX(REPORT_DATA_BY_ZONE!$A:$AG,$W60,MATCH(X$16,REPORT_DATA_BY_ZONE!$A$1:$AG$1,0)), "")</f>
        <v/>
      </c>
      <c r="Y60" s="11" t="str">
        <f>IFERROR(INDEX(REPORT_DATA_BY_ZONE!$A:$AG,$W60,MATCH(Y$16,REPORT_DATA_BY_ZONE!$A$1:$AG$1,0)), "")</f>
        <v/>
      </c>
      <c r="Z60" s="11" t="str">
        <f>IFERROR(INDEX(REPORT_DATA_BY_ZONE!$A:$AG,$W60,MATCH(Z$16,REPORT_DATA_BY_ZONE!$A$1:$AG$1,0)), "")</f>
        <v/>
      </c>
      <c r="AA60" s="11" t="str">
        <f>IFERROR(INDEX(REPORT_DATA_BY_ZONE!$A:$AG,$W60,MATCH(AA$16,REPORT_DATA_BY_ZONE!$A$1:$AG$1,0)), "")</f>
        <v/>
      </c>
      <c r="AB60" s="11" t="str">
        <f>IFERROR(INDEX(REPORT_DATA_BY_ZONE!$A:$AG,$W60,MATCH(AB$16,REPORT_DATA_BY_ZONE!$A$1:$AG$1,0)), "")</f>
        <v/>
      </c>
      <c r="AC60" s="11" t="str">
        <f>IFERROR(INDEX(REPORT_DATA_BY_ZONE!$A:$AG,$W60,MATCH(AC$16,REPORT_DATA_BY_ZONE!$A$1:$AG$1,0)), "")</f>
        <v/>
      </c>
      <c r="AD60" s="11" t="str">
        <f>IFERROR(INDEX(REPORT_DATA_BY_ZONE!$A:$AG,$W60,MATCH(AD$16,REPORT_DATA_BY_ZONE!$A$1:$AG$1,0)), "")</f>
        <v/>
      </c>
      <c r="AE60" s="11" t="str">
        <f>IFERROR(INDEX(REPORT_DATA_BY_ZONE!$A:$AG,$W60,MATCH(AE$16,REPORT_DATA_BY_ZONE!$A$1:$AG$1,0)), "")</f>
        <v/>
      </c>
      <c r="AF60" s="11" t="str">
        <f>IFERROR(INDEX(REPORT_DATA_BY_ZONE!$A:$AG,$W60,MATCH(AF$16,REPORT_DATA_BY_ZONE!$A$1:$AG$1,0)), "")</f>
        <v/>
      </c>
      <c r="AG60" s="11" t="str">
        <f>IFERROR(INDEX(REPORT_DATA_BY_ZONE!$A:$AG,$W60,MATCH(AG$16,REPORT_DATA_BY_ZONE!$A$1:$AG$1,0)), "")</f>
        <v/>
      </c>
      <c r="AH60" s="11" t="str">
        <f>IFERROR(INDEX(REPORT_DATA_BY_ZONE!$A:$AG,$W60,MATCH(AH$16,REPORT_DATA_BY_ZONE!$A$1:$AG$1,0)), "")</f>
        <v/>
      </c>
      <c r="AI60" s="11" t="str">
        <f>IFERROR(INDEX(REPORT_DATA_BY_ZONE!$A:$AG,$W60,MATCH(AI$16,REPORT_DATA_BY_ZONE!$A$1:$AG$1,0)), "")</f>
        <v/>
      </c>
      <c r="AJ60" s="11" t="str">
        <f>IFERROR(INDEX(REPORT_DATA_BY_ZONE!$A:$AG,$W60,MATCH(AJ$16,REPORT_DATA_BY_ZONE!$A$1:$AG$1,0)), "")</f>
        <v/>
      </c>
      <c r="AK60" s="11" t="str">
        <f>IFERROR(INDEX(REPORT_DATA_BY_ZONE!$A:$AG,$W60,MATCH(AK$16,REPORT_DATA_BY_ZONE!$A$1:$AG$1,0)), "")</f>
        <v/>
      </c>
      <c r="AL60" s="11" t="str">
        <f>IFERROR(INDEX(REPORT_DATA_BY_ZONE!$A:$AG,$W60,MATCH(AL$16,REPORT_DATA_BY_ZONE!$A$1:$AG$1,0)), "")</f>
        <v/>
      </c>
      <c r="AM60" s="11" t="str">
        <f>IFERROR(INDEX(REPORT_DATA_BY_ZONE!$A:$AG,$W60,MATCH(AM$16,REPORT_DATA_BY_ZONE!$A$1:$AG$1,0)), "")</f>
        <v/>
      </c>
    </row>
    <row r="61" spans="20:39">
      <c r="T61" s="30" t="s">
        <v>44</v>
      </c>
      <c r="U61" s="77" t="s">
        <v>43</v>
      </c>
      <c r="V61" s="20" t="str">
        <f t="shared" ref="V61:V71" si="10">CONCATENATE(YEAR,":",MONTH,":5:7:", $T61)</f>
        <v>2016:2:5:7:OFFICE</v>
      </c>
      <c r="W61" s="14" t="e">
        <f>MATCH($V61,REPORT_DATA_BY_ZONE!$A:$A, 0)</f>
        <v>#N/A</v>
      </c>
      <c r="X61" s="11" t="str">
        <f>IFERROR(INDEX(REPORT_DATA_BY_ZONE!$A:$AG,$W61,MATCH(X$16,REPORT_DATA_BY_ZONE!$A$1:$AG$1,0)), "")</f>
        <v/>
      </c>
      <c r="Y61" s="11" t="str">
        <f>IFERROR(INDEX(REPORT_DATA_BY_ZONE!$A:$AG,$W61,MATCH(Y$16,REPORT_DATA_BY_ZONE!$A$1:$AG$1,0)), "")</f>
        <v/>
      </c>
      <c r="Z61" s="11" t="str">
        <f>IFERROR(INDEX(REPORT_DATA_BY_ZONE!$A:$AG,$W61,MATCH(Z$16,REPORT_DATA_BY_ZONE!$A$1:$AG$1,0)), "")</f>
        <v/>
      </c>
      <c r="AA61" s="11" t="str">
        <f>IFERROR(INDEX(REPORT_DATA_BY_ZONE!$A:$AG,$W61,MATCH(AA$16,REPORT_DATA_BY_ZONE!$A$1:$AG$1,0)), "")</f>
        <v/>
      </c>
      <c r="AB61" s="11" t="str">
        <f>IFERROR(INDEX(REPORT_DATA_BY_ZONE!$A:$AG,$W61,MATCH(AB$16,REPORT_DATA_BY_ZONE!$A$1:$AG$1,0)), "")</f>
        <v/>
      </c>
      <c r="AC61" s="11" t="str">
        <f>IFERROR(INDEX(REPORT_DATA_BY_ZONE!$A:$AG,$W61,MATCH(AC$16,REPORT_DATA_BY_ZONE!$A$1:$AG$1,0)), "")</f>
        <v/>
      </c>
      <c r="AD61" s="11" t="str">
        <f>IFERROR(INDEX(REPORT_DATA_BY_ZONE!$A:$AG,$W61,MATCH(AD$16,REPORT_DATA_BY_ZONE!$A$1:$AG$1,0)), "")</f>
        <v/>
      </c>
      <c r="AE61" s="11" t="str">
        <f>IFERROR(INDEX(REPORT_DATA_BY_ZONE!$A:$AG,$W61,MATCH(AE$16,REPORT_DATA_BY_ZONE!$A$1:$AG$1,0)), "")</f>
        <v/>
      </c>
      <c r="AF61" s="11" t="str">
        <f>IFERROR(INDEX(REPORT_DATA_BY_ZONE!$A:$AG,$W61,MATCH(AF$16,REPORT_DATA_BY_ZONE!$A$1:$AG$1,0)), "")</f>
        <v/>
      </c>
      <c r="AG61" s="11" t="str">
        <f>IFERROR(INDEX(REPORT_DATA_BY_ZONE!$A:$AG,$W61,MATCH(AG$16,REPORT_DATA_BY_ZONE!$A$1:$AG$1,0)), "")</f>
        <v/>
      </c>
      <c r="AH61" s="11" t="str">
        <f>IFERROR(INDEX(REPORT_DATA_BY_ZONE!$A:$AG,$W61,MATCH(AH$16,REPORT_DATA_BY_ZONE!$A$1:$AG$1,0)), "")</f>
        <v/>
      </c>
      <c r="AI61" s="11" t="str">
        <f>IFERROR(INDEX(REPORT_DATA_BY_ZONE!$A:$AG,$W61,MATCH(AI$16,REPORT_DATA_BY_ZONE!$A$1:$AG$1,0)), "")</f>
        <v/>
      </c>
      <c r="AJ61" s="11" t="str">
        <f>IFERROR(INDEX(REPORT_DATA_BY_ZONE!$A:$AG,$W61,MATCH(AJ$16,REPORT_DATA_BY_ZONE!$A$1:$AG$1,0)), "")</f>
        <v/>
      </c>
      <c r="AK61" s="11" t="str">
        <f>IFERROR(INDEX(REPORT_DATA_BY_ZONE!$A:$AG,$W61,MATCH(AK$16,REPORT_DATA_BY_ZONE!$A$1:$AG$1,0)), "")</f>
        <v/>
      </c>
      <c r="AL61" s="11" t="str">
        <f>IFERROR(INDEX(REPORT_DATA_BY_ZONE!$A:$AG,$W61,MATCH(AL$16,REPORT_DATA_BY_ZONE!$A$1:$AG$1,0)), "")</f>
        <v/>
      </c>
      <c r="AM61" s="11" t="str">
        <f>IFERROR(INDEX(REPORT_DATA_BY_ZONE!$A:$AG,$W61,MATCH(AM$16,REPORT_DATA_BY_ZONE!$A$1:$AG$1,0)), "")</f>
        <v/>
      </c>
    </row>
    <row r="62" spans="20:39">
      <c r="T62" s="30" t="s">
        <v>49</v>
      </c>
      <c r="U62" s="77"/>
      <c r="V62" s="20" t="str">
        <f t="shared" si="10"/>
        <v>2016:2:5:7:HUALIAN</v>
      </c>
      <c r="W62" s="14" t="e">
        <f>MATCH($V62,REPORT_DATA_BY_ZONE!$A:$A, 0)</f>
        <v>#N/A</v>
      </c>
      <c r="X62" s="11" t="str">
        <f>IFERROR(INDEX(REPORT_DATA_BY_ZONE!$A:$AG,$W62,MATCH(X$16,REPORT_DATA_BY_ZONE!$A$1:$AG$1,0)), "")</f>
        <v/>
      </c>
      <c r="Y62" s="11" t="str">
        <f>IFERROR(INDEX(REPORT_DATA_BY_ZONE!$A:$AG,$W62,MATCH(Y$16,REPORT_DATA_BY_ZONE!$A$1:$AG$1,0)), "")</f>
        <v/>
      </c>
      <c r="Z62" s="11" t="str">
        <f>IFERROR(INDEX(REPORT_DATA_BY_ZONE!$A:$AG,$W62,MATCH(Z$16,REPORT_DATA_BY_ZONE!$A$1:$AG$1,0)), "")</f>
        <v/>
      </c>
      <c r="AA62" s="11" t="str">
        <f>IFERROR(INDEX(REPORT_DATA_BY_ZONE!$A:$AG,$W62,MATCH(AA$16,REPORT_DATA_BY_ZONE!$A$1:$AG$1,0)), "")</f>
        <v/>
      </c>
      <c r="AB62" s="11" t="str">
        <f>IFERROR(INDEX(REPORT_DATA_BY_ZONE!$A:$AG,$W62,MATCH(AB$16,REPORT_DATA_BY_ZONE!$A$1:$AG$1,0)), "")</f>
        <v/>
      </c>
      <c r="AC62" s="11" t="str">
        <f>IFERROR(INDEX(REPORT_DATA_BY_ZONE!$A:$AG,$W62,MATCH(AC$16,REPORT_DATA_BY_ZONE!$A$1:$AG$1,0)), "")</f>
        <v/>
      </c>
      <c r="AD62" s="11" t="str">
        <f>IFERROR(INDEX(REPORT_DATA_BY_ZONE!$A:$AG,$W62,MATCH(AD$16,REPORT_DATA_BY_ZONE!$A$1:$AG$1,0)), "")</f>
        <v/>
      </c>
      <c r="AE62" s="11" t="str">
        <f>IFERROR(INDEX(REPORT_DATA_BY_ZONE!$A:$AG,$W62,MATCH(AE$16,REPORT_DATA_BY_ZONE!$A$1:$AG$1,0)), "")</f>
        <v/>
      </c>
      <c r="AF62" s="11" t="str">
        <f>IFERROR(INDEX(REPORT_DATA_BY_ZONE!$A:$AG,$W62,MATCH(AF$16,REPORT_DATA_BY_ZONE!$A$1:$AG$1,0)), "")</f>
        <v/>
      </c>
      <c r="AG62" s="11" t="str">
        <f>IFERROR(INDEX(REPORT_DATA_BY_ZONE!$A:$AG,$W62,MATCH(AG$16,REPORT_DATA_BY_ZONE!$A$1:$AG$1,0)), "")</f>
        <v/>
      </c>
      <c r="AH62" s="11" t="str">
        <f>IFERROR(INDEX(REPORT_DATA_BY_ZONE!$A:$AG,$W62,MATCH(AH$16,REPORT_DATA_BY_ZONE!$A$1:$AG$1,0)), "")</f>
        <v/>
      </c>
      <c r="AI62" s="11" t="str">
        <f>IFERROR(INDEX(REPORT_DATA_BY_ZONE!$A:$AG,$W62,MATCH(AI$16,REPORT_DATA_BY_ZONE!$A$1:$AG$1,0)), "")</f>
        <v/>
      </c>
      <c r="AJ62" s="11" t="str">
        <f>IFERROR(INDEX(REPORT_DATA_BY_ZONE!$A:$AG,$W62,MATCH(AJ$16,REPORT_DATA_BY_ZONE!$A$1:$AG$1,0)), "")</f>
        <v/>
      </c>
      <c r="AK62" s="11" t="str">
        <f>IFERROR(INDEX(REPORT_DATA_BY_ZONE!$A:$AG,$W62,MATCH(AK$16,REPORT_DATA_BY_ZONE!$A$1:$AG$1,0)), "")</f>
        <v/>
      </c>
      <c r="AL62" s="11" t="str">
        <f>IFERROR(INDEX(REPORT_DATA_BY_ZONE!$A:$AG,$W62,MATCH(AL$16,REPORT_DATA_BY_ZONE!$A$1:$AG$1,0)), "")</f>
        <v/>
      </c>
      <c r="AM62" s="11" t="str">
        <f>IFERROR(INDEX(REPORT_DATA_BY_ZONE!$A:$AG,$W62,MATCH(AM$16,REPORT_DATA_BY_ZONE!$A$1:$AG$1,0)), "")</f>
        <v/>
      </c>
    </row>
    <row r="63" spans="20:39">
      <c r="T63" s="30" t="s">
        <v>48</v>
      </c>
      <c r="U63" s="77"/>
      <c r="V63" s="20" t="str">
        <f t="shared" si="10"/>
        <v>2016:2:5:7:TAIDONG</v>
      </c>
      <c r="W63" s="14" t="e">
        <f>MATCH($V63,REPORT_DATA_BY_ZONE!$A:$A, 0)</f>
        <v>#N/A</v>
      </c>
      <c r="X63" s="11" t="str">
        <f>IFERROR(INDEX(REPORT_DATA_BY_ZONE!$A:$AG,$W63,MATCH(X$16,REPORT_DATA_BY_ZONE!$A$1:$AG$1,0)), "")</f>
        <v/>
      </c>
      <c r="Y63" s="11" t="str">
        <f>IFERROR(INDEX(REPORT_DATA_BY_ZONE!$A:$AG,$W63,MATCH(Y$16,REPORT_DATA_BY_ZONE!$A$1:$AG$1,0)), "")</f>
        <v/>
      </c>
      <c r="Z63" s="11" t="str">
        <f>IFERROR(INDEX(REPORT_DATA_BY_ZONE!$A:$AG,$W63,MATCH(Z$16,REPORT_DATA_BY_ZONE!$A$1:$AG$1,0)), "")</f>
        <v/>
      </c>
      <c r="AA63" s="11" t="str">
        <f>IFERROR(INDEX(REPORT_DATA_BY_ZONE!$A:$AG,$W63,MATCH(AA$16,REPORT_DATA_BY_ZONE!$A$1:$AG$1,0)), "")</f>
        <v/>
      </c>
      <c r="AB63" s="11" t="str">
        <f>IFERROR(INDEX(REPORT_DATA_BY_ZONE!$A:$AG,$W63,MATCH(AB$16,REPORT_DATA_BY_ZONE!$A$1:$AG$1,0)), "")</f>
        <v/>
      </c>
      <c r="AC63" s="11" t="str">
        <f>IFERROR(INDEX(REPORT_DATA_BY_ZONE!$A:$AG,$W63,MATCH(AC$16,REPORT_DATA_BY_ZONE!$A$1:$AG$1,0)), "")</f>
        <v/>
      </c>
      <c r="AD63" s="11" t="str">
        <f>IFERROR(INDEX(REPORT_DATA_BY_ZONE!$A:$AG,$W63,MATCH(AD$16,REPORT_DATA_BY_ZONE!$A$1:$AG$1,0)), "")</f>
        <v/>
      </c>
      <c r="AE63" s="11" t="str">
        <f>IFERROR(INDEX(REPORT_DATA_BY_ZONE!$A:$AG,$W63,MATCH(AE$16,REPORT_DATA_BY_ZONE!$A$1:$AG$1,0)), "")</f>
        <v/>
      </c>
      <c r="AF63" s="11" t="str">
        <f>IFERROR(INDEX(REPORT_DATA_BY_ZONE!$A:$AG,$W63,MATCH(AF$16,REPORT_DATA_BY_ZONE!$A$1:$AG$1,0)), "")</f>
        <v/>
      </c>
      <c r="AG63" s="11" t="str">
        <f>IFERROR(INDEX(REPORT_DATA_BY_ZONE!$A:$AG,$W63,MATCH(AG$16,REPORT_DATA_BY_ZONE!$A$1:$AG$1,0)), "")</f>
        <v/>
      </c>
      <c r="AH63" s="11" t="str">
        <f>IFERROR(INDEX(REPORT_DATA_BY_ZONE!$A:$AG,$W63,MATCH(AH$16,REPORT_DATA_BY_ZONE!$A$1:$AG$1,0)), "")</f>
        <v/>
      </c>
      <c r="AI63" s="11" t="str">
        <f>IFERROR(INDEX(REPORT_DATA_BY_ZONE!$A:$AG,$W63,MATCH(AI$16,REPORT_DATA_BY_ZONE!$A$1:$AG$1,0)), "")</f>
        <v/>
      </c>
      <c r="AJ63" s="11" t="str">
        <f>IFERROR(INDEX(REPORT_DATA_BY_ZONE!$A:$AG,$W63,MATCH(AJ$16,REPORT_DATA_BY_ZONE!$A$1:$AG$1,0)), "")</f>
        <v/>
      </c>
      <c r="AK63" s="11" t="str">
        <f>IFERROR(INDEX(REPORT_DATA_BY_ZONE!$A:$AG,$W63,MATCH(AK$16,REPORT_DATA_BY_ZONE!$A$1:$AG$1,0)), "")</f>
        <v/>
      </c>
      <c r="AL63" s="11" t="str">
        <f>IFERROR(INDEX(REPORT_DATA_BY_ZONE!$A:$AG,$W63,MATCH(AL$16,REPORT_DATA_BY_ZONE!$A$1:$AG$1,0)), "")</f>
        <v/>
      </c>
      <c r="AM63" s="11" t="str">
        <f>IFERROR(INDEX(REPORT_DATA_BY_ZONE!$A:$AG,$W63,MATCH(AM$16,REPORT_DATA_BY_ZONE!$A$1:$AG$1,0)), "")</f>
        <v/>
      </c>
    </row>
    <row r="64" spans="20:39">
      <c r="T64" s="30" t="s">
        <v>47</v>
      </c>
      <c r="U64" s="77"/>
      <c r="V64" s="20" t="str">
        <f t="shared" si="10"/>
        <v>2016:2:5:7:ZHUNAN</v>
      </c>
      <c r="W64" s="14" t="e">
        <f>MATCH($V64,REPORT_DATA_BY_ZONE!$A:$A, 0)</f>
        <v>#N/A</v>
      </c>
      <c r="X64" s="11" t="str">
        <f>IFERROR(INDEX(REPORT_DATA_BY_ZONE!$A:$AG,$W64,MATCH(X$16,REPORT_DATA_BY_ZONE!$A$1:$AG$1,0)), "")</f>
        <v/>
      </c>
      <c r="Y64" s="11" t="str">
        <f>IFERROR(INDEX(REPORT_DATA_BY_ZONE!$A:$AG,$W64,MATCH(Y$16,REPORT_DATA_BY_ZONE!$A$1:$AG$1,0)), "")</f>
        <v/>
      </c>
      <c r="Z64" s="11" t="str">
        <f>IFERROR(INDEX(REPORT_DATA_BY_ZONE!$A:$AG,$W64,MATCH(Z$16,REPORT_DATA_BY_ZONE!$A$1:$AG$1,0)), "")</f>
        <v/>
      </c>
      <c r="AA64" s="11" t="str">
        <f>IFERROR(INDEX(REPORT_DATA_BY_ZONE!$A:$AG,$W64,MATCH(AA$16,REPORT_DATA_BY_ZONE!$A$1:$AG$1,0)), "")</f>
        <v/>
      </c>
      <c r="AB64" s="11" t="str">
        <f>IFERROR(INDEX(REPORT_DATA_BY_ZONE!$A:$AG,$W64,MATCH(AB$16,REPORT_DATA_BY_ZONE!$A$1:$AG$1,0)), "")</f>
        <v/>
      </c>
      <c r="AC64" s="11" t="str">
        <f>IFERROR(INDEX(REPORT_DATA_BY_ZONE!$A:$AG,$W64,MATCH(AC$16,REPORT_DATA_BY_ZONE!$A$1:$AG$1,0)), "")</f>
        <v/>
      </c>
      <c r="AD64" s="11" t="str">
        <f>IFERROR(INDEX(REPORT_DATA_BY_ZONE!$A:$AG,$W64,MATCH(AD$16,REPORT_DATA_BY_ZONE!$A$1:$AG$1,0)), "")</f>
        <v/>
      </c>
      <c r="AE64" s="11" t="str">
        <f>IFERROR(INDEX(REPORT_DATA_BY_ZONE!$A:$AG,$W64,MATCH(AE$16,REPORT_DATA_BY_ZONE!$A$1:$AG$1,0)), "")</f>
        <v/>
      </c>
      <c r="AF64" s="11" t="str">
        <f>IFERROR(INDEX(REPORT_DATA_BY_ZONE!$A:$AG,$W64,MATCH(AF$16,REPORT_DATA_BY_ZONE!$A$1:$AG$1,0)), "")</f>
        <v/>
      </c>
      <c r="AG64" s="11" t="str">
        <f>IFERROR(INDEX(REPORT_DATA_BY_ZONE!$A:$AG,$W64,MATCH(AG$16,REPORT_DATA_BY_ZONE!$A$1:$AG$1,0)), "")</f>
        <v/>
      </c>
      <c r="AH64" s="11" t="str">
        <f>IFERROR(INDEX(REPORT_DATA_BY_ZONE!$A:$AG,$W64,MATCH(AH$16,REPORT_DATA_BY_ZONE!$A$1:$AG$1,0)), "")</f>
        <v/>
      </c>
      <c r="AI64" s="11" t="str">
        <f>IFERROR(INDEX(REPORT_DATA_BY_ZONE!$A:$AG,$W64,MATCH(AI$16,REPORT_DATA_BY_ZONE!$A$1:$AG$1,0)), "")</f>
        <v/>
      </c>
      <c r="AJ64" s="11" t="str">
        <f>IFERROR(INDEX(REPORT_DATA_BY_ZONE!$A:$AG,$W64,MATCH(AJ$16,REPORT_DATA_BY_ZONE!$A$1:$AG$1,0)), "")</f>
        <v/>
      </c>
      <c r="AK64" s="11" t="str">
        <f>IFERROR(INDEX(REPORT_DATA_BY_ZONE!$A:$AG,$W64,MATCH(AK$16,REPORT_DATA_BY_ZONE!$A$1:$AG$1,0)), "")</f>
        <v/>
      </c>
      <c r="AL64" s="11" t="str">
        <f>IFERROR(INDEX(REPORT_DATA_BY_ZONE!$A:$AG,$W64,MATCH(AL$16,REPORT_DATA_BY_ZONE!$A$1:$AG$1,0)), "")</f>
        <v/>
      </c>
      <c r="AM64" s="11" t="str">
        <f>IFERROR(INDEX(REPORT_DATA_BY_ZONE!$A:$AG,$W64,MATCH(AM$16,REPORT_DATA_BY_ZONE!$A$1:$AG$1,0)), "")</f>
        <v/>
      </c>
    </row>
    <row r="65" spans="20:39">
      <c r="T65" s="30" t="s">
        <v>46</v>
      </c>
      <c r="U65" s="77"/>
      <c r="V65" s="20" t="str">
        <f t="shared" si="10"/>
        <v>2016:2:5:7:XINZHU</v>
      </c>
      <c r="W65" s="14" t="e">
        <f>MATCH($V65,REPORT_DATA_BY_ZONE!$A:$A, 0)</f>
        <v>#N/A</v>
      </c>
      <c r="X65" s="11" t="str">
        <f>IFERROR(INDEX(REPORT_DATA_BY_ZONE!$A:$AG,$W65,MATCH(X$16,REPORT_DATA_BY_ZONE!$A$1:$AG$1,0)), "")</f>
        <v/>
      </c>
      <c r="Y65" s="11" t="str">
        <f>IFERROR(INDEX(REPORT_DATA_BY_ZONE!$A:$AG,$W65,MATCH(Y$16,REPORT_DATA_BY_ZONE!$A$1:$AG$1,0)), "")</f>
        <v/>
      </c>
      <c r="Z65" s="11" t="str">
        <f>IFERROR(INDEX(REPORT_DATA_BY_ZONE!$A:$AG,$W65,MATCH(Z$16,REPORT_DATA_BY_ZONE!$A$1:$AG$1,0)), "")</f>
        <v/>
      </c>
      <c r="AA65" s="11" t="str">
        <f>IFERROR(INDEX(REPORT_DATA_BY_ZONE!$A:$AG,$W65,MATCH(AA$16,REPORT_DATA_BY_ZONE!$A$1:$AG$1,0)), "")</f>
        <v/>
      </c>
      <c r="AB65" s="11" t="str">
        <f>IFERROR(INDEX(REPORT_DATA_BY_ZONE!$A:$AG,$W65,MATCH(AB$16,REPORT_DATA_BY_ZONE!$A$1:$AG$1,0)), "")</f>
        <v/>
      </c>
      <c r="AC65" s="11" t="str">
        <f>IFERROR(INDEX(REPORT_DATA_BY_ZONE!$A:$AG,$W65,MATCH(AC$16,REPORT_DATA_BY_ZONE!$A$1:$AG$1,0)), "")</f>
        <v/>
      </c>
      <c r="AD65" s="11" t="str">
        <f>IFERROR(INDEX(REPORT_DATA_BY_ZONE!$A:$AG,$W65,MATCH(AD$16,REPORT_DATA_BY_ZONE!$A$1:$AG$1,0)), "")</f>
        <v/>
      </c>
      <c r="AE65" s="11" t="str">
        <f>IFERROR(INDEX(REPORT_DATA_BY_ZONE!$A:$AG,$W65,MATCH(AE$16,REPORT_DATA_BY_ZONE!$A$1:$AG$1,0)), "")</f>
        <v/>
      </c>
      <c r="AF65" s="11" t="str">
        <f>IFERROR(INDEX(REPORT_DATA_BY_ZONE!$A:$AG,$W65,MATCH(AF$16,REPORT_DATA_BY_ZONE!$A$1:$AG$1,0)), "")</f>
        <v/>
      </c>
      <c r="AG65" s="11" t="str">
        <f>IFERROR(INDEX(REPORT_DATA_BY_ZONE!$A:$AG,$W65,MATCH(AG$16,REPORT_DATA_BY_ZONE!$A$1:$AG$1,0)), "")</f>
        <v/>
      </c>
      <c r="AH65" s="11" t="str">
        <f>IFERROR(INDEX(REPORT_DATA_BY_ZONE!$A:$AG,$W65,MATCH(AH$16,REPORT_DATA_BY_ZONE!$A$1:$AG$1,0)), "")</f>
        <v/>
      </c>
      <c r="AI65" s="11" t="str">
        <f>IFERROR(INDEX(REPORT_DATA_BY_ZONE!$A:$AG,$W65,MATCH(AI$16,REPORT_DATA_BY_ZONE!$A$1:$AG$1,0)), "")</f>
        <v/>
      </c>
      <c r="AJ65" s="11" t="str">
        <f>IFERROR(INDEX(REPORT_DATA_BY_ZONE!$A:$AG,$W65,MATCH(AJ$16,REPORT_DATA_BY_ZONE!$A$1:$AG$1,0)), "")</f>
        <v/>
      </c>
      <c r="AK65" s="11" t="str">
        <f>IFERROR(INDEX(REPORT_DATA_BY_ZONE!$A:$AG,$W65,MATCH(AK$16,REPORT_DATA_BY_ZONE!$A$1:$AG$1,0)), "")</f>
        <v/>
      </c>
      <c r="AL65" s="11" t="str">
        <f>IFERROR(INDEX(REPORT_DATA_BY_ZONE!$A:$AG,$W65,MATCH(AL$16,REPORT_DATA_BY_ZONE!$A$1:$AG$1,0)), "")</f>
        <v/>
      </c>
      <c r="AM65" s="11" t="str">
        <f>IFERROR(INDEX(REPORT_DATA_BY_ZONE!$A:$AG,$W65,MATCH(AM$16,REPORT_DATA_BY_ZONE!$A$1:$AG$1,0)), "")</f>
        <v/>
      </c>
    </row>
    <row r="66" spans="20:39">
      <c r="T66" s="30" t="s">
        <v>54</v>
      </c>
      <c r="U66" s="77"/>
      <c r="V66" s="20" t="str">
        <f t="shared" si="10"/>
        <v>2016:2:5:7:CENTRAL</v>
      </c>
      <c r="W66" s="14" t="e">
        <f>MATCH($V66,REPORT_DATA_BY_ZONE!$A:$A, 0)</f>
        <v>#N/A</v>
      </c>
      <c r="X66" s="11" t="str">
        <f>IFERROR(INDEX(REPORT_DATA_BY_ZONE!$A:$AG,$W66,MATCH(X$16,REPORT_DATA_BY_ZONE!$A$1:$AG$1,0)), "")</f>
        <v/>
      </c>
      <c r="Y66" s="11" t="str">
        <f>IFERROR(INDEX(REPORT_DATA_BY_ZONE!$A:$AG,$W66,MATCH(Y$16,REPORT_DATA_BY_ZONE!$A$1:$AG$1,0)), "")</f>
        <v/>
      </c>
      <c r="Z66" s="11" t="str">
        <f>IFERROR(INDEX(REPORT_DATA_BY_ZONE!$A:$AG,$W66,MATCH(Z$16,REPORT_DATA_BY_ZONE!$A$1:$AG$1,0)), "")</f>
        <v/>
      </c>
      <c r="AA66" s="11" t="str">
        <f>IFERROR(INDEX(REPORT_DATA_BY_ZONE!$A:$AG,$W66,MATCH(AA$16,REPORT_DATA_BY_ZONE!$A$1:$AG$1,0)), "")</f>
        <v/>
      </c>
      <c r="AB66" s="11" t="str">
        <f>IFERROR(INDEX(REPORT_DATA_BY_ZONE!$A:$AG,$W66,MATCH(AB$16,REPORT_DATA_BY_ZONE!$A$1:$AG$1,0)), "")</f>
        <v/>
      </c>
      <c r="AC66" s="11" t="str">
        <f>IFERROR(INDEX(REPORT_DATA_BY_ZONE!$A:$AG,$W66,MATCH(AC$16,REPORT_DATA_BY_ZONE!$A$1:$AG$1,0)), "")</f>
        <v/>
      </c>
      <c r="AD66" s="11" t="str">
        <f>IFERROR(INDEX(REPORT_DATA_BY_ZONE!$A:$AG,$W66,MATCH(AD$16,REPORT_DATA_BY_ZONE!$A$1:$AG$1,0)), "")</f>
        <v/>
      </c>
      <c r="AE66" s="11" t="str">
        <f>IFERROR(INDEX(REPORT_DATA_BY_ZONE!$A:$AG,$W66,MATCH(AE$16,REPORT_DATA_BY_ZONE!$A$1:$AG$1,0)), "")</f>
        <v/>
      </c>
      <c r="AF66" s="11" t="str">
        <f>IFERROR(INDEX(REPORT_DATA_BY_ZONE!$A:$AG,$W66,MATCH(AF$16,REPORT_DATA_BY_ZONE!$A$1:$AG$1,0)), "")</f>
        <v/>
      </c>
      <c r="AG66" s="11" t="str">
        <f>IFERROR(INDEX(REPORT_DATA_BY_ZONE!$A:$AG,$W66,MATCH(AG$16,REPORT_DATA_BY_ZONE!$A$1:$AG$1,0)), "")</f>
        <v/>
      </c>
      <c r="AH66" s="11" t="str">
        <f>IFERROR(INDEX(REPORT_DATA_BY_ZONE!$A:$AG,$W66,MATCH(AH$16,REPORT_DATA_BY_ZONE!$A$1:$AG$1,0)), "")</f>
        <v/>
      </c>
      <c r="AI66" s="11" t="str">
        <f>IFERROR(INDEX(REPORT_DATA_BY_ZONE!$A:$AG,$W66,MATCH(AI$16,REPORT_DATA_BY_ZONE!$A$1:$AG$1,0)), "")</f>
        <v/>
      </c>
      <c r="AJ66" s="11" t="str">
        <f>IFERROR(INDEX(REPORT_DATA_BY_ZONE!$A:$AG,$W66,MATCH(AJ$16,REPORT_DATA_BY_ZONE!$A$1:$AG$1,0)), "")</f>
        <v/>
      </c>
      <c r="AK66" s="11" t="str">
        <f>IFERROR(INDEX(REPORT_DATA_BY_ZONE!$A:$AG,$W66,MATCH(AK$16,REPORT_DATA_BY_ZONE!$A$1:$AG$1,0)), "")</f>
        <v/>
      </c>
      <c r="AL66" s="11" t="str">
        <f>IFERROR(INDEX(REPORT_DATA_BY_ZONE!$A:$AG,$W66,MATCH(AL$16,REPORT_DATA_BY_ZONE!$A$1:$AG$1,0)), "")</f>
        <v/>
      </c>
      <c r="AM66" s="11" t="str">
        <f>IFERROR(INDEX(REPORT_DATA_BY_ZONE!$A:$AG,$W66,MATCH(AM$16,REPORT_DATA_BY_ZONE!$A$1:$AG$1,0)), "")</f>
        <v/>
      </c>
    </row>
    <row r="67" spans="20:39">
      <c r="T67" s="30" t="s">
        <v>50</v>
      </c>
      <c r="U67" s="77"/>
      <c r="V67" s="20" t="str">
        <f t="shared" si="10"/>
        <v>2016:2:5:7:NORTH</v>
      </c>
      <c r="W67" s="14" t="e">
        <f>MATCH($V67,REPORT_DATA_BY_ZONE!$A:$A, 0)</f>
        <v>#N/A</v>
      </c>
      <c r="X67" s="11" t="str">
        <f>IFERROR(INDEX(REPORT_DATA_BY_ZONE!$A:$AG,$W67,MATCH(X$16,REPORT_DATA_BY_ZONE!$A$1:$AG$1,0)), "")</f>
        <v/>
      </c>
      <c r="Y67" s="11" t="str">
        <f>IFERROR(INDEX(REPORT_DATA_BY_ZONE!$A:$AG,$W67,MATCH(Y$16,REPORT_DATA_BY_ZONE!$A$1:$AG$1,0)), "")</f>
        <v/>
      </c>
      <c r="Z67" s="11" t="str">
        <f>IFERROR(INDEX(REPORT_DATA_BY_ZONE!$A:$AG,$W67,MATCH(Z$16,REPORT_DATA_BY_ZONE!$A$1:$AG$1,0)), "")</f>
        <v/>
      </c>
      <c r="AA67" s="11" t="str">
        <f>IFERROR(INDEX(REPORT_DATA_BY_ZONE!$A:$AG,$W67,MATCH(AA$16,REPORT_DATA_BY_ZONE!$A$1:$AG$1,0)), "")</f>
        <v/>
      </c>
      <c r="AB67" s="11" t="str">
        <f>IFERROR(INDEX(REPORT_DATA_BY_ZONE!$A:$AG,$W67,MATCH(AB$16,REPORT_DATA_BY_ZONE!$A$1:$AG$1,0)), "")</f>
        <v/>
      </c>
      <c r="AC67" s="11" t="str">
        <f>IFERROR(INDEX(REPORT_DATA_BY_ZONE!$A:$AG,$W67,MATCH(AC$16,REPORT_DATA_BY_ZONE!$A$1:$AG$1,0)), "")</f>
        <v/>
      </c>
      <c r="AD67" s="11" t="str">
        <f>IFERROR(INDEX(REPORT_DATA_BY_ZONE!$A:$AG,$W67,MATCH(AD$16,REPORT_DATA_BY_ZONE!$A$1:$AG$1,0)), "")</f>
        <v/>
      </c>
      <c r="AE67" s="11" t="str">
        <f>IFERROR(INDEX(REPORT_DATA_BY_ZONE!$A:$AG,$W67,MATCH(AE$16,REPORT_DATA_BY_ZONE!$A$1:$AG$1,0)), "")</f>
        <v/>
      </c>
      <c r="AF67" s="11" t="str">
        <f>IFERROR(INDEX(REPORT_DATA_BY_ZONE!$A:$AG,$W67,MATCH(AF$16,REPORT_DATA_BY_ZONE!$A$1:$AG$1,0)), "")</f>
        <v/>
      </c>
      <c r="AG67" s="11" t="str">
        <f>IFERROR(INDEX(REPORT_DATA_BY_ZONE!$A:$AG,$W67,MATCH(AG$16,REPORT_DATA_BY_ZONE!$A$1:$AG$1,0)), "")</f>
        <v/>
      </c>
      <c r="AH67" s="11" t="str">
        <f>IFERROR(INDEX(REPORT_DATA_BY_ZONE!$A:$AG,$W67,MATCH(AH$16,REPORT_DATA_BY_ZONE!$A$1:$AG$1,0)), "")</f>
        <v/>
      </c>
      <c r="AI67" s="11" t="str">
        <f>IFERROR(INDEX(REPORT_DATA_BY_ZONE!$A:$AG,$W67,MATCH(AI$16,REPORT_DATA_BY_ZONE!$A$1:$AG$1,0)), "")</f>
        <v/>
      </c>
      <c r="AJ67" s="11" t="str">
        <f>IFERROR(INDEX(REPORT_DATA_BY_ZONE!$A:$AG,$W67,MATCH(AJ$16,REPORT_DATA_BY_ZONE!$A$1:$AG$1,0)), "")</f>
        <v/>
      </c>
      <c r="AK67" s="11" t="str">
        <f>IFERROR(INDEX(REPORT_DATA_BY_ZONE!$A:$AG,$W67,MATCH(AK$16,REPORT_DATA_BY_ZONE!$A$1:$AG$1,0)), "")</f>
        <v/>
      </c>
      <c r="AL67" s="11" t="str">
        <f>IFERROR(INDEX(REPORT_DATA_BY_ZONE!$A:$AG,$W67,MATCH(AL$16,REPORT_DATA_BY_ZONE!$A$1:$AG$1,0)), "")</f>
        <v/>
      </c>
      <c r="AM67" s="11" t="str">
        <f>IFERROR(INDEX(REPORT_DATA_BY_ZONE!$A:$AG,$W67,MATCH(AM$16,REPORT_DATA_BY_ZONE!$A$1:$AG$1,0)), "")</f>
        <v/>
      </c>
    </row>
    <row r="68" spans="20:39">
      <c r="T68" s="30" t="s">
        <v>53</v>
      </c>
      <c r="U68" s="77"/>
      <c r="V68" s="20" t="str">
        <f t="shared" si="10"/>
        <v>2016:2:5:7:SOUTH</v>
      </c>
      <c r="W68" s="14" t="e">
        <f>MATCH($V68,REPORT_DATA_BY_ZONE!$A:$A, 0)</f>
        <v>#N/A</v>
      </c>
      <c r="X68" s="11" t="str">
        <f>IFERROR(INDEX(REPORT_DATA_BY_ZONE!$A:$AG,$W68,MATCH(X$16,REPORT_DATA_BY_ZONE!$A$1:$AG$1,0)), "")</f>
        <v/>
      </c>
      <c r="Y68" s="11" t="str">
        <f>IFERROR(INDEX(REPORT_DATA_BY_ZONE!$A:$AG,$W68,MATCH(Y$16,REPORT_DATA_BY_ZONE!$A$1:$AG$1,0)), "")</f>
        <v/>
      </c>
      <c r="Z68" s="11" t="str">
        <f>IFERROR(INDEX(REPORT_DATA_BY_ZONE!$A:$AG,$W68,MATCH(Z$16,REPORT_DATA_BY_ZONE!$A$1:$AG$1,0)), "")</f>
        <v/>
      </c>
      <c r="AA68" s="11" t="str">
        <f>IFERROR(INDEX(REPORT_DATA_BY_ZONE!$A:$AG,$W68,MATCH(AA$16,REPORT_DATA_BY_ZONE!$A$1:$AG$1,0)), "")</f>
        <v/>
      </c>
      <c r="AB68" s="11" t="str">
        <f>IFERROR(INDEX(REPORT_DATA_BY_ZONE!$A:$AG,$W68,MATCH(AB$16,REPORT_DATA_BY_ZONE!$A$1:$AG$1,0)), "")</f>
        <v/>
      </c>
      <c r="AC68" s="11" t="str">
        <f>IFERROR(INDEX(REPORT_DATA_BY_ZONE!$A:$AG,$W68,MATCH(AC$16,REPORT_DATA_BY_ZONE!$A$1:$AG$1,0)), "")</f>
        <v/>
      </c>
      <c r="AD68" s="11" t="str">
        <f>IFERROR(INDEX(REPORT_DATA_BY_ZONE!$A:$AG,$W68,MATCH(AD$16,REPORT_DATA_BY_ZONE!$A$1:$AG$1,0)), "")</f>
        <v/>
      </c>
      <c r="AE68" s="11" t="str">
        <f>IFERROR(INDEX(REPORT_DATA_BY_ZONE!$A:$AG,$W68,MATCH(AE$16,REPORT_DATA_BY_ZONE!$A$1:$AG$1,0)), "")</f>
        <v/>
      </c>
      <c r="AF68" s="11" t="str">
        <f>IFERROR(INDEX(REPORT_DATA_BY_ZONE!$A:$AG,$W68,MATCH(AF$16,REPORT_DATA_BY_ZONE!$A$1:$AG$1,0)), "")</f>
        <v/>
      </c>
      <c r="AG68" s="11" t="str">
        <f>IFERROR(INDEX(REPORT_DATA_BY_ZONE!$A:$AG,$W68,MATCH(AG$16,REPORT_DATA_BY_ZONE!$A$1:$AG$1,0)), "")</f>
        <v/>
      </c>
      <c r="AH68" s="11" t="str">
        <f>IFERROR(INDEX(REPORT_DATA_BY_ZONE!$A:$AG,$W68,MATCH(AH$16,REPORT_DATA_BY_ZONE!$A$1:$AG$1,0)), "")</f>
        <v/>
      </c>
      <c r="AI68" s="11" t="str">
        <f>IFERROR(INDEX(REPORT_DATA_BY_ZONE!$A:$AG,$W68,MATCH(AI$16,REPORT_DATA_BY_ZONE!$A$1:$AG$1,0)), "")</f>
        <v/>
      </c>
      <c r="AJ68" s="11" t="str">
        <f>IFERROR(INDEX(REPORT_DATA_BY_ZONE!$A:$AG,$W68,MATCH(AJ$16,REPORT_DATA_BY_ZONE!$A$1:$AG$1,0)), "")</f>
        <v/>
      </c>
      <c r="AK68" s="11" t="str">
        <f>IFERROR(INDEX(REPORT_DATA_BY_ZONE!$A:$AG,$W68,MATCH(AK$16,REPORT_DATA_BY_ZONE!$A$1:$AG$1,0)), "")</f>
        <v/>
      </c>
      <c r="AL68" s="11" t="str">
        <f>IFERROR(INDEX(REPORT_DATA_BY_ZONE!$A:$AG,$W68,MATCH(AL$16,REPORT_DATA_BY_ZONE!$A$1:$AG$1,0)), "")</f>
        <v/>
      </c>
      <c r="AM68" s="11" t="str">
        <f>IFERROR(INDEX(REPORT_DATA_BY_ZONE!$A:$AG,$W68,MATCH(AM$16,REPORT_DATA_BY_ZONE!$A$1:$AG$1,0)), "")</f>
        <v/>
      </c>
    </row>
    <row r="69" spans="20:39">
      <c r="T69" s="30" t="s">
        <v>52</v>
      </c>
      <c r="U69" s="77"/>
      <c r="V69" s="20" t="str">
        <f t="shared" si="10"/>
        <v>2016:2:5:7:WEST</v>
      </c>
      <c r="W69" s="14" t="e">
        <f>MATCH($V69,REPORT_DATA_BY_ZONE!$A:$A, 0)</f>
        <v>#N/A</v>
      </c>
      <c r="X69" s="11" t="str">
        <f>IFERROR(INDEX(REPORT_DATA_BY_ZONE!$A:$AG,$W69,MATCH(X$16,REPORT_DATA_BY_ZONE!$A$1:$AG$1,0)), "")</f>
        <v/>
      </c>
      <c r="Y69" s="11" t="str">
        <f>IFERROR(INDEX(REPORT_DATA_BY_ZONE!$A:$AG,$W69,MATCH(Y$16,REPORT_DATA_BY_ZONE!$A$1:$AG$1,0)), "")</f>
        <v/>
      </c>
      <c r="Z69" s="11" t="str">
        <f>IFERROR(INDEX(REPORT_DATA_BY_ZONE!$A:$AG,$W69,MATCH(Z$16,REPORT_DATA_BY_ZONE!$A$1:$AG$1,0)), "")</f>
        <v/>
      </c>
      <c r="AA69" s="11" t="str">
        <f>IFERROR(INDEX(REPORT_DATA_BY_ZONE!$A:$AG,$W69,MATCH(AA$16,REPORT_DATA_BY_ZONE!$A$1:$AG$1,0)), "")</f>
        <v/>
      </c>
      <c r="AB69" s="11" t="str">
        <f>IFERROR(INDEX(REPORT_DATA_BY_ZONE!$A:$AG,$W69,MATCH(AB$16,REPORT_DATA_BY_ZONE!$A$1:$AG$1,0)), "")</f>
        <v/>
      </c>
      <c r="AC69" s="11" t="str">
        <f>IFERROR(INDEX(REPORT_DATA_BY_ZONE!$A:$AG,$W69,MATCH(AC$16,REPORT_DATA_BY_ZONE!$A$1:$AG$1,0)), "")</f>
        <v/>
      </c>
      <c r="AD69" s="11" t="str">
        <f>IFERROR(INDEX(REPORT_DATA_BY_ZONE!$A:$AG,$W69,MATCH(AD$16,REPORT_DATA_BY_ZONE!$A$1:$AG$1,0)), "")</f>
        <v/>
      </c>
      <c r="AE69" s="11" t="str">
        <f>IFERROR(INDEX(REPORT_DATA_BY_ZONE!$A:$AG,$W69,MATCH(AE$16,REPORT_DATA_BY_ZONE!$A$1:$AG$1,0)), "")</f>
        <v/>
      </c>
      <c r="AF69" s="11" t="str">
        <f>IFERROR(INDEX(REPORT_DATA_BY_ZONE!$A:$AG,$W69,MATCH(AF$16,REPORT_DATA_BY_ZONE!$A$1:$AG$1,0)), "")</f>
        <v/>
      </c>
      <c r="AG69" s="11" t="str">
        <f>IFERROR(INDEX(REPORT_DATA_BY_ZONE!$A:$AG,$W69,MATCH(AG$16,REPORT_DATA_BY_ZONE!$A$1:$AG$1,0)), "")</f>
        <v/>
      </c>
      <c r="AH69" s="11" t="str">
        <f>IFERROR(INDEX(REPORT_DATA_BY_ZONE!$A:$AG,$W69,MATCH(AH$16,REPORT_DATA_BY_ZONE!$A$1:$AG$1,0)), "")</f>
        <v/>
      </c>
      <c r="AI69" s="11" t="str">
        <f>IFERROR(INDEX(REPORT_DATA_BY_ZONE!$A:$AG,$W69,MATCH(AI$16,REPORT_DATA_BY_ZONE!$A$1:$AG$1,0)), "")</f>
        <v/>
      </c>
      <c r="AJ69" s="11" t="str">
        <f>IFERROR(INDEX(REPORT_DATA_BY_ZONE!$A:$AG,$W69,MATCH(AJ$16,REPORT_DATA_BY_ZONE!$A$1:$AG$1,0)), "")</f>
        <v/>
      </c>
      <c r="AK69" s="11" t="str">
        <f>IFERROR(INDEX(REPORT_DATA_BY_ZONE!$A:$AG,$W69,MATCH(AK$16,REPORT_DATA_BY_ZONE!$A$1:$AG$1,0)), "")</f>
        <v/>
      </c>
      <c r="AL69" s="11" t="str">
        <f>IFERROR(INDEX(REPORT_DATA_BY_ZONE!$A:$AG,$W69,MATCH(AL$16,REPORT_DATA_BY_ZONE!$A$1:$AG$1,0)), "")</f>
        <v/>
      </c>
      <c r="AM69" s="11" t="str">
        <f>IFERROR(INDEX(REPORT_DATA_BY_ZONE!$A:$AG,$W69,MATCH(AM$16,REPORT_DATA_BY_ZONE!$A$1:$AG$1,0)), "")</f>
        <v/>
      </c>
    </row>
    <row r="70" spans="20:39">
      <c r="T70" s="30" t="s">
        <v>51</v>
      </c>
      <c r="U70" s="77"/>
      <c r="V70" s="20" t="str">
        <f t="shared" si="10"/>
        <v>2016:2:5:7:EAST</v>
      </c>
      <c r="W70" s="14" t="e">
        <f>MATCH($V70,REPORT_DATA_BY_ZONE!$A:$A, 0)</f>
        <v>#N/A</v>
      </c>
      <c r="X70" s="11" t="str">
        <f>IFERROR(INDEX(REPORT_DATA_BY_ZONE!$A:$AG,$W70,MATCH(X$16,REPORT_DATA_BY_ZONE!$A$1:$AG$1,0)), "")</f>
        <v/>
      </c>
      <c r="Y70" s="11" t="str">
        <f>IFERROR(INDEX(REPORT_DATA_BY_ZONE!$A:$AG,$W70,MATCH(Y$16,REPORT_DATA_BY_ZONE!$A$1:$AG$1,0)), "")</f>
        <v/>
      </c>
      <c r="Z70" s="11" t="str">
        <f>IFERROR(INDEX(REPORT_DATA_BY_ZONE!$A:$AG,$W70,MATCH(Z$16,REPORT_DATA_BY_ZONE!$A$1:$AG$1,0)), "")</f>
        <v/>
      </c>
      <c r="AA70" s="11" t="str">
        <f>IFERROR(INDEX(REPORT_DATA_BY_ZONE!$A:$AG,$W70,MATCH(AA$16,REPORT_DATA_BY_ZONE!$A$1:$AG$1,0)), "")</f>
        <v/>
      </c>
      <c r="AB70" s="11" t="str">
        <f>IFERROR(INDEX(REPORT_DATA_BY_ZONE!$A:$AG,$W70,MATCH(AB$16,REPORT_DATA_BY_ZONE!$A$1:$AG$1,0)), "")</f>
        <v/>
      </c>
      <c r="AC70" s="11" t="str">
        <f>IFERROR(INDEX(REPORT_DATA_BY_ZONE!$A:$AG,$W70,MATCH(AC$16,REPORT_DATA_BY_ZONE!$A$1:$AG$1,0)), "")</f>
        <v/>
      </c>
      <c r="AD70" s="11" t="str">
        <f>IFERROR(INDEX(REPORT_DATA_BY_ZONE!$A:$AG,$W70,MATCH(AD$16,REPORT_DATA_BY_ZONE!$A$1:$AG$1,0)), "")</f>
        <v/>
      </c>
      <c r="AE70" s="11" t="str">
        <f>IFERROR(INDEX(REPORT_DATA_BY_ZONE!$A:$AG,$W70,MATCH(AE$16,REPORT_DATA_BY_ZONE!$A$1:$AG$1,0)), "")</f>
        <v/>
      </c>
      <c r="AF70" s="11" t="str">
        <f>IFERROR(INDEX(REPORT_DATA_BY_ZONE!$A:$AG,$W70,MATCH(AF$16,REPORT_DATA_BY_ZONE!$A$1:$AG$1,0)), "")</f>
        <v/>
      </c>
      <c r="AG70" s="11" t="str">
        <f>IFERROR(INDEX(REPORT_DATA_BY_ZONE!$A:$AG,$W70,MATCH(AG$16,REPORT_DATA_BY_ZONE!$A$1:$AG$1,0)), "")</f>
        <v/>
      </c>
      <c r="AH70" s="11" t="str">
        <f>IFERROR(INDEX(REPORT_DATA_BY_ZONE!$A:$AG,$W70,MATCH(AH$16,REPORT_DATA_BY_ZONE!$A$1:$AG$1,0)), "")</f>
        <v/>
      </c>
      <c r="AI70" s="11" t="str">
        <f>IFERROR(INDEX(REPORT_DATA_BY_ZONE!$A:$AG,$W70,MATCH(AI$16,REPORT_DATA_BY_ZONE!$A$1:$AG$1,0)), "")</f>
        <v/>
      </c>
      <c r="AJ70" s="11" t="str">
        <f>IFERROR(INDEX(REPORT_DATA_BY_ZONE!$A:$AG,$W70,MATCH(AJ$16,REPORT_DATA_BY_ZONE!$A$1:$AG$1,0)), "")</f>
        <v/>
      </c>
      <c r="AK70" s="11" t="str">
        <f>IFERROR(INDEX(REPORT_DATA_BY_ZONE!$A:$AG,$W70,MATCH(AK$16,REPORT_DATA_BY_ZONE!$A$1:$AG$1,0)), "")</f>
        <v/>
      </c>
      <c r="AL70" s="11" t="str">
        <f>IFERROR(INDEX(REPORT_DATA_BY_ZONE!$A:$AG,$W70,MATCH(AL$16,REPORT_DATA_BY_ZONE!$A$1:$AG$1,0)), "")</f>
        <v/>
      </c>
      <c r="AM70" s="11" t="str">
        <f>IFERROR(INDEX(REPORT_DATA_BY_ZONE!$A:$AG,$W70,MATCH(AM$16,REPORT_DATA_BY_ZONE!$A$1:$AG$1,0)), "")</f>
        <v/>
      </c>
    </row>
    <row r="71" spans="20:39">
      <c r="T71" s="30" t="s">
        <v>45</v>
      </c>
      <c r="U71" s="77"/>
      <c r="V71" s="20" t="str">
        <f t="shared" si="10"/>
        <v>2016:2:5:7:TAOYUAN</v>
      </c>
      <c r="W71" s="14" t="e">
        <f>MATCH($V71,REPORT_DATA_BY_ZONE!$A:$A, 0)</f>
        <v>#N/A</v>
      </c>
      <c r="X71" s="11" t="str">
        <f>IFERROR(INDEX(REPORT_DATA_BY_ZONE!$A:$AG,$W71,MATCH(X$16,REPORT_DATA_BY_ZONE!$A$1:$AG$1,0)), "")</f>
        <v/>
      </c>
      <c r="Y71" s="11" t="str">
        <f>IFERROR(INDEX(REPORT_DATA_BY_ZONE!$A:$AG,$W71,MATCH(Y$16,REPORT_DATA_BY_ZONE!$A$1:$AG$1,0)), "")</f>
        <v/>
      </c>
      <c r="Z71" s="11" t="str">
        <f>IFERROR(INDEX(REPORT_DATA_BY_ZONE!$A:$AG,$W71,MATCH(Z$16,REPORT_DATA_BY_ZONE!$A$1:$AG$1,0)), "")</f>
        <v/>
      </c>
      <c r="AA71" s="11" t="str">
        <f>IFERROR(INDEX(REPORT_DATA_BY_ZONE!$A:$AG,$W71,MATCH(AA$16,REPORT_DATA_BY_ZONE!$A$1:$AG$1,0)), "")</f>
        <v/>
      </c>
      <c r="AB71" s="11" t="str">
        <f>IFERROR(INDEX(REPORT_DATA_BY_ZONE!$A:$AG,$W71,MATCH(AB$16,REPORT_DATA_BY_ZONE!$A$1:$AG$1,0)), "")</f>
        <v/>
      </c>
      <c r="AC71" s="11" t="str">
        <f>IFERROR(INDEX(REPORT_DATA_BY_ZONE!$A:$AG,$W71,MATCH(AC$16,REPORT_DATA_BY_ZONE!$A$1:$AG$1,0)), "")</f>
        <v/>
      </c>
      <c r="AD71" s="11" t="str">
        <f>IFERROR(INDEX(REPORT_DATA_BY_ZONE!$A:$AG,$W71,MATCH(AD$16,REPORT_DATA_BY_ZONE!$A$1:$AG$1,0)), "")</f>
        <v/>
      </c>
      <c r="AE71" s="11" t="str">
        <f>IFERROR(INDEX(REPORT_DATA_BY_ZONE!$A:$AG,$W71,MATCH(AE$16,REPORT_DATA_BY_ZONE!$A$1:$AG$1,0)), "")</f>
        <v/>
      </c>
      <c r="AF71" s="11" t="str">
        <f>IFERROR(INDEX(REPORT_DATA_BY_ZONE!$A:$AG,$W71,MATCH(AF$16,REPORT_DATA_BY_ZONE!$A$1:$AG$1,0)), "")</f>
        <v/>
      </c>
      <c r="AG71" s="11" t="str">
        <f>IFERROR(INDEX(REPORT_DATA_BY_ZONE!$A:$AG,$W71,MATCH(AG$16,REPORT_DATA_BY_ZONE!$A$1:$AG$1,0)), "")</f>
        <v/>
      </c>
      <c r="AH71" s="11" t="str">
        <f>IFERROR(INDEX(REPORT_DATA_BY_ZONE!$A:$AG,$W71,MATCH(AH$16,REPORT_DATA_BY_ZONE!$A$1:$AG$1,0)), "")</f>
        <v/>
      </c>
      <c r="AI71" s="11" t="str">
        <f>IFERROR(INDEX(REPORT_DATA_BY_ZONE!$A:$AG,$W71,MATCH(AI$16,REPORT_DATA_BY_ZONE!$A$1:$AG$1,0)), "")</f>
        <v/>
      </c>
      <c r="AJ71" s="11" t="str">
        <f>IFERROR(INDEX(REPORT_DATA_BY_ZONE!$A:$AG,$W71,MATCH(AJ$16,REPORT_DATA_BY_ZONE!$A$1:$AG$1,0)), "")</f>
        <v/>
      </c>
      <c r="AK71" s="11" t="str">
        <f>IFERROR(INDEX(REPORT_DATA_BY_ZONE!$A:$AG,$W71,MATCH(AK$16,REPORT_DATA_BY_ZONE!$A$1:$AG$1,0)), "")</f>
        <v/>
      </c>
      <c r="AL71" s="11" t="str">
        <f>IFERROR(INDEX(REPORT_DATA_BY_ZONE!$A:$AG,$W71,MATCH(AL$16,REPORT_DATA_BY_ZONE!$A$1:$AG$1,0)), "")</f>
        <v/>
      </c>
      <c r="AM71" s="11" t="str">
        <f>IFERROR(INDEX(REPORT_DATA_BY_ZONE!$A:$AG,$W71,MATCH(AM$16,REPORT_DATA_BY_ZONE!$A$1:$AG$1,0)), "")</f>
        <v/>
      </c>
    </row>
  </sheetData>
  <mergeCells count="23">
    <mergeCell ref="R1:R5"/>
    <mergeCell ref="S1:S5"/>
    <mergeCell ref="I1:I5"/>
    <mergeCell ref="U61:U71"/>
    <mergeCell ref="D4:G4"/>
    <mergeCell ref="D5:G5"/>
    <mergeCell ref="J1:J5"/>
    <mergeCell ref="K1:K5"/>
    <mergeCell ref="L1:L5"/>
    <mergeCell ref="M1:M5"/>
    <mergeCell ref="U17:U27"/>
    <mergeCell ref="U28:U38"/>
    <mergeCell ref="U39:U49"/>
    <mergeCell ref="U50:U60"/>
    <mergeCell ref="N1:N5"/>
    <mergeCell ref="O1:O5"/>
    <mergeCell ref="P1:P5"/>
    <mergeCell ref="Q1:Q5"/>
    <mergeCell ref="A2:A3"/>
    <mergeCell ref="A4:A5"/>
    <mergeCell ref="D2:G2"/>
    <mergeCell ref="D3:G3"/>
    <mergeCell ref="C2:C3"/>
  </mergeCells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13</vt:i4>
      </vt:variant>
    </vt:vector>
  </HeadingPairs>
  <TitlesOfParts>
    <vt:vector size="61" baseType="lpstr">
      <vt:lpstr>CONTROLS</vt:lpstr>
      <vt:lpstr>REPORT_DATA_BY_COMP</vt:lpstr>
      <vt:lpstr>REPORT_DATA_BY_ZONE</vt:lpstr>
      <vt:lpstr>REPORT_DATA_BY_STAKE</vt:lpstr>
      <vt:lpstr>REPORT_DATA_BY_STAKE_MONTH</vt:lpstr>
      <vt:lpstr>REPORT_DATA_BY_ZONE_MONTH</vt:lpstr>
      <vt:lpstr>BAPTISM_SOURCE_ZONE_MONTH</vt:lpstr>
      <vt:lpstr>BAPTISM_SOURCE_STAKE_MONTH</vt:lpstr>
      <vt:lpstr>MISSION_TOTALS</vt:lpstr>
      <vt:lpstr>OFFICE_ZONE</vt:lpstr>
      <vt:lpstr>OFFICE_ZONE_GRAPH</vt:lpstr>
      <vt:lpstr>OFFICE_ZONE_GRAPH_DATA</vt:lpstr>
      <vt:lpstr>TAOYUAN_ZONE</vt:lpstr>
      <vt:lpstr>TAOYUAN_ZONE_GRAPH</vt:lpstr>
      <vt:lpstr>TAOYUAN_ZONE_GRAPH_DATA</vt:lpstr>
      <vt:lpstr>TAOYUAN_3_DISTRICT</vt:lpstr>
      <vt:lpstr>TAOYUAN_3_DISTRICT_GRAPH</vt:lpstr>
      <vt:lpstr>TAOYUAN_3_DISTRICT_GRAPH_DATA</vt:lpstr>
      <vt:lpstr>EAST_ZONE</vt:lpstr>
      <vt:lpstr>EAST_ZONE_GRAPH</vt:lpstr>
      <vt:lpstr>EAST_ZONE_GRAPH_DATA</vt:lpstr>
      <vt:lpstr>HUALIAN_ZONE</vt:lpstr>
      <vt:lpstr>HUALIAN_ZONE_GRAPH</vt:lpstr>
      <vt:lpstr>HUALIAN_ZONE_GRAPH_DATA</vt:lpstr>
      <vt:lpstr>TAIDONG_ZONE</vt:lpstr>
      <vt:lpstr>TAIDONG_ZONE_GRAPH</vt:lpstr>
      <vt:lpstr>TAIDONG_ZONE_GRAPH_DATA</vt:lpstr>
      <vt:lpstr>ZHUNAN_ZONE</vt:lpstr>
      <vt:lpstr>ZHUNAN_ZONE_GRAPH</vt:lpstr>
      <vt:lpstr>ZHUNAN_ZONE_GRAPH_DATA</vt:lpstr>
      <vt:lpstr>XINZHU_ZONE</vt:lpstr>
      <vt:lpstr>XINZHU_ZONE_GRAPH</vt:lpstr>
      <vt:lpstr>XINZHU_ZONE_GRAPH_DATA</vt:lpstr>
      <vt:lpstr>CENTRAL_ZONE</vt:lpstr>
      <vt:lpstr>CENTRAL_ZONE_GRAPH</vt:lpstr>
      <vt:lpstr>CENTRAL_ZONE_GRAPH_DATA</vt:lpstr>
      <vt:lpstr>CENTRAL_STAKE</vt:lpstr>
      <vt:lpstr>CENTRAL_STAKE_GRAPH</vt:lpstr>
      <vt:lpstr>CENTRAL_STAKE_GRAPH_DATA</vt:lpstr>
      <vt:lpstr>NORTH_ZONE</vt:lpstr>
      <vt:lpstr>NORTH_ZONE_GRAPH</vt:lpstr>
      <vt:lpstr>NORTH_ZONE_GRAPH_DATA</vt:lpstr>
      <vt:lpstr>SOUTH_ZONE</vt:lpstr>
      <vt:lpstr>SOUTH_ZONE_GRAPH</vt:lpstr>
      <vt:lpstr>SOUTH_ZONE_GRAPH_DATA</vt:lpstr>
      <vt:lpstr>WEST_ZONE</vt:lpstr>
      <vt:lpstr>WEST_ZONE_GRAPH</vt:lpstr>
      <vt:lpstr>WEST_ZONE_GRAPH_DATA</vt:lpstr>
      <vt:lpstr>BAPTISM_SOURCE_STAKE_MONTH!baptism_source_stake_month</vt:lpstr>
      <vt:lpstr>BAPTISM_SOURCE_ZONE_MONTH!baptism_source_zone_month</vt:lpstr>
      <vt:lpstr>DATE</vt:lpstr>
      <vt:lpstr>DAY</vt:lpstr>
      <vt:lpstr>MONTH</vt:lpstr>
      <vt:lpstr>REPORT_DATA_BY_COMP!report_data</vt:lpstr>
      <vt:lpstr>REPORT_DATA_BY_ZONE!report_data_by_zone</vt:lpstr>
      <vt:lpstr>REPORT_DATA_BY_STAKE!report_data_stake</vt:lpstr>
      <vt:lpstr>REPORT_DATA_BY_STAKE_MONTH!report_data_stake_month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2016-02-21T10:40:49Z</cp:lastPrinted>
  <dcterms:created xsi:type="dcterms:W3CDTF">2016-01-05T05:01:49Z</dcterms:created>
  <dcterms:modified xsi:type="dcterms:W3CDTF">2016-02-21T10:51:06Z</dcterms:modified>
</cp:coreProperties>
</file>