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12" activeTab="17"/>
  </bookViews>
  <sheets>
    <sheet name="CONTROLS" sheetId="4" r:id="rId1"/>
    <sheet name="REPORT_DATA_BY_COMP" sheetId="24" r:id="rId2"/>
    <sheet name="REPORT_DATA_BY_DISTRICT" sheetId="188" r:id="rId3"/>
    <sheet name="REPORT_DATA_BY_DISTRICT_MONTH" sheetId="189" r:id="rId4"/>
    <sheet name="REPORT_DATA_BY_ZONE" sheetId="25" r:id="rId5"/>
    <sheet name="REPORT_DATA_BY_STAKE" sheetId="182" r:id="rId6"/>
    <sheet name="REPORT_DATA_BY_STAKE_MONTH" sheetId="183" r:id="rId7"/>
    <sheet name="REPORT_DATA_BY_ZONE_MONTH" sheetId="43" r:id="rId8"/>
    <sheet name="BAPTISM_SOURCE_DISTRICT_MONTH" sheetId="190" r:id="rId9"/>
    <sheet name="BAPTISM_SOURCE_ZONE_MONTH" sheetId="48" r:id="rId10"/>
    <sheet name="BAPTISM_SOURCE_STAKE_MONTH" sheetId="184" r:id="rId11"/>
    <sheet name="MISSION_TOTALS" sheetId="259" r:id="rId12"/>
    <sheet name="OFFICE_ZONE" sheetId="260" r:id="rId13"/>
    <sheet name="OFFICE_ZONE_GRAPH" sheetId="246" r:id="rId14"/>
    <sheet name="OFFICE_ZONE_GRAPH_DATA" sheetId="247" r:id="rId15"/>
    <sheet name="TAOYUAN_ZONE" sheetId="84" r:id="rId16"/>
    <sheet name="TAOYUAN_ZONE_GRAPH" sheetId="118" r:id="rId17"/>
    <sheet name="TAOYUAN_ZONE_GRAPH_DATA" sheetId="119" r:id="rId18"/>
    <sheet name="TAOYUAN_3_DISTRICT" sheetId="185" r:id="rId19"/>
    <sheet name="BADE_DISTRICT" sheetId="192" r:id="rId20"/>
    <sheet name="ZHONGLI_DISTRICT" sheetId="191" r:id="rId21"/>
    <sheet name="EAST_ZONE" sheetId="193" r:id="rId22"/>
    <sheet name="EAST_ZONE_GRAPH" sheetId="194" r:id="rId23"/>
    <sheet name="EAST_ZONE_GRAPH_DATA" sheetId="195" r:id="rId24"/>
    <sheet name="SONGSHAN_DISTRICT" sheetId="196" r:id="rId25"/>
    <sheet name="JILONG_DISTRICT" sheetId="199" r:id="rId26"/>
    <sheet name="XIZHI_DISTRICT" sheetId="200" r:id="rId27"/>
    <sheet name="YILAN_DISTRICT" sheetId="201" r:id="rId28"/>
    <sheet name="HUALIAN_ZONE" sheetId="248" r:id="rId29"/>
    <sheet name="HUALIAN_ZONE_GRAPH" sheetId="231" r:id="rId30"/>
    <sheet name="HUALIAN_ZONE_GRAPH_DATA" sheetId="232" r:id="rId31"/>
    <sheet name="JIAN_DISTRICT" sheetId="203" r:id="rId32"/>
    <sheet name="HUALIAN_DISTRICT" sheetId="204" r:id="rId33"/>
    <sheet name="TAIDONG_ZONE" sheetId="249" r:id="rId34"/>
    <sheet name="TAIDONG_ZONE_GRAPH" sheetId="233" r:id="rId35"/>
    <sheet name="TAIDONG_ZONE_GRAPH_DATA" sheetId="234" r:id="rId36"/>
    <sheet name="TAIDONG_2_DISTRICT" sheetId="206" r:id="rId37"/>
    <sheet name="TAIDONG_1_3_DISTRICT" sheetId="207" r:id="rId38"/>
    <sheet name="YULI_DISTRICT" sheetId="208" r:id="rId39"/>
    <sheet name="ZHUNAN_ZONE" sheetId="250" r:id="rId40"/>
    <sheet name="ZHUNAN_ZONE_GRAPH" sheetId="235" r:id="rId41"/>
    <sheet name="ZHUNAN_ZONE_GRAPH_DATA" sheetId="236" r:id="rId42"/>
    <sheet name="ZHUNAN_DISTRICT" sheetId="210" r:id="rId43"/>
    <sheet name="TOUFEN_MIAOLI_DISTRICT" sheetId="211" r:id="rId44"/>
    <sheet name="XINZHU_ZONE" sheetId="251" r:id="rId45"/>
    <sheet name="XINZHU_ZONE_GRAPH" sheetId="237" r:id="rId46"/>
    <sheet name="XINZHU_ZONE_GRAPH_DATA" sheetId="238" r:id="rId47"/>
    <sheet name="XINZHU_DISTRICT" sheetId="214" r:id="rId48"/>
    <sheet name="ZHUDONG_DISTRICT" sheetId="215" r:id="rId49"/>
    <sheet name="ZHUBEI_DISTRICT" sheetId="216" r:id="rId50"/>
    <sheet name="CENTRAL_ZONE" sheetId="252" r:id="rId51"/>
    <sheet name="CENTRAL_ZONE_GRAPH" sheetId="239" r:id="rId52"/>
    <sheet name="CENTRAL_ZONE_GRAPH_DATA" sheetId="240" r:id="rId53"/>
    <sheet name="WANDA_DISTRICT" sheetId="218" r:id="rId54"/>
    <sheet name="SANCHONG_DISTRICT" sheetId="219" r:id="rId55"/>
    <sheet name="NORTH_ZONE" sheetId="253" r:id="rId56"/>
    <sheet name="NORTH_ZONE_GRAPH" sheetId="241" r:id="rId57"/>
    <sheet name="NORTH_ZONE_GRAPH_DATA" sheetId="242" r:id="rId58"/>
    <sheet name="SHILIN_DISTRICT" sheetId="221" r:id="rId59"/>
    <sheet name="BEITOU_DISTRICT" sheetId="222" r:id="rId60"/>
    <sheet name="SOUTH_ZONE" sheetId="254" r:id="rId61"/>
    <sheet name="SOUTH_ZONE_GRAPH" sheetId="256" r:id="rId62"/>
    <sheet name="SOUTH_ZONE_GRAPH_DATA" sheetId="257" r:id="rId63"/>
    <sheet name="JINGXIN_DISTRICT" sheetId="224" r:id="rId64"/>
    <sheet name="XINDIAN_DISTRICT" sheetId="225" r:id="rId65"/>
    <sheet name="SHUANGHE_DISTRICT" sheetId="226" r:id="rId66"/>
    <sheet name="WEST_ZONE" sheetId="255" r:id="rId67"/>
    <sheet name="WEST_ZONE_GRAPH" sheetId="243" r:id="rId68"/>
    <sheet name="WEST_ZONE_GRAPH_DATA" sheetId="244" r:id="rId69"/>
    <sheet name="TUCHENG_DISTRICT" sheetId="228" r:id="rId70"/>
    <sheet name="XINZHUANG_DISTRICT" sheetId="229" r:id="rId71"/>
    <sheet name="BANQIAO_DISTRICT" sheetId="230" r:id="rId72"/>
  </sheets>
  <externalReferences>
    <externalReference r:id="rId73"/>
  </externalReferences>
  <definedNames>
    <definedName name="baptism_source_district_month" localSheetId="8">BAPTISM_SOURCE_DISTRICT_MONTH!$A$1:$H$6</definedName>
    <definedName name="baptism_source_stake_month" localSheetId="10">BAPTISM_SOURCE_STAKE_MONTH!$A$1:$H$5</definedName>
    <definedName name="baptism_source_zone_month" localSheetId="9">BAPTISM_SOURCE_ZONE_MONTH!$A$1:$H$16</definedName>
    <definedName name="DATE">CONTROLS!$B$1</definedName>
    <definedName name="DAY">CONTROLS!$D$5</definedName>
    <definedName name="MONTH">CONTROLS!$D$2</definedName>
    <definedName name="_xlnm.Print_Area" localSheetId="11">MISSION_TOTALS!$A$1:$S$15</definedName>
    <definedName name="report_data" localSheetId="1">REPORT_DATA_BY_COMP!$A$1:$R$586</definedName>
    <definedName name="report_data_by_zone" localSheetId="4">REPORT_DATA_BY_ZONE!$A$1:$R$66</definedName>
    <definedName name="report_data_district" localSheetId="2">REPORT_DATA_BY_DISTRICT!$A$1:$R$180</definedName>
    <definedName name="report_data_district_month" localSheetId="3">REPORT_DATA_BY_DISTRICT_MONTH!$A$1:$R$69</definedName>
    <definedName name="report_data_stake" localSheetId="5">REPORT_DATA_BY_STAKE!$A$1:$R$49</definedName>
    <definedName name="report_data_stake_month" localSheetId="6">REPORT_DATA_BY_STAKE_MONTH!$A$1:$R$17</definedName>
    <definedName name="report_data_zone_month" localSheetId="7">REPORT_DATA_BY_ZONE_MONTH!$A$1:$R$234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 calcMode="manual"/>
</workbook>
</file>

<file path=xl/calcChain.xml><?xml version="1.0" encoding="utf-8"?>
<calcChain xmlns="http://schemas.openxmlformats.org/spreadsheetml/2006/main">
  <c r="B4" i="260" l="1"/>
  <c r="K4" i="260"/>
  <c r="A4" i="259"/>
  <c r="H4" i="259"/>
  <c r="H38" i="257" l="1"/>
  <c r="H37" i="257"/>
  <c r="H36" i="257"/>
  <c r="H35" i="257"/>
  <c r="H34" i="257"/>
  <c r="H33" i="257"/>
  <c r="H32" i="257"/>
  <c r="H31" i="257"/>
  <c r="H30" i="257"/>
  <c r="H29" i="257"/>
  <c r="H28" i="257"/>
  <c r="H27" i="257"/>
  <c r="H26" i="257"/>
  <c r="H25" i="257"/>
  <c r="H24" i="257"/>
  <c r="H23" i="257"/>
  <c r="H22" i="257"/>
  <c r="H21" i="257"/>
  <c r="H20" i="257"/>
  <c r="H19" i="257"/>
  <c r="H18" i="257"/>
  <c r="H17" i="257"/>
  <c r="H16" i="257"/>
  <c r="H15" i="257"/>
  <c r="H14" i="257"/>
  <c r="H13" i="257"/>
  <c r="H12" i="257"/>
  <c r="H11" i="257"/>
  <c r="H10" i="257"/>
  <c r="H9" i="257"/>
  <c r="H8" i="257"/>
  <c r="H7" i="257"/>
  <c r="H6" i="257"/>
  <c r="H5" i="257"/>
  <c r="H4" i="257"/>
  <c r="H3" i="257"/>
  <c r="G5" i="254"/>
  <c r="K4" i="255"/>
  <c r="K4" i="254"/>
  <c r="K4" i="253"/>
  <c r="K4" i="252"/>
  <c r="K4" i="251"/>
  <c r="K4" i="250"/>
  <c r="K4" i="249"/>
  <c r="K4" i="248"/>
  <c r="C49" i="257"/>
  <c r="B54" i="257"/>
  <c r="B53" i="257"/>
  <c r="B45" i="257"/>
  <c r="B52" i="257"/>
  <c r="B51" i="257"/>
  <c r="B50" i="257"/>
  <c r="AD38" i="257" l="1"/>
  <c r="Z38" i="257"/>
  <c r="AC37" i="257"/>
  <c r="AB36" i="257"/>
  <c r="AA35" i="257"/>
  <c r="AD34" i="257"/>
  <c r="Z34" i="257"/>
  <c r="AC33" i="257"/>
  <c r="AB32" i="257"/>
  <c r="AA31" i="257"/>
  <c r="AD30" i="257"/>
  <c r="Z30" i="257"/>
  <c r="AC29" i="257"/>
  <c r="AB28" i="257"/>
  <c r="AA27" i="257"/>
  <c r="AC38" i="257"/>
  <c r="AB37" i="257"/>
  <c r="AA36" i="257"/>
  <c r="AD35" i="257"/>
  <c r="Z35" i="257"/>
  <c r="AC34" i="257"/>
  <c r="AB33" i="257"/>
  <c r="AA32" i="257"/>
  <c r="AD31" i="257"/>
  <c r="Z31" i="257"/>
  <c r="AC30" i="257"/>
  <c r="AB29" i="257"/>
  <c r="AA28" i="257"/>
  <c r="AD27" i="257"/>
  <c r="Z27" i="257"/>
  <c r="AB38" i="257"/>
  <c r="Z37" i="257"/>
  <c r="AD36" i="257"/>
  <c r="AB34" i="257"/>
  <c r="Z33" i="257"/>
  <c r="AD32" i="257"/>
  <c r="AB30" i="257"/>
  <c r="Z29" i="257"/>
  <c r="AD28" i="257"/>
  <c r="AA38" i="257"/>
  <c r="AC36" i="257"/>
  <c r="AA34" i="257"/>
  <c r="AC32" i="257"/>
  <c r="AA30" i="257"/>
  <c r="AC28" i="257"/>
  <c r="AD37" i="257"/>
  <c r="Z36" i="257"/>
  <c r="AC35" i="257"/>
  <c r="AD33" i="257"/>
  <c r="Z32" i="257"/>
  <c r="AC31" i="257"/>
  <c r="AD29" i="257"/>
  <c r="Z28" i="257"/>
  <c r="AC27" i="257"/>
  <c r="AA37" i="257"/>
  <c r="AB35" i="257"/>
  <c r="AA33" i="257"/>
  <c r="AB31" i="257"/>
  <c r="AA29" i="257"/>
  <c r="AB27" i="257"/>
  <c r="H38" i="247"/>
  <c r="H37" i="247"/>
  <c r="H36" i="247"/>
  <c r="H35" i="247"/>
  <c r="H34" i="247"/>
  <c r="H33" i="247"/>
  <c r="H32" i="247"/>
  <c r="H31" i="247"/>
  <c r="H30" i="247"/>
  <c r="H29" i="247"/>
  <c r="H28" i="247"/>
  <c r="H27" i="247"/>
  <c r="H26" i="247"/>
  <c r="H25" i="247"/>
  <c r="H24" i="247"/>
  <c r="H23" i="247"/>
  <c r="H22" i="247"/>
  <c r="H21" i="247"/>
  <c r="H20" i="247"/>
  <c r="H19" i="247"/>
  <c r="H18" i="247"/>
  <c r="H17" i="247"/>
  <c r="H16" i="247"/>
  <c r="H15" i="247"/>
  <c r="H14" i="247"/>
  <c r="H13" i="247"/>
  <c r="H12" i="247"/>
  <c r="H11" i="247"/>
  <c r="H10" i="247"/>
  <c r="H9" i="247"/>
  <c r="H8" i="247"/>
  <c r="H7" i="247"/>
  <c r="H6" i="247"/>
  <c r="H5" i="247"/>
  <c r="H4" i="247"/>
  <c r="H3" i="247"/>
  <c r="H38" i="244"/>
  <c r="H37" i="244"/>
  <c r="H36" i="244"/>
  <c r="H35" i="244"/>
  <c r="H34" i="244"/>
  <c r="H33" i="244"/>
  <c r="H32" i="244"/>
  <c r="H31" i="244"/>
  <c r="H30" i="244"/>
  <c r="H29" i="244"/>
  <c r="H28" i="244"/>
  <c r="H27" i="244"/>
  <c r="H26" i="244"/>
  <c r="H25" i="244"/>
  <c r="H24" i="244"/>
  <c r="H23" i="244"/>
  <c r="H22" i="244"/>
  <c r="H21" i="244"/>
  <c r="H20" i="244"/>
  <c r="H19" i="244"/>
  <c r="H18" i="244"/>
  <c r="H17" i="244"/>
  <c r="H16" i="244"/>
  <c r="H15" i="244"/>
  <c r="H14" i="244"/>
  <c r="H13" i="244"/>
  <c r="H12" i="244"/>
  <c r="H11" i="244"/>
  <c r="H10" i="244"/>
  <c r="H9" i="244"/>
  <c r="H8" i="244"/>
  <c r="H7" i="244"/>
  <c r="H6" i="244"/>
  <c r="H5" i="244"/>
  <c r="H4" i="244"/>
  <c r="H3" i="244"/>
  <c r="H38" i="242"/>
  <c r="H37" i="242"/>
  <c r="H36" i="242"/>
  <c r="H35" i="242"/>
  <c r="H34" i="242"/>
  <c r="H33" i="242"/>
  <c r="H32" i="242"/>
  <c r="H31" i="242"/>
  <c r="H30" i="242"/>
  <c r="H29" i="242"/>
  <c r="H28" i="242"/>
  <c r="H27" i="242"/>
  <c r="H26" i="242"/>
  <c r="H25" i="242"/>
  <c r="H24" i="242"/>
  <c r="H23" i="242"/>
  <c r="H22" i="242"/>
  <c r="H21" i="242"/>
  <c r="H20" i="242"/>
  <c r="H19" i="242"/>
  <c r="H18" i="242"/>
  <c r="H17" i="242"/>
  <c r="H16" i="242"/>
  <c r="H15" i="242"/>
  <c r="H14" i="242"/>
  <c r="H13" i="242"/>
  <c r="H12" i="242"/>
  <c r="H11" i="242"/>
  <c r="H10" i="242"/>
  <c r="H9" i="242"/>
  <c r="H8" i="242"/>
  <c r="H7" i="242"/>
  <c r="H6" i="242"/>
  <c r="H5" i="242"/>
  <c r="H4" i="242"/>
  <c r="H3" i="242"/>
  <c r="H38" i="240"/>
  <c r="H37" i="240"/>
  <c r="H36" i="240"/>
  <c r="H35" i="240"/>
  <c r="H34" i="240"/>
  <c r="H33" i="240"/>
  <c r="H32" i="240"/>
  <c r="H31" i="240"/>
  <c r="H30" i="240"/>
  <c r="H29" i="240"/>
  <c r="H28" i="240"/>
  <c r="H27" i="240"/>
  <c r="H26" i="240"/>
  <c r="H25" i="240"/>
  <c r="H24" i="240"/>
  <c r="H23" i="240"/>
  <c r="H22" i="240"/>
  <c r="H21" i="240"/>
  <c r="H20" i="240"/>
  <c r="H19" i="240"/>
  <c r="H18" i="240"/>
  <c r="H17" i="240"/>
  <c r="H16" i="240"/>
  <c r="H15" i="240"/>
  <c r="H14" i="240"/>
  <c r="H13" i="240"/>
  <c r="H12" i="240"/>
  <c r="H11" i="240"/>
  <c r="H10" i="240"/>
  <c r="H9" i="240"/>
  <c r="H8" i="240"/>
  <c r="H7" i="240"/>
  <c r="H6" i="240"/>
  <c r="H5" i="240"/>
  <c r="H4" i="240"/>
  <c r="H3" i="240"/>
  <c r="H38" i="238"/>
  <c r="H37" i="238"/>
  <c r="H36" i="238"/>
  <c r="H35" i="238"/>
  <c r="H34" i="238"/>
  <c r="H33" i="238"/>
  <c r="H32" i="238"/>
  <c r="H31" i="238"/>
  <c r="H30" i="238"/>
  <c r="H29" i="238"/>
  <c r="H28" i="238"/>
  <c r="H27" i="238"/>
  <c r="H26" i="238"/>
  <c r="H25" i="238"/>
  <c r="H24" i="238"/>
  <c r="H23" i="238"/>
  <c r="H22" i="238"/>
  <c r="H21" i="238"/>
  <c r="H20" i="238"/>
  <c r="H19" i="238"/>
  <c r="H18" i="238"/>
  <c r="H17" i="238"/>
  <c r="H16" i="238"/>
  <c r="H15" i="238"/>
  <c r="H14" i="238"/>
  <c r="H13" i="238"/>
  <c r="H12" i="238"/>
  <c r="H11" i="238"/>
  <c r="H10" i="238"/>
  <c r="H9" i="238"/>
  <c r="H8" i="238"/>
  <c r="H7" i="238"/>
  <c r="H6" i="238"/>
  <c r="H5" i="238"/>
  <c r="H4" i="238"/>
  <c r="H3" i="238"/>
  <c r="H38" i="236"/>
  <c r="H37" i="236"/>
  <c r="H36" i="236"/>
  <c r="H35" i="236"/>
  <c r="H34" i="236"/>
  <c r="H33" i="236"/>
  <c r="H32" i="236"/>
  <c r="H31" i="236"/>
  <c r="H30" i="236"/>
  <c r="H29" i="236"/>
  <c r="H28" i="236"/>
  <c r="H27" i="236"/>
  <c r="H26" i="236"/>
  <c r="H25" i="236"/>
  <c r="H24" i="236"/>
  <c r="H23" i="236"/>
  <c r="H22" i="236"/>
  <c r="H21" i="236"/>
  <c r="H20" i="236"/>
  <c r="H19" i="236"/>
  <c r="H18" i="236"/>
  <c r="H17" i="236"/>
  <c r="H16" i="236"/>
  <c r="H15" i="236"/>
  <c r="H14" i="236"/>
  <c r="H13" i="236"/>
  <c r="H12" i="236"/>
  <c r="H11" i="236"/>
  <c r="H10" i="236"/>
  <c r="H9" i="236"/>
  <c r="H8" i="236"/>
  <c r="H7" i="236"/>
  <c r="H6" i="236"/>
  <c r="H5" i="236"/>
  <c r="H4" i="236"/>
  <c r="H3" i="236"/>
  <c r="H38" i="234"/>
  <c r="H37" i="234"/>
  <c r="H36" i="234"/>
  <c r="H35" i="234"/>
  <c r="H34" i="234"/>
  <c r="H33" i="234"/>
  <c r="H32" i="234"/>
  <c r="H31" i="234"/>
  <c r="H30" i="234"/>
  <c r="H29" i="234"/>
  <c r="H28" i="234"/>
  <c r="H27" i="234"/>
  <c r="H26" i="234"/>
  <c r="H25" i="234"/>
  <c r="H24" i="234"/>
  <c r="H23" i="234"/>
  <c r="H22" i="234"/>
  <c r="H21" i="234"/>
  <c r="H20" i="234"/>
  <c r="H19" i="234"/>
  <c r="H18" i="234"/>
  <c r="H17" i="234"/>
  <c r="H16" i="234"/>
  <c r="H15" i="234"/>
  <c r="H14" i="234"/>
  <c r="H13" i="234"/>
  <c r="H12" i="234"/>
  <c r="H11" i="234"/>
  <c r="H10" i="234"/>
  <c r="H9" i="234"/>
  <c r="H8" i="234"/>
  <c r="H7" i="234"/>
  <c r="H6" i="234"/>
  <c r="H5" i="234"/>
  <c r="H4" i="234"/>
  <c r="H3" i="234"/>
  <c r="H38" i="232"/>
  <c r="H37" i="232"/>
  <c r="H36" i="232"/>
  <c r="H35" i="232"/>
  <c r="H34" i="232"/>
  <c r="H33" i="232"/>
  <c r="H32" i="232"/>
  <c r="H31" i="232"/>
  <c r="H30" i="232"/>
  <c r="H29" i="232"/>
  <c r="H28" i="232"/>
  <c r="H27" i="232"/>
  <c r="H26" i="232"/>
  <c r="H25" i="232"/>
  <c r="H24" i="232"/>
  <c r="H23" i="232"/>
  <c r="H22" i="232"/>
  <c r="H21" i="232"/>
  <c r="H20" i="232"/>
  <c r="H19" i="232"/>
  <c r="H18" i="232"/>
  <c r="H17" i="232"/>
  <c r="H16" i="232"/>
  <c r="H15" i="232"/>
  <c r="H14" i="232"/>
  <c r="H13" i="232"/>
  <c r="H12" i="232"/>
  <c r="H11" i="232"/>
  <c r="H10" i="232"/>
  <c r="H9" i="232"/>
  <c r="H8" i="232"/>
  <c r="H7" i="232"/>
  <c r="H6" i="232"/>
  <c r="H5" i="232"/>
  <c r="H4" i="232"/>
  <c r="H3" i="232"/>
  <c r="G5" i="230"/>
  <c r="K4" i="230"/>
  <c r="B4" i="230"/>
  <c r="G5" i="229"/>
  <c r="K4" i="229"/>
  <c r="B4" i="229"/>
  <c r="B4" i="228"/>
  <c r="G5" i="228"/>
  <c r="K4" i="228"/>
  <c r="G5" i="226"/>
  <c r="K4" i="226"/>
  <c r="B4" i="226"/>
  <c r="G5" i="225"/>
  <c r="K4" i="225"/>
  <c r="B4" i="225"/>
  <c r="B4" i="224"/>
  <c r="B4" i="222"/>
  <c r="B4" i="221"/>
  <c r="G5" i="224"/>
  <c r="K4" i="224"/>
  <c r="G5" i="222"/>
  <c r="K4" i="222"/>
  <c r="G5" i="221"/>
  <c r="K4" i="221"/>
  <c r="G5" i="219"/>
  <c r="K4" i="219"/>
  <c r="B4" i="219"/>
  <c r="B4" i="218"/>
  <c r="G5" i="218"/>
  <c r="K4" i="218"/>
  <c r="G5" i="216"/>
  <c r="K4" i="216"/>
  <c r="B4" i="216"/>
  <c r="G5" i="215"/>
  <c r="K4" i="215"/>
  <c r="B4" i="215"/>
  <c r="B4" i="214"/>
  <c r="G5" i="214"/>
  <c r="K4" i="214"/>
  <c r="G5" i="211"/>
  <c r="K4" i="211"/>
  <c r="B4" i="211"/>
  <c r="B4" i="210"/>
  <c r="G5" i="210"/>
  <c r="K4" i="210"/>
  <c r="G5" i="208"/>
  <c r="K4" i="208"/>
  <c r="B4" i="208"/>
  <c r="G5" i="207"/>
  <c r="K4" i="207"/>
  <c r="B4" i="207"/>
  <c r="B4" i="206"/>
  <c r="G5" i="206"/>
  <c r="K4" i="206"/>
  <c r="G5" i="204"/>
  <c r="K4" i="204"/>
  <c r="B4" i="204"/>
  <c r="B4" i="203"/>
  <c r="G5" i="203"/>
  <c r="K4" i="203"/>
  <c r="G5" i="201"/>
  <c r="K4" i="201"/>
  <c r="B4" i="201"/>
  <c r="G5" i="200"/>
  <c r="K4" i="200"/>
  <c r="B4" i="200"/>
  <c r="G5" i="199"/>
  <c r="K4" i="199"/>
  <c r="B4" i="199"/>
  <c r="B4" i="196"/>
  <c r="B4" i="193"/>
  <c r="G5" i="196"/>
  <c r="K4" i="196"/>
  <c r="H38" i="195"/>
  <c r="H37" i="195"/>
  <c r="H36" i="195"/>
  <c r="H35" i="195"/>
  <c r="H34" i="195"/>
  <c r="H33" i="195"/>
  <c r="H32" i="195"/>
  <c r="H31" i="195"/>
  <c r="H30" i="195"/>
  <c r="H29" i="195"/>
  <c r="H28" i="195"/>
  <c r="H27" i="195"/>
  <c r="H26" i="195"/>
  <c r="H25" i="195"/>
  <c r="H24" i="195"/>
  <c r="H23" i="195"/>
  <c r="H22" i="195"/>
  <c r="H21" i="195"/>
  <c r="H20" i="195"/>
  <c r="H19" i="195"/>
  <c r="H18" i="195"/>
  <c r="H17" i="195"/>
  <c r="H16" i="195"/>
  <c r="H15" i="195"/>
  <c r="H14" i="195"/>
  <c r="H13" i="195"/>
  <c r="H12" i="195"/>
  <c r="H11" i="195"/>
  <c r="H10" i="195"/>
  <c r="H9" i="195"/>
  <c r="H8" i="195"/>
  <c r="H7" i="195"/>
  <c r="H6" i="195"/>
  <c r="H5" i="195"/>
  <c r="H4" i="195"/>
  <c r="H3" i="195"/>
  <c r="K4" i="193"/>
  <c r="D5" i="4"/>
  <c r="G5" i="192"/>
  <c r="K4" i="192"/>
  <c r="B4" i="192"/>
  <c r="G5" i="191"/>
  <c r="K4" i="191"/>
  <c r="B4" i="191"/>
  <c r="B50" i="195"/>
  <c r="B53" i="238"/>
  <c r="B53" i="236"/>
  <c r="C49" i="240"/>
  <c r="B53" i="247"/>
  <c r="B45" i="247"/>
  <c r="B51" i="238"/>
  <c r="B54" i="236"/>
  <c r="B51" i="236"/>
  <c r="C49" i="247"/>
  <c r="B45" i="232"/>
  <c r="B54" i="238"/>
  <c r="B52" i="234"/>
  <c r="C49" i="234"/>
  <c r="B45" i="238"/>
  <c r="B51" i="195"/>
  <c r="B52" i="244"/>
  <c r="B51" i="247"/>
  <c r="B53" i="240"/>
  <c r="B53" i="242"/>
  <c r="C49" i="232"/>
  <c r="B52" i="195"/>
  <c r="B50" i="244"/>
  <c r="B51" i="240"/>
  <c r="B50" i="234"/>
  <c r="B53" i="232"/>
  <c r="B54" i="232"/>
  <c r="B51" i="242"/>
  <c r="C49" i="238"/>
  <c r="B50" i="232"/>
  <c r="B51" i="232"/>
  <c r="B54" i="242"/>
  <c r="B51" i="244"/>
  <c r="B51" i="234"/>
  <c r="B52" i="242"/>
  <c r="B45" i="242"/>
  <c r="B54" i="234"/>
  <c r="B45" i="234"/>
  <c r="B53" i="234"/>
  <c r="B50" i="242"/>
  <c r="B52" i="240"/>
  <c r="B52" i="232"/>
  <c r="C49" i="242"/>
  <c r="B45" i="236"/>
  <c r="B52" i="247"/>
  <c r="B54" i="244"/>
  <c r="B50" i="240"/>
  <c r="C49" i="244"/>
  <c r="B45" i="240"/>
  <c r="C49" i="195"/>
  <c r="B54" i="247"/>
  <c r="C49" i="236"/>
  <c r="B45" i="244"/>
  <c r="B50" i="238"/>
  <c r="B50" i="247"/>
  <c r="B53" i="195"/>
  <c r="B52" i="238"/>
  <c r="B53" i="244"/>
  <c r="B54" i="240"/>
  <c r="B50" i="236"/>
  <c r="B45" i="195"/>
  <c r="B52" i="236"/>
  <c r="AD38" i="247" l="1"/>
  <c r="Z38" i="247"/>
  <c r="AC37" i="247"/>
  <c r="AB36" i="247"/>
  <c r="AA35" i="247"/>
  <c r="AD34" i="247"/>
  <c r="Z34" i="247"/>
  <c r="AC33" i="247"/>
  <c r="AB32" i="247"/>
  <c r="AA31" i="247"/>
  <c r="AD30" i="247"/>
  <c r="Z30" i="247"/>
  <c r="AC29" i="247"/>
  <c r="AB28" i="247"/>
  <c r="AA27" i="247"/>
  <c r="AA38" i="247"/>
  <c r="AA37" i="247"/>
  <c r="AC36" i="247"/>
  <c r="AC35" i="247"/>
  <c r="AC34" i="247"/>
  <c r="AD33" i="247"/>
  <c r="Z32" i="247"/>
  <c r="Z31" i="247"/>
  <c r="AA30" i="247"/>
  <c r="AA29" i="247"/>
  <c r="AC28" i="247"/>
  <c r="AC27" i="247"/>
  <c r="Z37" i="247"/>
  <c r="AA36" i="247"/>
  <c r="AB35" i="247"/>
  <c r="AB34" i="247"/>
  <c r="AB33" i="247"/>
  <c r="AD32" i="247"/>
  <c r="AD31" i="247"/>
  <c r="Z29" i="247"/>
  <c r="AA28" i="247"/>
  <c r="AB27" i="247"/>
  <c r="AC38" i="247"/>
  <c r="AB37" i="247"/>
  <c r="AD35" i="247"/>
  <c r="AC32" i="247"/>
  <c r="AB31" i="247"/>
  <c r="AD28" i="247"/>
  <c r="AD36" i="247"/>
  <c r="Z33" i="247"/>
  <c r="AC30" i="247"/>
  <c r="AB29" i="247"/>
  <c r="AD27" i="247"/>
  <c r="AB38" i="247"/>
  <c r="Z35" i="247"/>
  <c r="AA33" i="247"/>
  <c r="AA32" i="247"/>
  <c r="AD29" i="247"/>
  <c r="Z28" i="247"/>
  <c r="Z36" i="247"/>
  <c r="Z27" i="247"/>
  <c r="AD37" i="247"/>
  <c r="AB30" i="247"/>
  <c r="AC31" i="247"/>
  <c r="AA34" i="247"/>
  <c r="AD38" i="244"/>
  <c r="Z38" i="244"/>
  <c r="AC37" i="244"/>
  <c r="AB36" i="244"/>
  <c r="AA35" i="244"/>
  <c r="AD34" i="244"/>
  <c r="Z34" i="244"/>
  <c r="AC33" i="244"/>
  <c r="AB32" i="244"/>
  <c r="AA31" i="244"/>
  <c r="AD30" i="244"/>
  <c r="Z30" i="244"/>
  <c r="AC29" i="244"/>
  <c r="AB28" i="244"/>
  <c r="AA27" i="244"/>
  <c r="AC38" i="244"/>
  <c r="AB37" i="244"/>
  <c r="AA36" i="244"/>
  <c r="AD35" i="244"/>
  <c r="Z35" i="244"/>
  <c r="AC34" i="244"/>
  <c r="AB33" i="244"/>
  <c r="AA32" i="244"/>
  <c r="AD31" i="244"/>
  <c r="Z31" i="244"/>
  <c r="AC30" i="244"/>
  <c r="AB29" i="244"/>
  <c r="AA28" i="244"/>
  <c r="AD27" i="244"/>
  <c r="Z27" i="244"/>
  <c r="AA38" i="244"/>
  <c r="AD37" i="244"/>
  <c r="Z37" i="244"/>
  <c r="AC36" i="244"/>
  <c r="AB35" i="244"/>
  <c r="AA34" i="244"/>
  <c r="AD33" i="244"/>
  <c r="Z33" i="244"/>
  <c r="AC32" i="244"/>
  <c r="AB31" i="244"/>
  <c r="AA30" i="244"/>
  <c r="AD29" i="244"/>
  <c r="Z29" i="244"/>
  <c r="AC28" i="244"/>
  <c r="AB27" i="244"/>
  <c r="AB34" i="244"/>
  <c r="AA33" i="244"/>
  <c r="Z32" i="244"/>
  <c r="AD32" i="244"/>
  <c r="AC31" i="244"/>
  <c r="AA37" i="244"/>
  <c r="AD36" i="244"/>
  <c r="Z36" i="244"/>
  <c r="AB30" i="244"/>
  <c r="AA29" i="244"/>
  <c r="AD28" i="244"/>
  <c r="AB38" i="244"/>
  <c r="Z28" i="244"/>
  <c r="AC27" i="244"/>
  <c r="AC35" i="244"/>
  <c r="AD38" i="238"/>
  <c r="Z38" i="238"/>
  <c r="AC37" i="238"/>
  <c r="AB36" i="238"/>
  <c r="AA35" i="238"/>
  <c r="AD34" i="238"/>
  <c r="Z34" i="238"/>
  <c r="AC33" i="238"/>
  <c r="AB32" i="238"/>
  <c r="AA31" i="238"/>
  <c r="AD30" i="238"/>
  <c r="Z30" i="238"/>
  <c r="AC38" i="238"/>
  <c r="AB37" i="238"/>
  <c r="AA36" i="238"/>
  <c r="AD35" i="238"/>
  <c r="Z35" i="238"/>
  <c r="AC34" i="238"/>
  <c r="AB33" i="238"/>
  <c r="AA32" i="238"/>
  <c r="AA38" i="238"/>
  <c r="AC36" i="238"/>
  <c r="AA34" i="238"/>
  <c r="AC32" i="238"/>
  <c r="AB31" i="238"/>
  <c r="AB30" i="238"/>
  <c r="AC29" i="238"/>
  <c r="AB28" i="238"/>
  <c r="AA27" i="238"/>
  <c r="Z37" i="238"/>
  <c r="AB34" i="238"/>
  <c r="AD37" i="238"/>
  <c r="Z36" i="238"/>
  <c r="AC35" i="238"/>
  <c r="AD33" i="238"/>
  <c r="Z32" i="238"/>
  <c r="Z31" i="238"/>
  <c r="AA30" i="238"/>
  <c r="AB29" i="238"/>
  <c r="AA28" i="238"/>
  <c r="AD27" i="238"/>
  <c r="Z27" i="238"/>
  <c r="AB38" i="238"/>
  <c r="AD36" i="238"/>
  <c r="AA37" i="238"/>
  <c r="AB35" i="238"/>
  <c r="AA33" i="238"/>
  <c r="AD31" i="238"/>
  <c r="AA29" i="238"/>
  <c r="AD28" i="238"/>
  <c r="Z28" i="238"/>
  <c r="AC27" i="238"/>
  <c r="Z33" i="238"/>
  <c r="AD32" i="238"/>
  <c r="AB27" i="238"/>
  <c r="AC30" i="238"/>
  <c r="AC31" i="238"/>
  <c r="AD29" i="238"/>
  <c r="AC28" i="238"/>
  <c r="Z29" i="238"/>
  <c r="AD38" i="240"/>
  <c r="Z38" i="240"/>
  <c r="AC37" i="240"/>
  <c r="AB36" i="240"/>
  <c r="AA35" i="240"/>
  <c r="AD34" i="240"/>
  <c r="Z34" i="240"/>
  <c r="AC38" i="240"/>
  <c r="AB37" i="240"/>
  <c r="AA36" i="240"/>
  <c r="AD35" i="240"/>
  <c r="Z35" i="240"/>
  <c r="AC34" i="240"/>
  <c r="AB33" i="240"/>
  <c r="AA32" i="240"/>
  <c r="AD31" i="240"/>
  <c r="Z31" i="240"/>
  <c r="AC30" i="240"/>
  <c r="AB29" i="240"/>
  <c r="AA28" i="240"/>
  <c r="AD27" i="240"/>
  <c r="Z27" i="240"/>
  <c r="AB38" i="240"/>
  <c r="AA37" i="240"/>
  <c r="AD36" i="240"/>
  <c r="Z36" i="240"/>
  <c r="AC35" i="240"/>
  <c r="AB34" i="240"/>
  <c r="AA33" i="240"/>
  <c r="AD32" i="240"/>
  <c r="Z32" i="240"/>
  <c r="AC31" i="240"/>
  <c r="AB30" i="240"/>
  <c r="AA29" i="240"/>
  <c r="AD28" i="240"/>
  <c r="Z28" i="240"/>
  <c r="AC27" i="240"/>
  <c r="AB35" i="240"/>
  <c r="AA34" i="240"/>
  <c r="AB32" i="240"/>
  <c r="AA30" i="240"/>
  <c r="AB28" i="240"/>
  <c r="AD37" i="240"/>
  <c r="AC36" i="240"/>
  <c r="AD33" i="240"/>
  <c r="AB31" i="240"/>
  <c r="Z30" i="240"/>
  <c r="AD29" i="240"/>
  <c r="AB27" i="240"/>
  <c r="AA38" i="240"/>
  <c r="Z37" i="240"/>
  <c r="AC33" i="240"/>
  <c r="AA31" i="240"/>
  <c r="AC29" i="240"/>
  <c r="AA27" i="240"/>
  <c r="Z33" i="240"/>
  <c r="AC32" i="240"/>
  <c r="AD30" i="240"/>
  <c r="Z29" i="240"/>
  <c r="AC28" i="240"/>
  <c r="AC38" i="242"/>
  <c r="AB37" i="242"/>
  <c r="AA36" i="242"/>
  <c r="AD35" i="242"/>
  <c r="Z35" i="242"/>
  <c r="AC34" i="242"/>
  <c r="AB33" i="242"/>
  <c r="AA32" i="242"/>
  <c r="AD31" i="242"/>
  <c r="Z31" i="242"/>
  <c r="AC30" i="242"/>
  <c r="AB29" i="242"/>
  <c r="AA28" i="242"/>
  <c r="AD27" i="242"/>
  <c r="Z27" i="242"/>
  <c r="AB38" i="242"/>
  <c r="AA37" i="242"/>
  <c r="AD36" i="242"/>
  <c r="Z36" i="242"/>
  <c r="AC35" i="242"/>
  <c r="AB34" i="242"/>
  <c r="AA33" i="242"/>
  <c r="AD32" i="242"/>
  <c r="Z32" i="242"/>
  <c r="AC31" i="242"/>
  <c r="AB30" i="242"/>
  <c r="AA29" i="242"/>
  <c r="AD28" i="242"/>
  <c r="Z28" i="242"/>
  <c r="AA38" i="242"/>
  <c r="AD37" i="242"/>
  <c r="Z37" i="242"/>
  <c r="AC36" i="242"/>
  <c r="AB35" i="242"/>
  <c r="AA34" i="242"/>
  <c r="AD33" i="242"/>
  <c r="Z33" i="242"/>
  <c r="AC32" i="242"/>
  <c r="AB31" i="242"/>
  <c r="AA30" i="242"/>
  <c r="AD29" i="242"/>
  <c r="Z29" i="242"/>
  <c r="AC28" i="242"/>
  <c r="AB27" i="242"/>
  <c r="AD34" i="242"/>
  <c r="AC33" i="242"/>
  <c r="AB36" i="242"/>
  <c r="AA35" i="242"/>
  <c r="Z34" i="242"/>
  <c r="AB28" i="242"/>
  <c r="AD38" i="242"/>
  <c r="AC37" i="242"/>
  <c r="AD30" i="242"/>
  <c r="AC29" i="242"/>
  <c r="AC27" i="242"/>
  <c r="AA31" i="242"/>
  <c r="AA27" i="242"/>
  <c r="Z38" i="242"/>
  <c r="AB32" i="242"/>
  <c r="Z30" i="242"/>
  <c r="AD38" i="236"/>
  <c r="Z38" i="236"/>
  <c r="AC37" i="236"/>
  <c r="AB36" i="236"/>
  <c r="AA35" i="236"/>
  <c r="AD34" i="236"/>
  <c r="Z34" i="236"/>
  <c r="AC33" i="236"/>
  <c r="AB32" i="236"/>
  <c r="AA31" i="236"/>
  <c r="AD30" i="236"/>
  <c r="Z30" i="236"/>
  <c r="AC29" i="236"/>
  <c r="AB28" i="236"/>
  <c r="AA27" i="236"/>
  <c r="AC38" i="236"/>
  <c r="AB37" i="236"/>
  <c r="AA36" i="236"/>
  <c r="AD35" i="236"/>
  <c r="Z35" i="236"/>
  <c r="AC34" i="236"/>
  <c r="AB33" i="236"/>
  <c r="AA32" i="236"/>
  <c r="AD31" i="236"/>
  <c r="Z31" i="236"/>
  <c r="AC30" i="236"/>
  <c r="AB29" i="236"/>
  <c r="AA28" i="236"/>
  <c r="AD27" i="236"/>
  <c r="Z27" i="236"/>
  <c r="AB38" i="236"/>
  <c r="Z37" i="236"/>
  <c r="AD36" i="236"/>
  <c r="AB34" i="236"/>
  <c r="Z33" i="236"/>
  <c r="AD32" i="236"/>
  <c r="AB30" i="236"/>
  <c r="Z29" i="236"/>
  <c r="AD28" i="236"/>
  <c r="AA38" i="236"/>
  <c r="AC36" i="236"/>
  <c r="AA34" i="236"/>
  <c r="AC32" i="236"/>
  <c r="AA30" i="236"/>
  <c r="AC28" i="236"/>
  <c r="AD37" i="236"/>
  <c r="AB35" i="236"/>
  <c r="AD29" i="236"/>
  <c r="AB27" i="236"/>
  <c r="AD33" i="236"/>
  <c r="AB31" i="236"/>
  <c r="AC35" i="236"/>
  <c r="AA33" i="236"/>
  <c r="Z32" i="236"/>
  <c r="AC27" i="236"/>
  <c r="AA37" i="236"/>
  <c r="AC31" i="236"/>
  <c r="Z28" i="236"/>
  <c r="AA29" i="236"/>
  <c r="Z36" i="236"/>
  <c r="AA38" i="232"/>
  <c r="AD37" i="232"/>
  <c r="Z37" i="232"/>
  <c r="AC36" i="232"/>
  <c r="AB35" i="232"/>
  <c r="AA34" i="232"/>
  <c r="AD38" i="232"/>
  <c r="Z38" i="232"/>
  <c r="AC37" i="232"/>
  <c r="AB36" i="232"/>
  <c r="AA35" i="232"/>
  <c r="AB37" i="232"/>
  <c r="Z36" i="232"/>
  <c r="AD35" i="232"/>
  <c r="AD34" i="232"/>
  <c r="AD33" i="232"/>
  <c r="Z33" i="232"/>
  <c r="AC32" i="232"/>
  <c r="AB31" i="232"/>
  <c r="AA30" i="232"/>
  <c r="AD29" i="232"/>
  <c r="Z29" i="232"/>
  <c r="AC28" i="232"/>
  <c r="AB27" i="232"/>
  <c r="AC38" i="232"/>
  <c r="AD36" i="232"/>
  <c r="Z35" i="232"/>
  <c r="AB34" i="232"/>
  <c r="AB33" i="232"/>
  <c r="AA32" i="232"/>
  <c r="AD31" i="232"/>
  <c r="Z31" i="232"/>
  <c r="AC30" i="232"/>
  <c r="AB29" i="232"/>
  <c r="AA28" i="232"/>
  <c r="AD27" i="232"/>
  <c r="Z27" i="232"/>
  <c r="AB38" i="232"/>
  <c r="AA36" i="232"/>
  <c r="Z34" i="232"/>
  <c r="AA33" i="232"/>
  <c r="AD32" i="232"/>
  <c r="Z32" i="232"/>
  <c r="AC31" i="232"/>
  <c r="AB30" i="232"/>
  <c r="AA29" i="232"/>
  <c r="AD28" i="232"/>
  <c r="Z28" i="232"/>
  <c r="AC27" i="232"/>
  <c r="AD30" i="232"/>
  <c r="AC29" i="232"/>
  <c r="AB32" i="232"/>
  <c r="AA31" i="232"/>
  <c r="Z30" i="232"/>
  <c r="AA37" i="232"/>
  <c r="AC35" i="232"/>
  <c r="AC33" i="232"/>
  <c r="AC34" i="232"/>
  <c r="AB28" i="232"/>
  <c r="AA27" i="232"/>
  <c r="AC38" i="234"/>
  <c r="AB37" i="234"/>
  <c r="AA36" i="234"/>
  <c r="AD35" i="234"/>
  <c r="Z35" i="234"/>
  <c r="AC34" i="234"/>
  <c r="AB33" i="234"/>
  <c r="AA32" i="234"/>
  <c r="AD31" i="234"/>
  <c r="Z31" i="234"/>
  <c r="AC30" i="234"/>
  <c r="AB29" i="234"/>
  <c r="AA28" i="234"/>
  <c r="AD27" i="234"/>
  <c r="Z27" i="234"/>
  <c r="AB38" i="234"/>
  <c r="AA37" i="234"/>
  <c r="AD36" i="234"/>
  <c r="Z36" i="234"/>
  <c r="AC35" i="234"/>
  <c r="AB34" i="234"/>
  <c r="AA33" i="234"/>
  <c r="AD32" i="234"/>
  <c r="Z32" i="234"/>
  <c r="AC31" i="234"/>
  <c r="AB30" i="234"/>
  <c r="AA29" i="234"/>
  <c r="AD28" i="234"/>
  <c r="Z28" i="234"/>
  <c r="AC27" i="234"/>
  <c r="AA38" i="234"/>
  <c r="AD37" i="234"/>
  <c r="Z37" i="234"/>
  <c r="AC36" i="234"/>
  <c r="AB35" i="234"/>
  <c r="AA34" i="234"/>
  <c r="AD33" i="234"/>
  <c r="Z33" i="234"/>
  <c r="AC32" i="234"/>
  <c r="AB31" i="234"/>
  <c r="AA30" i="234"/>
  <c r="AD29" i="234"/>
  <c r="Z29" i="234"/>
  <c r="AC28" i="234"/>
  <c r="AB27" i="234"/>
  <c r="AB36" i="234"/>
  <c r="AA35" i="234"/>
  <c r="Z34" i="234"/>
  <c r="AB28" i="234"/>
  <c r="AA27" i="234"/>
  <c r="Z38" i="234"/>
  <c r="AB32" i="234"/>
  <c r="AA31" i="234"/>
  <c r="Z30" i="234"/>
  <c r="AC37" i="234"/>
  <c r="AD34" i="234"/>
  <c r="AC33" i="234"/>
  <c r="AD30" i="234"/>
  <c r="AC29" i="234"/>
  <c r="AD38" i="234"/>
  <c r="AD38" i="195"/>
  <c r="Z38" i="195"/>
  <c r="AC37" i="195"/>
  <c r="AB38" i="195"/>
  <c r="AB37" i="195"/>
  <c r="AB36" i="195"/>
  <c r="AA35" i="195"/>
  <c r="AD34" i="195"/>
  <c r="Z34" i="195"/>
  <c r="AC33" i="195"/>
  <c r="AB32" i="195"/>
  <c r="AA31" i="195"/>
  <c r="AD30" i="195"/>
  <c r="Z30" i="195"/>
  <c r="AC29" i="195"/>
  <c r="AB28" i="195"/>
  <c r="AA27" i="195"/>
  <c r="AA38" i="195"/>
  <c r="AA37" i="195"/>
  <c r="AA36" i="195"/>
  <c r="AD35" i="195"/>
  <c r="Z35" i="195"/>
  <c r="AC34" i="195"/>
  <c r="AB33" i="195"/>
  <c r="AA32" i="195"/>
  <c r="AD31" i="195"/>
  <c r="Z31" i="195"/>
  <c r="AC30" i="195"/>
  <c r="AB29" i="195"/>
  <c r="AC38" i="195"/>
  <c r="AD37" i="195"/>
  <c r="AC36" i="195"/>
  <c r="AB35" i="195"/>
  <c r="AA34" i="195"/>
  <c r="AD33" i="195"/>
  <c r="Z33" i="195"/>
  <c r="AC32" i="195"/>
  <c r="AB31" i="195"/>
  <c r="AA30" i="195"/>
  <c r="AD29" i="195"/>
  <c r="Z29" i="195"/>
  <c r="AC28" i="195"/>
  <c r="AB27" i="195"/>
  <c r="AB34" i="195"/>
  <c r="AA33" i="195"/>
  <c r="Z32" i="195"/>
  <c r="Z28" i="195"/>
  <c r="AD27" i="195"/>
  <c r="AD36" i="195"/>
  <c r="AC35" i="195"/>
  <c r="AC27" i="195"/>
  <c r="Z37" i="195"/>
  <c r="AD32" i="195"/>
  <c r="AC31" i="195"/>
  <c r="AA28" i="195"/>
  <c r="AD28" i="195"/>
  <c r="Z27" i="195"/>
  <c r="Z36" i="195"/>
  <c r="AB30" i="195"/>
  <c r="AA29" i="195"/>
  <c r="K4" i="185"/>
  <c r="B4" i="185"/>
  <c r="C49" i="119"/>
  <c r="H38" i="119" l="1"/>
  <c r="H37" i="119"/>
  <c r="H36" i="119"/>
  <c r="H35" i="119"/>
  <c r="H34" i="119"/>
  <c r="H33" i="119"/>
  <c r="H32" i="119"/>
  <c r="H31" i="119"/>
  <c r="H30" i="119"/>
  <c r="H29" i="119"/>
  <c r="H28" i="119"/>
  <c r="H27" i="119"/>
  <c r="H26" i="119" l="1"/>
  <c r="H25" i="119"/>
  <c r="H24" i="119"/>
  <c r="H23" i="119"/>
  <c r="H22" i="119"/>
  <c r="H21" i="119"/>
  <c r="H20" i="119"/>
  <c r="H19" i="119"/>
  <c r="H18" i="119"/>
  <c r="H17" i="119"/>
  <c r="H16" i="119"/>
  <c r="H15" i="119"/>
  <c r="H14" i="119"/>
  <c r="H13" i="119"/>
  <c r="H12" i="119"/>
  <c r="H11" i="119"/>
  <c r="H10" i="119"/>
  <c r="H9" i="119"/>
  <c r="H8" i="119"/>
  <c r="H7" i="119"/>
  <c r="H6" i="119"/>
  <c r="H5" i="119"/>
  <c r="H4" i="119"/>
  <c r="H3" i="119"/>
  <c r="B50" i="119"/>
  <c r="B53" i="119"/>
  <c r="B51" i="119"/>
  <c r="B52" i="119"/>
  <c r="B45" i="119"/>
  <c r="Z27" i="119" l="1"/>
  <c r="AD27" i="119"/>
  <c r="AB27" i="119"/>
  <c r="AA27" i="119"/>
  <c r="AC27" i="119"/>
  <c r="Z35" i="119"/>
  <c r="Z29" i="119"/>
  <c r="Z33" i="119"/>
  <c r="Z37" i="119"/>
  <c r="Z30" i="119"/>
  <c r="Z34" i="119"/>
  <c r="Z38" i="119"/>
  <c r="Z31" i="119"/>
  <c r="Z28" i="119"/>
  <c r="Z32" i="119"/>
  <c r="Z36" i="119"/>
  <c r="AD30" i="119"/>
  <c r="AD34" i="119"/>
  <c r="AD38" i="119"/>
  <c r="AD31" i="119"/>
  <c r="AD35" i="119"/>
  <c r="AD28" i="119"/>
  <c r="AD32" i="119"/>
  <c r="AD36" i="119"/>
  <c r="AD29" i="119"/>
  <c r="AD33" i="119"/>
  <c r="AD37" i="119"/>
  <c r="AC29" i="119"/>
  <c r="AC33" i="119"/>
  <c r="AC37" i="119"/>
  <c r="AC30" i="119"/>
  <c r="AC34" i="119"/>
  <c r="AC38" i="119"/>
  <c r="AC31" i="119"/>
  <c r="AC35" i="119"/>
  <c r="AC28" i="119"/>
  <c r="AC32" i="119"/>
  <c r="AC36" i="119"/>
  <c r="AB29" i="119"/>
  <c r="AB33" i="119"/>
  <c r="AB37" i="119"/>
  <c r="AB31" i="119"/>
  <c r="AB28" i="119"/>
  <c r="AB30" i="119"/>
  <c r="AB34" i="119"/>
  <c r="AB38" i="119"/>
  <c r="AB35" i="119"/>
  <c r="AB32" i="119"/>
  <c r="AB36" i="119"/>
  <c r="AA29" i="119"/>
  <c r="AA33" i="119"/>
  <c r="AA37" i="119"/>
  <c r="AA30" i="119"/>
  <c r="AA34" i="119"/>
  <c r="AA38" i="119"/>
  <c r="AA31" i="119"/>
  <c r="AA35" i="119"/>
  <c r="AA28" i="119"/>
  <c r="AA32" i="119"/>
  <c r="AA36" i="119"/>
  <c r="K4" i="84" l="1"/>
  <c r="B4" i="84"/>
  <c r="B54" i="119"/>
  <c r="B54" i="195"/>
  <c r="D3" i="4" l="1"/>
  <c r="D2" i="4" l="1"/>
  <c r="G4" i="260" s="1"/>
  <c r="D4" i="4"/>
  <c r="D1" i="4"/>
  <c r="E18" i="260" l="1"/>
  <c r="F18" i="260" s="1"/>
  <c r="E16" i="260"/>
  <c r="F16" i="260" s="1"/>
  <c r="E11" i="260"/>
  <c r="F11" i="260" s="1"/>
  <c r="E19" i="260"/>
  <c r="F19" i="260" s="1"/>
  <c r="E17" i="260"/>
  <c r="F17" i="260" s="1"/>
  <c r="E15" i="260"/>
  <c r="F15" i="260" s="1"/>
  <c r="E10" i="260"/>
  <c r="F10" i="260" s="1"/>
  <c r="V19" i="259"/>
  <c r="W19" i="259" s="1"/>
  <c r="V23" i="259"/>
  <c r="W23" i="259" s="1"/>
  <c r="V27" i="259"/>
  <c r="W27" i="259" s="1"/>
  <c r="V17" i="259"/>
  <c r="W17" i="259" s="1"/>
  <c r="V21" i="259"/>
  <c r="W21" i="259" s="1"/>
  <c r="V25" i="259"/>
  <c r="W25" i="259" s="1"/>
  <c r="V29" i="259"/>
  <c r="W29" i="259" s="1"/>
  <c r="V33" i="259"/>
  <c r="W33" i="259" s="1"/>
  <c r="V24" i="259"/>
  <c r="W24" i="259" s="1"/>
  <c r="V31" i="259"/>
  <c r="W31" i="259" s="1"/>
  <c r="V36" i="259"/>
  <c r="W36" i="259" s="1"/>
  <c r="V40" i="259"/>
  <c r="W40" i="259" s="1"/>
  <c r="V44" i="259"/>
  <c r="W44" i="259" s="1"/>
  <c r="V48" i="259"/>
  <c r="W48" i="259" s="1"/>
  <c r="V52" i="259"/>
  <c r="W52" i="259" s="1"/>
  <c r="V56" i="259"/>
  <c r="W56" i="259" s="1"/>
  <c r="V60" i="259"/>
  <c r="W60" i="259" s="1"/>
  <c r="V64" i="259"/>
  <c r="W64" i="259" s="1"/>
  <c r="V68" i="259"/>
  <c r="W68" i="259" s="1"/>
  <c r="V65" i="259"/>
  <c r="W65" i="259" s="1"/>
  <c r="V20" i="259"/>
  <c r="W20" i="259" s="1"/>
  <c r="V38" i="259"/>
  <c r="W38" i="259" s="1"/>
  <c r="V54" i="259"/>
  <c r="W54" i="259" s="1"/>
  <c r="V70" i="259"/>
  <c r="W70" i="259" s="1"/>
  <c r="V18" i="259"/>
  <c r="W18" i="259" s="1"/>
  <c r="V26" i="259"/>
  <c r="W26" i="259" s="1"/>
  <c r="V32" i="259"/>
  <c r="W32" i="259" s="1"/>
  <c r="V37" i="259"/>
  <c r="W37" i="259" s="1"/>
  <c r="V41" i="259"/>
  <c r="W41" i="259" s="1"/>
  <c r="V45" i="259"/>
  <c r="W45" i="259" s="1"/>
  <c r="V49" i="259"/>
  <c r="W49" i="259" s="1"/>
  <c r="V53" i="259"/>
  <c r="W53" i="259" s="1"/>
  <c r="V57" i="259"/>
  <c r="W57" i="259" s="1"/>
  <c r="V61" i="259"/>
  <c r="W61" i="259" s="1"/>
  <c r="V34" i="259"/>
  <c r="W34" i="259" s="1"/>
  <c r="V46" i="259"/>
  <c r="W46" i="259" s="1"/>
  <c r="V58" i="259"/>
  <c r="W58" i="259" s="1"/>
  <c r="V66" i="259"/>
  <c r="W66" i="259" s="1"/>
  <c r="V22" i="259"/>
  <c r="W22" i="259" s="1"/>
  <c r="V30" i="259"/>
  <c r="W30" i="259" s="1"/>
  <c r="V35" i="259"/>
  <c r="W35" i="259" s="1"/>
  <c r="V39" i="259"/>
  <c r="W39" i="259" s="1"/>
  <c r="V43" i="259"/>
  <c r="W43" i="259" s="1"/>
  <c r="V47" i="259"/>
  <c r="W47" i="259" s="1"/>
  <c r="V51" i="259"/>
  <c r="W51" i="259" s="1"/>
  <c r="V55" i="259"/>
  <c r="W55" i="259" s="1"/>
  <c r="V59" i="259"/>
  <c r="W59" i="259" s="1"/>
  <c r="V63" i="259"/>
  <c r="W63" i="259" s="1"/>
  <c r="V67" i="259"/>
  <c r="W67" i="259" s="1"/>
  <c r="V71" i="259"/>
  <c r="W71" i="259" s="1"/>
  <c r="V69" i="259"/>
  <c r="W69" i="259" s="1"/>
  <c r="V28" i="259"/>
  <c r="W28" i="259" s="1"/>
  <c r="V42" i="259"/>
  <c r="W42" i="259" s="1"/>
  <c r="V50" i="259"/>
  <c r="W50" i="259" s="1"/>
  <c r="V62" i="259"/>
  <c r="W62" i="259" s="1"/>
  <c r="G4" i="255"/>
  <c r="D4" i="259"/>
  <c r="Q38" i="244"/>
  <c r="Q34" i="244"/>
  <c r="Q30" i="244"/>
  <c r="Q38" i="257"/>
  <c r="Q34" i="257"/>
  <c r="Q30" i="257"/>
  <c r="Q38" i="242"/>
  <c r="Q34" i="242"/>
  <c r="Q30" i="242"/>
  <c r="Q38" i="240"/>
  <c r="Q34" i="240"/>
  <c r="Q30" i="240"/>
  <c r="Q38" i="238"/>
  <c r="Q34" i="238"/>
  <c r="Q30" i="238"/>
  <c r="Q38" i="236"/>
  <c r="Q34" i="236"/>
  <c r="Q30" i="236"/>
  <c r="Q38" i="234"/>
  <c r="Q34" i="234"/>
  <c r="Q30" i="234"/>
  <c r="Q38" i="232"/>
  <c r="Q34" i="232"/>
  <c r="Q30" i="232"/>
  <c r="Q38" i="195"/>
  <c r="Q34" i="195"/>
  <c r="Q30" i="195"/>
  <c r="Q38" i="119"/>
  <c r="Q34" i="119"/>
  <c r="Q30" i="119"/>
  <c r="Q27" i="247"/>
  <c r="Q31" i="247"/>
  <c r="Q35" i="247"/>
  <c r="Q36" i="244"/>
  <c r="Q32" i="257"/>
  <c r="Q36" i="242"/>
  <c r="Q28" i="242"/>
  <c r="Q28" i="240"/>
  <c r="Q28" i="238"/>
  <c r="Q28" i="236"/>
  <c r="Q32" i="234"/>
  <c r="Q32" i="232"/>
  <c r="Q32" i="195"/>
  <c r="Q32" i="119"/>
  <c r="Q37" i="247"/>
  <c r="Q37" i="244"/>
  <c r="Q33" i="244"/>
  <c r="Q29" i="244"/>
  <c r="Q37" i="257"/>
  <c r="Q33" i="257"/>
  <c r="Q29" i="257"/>
  <c r="Q37" i="242"/>
  <c r="Q33" i="242"/>
  <c r="Q29" i="242"/>
  <c r="Q37" i="240"/>
  <c r="Q33" i="240"/>
  <c r="Q29" i="240"/>
  <c r="Q37" i="238"/>
  <c r="Q33" i="238"/>
  <c r="Q29" i="238"/>
  <c r="Q37" i="236"/>
  <c r="Q33" i="236"/>
  <c r="Q29" i="236"/>
  <c r="Q37" i="234"/>
  <c r="Q33" i="234"/>
  <c r="Q29" i="234"/>
  <c r="Q37" i="232"/>
  <c r="Q33" i="232"/>
  <c r="Q29" i="232"/>
  <c r="Q37" i="195"/>
  <c r="Q33" i="195"/>
  <c r="Q29" i="195"/>
  <c r="Q37" i="119"/>
  <c r="Q33" i="119"/>
  <c r="Q29" i="119"/>
  <c r="Q28" i="247"/>
  <c r="Q32" i="247"/>
  <c r="Q36" i="247"/>
  <c r="Q28" i="244"/>
  <c r="Q36" i="240"/>
  <c r="Q32" i="238"/>
  <c r="Q32" i="236"/>
  <c r="Q28" i="234"/>
  <c r="Q36" i="195"/>
  <c r="Q36" i="119"/>
  <c r="Q29" i="247"/>
  <c r="Q35" i="244"/>
  <c r="Q31" i="244"/>
  <c r="Q27" i="244"/>
  <c r="Q35" i="257"/>
  <c r="Q31" i="257"/>
  <c r="Q27" i="257"/>
  <c r="Q35" i="242"/>
  <c r="Q31" i="242"/>
  <c r="Q27" i="242"/>
  <c r="Q35" i="240"/>
  <c r="Q31" i="240"/>
  <c r="Q27" i="240"/>
  <c r="Q35" i="238"/>
  <c r="Q31" i="238"/>
  <c r="Q27" i="238"/>
  <c r="Q35" i="236"/>
  <c r="Q31" i="236"/>
  <c r="Q27" i="236"/>
  <c r="Q35" i="234"/>
  <c r="Q31" i="234"/>
  <c r="Q27" i="234"/>
  <c r="Q35" i="232"/>
  <c r="Q31" i="232"/>
  <c r="Q27" i="232"/>
  <c r="Q35" i="195"/>
  <c r="Q31" i="195"/>
  <c r="Q27" i="195"/>
  <c r="Q35" i="119"/>
  <c r="Q31" i="119"/>
  <c r="Q27" i="119"/>
  <c r="Q30" i="247"/>
  <c r="Q34" i="247"/>
  <c r="Q38" i="247"/>
  <c r="Q32" i="244"/>
  <c r="Q36" i="257"/>
  <c r="Q28" i="257"/>
  <c r="Q32" i="242"/>
  <c r="Q32" i="240"/>
  <c r="Q36" i="238"/>
  <c r="Q36" i="236"/>
  <c r="Q36" i="234"/>
  <c r="Q36" i="232"/>
  <c r="Q28" i="232"/>
  <c r="Q28" i="195"/>
  <c r="Q28" i="119"/>
  <c r="Q33" i="247"/>
  <c r="B36" i="257"/>
  <c r="B32" i="257"/>
  <c r="B28" i="257"/>
  <c r="B37" i="257"/>
  <c r="B33" i="257"/>
  <c r="B29" i="257"/>
  <c r="B24" i="257"/>
  <c r="B20" i="257"/>
  <c r="B38" i="257"/>
  <c r="B34" i="257"/>
  <c r="B30" i="257"/>
  <c r="B23" i="257"/>
  <c r="B19" i="257"/>
  <c r="B15" i="257"/>
  <c r="B11" i="257"/>
  <c r="B7" i="257"/>
  <c r="B26" i="257"/>
  <c r="B22" i="257"/>
  <c r="B18" i="257"/>
  <c r="B35" i="257"/>
  <c r="B31" i="257"/>
  <c r="B27" i="257"/>
  <c r="B25" i="257"/>
  <c r="B21" i="257"/>
  <c r="B17" i="257"/>
  <c r="B13" i="257"/>
  <c r="B12" i="257"/>
  <c r="B10" i="257"/>
  <c r="B8" i="257"/>
  <c r="B4" i="257"/>
  <c r="B16" i="257"/>
  <c r="B14" i="257"/>
  <c r="B3" i="257"/>
  <c r="B9" i="257"/>
  <c r="B6" i="257"/>
  <c r="B5" i="257"/>
  <c r="E13" i="255"/>
  <c r="F13" i="255" s="1"/>
  <c r="E31" i="255"/>
  <c r="F31" i="255" s="1"/>
  <c r="E29" i="255"/>
  <c r="F29" i="255" s="1"/>
  <c r="E24" i="255"/>
  <c r="F24" i="255" s="1"/>
  <c r="E22" i="255"/>
  <c r="F22" i="255" s="1"/>
  <c r="E18" i="255"/>
  <c r="F18" i="255" s="1"/>
  <c r="E14" i="255"/>
  <c r="F14" i="255" s="1"/>
  <c r="E32" i="255"/>
  <c r="F32" i="255" s="1"/>
  <c r="E30" i="255"/>
  <c r="F30" i="255" s="1"/>
  <c r="E28" i="255"/>
  <c r="F28" i="255" s="1"/>
  <c r="E23" i="255"/>
  <c r="F23" i="255" s="1"/>
  <c r="E21" i="255"/>
  <c r="F21" i="255" s="1"/>
  <c r="E17" i="255"/>
  <c r="F17" i="255" s="1"/>
  <c r="E12" i="255"/>
  <c r="F12" i="255" s="1"/>
  <c r="E11" i="255"/>
  <c r="F11" i="255" s="1"/>
  <c r="E10" i="255"/>
  <c r="F10" i="255" s="1"/>
  <c r="E12" i="254"/>
  <c r="F12" i="254" s="1"/>
  <c r="E23" i="254"/>
  <c r="F23" i="254" s="1"/>
  <c r="E21" i="254"/>
  <c r="F21" i="254" s="1"/>
  <c r="E31" i="254"/>
  <c r="F31" i="254" s="1"/>
  <c r="E29" i="254"/>
  <c r="F29" i="254" s="1"/>
  <c r="E18" i="254"/>
  <c r="F18" i="254" s="1"/>
  <c r="E16" i="254"/>
  <c r="F16" i="254" s="1"/>
  <c r="E24" i="254"/>
  <c r="F24" i="254" s="1"/>
  <c r="E28" i="254"/>
  <c r="F28" i="254" s="1"/>
  <c r="E22" i="254"/>
  <c r="F22" i="254" s="1"/>
  <c r="E17" i="254"/>
  <c r="F17" i="254" s="1"/>
  <c r="E10" i="254"/>
  <c r="F10" i="254" s="1"/>
  <c r="E11" i="254"/>
  <c r="F11" i="254" s="1"/>
  <c r="E32" i="254"/>
  <c r="F32" i="254" s="1"/>
  <c r="E30" i="254"/>
  <c r="F30" i="254" s="1"/>
  <c r="E13" i="254"/>
  <c r="F13" i="254" s="1"/>
  <c r="G4" i="253"/>
  <c r="G4" i="254"/>
  <c r="E17" i="253"/>
  <c r="F17" i="253" s="1"/>
  <c r="E26" i="253"/>
  <c r="F26" i="253" s="1"/>
  <c r="E24" i="253"/>
  <c r="F24" i="253" s="1"/>
  <c r="E22" i="253"/>
  <c r="F22" i="253" s="1"/>
  <c r="E15" i="253"/>
  <c r="F15" i="253" s="1"/>
  <c r="E25" i="253"/>
  <c r="F25" i="253" s="1"/>
  <c r="E23" i="253"/>
  <c r="F23" i="253" s="1"/>
  <c r="E18" i="253"/>
  <c r="F18" i="253" s="1"/>
  <c r="E16" i="253"/>
  <c r="F16" i="253" s="1"/>
  <c r="E10" i="253"/>
  <c r="F10" i="253" s="1"/>
  <c r="E12" i="253"/>
  <c r="F12" i="253" s="1"/>
  <c r="E11" i="253"/>
  <c r="F11" i="253" s="1"/>
  <c r="E13" i="252"/>
  <c r="F13" i="252" s="1"/>
  <c r="E29" i="252"/>
  <c r="F29" i="252" s="1"/>
  <c r="E27" i="252"/>
  <c r="F27" i="252" s="1"/>
  <c r="E25" i="252"/>
  <c r="F25" i="252" s="1"/>
  <c r="E20" i="252"/>
  <c r="F20" i="252" s="1"/>
  <c r="E18" i="252"/>
  <c r="F18" i="252" s="1"/>
  <c r="E14" i="252"/>
  <c r="F14" i="252" s="1"/>
  <c r="E10" i="252"/>
  <c r="F10" i="252" s="1"/>
  <c r="E12" i="252"/>
  <c r="F12" i="252" s="1"/>
  <c r="E28" i="252"/>
  <c r="F28" i="252" s="1"/>
  <c r="E26" i="252"/>
  <c r="F26" i="252" s="1"/>
  <c r="E21" i="252"/>
  <c r="F21" i="252" s="1"/>
  <c r="E19" i="252"/>
  <c r="F19" i="252" s="1"/>
  <c r="E15" i="252"/>
  <c r="F15" i="252" s="1"/>
  <c r="E11" i="252"/>
  <c r="F11" i="252" s="1"/>
  <c r="G4" i="251"/>
  <c r="G4" i="252"/>
  <c r="E23" i="251"/>
  <c r="F23" i="251" s="1"/>
  <c r="E21" i="251"/>
  <c r="F21" i="251" s="1"/>
  <c r="E31" i="251"/>
  <c r="F31" i="251" s="1"/>
  <c r="E29" i="251"/>
  <c r="F29" i="251" s="1"/>
  <c r="E27" i="251"/>
  <c r="F27" i="251" s="1"/>
  <c r="E16" i="251"/>
  <c r="F16" i="251" s="1"/>
  <c r="E12" i="251"/>
  <c r="F12" i="251" s="1"/>
  <c r="E10" i="251"/>
  <c r="F10" i="251" s="1"/>
  <c r="E22" i="251"/>
  <c r="F22" i="251" s="1"/>
  <c r="E20" i="251"/>
  <c r="F20" i="251" s="1"/>
  <c r="E30" i="251"/>
  <c r="F30" i="251" s="1"/>
  <c r="E28" i="251"/>
  <c r="F28" i="251" s="1"/>
  <c r="E17" i="251"/>
  <c r="F17" i="251" s="1"/>
  <c r="E13" i="251"/>
  <c r="F13" i="251" s="1"/>
  <c r="E11" i="251"/>
  <c r="F11" i="251" s="1"/>
  <c r="E17" i="250"/>
  <c r="F17" i="250" s="1"/>
  <c r="E26" i="250"/>
  <c r="F26" i="250" s="1"/>
  <c r="E24" i="250"/>
  <c r="F24" i="250" s="1"/>
  <c r="E22" i="250"/>
  <c r="F22" i="250" s="1"/>
  <c r="E16" i="250"/>
  <c r="F16" i="250" s="1"/>
  <c r="E11" i="250"/>
  <c r="F11" i="250" s="1"/>
  <c r="E12" i="250"/>
  <c r="F12" i="250" s="1"/>
  <c r="E25" i="250"/>
  <c r="F25" i="250" s="1"/>
  <c r="E23" i="250"/>
  <c r="F23" i="250" s="1"/>
  <c r="E18" i="250"/>
  <c r="F18" i="250" s="1"/>
  <c r="E13" i="250"/>
  <c r="F13" i="250" s="1"/>
  <c r="E10" i="250"/>
  <c r="F10" i="250" s="1"/>
  <c r="G4" i="249"/>
  <c r="G4" i="250"/>
  <c r="E11" i="249"/>
  <c r="F11" i="249" s="1"/>
  <c r="E20" i="249"/>
  <c r="F20" i="249" s="1"/>
  <c r="E28" i="249"/>
  <c r="F28" i="249" s="1"/>
  <c r="E26" i="249"/>
  <c r="F26" i="249" s="1"/>
  <c r="E24" i="249"/>
  <c r="F24" i="249" s="1"/>
  <c r="E15" i="249"/>
  <c r="F15" i="249" s="1"/>
  <c r="E19" i="249"/>
  <c r="F19" i="249" s="1"/>
  <c r="E16" i="249"/>
  <c r="F16" i="249" s="1"/>
  <c r="E25" i="249"/>
  <c r="F25" i="249" s="1"/>
  <c r="E14" i="249"/>
  <c r="F14" i="249" s="1"/>
  <c r="E27" i="249"/>
  <c r="F27" i="249" s="1"/>
  <c r="E10" i="249"/>
  <c r="F10" i="249" s="1"/>
  <c r="E25" i="248"/>
  <c r="F25" i="248" s="1"/>
  <c r="E23" i="248"/>
  <c r="F23" i="248" s="1"/>
  <c r="E21" i="248"/>
  <c r="F21" i="248" s="1"/>
  <c r="E16" i="248"/>
  <c r="F16" i="248" s="1"/>
  <c r="E12" i="248"/>
  <c r="F12" i="248" s="1"/>
  <c r="E10" i="248"/>
  <c r="F10" i="248" s="1"/>
  <c r="E24" i="248"/>
  <c r="F24" i="248" s="1"/>
  <c r="E22" i="248"/>
  <c r="F22" i="248" s="1"/>
  <c r="E17" i="248"/>
  <c r="F17" i="248" s="1"/>
  <c r="E15" i="248"/>
  <c r="F15" i="248" s="1"/>
  <c r="E11" i="248"/>
  <c r="F11" i="248" s="1"/>
  <c r="G4" i="230"/>
  <c r="G4" i="248"/>
  <c r="B36" i="247"/>
  <c r="B32" i="247"/>
  <c r="B28" i="247"/>
  <c r="B33" i="247"/>
  <c r="B24" i="247"/>
  <c r="B38" i="247"/>
  <c r="B31" i="247"/>
  <c r="B30" i="247"/>
  <c r="B23" i="247"/>
  <c r="B34" i="247"/>
  <c r="B27" i="247"/>
  <c r="B20" i="247"/>
  <c r="B17" i="247"/>
  <c r="B13" i="247"/>
  <c r="B9" i="247"/>
  <c r="B5" i="247"/>
  <c r="B35" i="247"/>
  <c r="B26" i="247"/>
  <c r="B22" i="247"/>
  <c r="B21" i="247"/>
  <c r="B19" i="247"/>
  <c r="B37" i="247"/>
  <c r="B25" i="247"/>
  <c r="B16" i="247"/>
  <c r="B12" i="247"/>
  <c r="B8" i="247"/>
  <c r="B4" i="247"/>
  <c r="B29" i="247"/>
  <c r="B18" i="247"/>
  <c r="B14" i="247"/>
  <c r="B10" i="247"/>
  <c r="B6" i="247"/>
  <c r="B15" i="247"/>
  <c r="B11" i="247"/>
  <c r="B7" i="247"/>
  <c r="B3" i="247"/>
  <c r="B36" i="244"/>
  <c r="B32" i="244"/>
  <c r="B28" i="244"/>
  <c r="B37" i="244"/>
  <c r="B33" i="244"/>
  <c r="B29" i="244"/>
  <c r="B35" i="244"/>
  <c r="B31" i="244"/>
  <c r="B27" i="244"/>
  <c r="B25" i="244"/>
  <c r="B34" i="244"/>
  <c r="B26" i="244"/>
  <c r="B22" i="244"/>
  <c r="B18" i="244"/>
  <c r="B14" i="244"/>
  <c r="B10" i="244"/>
  <c r="B6" i="244"/>
  <c r="B20" i="244"/>
  <c r="B16" i="244"/>
  <c r="B12" i="244"/>
  <c r="B8" i="244"/>
  <c r="B4" i="244"/>
  <c r="B24" i="244"/>
  <c r="B3" i="244"/>
  <c r="B23" i="244"/>
  <c r="B21" i="244"/>
  <c r="B19" i="244"/>
  <c r="B17" i="244"/>
  <c r="B11" i="244"/>
  <c r="B7" i="244"/>
  <c r="B38" i="244"/>
  <c r="B30" i="244"/>
  <c r="B15" i="244"/>
  <c r="B13" i="244"/>
  <c r="B9" i="244"/>
  <c r="B5" i="244"/>
  <c r="B37" i="242"/>
  <c r="B33" i="242"/>
  <c r="B29" i="242"/>
  <c r="B38" i="242"/>
  <c r="B34" i="242"/>
  <c r="B30" i="242"/>
  <c r="B35" i="242"/>
  <c r="B31" i="242"/>
  <c r="B36" i="242"/>
  <c r="B28" i="242"/>
  <c r="B23" i="242"/>
  <c r="B19" i="242"/>
  <c r="B15" i="242"/>
  <c r="B11" i="242"/>
  <c r="B7" i="242"/>
  <c r="B32" i="242"/>
  <c r="B26" i="242"/>
  <c r="B22" i="242"/>
  <c r="B18" i="242"/>
  <c r="B14" i="242"/>
  <c r="B10" i="242"/>
  <c r="B27" i="242"/>
  <c r="B6" i="242"/>
  <c r="B36" i="240"/>
  <c r="B24" i="242"/>
  <c r="B20" i="242"/>
  <c r="B16" i="242"/>
  <c r="B12" i="242"/>
  <c r="B8" i="242"/>
  <c r="B5" i="242"/>
  <c r="B37" i="240"/>
  <c r="B33" i="240"/>
  <c r="B29" i="240"/>
  <c r="B25" i="240"/>
  <c r="B25" i="242"/>
  <c r="B21" i="242"/>
  <c r="B17" i="242"/>
  <c r="B13" i="242"/>
  <c r="B9" i="242"/>
  <c r="B4" i="242"/>
  <c r="B38" i="240"/>
  <c r="B34" i="240"/>
  <c r="B30" i="240"/>
  <c r="B32" i="240"/>
  <c r="B28" i="240"/>
  <c r="B23" i="240"/>
  <c r="B19" i="240"/>
  <c r="B15" i="240"/>
  <c r="B11" i="240"/>
  <c r="B7" i="240"/>
  <c r="B3" i="240"/>
  <c r="B26" i="240"/>
  <c r="B22" i="240"/>
  <c r="B18" i="240"/>
  <c r="B14" i="240"/>
  <c r="B10" i="240"/>
  <c r="B6" i="240"/>
  <c r="B36" i="238"/>
  <c r="B32" i="238"/>
  <c r="B31" i="240"/>
  <c r="B27" i="240"/>
  <c r="B21" i="240"/>
  <c r="B17" i="240"/>
  <c r="B13" i="240"/>
  <c r="B9" i="240"/>
  <c r="B5" i="240"/>
  <c r="B37" i="238"/>
  <c r="B33" i="238"/>
  <c r="B35" i="240"/>
  <c r="B38" i="238"/>
  <c r="B34" i="238"/>
  <c r="B28" i="238"/>
  <c r="B26" i="238"/>
  <c r="B22" i="238"/>
  <c r="B18" i="238"/>
  <c r="B14" i="238"/>
  <c r="B10" i="238"/>
  <c r="B6" i="238"/>
  <c r="B3" i="242"/>
  <c r="B24" i="240"/>
  <c r="B20" i="240"/>
  <c r="B16" i="240"/>
  <c r="B12" i="240"/>
  <c r="B8" i="240"/>
  <c r="B4" i="240"/>
  <c r="B29" i="238"/>
  <c r="B25" i="238"/>
  <c r="B21" i="238"/>
  <c r="B17" i="238"/>
  <c r="B13" i="238"/>
  <c r="B9" i="238"/>
  <c r="B5" i="238"/>
  <c r="B35" i="238"/>
  <c r="B31" i="238"/>
  <c r="B30" i="238"/>
  <c r="B24" i="238"/>
  <c r="B20" i="238"/>
  <c r="B16" i="238"/>
  <c r="B12" i="238"/>
  <c r="B8" i="238"/>
  <c r="B4" i="238"/>
  <c r="B27" i="238"/>
  <c r="B23" i="238"/>
  <c r="B19" i="238"/>
  <c r="B15" i="238"/>
  <c r="B11" i="238"/>
  <c r="B7" i="238"/>
  <c r="B3" i="238"/>
  <c r="B36" i="236"/>
  <c r="B32" i="236"/>
  <c r="B28" i="236"/>
  <c r="B37" i="236"/>
  <c r="B33" i="236"/>
  <c r="B29" i="236"/>
  <c r="B26" i="236"/>
  <c r="B22" i="236"/>
  <c r="B18" i="236"/>
  <c r="B14" i="236"/>
  <c r="B10" i="236"/>
  <c r="B6" i="236"/>
  <c r="B38" i="236"/>
  <c r="B34" i="236"/>
  <c r="B30" i="236"/>
  <c r="B25" i="236"/>
  <c r="B20" i="236"/>
  <c r="B16" i="236"/>
  <c r="B12" i="236"/>
  <c r="B8" i="236"/>
  <c r="B4" i="236"/>
  <c r="B24" i="236"/>
  <c r="B21" i="236"/>
  <c r="B19" i="236"/>
  <c r="B17" i="236"/>
  <c r="B15" i="236"/>
  <c r="B13" i="236"/>
  <c r="B11" i="236"/>
  <c r="B9" i="236"/>
  <c r="B7" i="236"/>
  <c r="B5" i="236"/>
  <c r="B3" i="236"/>
  <c r="B35" i="236"/>
  <c r="B23" i="236"/>
  <c r="B27" i="236"/>
  <c r="B31" i="236"/>
  <c r="B37" i="234"/>
  <c r="B33" i="234"/>
  <c r="B29" i="234"/>
  <c r="B38" i="234"/>
  <c r="B34" i="234"/>
  <c r="B30" i="234"/>
  <c r="B35" i="234"/>
  <c r="B31" i="234"/>
  <c r="B27" i="234"/>
  <c r="B36" i="234"/>
  <c r="B24" i="234"/>
  <c r="B20" i="234"/>
  <c r="B16" i="234"/>
  <c r="B12" i="234"/>
  <c r="B8" i="234"/>
  <c r="B26" i="234"/>
  <c r="B22" i="234"/>
  <c r="B18" i="234"/>
  <c r="B14" i="234"/>
  <c r="B10" i="234"/>
  <c r="B6" i="234"/>
  <c r="B32" i="234"/>
  <c r="B28" i="234"/>
  <c r="B5" i="234"/>
  <c r="B3" i="234"/>
  <c r="B35" i="232"/>
  <c r="B23" i="234"/>
  <c r="B19" i="234"/>
  <c r="B15" i="234"/>
  <c r="B11" i="234"/>
  <c r="B7" i="234"/>
  <c r="B36" i="232"/>
  <c r="B25" i="234"/>
  <c r="B17" i="234"/>
  <c r="B9" i="234"/>
  <c r="B31" i="232"/>
  <c r="B27" i="232"/>
  <c r="B21" i="234"/>
  <c r="B13" i="234"/>
  <c r="B33" i="232"/>
  <c r="B29" i="232"/>
  <c r="B25" i="232"/>
  <c r="B21" i="232"/>
  <c r="B17" i="232"/>
  <c r="B13" i="232"/>
  <c r="B4" i="234"/>
  <c r="B38" i="232"/>
  <c r="B34" i="232"/>
  <c r="B30" i="232"/>
  <c r="B24" i="232"/>
  <c r="B20" i="232"/>
  <c r="B16" i="232"/>
  <c r="B12" i="232"/>
  <c r="B32" i="232"/>
  <c r="B22" i="232"/>
  <c r="B18" i="232"/>
  <c r="B14" i="232"/>
  <c r="B9" i="232"/>
  <c r="B5" i="232"/>
  <c r="B23" i="232"/>
  <c r="B19" i="232"/>
  <c r="B15" i="232"/>
  <c r="B8" i="232"/>
  <c r="B4" i="232"/>
  <c r="B37" i="232"/>
  <c r="B28" i="232"/>
  <c r="B26" i="232"/>
  <c r="B11" i="232"/>
  <c r="B10" i="232"/>
  <c r="B6" i="232"/>
  <c r="B7" i="232"/>
  <c r="B3" i="232"/>
  <c r="E21" i="230"/>
  <c r="F21" i="230" s="1"/>
  <c r="E19" i="230"/>
  <c r="F19" i="230" s="1"/>
  <c r="E17" i="230"/>
  <c r="F17" i="230" s="1"/>
  <c r="E12" i="230"/>
  <c r="F12" i="230" s="1"/>
  <c r="E10" i="230"/>
  <c r="F10" i="230" s="1"/>
  <c r="E20" i="230"/>
  <c r="F20" i="230" s="1"/>
  <c r="E18" i="230"/>
  <c r="F18" i="230" s="1"/>
  <c r="E13" i="230"/>
  <c r="F13" i="230" s="1"/>
  <c r="E11" i="230"/>
  <c r="F11" i="230" s="1"/>
  <c r="E19" i="229"/>
  <c r="F19" i="229" s="1"/>
  <c r="E17" i="229"/>
  <c r="F17" i="229" s="1"/>
  <c r="E15" i="229"/>
  <c r="F15" i="229" s="1"/>
  <c r="E10" i="229"/>
  <c r="F10" i="229" s="1"/>
  <c r="E18" i="229"/>
  <c r="F18" i="229" s="1"/>
  <c r="E16" i="229"/>
  <c r="F16" i="229" s="1"/>
  <c r="E11" i="229"/>
  <c r="F11" i="229" s="1"/>
  <c r="G4" i="228"/>
  <c r="G4" i="229"/>
  <c r="E13" i="228"/>
  <c r="F13" i="228" s="1"/>
  <c r="E21" i="228"/>
  <c r="F21" i="228" s="1"/>
  <c r="E19" i="228"/>
  <c r="F19" i="228" s="1"/>
  <c r="E14" i="228"/>
  <c r="F14" i="228" s="1"/>
  <c r="E11" i="228"/>
  <c r="F11" i="228" s="1"/>
  <c r="E18" i="228"/>
  <c r="F18" i="228" s="1"/>
  <c r="E22" i="228"/>
  <c r="F22" i="228" s="1"/>
  <c r="E10" i="228"/>
  <c r="F10" i="228" s="1"/>
  <c r="E20" i="228"/>
  <c r="F20" i="228" s="1"/>
  <c r="E12" i="228"/>
  <c r="F12" i="228" s="1"/>
  <c r="G4" i="226"/>
  <c r="G4" i="225"/>
  <c r="G4" i="224"/>
  <c r="E12" i="226"/>
  <c r="F12" i="226" s="1"/>
  <c r="E20" i="226"/>
  <c r="F20" i="226" s="1"/>
  <c r="E18" i="226"/>
  <c r="F18" i="226" s="1"/>
  <c r="E13" i="226"/>
  <c r="F13" i="226" s="1"/>
  <c r="E10" i="226"/>
  <c r="F10" i="226" s="1"/>
  <c r="E19" i="225"/>
  <c r="F19" i="225" s="1"/>
  <c r="E17" i="225"/>
  <c r="F17" i="225" s="1"/>
  <c r="E21" i="226"/>
  <c r="F21" i="226" s="1"/>
  <c r="E19" i="226"/>
  <c r="F19" i="226" s="1"/>
  <c r="E17" i="226"/>
  <c r="F17" i="226" s="1"/>
  <c r="E11" i="226"/>
  <c r="F11" i="226" s="1"/>
  <c r="E20" i="225"/>
  <c r="F20" i="225" s="1"/>
  <c r="E12" i="225"/>
  <c r="F12" i="225" s="1"/>
  <c r="E10" i="225"/>
  <c r="F10" i="225" s="1"/>
  <c r="E20" i="224"/>
  <c r="F20" i="224" s="1"/>
  <c r="E18" i="225"/>
  <c r="F18" i="225" s="1"/>
  <c r="E16" i="225"/>
  <c r="F16" i="225" s="1"/>
  <c r="E11" i="225"/>
  <c r="F11" i="225" s="1"/>
  <c r="E21" i="224"/>
  <c r="F21" i="224" s="1"/>
  <c r="E19" i="224"/>
  <c r="F19" i="224" s="1"/>
  <c r="E17" i="224"/>
  <c r="F17" i="224" s="1"/>
  <c r="E12" i="224"/>
  <c r="F12" i="224" s="1"/>
  <c r="E10" i="224"/>
  <c r="F10" i="224" s="1"/>
  <c r="E18" i="224"/>
  <c r="F18" i="224" s="1"/>
  <c r="E11" i="224"/>
  <c r="F11" i="224" s="1"/>
  <c r="E13" i="224"/>
  <c r="F13" i="224" s="1"/>
  <c r="E20" i="221"/>
  <c r="F20" i="221" s="1"/>
  <c r="E18" i="221"/>
  <c r="F18" i="221" s="1"/>
  <c r="E16" i="221"/>
  <c r="F16" i="221" s="1"/>
  <c r="E12" i="222"/>
  <c r="F12" i="222" s="1"/>
  <c r="E20" i="222"/>
  <c r="F20" i="222" s="1"/>
  <c r="E18" i="222"/>
  <c r="F18" i="222" s="1"/>
  <c r="E13" i="222"/>
  <c r="F13" i="222" s="1"/>
  <c r="E10" i="222"/>
  <c r="F10" i="222" s="1"/>
  <c r="E21" i="222"/>
  <c r="F21" i="222" s="1"/>
  <c r="E19" i="222"/>
  <c r="F19" i="222" s="1"/>
  <c r="E17" i="222"/>
  <c r="F17" i="222" s="1"/>
  <c r="E11" i="222"/>
  <c r="F11" i="222" s="1"/>
  <c r="E19" i="221"/>
  <c r="F19" i="221" s="1"/>
  <c r="E11" i="221"/>
  <c r="F11" i="221" s="1"/>
  <c r="E21" i="219"/>
  <c r="F21" i="219" s="1"/>
  <c r="E19" i="219"/>
  <c r="F19" i="219" s="1"/>
  <c r="E17" i="219"/>
  <c r="F17" i="219" s="1"/>
  <c r="E10" i="221"/>
  <c r="F10" i="221" s="1"/>
  <c r="E12" i="221"/>
  <c r="F12" i="221" s="1"/>
  <c r="E13" i="219"/>
  <c r="F13" i="219" s="1"/>
  <c r="E10" i="219"/>
  <c r="F10" i="219" s="1"/>
  <c r="E22" i="218"/>
  <c r="F22" i="218" s="1"/>
  <c r="E19" i="218"/>
  <c r="F19" i="218" s="1"/>
  <c r="E17" i="221"/>
  <c r="F17" i="221" s="1"/>
  <c r="E20" i="219"/>
  <c r="F20" i="219" s="1"/>
  <c r="E11" i="219"/>
  <c r="F11" i="219" s="1"/>
  <c r="E13" i="218"/>
  <c r="F13" i="218" s="1"/>
  <c r="E20" i="218"/>
  <c r="F20" i="218" s="1"/>
  <c r="E14" i="218"/>
  <c r="F14" i="218" s="1"/>
  <c r="E10" i="218"/>
  <c r="F10" i="218" s="1"/>
  <c r="E11" i="216"/>
  <c r="F11" i="216" s="1"/>
  <c r="E18" i="216"/>
  <c r="F18" i="216" s="1"/>
  <c r="E12" i="216"/>
  <c r="F12" i="216" s="1"/>
  <c r="E12" i="218"/>
  <c r="F12" i="218" s="1"/>
  <c r="E17" i="216"/>
  <c r="F17" i="216" s="1"/>
  <c r="E10" i="216"/>
  <c r="F10" i="216" s="1"/>
  <c r="E19" i="216"/>
  <c r="F19" i="216" s="1"/>
  <c r="E21" i="218"/>
  <c r="F21" i="218" s="1"/>
  <c r="E11" i="218"/>
  <c r="F11" i="218" s="1"/>
  <c r="E21" i="216"/>
  <c r="F21" i="216" s="1"/>
  <c r="E13" i="216"/>
  <c r="F13" i="216" s="1"/>
  <c r="E20" i="216"/>
  <c r="F20" i="216" s="1"/>
  <c r="E18" i="219"/>
  <c r="F18" i="219" s="1"/>
  <c r="E12" i="219"/>
  <c r="F12" i="219" s="1"/>
  <c r="E23" i="218"/>
  <c r="F23" i="218" s="1"/>
  <c r="E15" i="218"/>
  <c r="F15" i="218" s="1"/>
  <c r="G4" i="222"/>
  <c r="G4" i="221"/>
  <c r="G4" i="219"/>
  <c r="G4" i="218"/>
  <c r="G4" i="216"/>
  <c r="G4" i="214"/>
  <c r="G4" i="215"/>
  <c r="G4" i="211"/>
  <c r="G4" i="210"/>
  <c r="G4" i="207"/>
  <c r="G4" i="206"/>
  <c r="G4" i="208"/>
  <c r="E12" i="214"/>
  <c r="F12" i="214" s="1"/>
  <c r="E18" i="215"/>
  <c r="F18" i="215" s="1"/>
  <c r="E16" i="215"/>
  <c r="F16" i="215" s="1"/>
  <c r="E11" i="215"/>
  <c r="F11" i="215" s="1"/>
  <c r="E21" i="214"/>
  <c r="F21" i="214" s="1"/>
  <c r="E19" i="214"/>
  <c r="F19" i="214" s="1"/>
  <c r="E17" i="214"/>
  <c r="F17" i="214" s="1"/>
  <c r="E11" i="214"/>
  <c r="F11" i="214" s="1"/>
  <c r="E19" i="215"/>
  <c r="F19" i="215" s="1"/>
  <c r="E15" i="215"/>
  <c r="F15" i="215" s="1"/>
  <c r="E18" i="214"/>
  <c r="F18" i="214" s="1"/>
  <c r="E10" i="214"/>
  <c r="F10" i="214" s="1"/>
  <c r="E20" i="211"/>
  <c r="F20" i="211" s="1"/>
  <c r="E18" i="211"/>
  <c r="F18" i="211" s="1"/>
  <c r="E16" i="211"/>
  <c r="F16" i="211" s="1"/>
  <c r="E11" i="211"/>
  <c r="F11" i="211" s="1"/>
  <c r="E19" i="211"/>
  <c r="F19" i="211" s="1"/>
  <c r="E17" i="215"/>
  <c r="F17" i="215" s="1"/>
  <c r="E10" i="215"/>
  <c r="F10" i="215" s="1"/>
  <c r="E10" i="211"/>
  <c r="F10" i="211" s="1"/>
  <c r="E11" i="210"/>
  <c r="F11" i="210" s="1"/>
  <c r="E21" i="210"/>
  <c r="F21" i="210" s="1"/>
  <c r="E19" i="210"/>
  <c r="F19" i="210" s="1"/>
  <c r="E17" i="210"/>
  <c r="F17" i="210" s="1"/>
  <c r="E12" i="210"/>
  <c r="F12" i="210" s="1"/>
  <c r="E20" i="207"/>
  <c r="F20" i="207" s="1"/>
  <c r="E18" i="207"/>
  <c r="F18" i="207" s="1"/>
  <c r="E16" i="207"/>
  <c r="F16" i="207" s="1"/>
  <c r="E10" i="207"/>
  <c r="F10" i="207" s="1"/>
  <c r="E19" i="206"/>
  <c r="F19" i="206" s="1"/>
  <c r="E17" i="206"/>
  <c r="F17" i="206" s="1"/>
  <c r="E15" i="206"/>
  <c r="F15" i="206" s="1"/>
  <c r="E10" i="206"/>
  <c r="F10" i="206" s="1"/>
  <c r="E20" i="214"/>
  <c r="F20" i="214" s="1"/>
  <c r="E20" i="210"/>
  <c r="F20" i="210" s="1"/>
  <c r="E18" i="208"/>
  <c r="F18" i="208" s="1"/>
  <c r="E10" i="208"/>
  <c r="F10" i="208" s="1"/>
  <c r="E17" i="207"/>
  <c r="F17" i="207" s="1"/>
  <c r="E18" i="206"/>
  <c r="F18" i="206" s="1"/>
  <c r="E12" i="211"/>
  <c r="F12" i="211" s="1"/>
  <c r="E10" i="210"/>
  <c r="F10" i="210" s="1"/>
  <c r="E15" i="208"/>
  <c r="F15" i="208" s="1"/>
  <c r="E19" i="207"/>
  <c r="F19" i="207" s="1"/>
  <c r="E17" i="208"/>
  <c r="F17" i="208" s="1"/>
  <c r="E11" i="207"/>
  <c r="F11" i="207" s="1"/>
  <c r="E13" i="214"/>
  <c r="F13" i="214" s="1"/>
  <c r="E17" i="211"/>
  <c r="F17" i="211" s="1"/>
  <c r="E13" i="210"/>
  <c r="F13" i="210" s="1"/>
  <c r="E11" i="208"/>
  <c r="F11" i="208" s="1"/>
  <c r="E18" i="210"/>
  <c r="F18" i="210" s="1"/>
  <c r="E16" i="206"/>
  <c r="F16" i="206" s="1"/>
  <c r="E19" i="208"/>
  <c r="F19" i="208" s="1"/>
  <c r="E16" i="208"/>
  <c r="F16" i="208" s="1"/>
  <c r="E11" i="206"/>
  <c r="F11" i="206" s="1"/>
  <c r="E12" i="207"/>
  <c r="F12" i="207" s="1"/>
  <c r="G4" i="203"/>
  <c r="G4" i="204"/>
  <c r="E20" i="204"/>
  <c r="F20" i="204" s="1"/>
  <c r="E12" i="204"/>
  <c r="F12" i="204" s="1"/>
  <c r="E16" i="203"/>
  <c r="F16" i="203" s="1"/>
  <c r="E10" i="203"/>
  <c r="F10" i="203" s="1"/>
  <c r="E19" i="204"/>
  <c r="F19" i="204" s="1"/>
  <c r="E16" i="204"/>
  <c r="F16" i="204" s="1"/>
  <c r="E20" i="203"/>
  <c r="F20" i="203" s="1"/>
  <c r="E17" i="203"/>
  <c r="F17" i="203" s="1"/>
  <c r="E18" i="204"/>
  <c r="F18" i="204" s="1"/>
  <c r="E10" i="204"/>
  <c r="F10" i="204" s="1"/>
  <c r="E19" i="203"/>
  <c r="F19" i="203" s="1"/>
  <c r="E11" i="203"/>
  <c r="F11" i="203" s="1"/>
  <c r="E17" i="204"/>
  <c r="F17" i="204" s="1"/>
  <c r="E11" i="204"/>
  <c r="F11" i="204" s="1"/>
  <c r="E18" i="203"/>
  <c r="F18" i="203" s="1"/>
  <c r="E12" i="203"/>
  <c r="F12" i="203" s="1"/>
  <c r="E20" i="200"/>
  <c r="F20" i="200" s="1"/>
  <c r="E18" i="200"/>
  <c r="F18" i="200" s="1"/>
  <c r="E16" i="200"/>
  <c r="F16" i="200" s="1"/>
  <c r="E21" i="201"/>
  <c r="F21" i="201" s="1"/>
  <c r="E13" i="201"/>
  <c r="F13" i="201" s="1"/>
  <c r="E10" i="201"/>
  <c r="F10" i="201" s="1"/>
  <c r="E19" i="200"/>
  <c r="F19" i="200" s="1"/>
  <c r="E19" i="201"/>
  <c r="F19" i="201" s="1"/>
  <c r="E11" i="201"/>
  <c r="F11" i="201" s="1"/>
  <c r="E17" i="200"/>
  <c r="F17" i="200" s="1"/>
  <c r="E11" i="200"/>
  <c r="F11" i="200" s="1"/>
  <c r="E18" i="201"/>
  <c r="F18" i="201" s="1"/>
  <c r="E16" i="199"/>
  <c r="F16" i="199" s="1"/>
  <c r="E11" i="199"/>
  <c r="F11" i="199" s="1"/>
  <c r="E18" i="199"/>
  <c r="F18" i="199" s="1"/>
  <c r="E12" i="201"/>
  <c r="F12" i="201" s="1"/>
  <c r="E20" i="201"/>
  <c r="F20" i="201" s="1"/>
  <c r="E17" i="201"/>
  <c r="F17" i="201" s="1"/>
  <c r="E12" i="200"/>
  <c r="F12" i="200" s="1"/>
  <c r="E19" i="199"/>
  <c r="F19" i="199" s="1"/>
  <c r="E10" i="200"/>
  <c r="F10" i="200" s="1"/>
  <c r="E17" i="199"/>
  <c r="F17" i="199" s="1"/>
  <c r="E15" i="199"/>
  <c r="F15" i="199" s="1"/>
  <c r="E28" i="193"/>
  <c r="F28" i="193" s="1"/>
  <c r="E10" i="199"/>
  <c r="F10" i="199" s="1"/>
  <c r="G4" i="201"/>
  <c r="G4" i="200"/>
  <c r="G4" i="199"/>
  <c r="E21" i="196"/>
  <c r="F21" i="196" s="1"/>
  <c r="E19" i="196"/>
  <c r="F19" i="196" s="1"/>
  <c r="E17" i="196"/>
  <c r="F17" i="196" s="1"/>
  <c r="E20" i="196"/>
  <c r="F20" i="196" s="1"/>
  <c r="E18" i="196"/>
  <c r="F18" i="196" s="1"/>
  <c r="E13" i="196"/>
  <c r="F13" i="196" s="1"/>
  <c r="E11" i="196"/>
  <c r="F11" i="196" s="1"/>
  <c r="B36" i="195"/>
  <c r="B32" i="195"/>
  <c r="B28" i="195"/>
  <c r="B26" i="195"/>
  <c r="B22" i="195"/>
  <c r="B18" i="195"/>
  <c r="B14" i="195"/>
  <c r="E12" i="196"/>
  <c r="F12" i="196" s="1"/>
  <c r="B37" i="195"/>
  <c r="B33" i="195"/>
  <c r="E10" i="196"/>
  <c r="F10" i="196" s="1"/>
  <c r="B35" i="195"/>
  <c r="B31" i="195"/>
  <c r="B27" i="195"/>
  <c r="B23" i="195"/>
  <c r="B19" i="195"/>
  <c r="B15" i="195"/>
  <c r="B25" i="195"/>
  <c r="B21" i="195"/>
  <c r="B30" i="195"/>
  <c r="B29" i="195"/>
  <c r="B34" i="195"/>
  <c r="B24" i="195"/>
  <c r="B20" i="195"/>
  <c r="B16" i="195"/>
  <c r="B12" i="195"/>
  <c r="B10" i="195"/>
  <c r="B6" i="195"/>
  <c r="B38" i="195"/>
  <c r="B13" i="195"/>
  <c r="B11" i="195"/>
  <c r="B9" i="195"/>
  <c r="B7" i="195"/>
  <c r="B5" i="195"/>
  <c r="B3" i="195"/>
  <c r="E34" i="193"/>
  <c r="F34" i="193" s="1"/>
  <c r="E25" i="193"/>
  <c r="F25" i="193" s="1"/>
  <c r="E21" i="193"/>
  <c r="F21" i="193" s="1"/>
  <c r="E17" i="193"/>
  <c r="F17" i="193" s="1"/>
  <c r="E12" i="193"/>
  <c r="F12" i="193" s="1"/>
  <c r="E10" i="193"/>
  <c r="F10" i="193" s="1"/>
  <c r="E36" i="193"/>
  <c r="F36" i="193" s="1"/>
  <c r="E27" i="193"/>
  <c r="F27" i="193" s="1"/>
  <c r="B17" i="195"/>
  <c r="E35" i="193"/>
  <c r="F35" i="193" s="1"/>
  <c r="E32" i="193"/>
  <c r="F32" i="193" s="1"/>
  <c r="E22" i="193"/>
  <c r="F22" i="193" s="1"/>
  <c r="E16" i="193"/>
  <c r="F16" i="193" s="1"/>
  <c r="B8" i="195"/>
  <c r="B4" i="195"/>
  <c r="E33" i="193"/>
  <c r="F33" i="193" s="1"/>
  <c r="E26" i="193"/>
  <c r="F26" i="193" s="1"/>
  <c r="E20" i="193"/>
  <c r="F20" i="193" s="1"/>
  <c r="E13" i="193"/>
  <c r="F13" i="193" s="1"/>
  <c r="E11" i="193"/>
  <c r="F11" i="193" s="1"/>
  <c r="G4" i="196"/>
  <c r="G4" i="193"/>
  <c r="D11" i="4"/>
  <c r="E11" i="192"/>
  <c r="F11" i="192" s="1"/>
  <c r="E21" i="192"/>
  <c r="F21" i="192" s="1"/>
  <c r="E19" i="192"/>
  <c r="F19" i="192" s="1"/>
  <c r="E17" i="192"/>
  <c r="F17" i="192" s="1"/>
  <c r="E13" i="192"/>
  <c r="F13" i="192" s="1"/>
  <c r="E20" i="192"/>
  <c r="F20" i="192" s="1"/>
  <c r="E18" i="192"/>
  <c r="F18" i="192" s="1"/>
  <c r="E12" i="192"/>
  <c r="F12" i="192" s="1"/>
  <c r="E10" i="192"/>
  <c r="F10" i="192" s="1"/>
  <c r="G4" i="191"/>
  <c r="G4" i="192"/>
  <c r="E20" i="191"/>
  <c r="F20" i="191" s="1"/>
  <c r="E18" i="191"/>
  <c r="F18" i="191" s="1"/>
  <c r="E16" i="191"/>
  <c r="F16" i="191" s="1"/>
  <c r="E12" i="191"/>
  <c r="F12" i="191" s="1"/>
  <c r="E10" i="191"/>
  <c r="F10" i="191" s="1"/>
  <c r="E19" i="191"/>
  <c r="F19" i="191" s="1"/>
  <c r="E17" i="191"/>
  <c r="F17" i="191" s="1"/>
  <c r="E11" i="191"/>
  <c r="F11" i="191" s="1"/>
  <c r="E21" i="185"/>
  <c r="F21" i="185" s="1"/>
  <c r="E19" i="185"/>
  <c r="F19" i="185" s="1"/>
  <c r="E17" i="185"/>
  <c r="F17" i="185" s="1"/>
  <c r="E18" i="185"/>
  <c r="F18" i="185" s="1"/>
  <c r="E20" i="185"/>
  <c r="F20" i="185" s="1"/>
  <c r="E12" i="185"/>
  <c r="F12" i="185" s="1"/>
  <c r="E10" i="185"/>
  <c r="F10" i="185" s="1"/>
  <c r="E13" i="185"/>
  <c r="F13" i="185" s="1"/>
  <c r="E11" i="185"/>
  <c r="F11" i="185" s="1"/>
  <c r="G4" i="185"/>
  <c r="B4" i="119"/>
  <c r="D4" i="119" s="1"/>
  <c r="B8" i="119"/>
  <c r="D8" i="119" s="1"/>
  <c r="B12" i="119"/>
  <c r="B16" i="119"/>
  <c r="B20" i="119"/>
  <c r="B24" i="119"/>
  <c r="B28" i="119"/>
  <c r="B32" i="119"/>
  <c r="B36" i="119"/>
  <c r="B10" i="119"/>
  <c r="D10" i="119" s="1"/>
  <c r="B14" i="119"/>
  <c r="D14" i="119" s="1"/>
  <c r="B18" i="119"/>
  <c r="B22" i="119"/>
  <c r="B30" i="119"/>
  <c r="B38" i="119"/>
  <c r="B7" i="119"/>
  <c r="D7" i="119" s="1"/>
  <c r="B11" i="119"/>
  <c r="D11" i="119" s="1"/>
  <c r="B19" i="119"/>
  <c r="B23" i="119"/>
  <c r="B31" i="119"/>
  <c r="B3" i="119"/>
  <c r="B5" i="119"/>
  <c r="D5" i="119" s="1"/>
  <c r="B9" i="119"/>
  <c r="D9" i="119" s="1"/>
  <c r="B13" i="119"/>
  <c r="D13" i="119" s="1"/>
  <c r="B17" i="119"/>
  <c r="B21" i="119"/>
  <c r="B25" i="119"/>
  <c r="D25" i="119" s="1"/>
  <c r="B29" i="119"/>
  <c r="B33" i="119"/>
  <c r="B37" i="119"/>
  <c r="B6" i="119"/>
  <c r="D6" i="119" s="1"/>
  <c r="B26" i="119"/>
  <c r="D26" i="119" s="1"/>
  <c r="B34" i="119"/>
  <c r="B15" i="119"/>
  <c r="B27" i="119"/>
  <c r="B35" i="119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20" i="84"/>
  <c r="F20" i="84" s="1"/>
  <c r="E26" i="84"/>
  <c r="F26" i="84" s="1"/>
  <c r="E19" i="84"/>
  <c r="F19" i="84" s="1"/>
  <c r="E13" i="84"/>
  <c r="F13" i="84" s="1"/>
  <c r="E12" i="84"/>
  <c r="F12" i="84" s="1"/>
  <c r="E18" i="84"/>
  <c r="F18" i="84" s="1"/>
  <c r="E31" i="84"/>
  <c r="F31" i="84" s="1"/>
  <c r="E25" i="84"/>
  <c r="F25" i="84" s="1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E28" i="119"/>
  <c r="E34" i="119"/>
  <c r="E33" i="119"/>
  <c r="E31" i="119"/>
  <c r="E27" i="119"/>
  <c r="E38" i="119"/>
  <c r="E36" i="119"/>
  <c r="E30" i="119"/>
  <c r="E37" i="119"/>
  <c r="E3" i="119"/>
  <c r="E32" i="119"/>
  <c r="E29" i="119"/>
  <c r="E35" i="119"/>
  <c r="S19" i="260" l="1"/>
  <c r="O19" i="260"/>
  <c r="K19" i="260"/>
  <c r="G19" i="260"/>
  <c r="V19" i="260"/>
  <c r="N19" i="260"/>
  <c r="U19" i="260"/>
  <c r="Q19" i="260"/>
  <c r="M19" i="260"/>
  <c r="I19" i="260"/>
  <c r="T19" i="260"/>
  <c r="P19" i="260"/>
  <c r="L19" i="260"/>
  <c r="H19" i="260"/>
  <c r="R19" i="260"/>
  <c r="J19" i="260"/>
  <c r="S10" i="260"/>
  <c r="K10" i="260"/>
  <c r="G10" i="260"/>
  <c r="R10" i="260"/>
  <c r="U10" i="260"/>
  <c r="Q10" i="260"/>
  <c r="M10" i="260"/>
  <c r="I10" i="260"/>
  <c r="N10" i="260"/>
  <c r="T10" i="260"/>
  <c r="P10" i="260"/>
  <c r="L10" i="260"/>
  <c r="H10" i="260"/>
  <c r="O10" i="260"/>
  <c r="V10" i="260"/>
  <c r="V12" i="260" s="1"/>
  <c r="J10" i="260"/>
  <c r="U11" i="260"/>
  <c r="Q11" i="260"/>
  <c r="M11" i="260"/>
  <c r="I11" i="260"/>
  <c r="L11" i="260"/>
  <c r="S11" i="260"/>
  <c r="O11" i="260"/>
  <c r="K11" i="260"/>
  <c r="G11" i="260"/>
  <c r="P11" i="260"/>
  <c r="H11" i="260"/>
  <c r="V11" i="260"/>
  <c r="R11" i="260"/>
  <c r="N11" i="260"/>
  <c r="J11" i="260"/>
  <c r="T11" i="260"/>
  <c r="S15" i="260"/>
  <c r="O15" i="260"/>
  <c r="K15" i="260"/>
  <c r="G15" i="260"/>
  <c r="V15" i="260"/>
  <c r="J15" i="260"/>
  <c r="U15" i="260"/>
  <c r="Q15" i="260"/>
  <c r="M15" i="260"/>
  <c r="I15" i="260"/>
  <c r="T15" i="260"/>
  <c r="P15" i="260"/>
  <c r="L15" i="260"/>
  <c r="H15" i="260"/>
  <c r="R15" i="260"/>
  <c r="N15" i="260"/>
  <c r="U16" i="260"/>
  <c r="Q16" i="260"/>
  <c r="M16" i="260"/>
  <c r="I16" i="260"/>
  <c r="T16" i="260"/>
  <c r="H16" i="260"/>
  <c r="S16" i="260"/>
  <c r="O16" i="260"/>
  <c r="K16" i="260"/>
  <c r="G16" i="260"/>
  <c r="V16" i="260"/>
  <c r="R16" i="260"/>
  <c r="N16" i="260"/>
  <c r="J16" i="260"/>
  <c r="P16" i="260"/>
  <c r="L16" i="260"/>
  <c r="S17" i="260"/>
  <c r="O17" i="260"/>
  <c r="K17" i="260"/>
  <c r="G17" i="260"/>
  <c r="V17" i="260"/>
  <c r="N17" i="260"/>
  <c r="J17" i="260"/>
  <c r="U17" i="260"/>
  <c r="Q17" i="260"/>
  <c r="M17" i="260"/>
  <c r="I17" i="260"/>
  <c r="T17" i="260"/>
  <c r="P17" i="260"/>
  <c r="L17" i="260"/>
  <c r="H17" i="260"/>
  <c r="R17" i="260"/>
  <c r="U18" i="260"/>
  <c r="Q18" i="260"/>
  <c r="M18" i="260"/>
  <c r="I18" i="260"/>
  <c r="P18" i="260"/>
  <c r="H18" i="260"/>
  <c r="S18" i="260"/>
  <c r="O18" i="260"/>
  <c r="K18" i="260"/>
  <c r="G18" i="260"/>
  <c r="V18" i="260"/>
  <c r="R18" i="260"/>
  <c r="N18" i="260"/>
  <c r="J18" i="260"/>
  <c r="T18" i="260"/>
  <c r="L18" i="260"/>
  <c r="AA28" i="259"/>
  <c r="AE28" i="259"/>
  <c r="AI28" i="259"/>
  <c r="AM28" i="259"/>
  <c r="Z28" i="259"/>
  <c r="AD28" i="259"/>
  <c r="AH28" i="259"/>
  <c r="AL28" i="259"/>
  <c r="AC28" i="259"/>
  <c r="AK28" i="259"/>
  <c r="X28" i="259"/>
  <c r="AF28" i="259"/>
  <c r="AB28" i="259"/>
  <c r="AJ28" i="259"/>
  <c r="Y28" i="259"/>
  <c r="AG28" i="259"/>
  <c r="AL47" i="259"/>
  <c r="AH47" i="259"/>
  <c r="AD47" i="259"/>
  <c r="X47" i="259"/>
  <c r="Y47" i="259"/>
  <c r="AA47" i="259"/>
  <c r="AB47" i="259"/>
  <c r="AC47" i="259"/>
  <c r="AE47" i="259"/>
  <c r="AG47" i="259"/>
  <c r="AM47" i="259"/>
  <c r="AK47" i="259"/>
  <c r="AF47" i="259"/>
  <c r="AI47" i="259"/>
  <c r="AJ47" i="259"/>
  <c r="Z47" i="259"/>
  <c r="AL46" i="259"/>
  <c r="AH46" i="259"/>
  <c r="AD46" i="259"/>
  <c r="X46" i="259"/>
  <c r="Y46" i="259"/>
  <c r="AA46" i="259"/>
  <c r="Z46" i="259"/>
  <c r="AB46" i="259"/>
  <c r="AC46" i="259"/>
  <c r="AE46" i="259"/>
  <c r="AG46" i="259"/>
  <c r="AJ46" i="259"/>
  <c r="AK46" i="259"/>
  <c r="AF46" i="259"/>
  <c r="AI46" i="259"/>
  <c r="AM46" i="259"/>
  <c r="AA37" i="259"/>
  <c r="AE37" i="259"/>
  <c r="AI37" i="259"/>
  <c r="AM37" i="259"/>
  <c r="Z37" i="259"/>
  <c r="AD37" i="259"/>
  <c r="AH37" i="259"/>
  <c r="AL37" i="259"/>
  <c r="AC37" i="259"/>
  <c r="AK37" i="259"/>
  <c r="X37" i="259"/>
  <c r="AF37" i="259"/>
  <c r="AB37" i="259"/>
  <c r="AJ37" i="259"/>
  <c r="AG37" i="259"/>
  <c r="Y37" i="259"/>
  <c r="Y65" i="259"/>
  <c r="AE65" i="259"/>
  <c r="AM65" i="259"/>
  <c r="AA65" i="259"/>
  <c r="AI65" i="259"/>
  <c r="Z65" i="259"/>
  <c r="AD65" i="259"/>
  <c r="AL65" i="259"/>
  <c r="AH65" i="259"/>
  <c r="X65" i="259"/>
  <c r="AG65" i="259"/>
  <c r="AJ65" i="259"/>
  <c r="AC65" i="259"/>
  <c r="AF65" i="259"/>
  <c r="AK65" i="259"/>
  <c r="AB65" i="259"/>
  <c r="X56" i="259"/>
  <c r="Y56" i="259"/>
  <c r="AA56" i="259"/>
  <c r="Z56" i="259"/>
  <c r="AB56" i="259"/>
  <c r="AC56" i="259"/>
  <c r="AE56" i="259"/>
  <c r="AH56" i="259"/>
  <c r="AF56" i="259"/>
  <c r="AG56" i="259"/>
  <c r="AI56" i="259"/>
  <c r="AL56" i="259"/>
  <c r="AJ56" i="259"/>
  <c r="AK56" i="259"/>
  <c r="AM56" i="259"/>
  <c r="AD56" i="259"/>
  <c r="AB17" i="259"/>
  <c r="AF17" i="259"/>
  <c r="AJ17" i="259"/>
  <c r="X17" i="259"/>
  <c r="Z17" i="259"/>
  <c r="AD17" i="259"/>
  <c r="AH17" i="259"/>
  <c r="AL17" i="259"/>
  <c r="Y17" i="259"/>
  <c r="AG17" i="259"/>
  <c r="AK17" i="259"/>
  <c r="AA17" i="259"/>
  <c r="AI17" i="259"/>
  <c r="AE17" i="259"/>
  <c r="AM17" i="259"/>
  <c r="AC17" i="259"/>
  <c r="Y63" i="259"/>
  <c r="AM63" i="259"/>
  <c r="AE63" i="259"/>
  <c r="AA63" i="259"/>
  <c r="AI63" i="259"/>
  <c r="X63" i="259"/>
  <c r="AD63" i="259"/>
  <c r="AC63" i="259"/>
  <c r="AJ63" i="259"/>
  <c r="Z63" i="259"/>
  <c r="AF63" i="259"/>
  <c r="AL63" i="259"/>
  <c r="AK63" i="259"/>
  <c r="AH63" i="259"/>
  <c r="AB63" i="259"/>
  <c r="AG63" i="259"/>
  <c r="AA30" i="259"/>
  <c r="AE30" i="259"/>
  <c r="AI30" i="259"/>
  <c r="AM30" i="259"/>
  <c r="Z30" i="259"/>
  <c r="AD30" i="259"/>
  <c r="AH30" i="259"/>
  <c r="AL30" i="259"/>
  <c r="AC30" i="259"/>
  <c r="AK30" i="259"/>
  <c r="X30" i="259"/>
  <c r="AF30" i="259"/>
  <c r="AB30" i="259"/>
  <c r="AJ30" i="259"/>
  <c r="Y30" i="259"/>
  <c r="AG30" i="259"/>
  <c r="AH53" i="259"/>
  <c r="AD53" i="259"/>
  <c r="AJ53" i="259"/>
  <c r="AK53" i="259"/>
  <c r="AM53" i="259"/>
  <c r="X53" i="259"/>
  <c r="Y53" i="259"/>
  <c r="AA53" i="259"/>
  <c r="AB53" i="259"/>
  <c r="AC53" i="259"/>
  <c r="AE53" i="259"/>
  <c r="AL53" i="259"/>
  <c r="AI53" i="259"/>
  <c r="AF53" i="259"/>
  <c r="Z53" i="259"/>
  <c r="AG53" i="259"/>
  <c r="Y70" i="259"/>
  <c r="AE70" i="259"/>
  <c r="AM70" i="259"/>
  <c r="AA70" i="259"/>
  <c r="AI70" i="259"/>
  <c r="AH70" i="259"/>
  <c r="Z70" i="259"/>
  <c r="AL70" i="259"/>
  <c r="AD70" i="259"/>
  <c r="X70" i="259"/>
  <c r="AG70" i="259"/>
  <c r="AJ70" i="259"/>
  <c r="AC70" i="259"/>
  <c r="AF70" i="259"/>
  <c r="AK70" i="259"/>
  <c r="AB70" i="259"/>
  <c r="Y40" i="259"/>
  <c r="AC40" i="259"/>
  <c r="AG40" i="259"/>
  <c r="AK40" i="259"/>
  <c r="Z40" i="259"/>
  <c r="AD40" i="259"/>
  <c r="AH40" i="259"/>
  <c r="AL40" i="259"/>
  <c r="X40" i="259"/>
  <c r="AB40" i="259"/>
  <c r="AF40" i="259"/>
  <c r="AJ40" i="259"/>
  <c r="AE40" i="259"/>
  <c r="AI40" i="259"/>
  <c r="AA40" i="259"/>
  <c r="AM40" i="259"/>
  <c r="AB62" i="259"/>
  <c r="AE62" i="259"/>
  <c r="AM62" i="259"/>
  <c r="Z62" i="259"/>
  <c r="AI62" i="259"/>
  <c r="AH62" i="259"/>
  <c r="AL62" i="259"/>
  <c r="AD62" i="259"/>
  <c r="X62" i="259"/>
  <c r="AJ62" i="259"/>
  <c r="AK62" i="259"/>
  <c r="AF62" i="259"/>
  <c r="AG62" i="259"/>
  <c r="AC62" i="259"/>
  <c r="Y62" i="259"/>
  <c r="AA62" i="259"/>
  <c r="Y69" i="259"/>
  <c r="AE69" i="259"/>
  <c r="AM69" i="259"/>
  <c r="AA69" i="259"/>
  <c r="AI69" i="259"/>
  <c r="AH69" i="259"/>
  <c r="AL69" i="259"/>
  <c r="AD69" i="259"/>
  <c r="Z69" i="259"/>
  <c r="X69" i="259"/>
  <c r="AC69" i="259"/>
  <c r="AJ69" i="259"/>
  <c r="AF69" i="259"/>
  <c r="AK69" i="259"/>
  <c r="AG69" i="259"/>
  <c r="AB69" i="259"/>
  <c r="AH59" i="259"/>
  <c r="AB59" i="259"/>
  <c r="AC59" i="259"/>
  <c r="AE59" i="259"/>
  <c r="AL59" i="259"/>
  <c r="AF59" i="259"/>
  <c r="AG59" i="259"/>
  <c r="AI59" i="259"/>
  <c r="AD59" i="259"/>
  <c r="AJ59" i="259"/>
  <c r="AK59" i="259"/>
  <c r="AM59" i="259"/>
  <c r="Y59" i="259"/>
  <c r="AA59" i="259"/>
  <c r="Z59" i="259"/>
  <c r="X59" i="259"/>
  <c r="AH43" i="259"/>
  <c r="AB43" i="259"/>
  <c r="AC43" i="259"/>
  <c r="AE43" i="259"/>
  <c r="AF43" i="259"/>
  <c r="AG43" i="259"/>
  <c r="AI43" i="259"/>
  <c r="AD43" i="259"/>
  <c r="AJ43" i="259"/>
  <c r="AK43" i="259"/>
  <c r="AM43" i="259"/>
  <c r="Z43" i="259"/>
  <c r="X43" i="259"/>
  <c r="Y43" i="259"/>
  <c r="AL43" i="259"/>
  <c r="AA43" i="259"/>
  <c r="AA22" i="259"/>
  <c r="AE22" i="259"/>
  <c r="AI22" i="259"/>
  <c r="AM22" i="259"/>
  <c r="Z22" i="259"/>
  <c r="AD22" i="259"/>
  <c r="AH22" i="259"/>
  <c r="AL22" i="259"/>
  <c r="AC22" i="259"/>
  <c r="AK22" i="259"/>
  <c r="X22" i="259"/>
  <c r="AF22" i="259"/>
  <c r="AB22" i="259"/>
  <c r="AJ22" i="259"/>
  <c r="Y22" i="259"/>
  <c r="AG22" i="259"/>
  <c r="AA34" i="259"/>
  <c r="AE34" i="259"/>
  <c r="AI34" i="259"/>
  <c r="AM34" i="259"/>
  <c r="Z34" i="259"/>
  <c r="AD34" i="259"/>
  <c r="AH34" i="259"/>
  <c r="AL34" i="259"/>
  <c r="AC34" i="259"/>
  <c r="AK34" i="259"/>
  <c r="X34" i="259"/>
  <c r="AF34" i="259"/>
  <c r="AB34" i="259"/>
  <c r="AJ34" i="259"/>
  <c r="Y34" i="259"/>
  <c r="AG34" i="259"/>
  <c r="AD49" i="259"/>
  <c r="AH49" i="259"/>
  <c r="AJ49" i="259"/>
  <c r="AK49" i="259"/>
  <c r="AM49" i="259"/>
  <c r="AL49" i="259"/>
  <c r="X49" i="259"/>
  <c r="Y49" i="259"/>
  <c r="AA49" i="259"/>
  <c r="AB49" i="259"/>
  <c r="AC49" i="259"/>
  <c r="AE49" i="259"/>
  <c r="AF49" i="259"/>
  <c r="Z49" i="259"/>
  <c r="AG49" i="259"/>
  <c r="AI49" i="259"/>
  <c r="AA32" i="259"/>
  <c r="AE32" i="259"/>
  <c r="AI32" i="259"/>
  <c r="AM32" i="259"/>
  <c r="Z32" i="259"/>
  <c r="AD32" i="259"/>
  <c r="AH32" i="259"/>
  <c r="AL32" i="259"/>
  <c r="AC32" i="259"/>
  <c r="AK32" i="259"/>
  <c r="X32" i="259"/>
  <c r="AF32" i="259"/>
  <c r="AB32" i="259"/>
  <c r="AJ32" i="259"/>
  <c r="AG32" i="259"/>
  <c r="Y32" i="259"/>
  <c r="AL54" i="259"/>
  <c r="AH54" i="259"/>
  <c r="AD54" i="259"/>
  <c r="X54" i="259"/>
  <c r="Y54" i="259"/>
  <c r="AA54" i="259"/>
  <c r="AB54" i="259"/>
  <c r="AC54" i="259"/>
  <c r="AE54" i="259"/>
  <c r="AG54" i="259"/>
  <c r="Z54" i="259"/>
  <c r="AI54" i="259"/>
  <c r="AM54" i="259"/>
  <c r="AK54" i="259"/>
  <c r="AF54" i="259"/>
  <c r="AJ54" i="259"/>
  <c r="AI68" i="259"/>
  <c r="Y68" i="259"/>
  <c r="AD68" i="259"/>
  <c r="X68" i="259"/>
  <c r="Z68" i="259"/>
  <c r="AC68" i="259"/>
  <c r="AL68" i="259"/>
  <c r="AB68" i="259"/>
  <c r="AH68" i="259"/>
  <c r="AG68" i="259"/>
  <c r="AA68" i="259"/>
  <c r="AF68" i="259"/>
  <c r="AM68" i="259"/>
  <c r="AK68" i="259"/>
  <c r="AE68" i="259"/>
  <c r="AJ68" i="259"/>
  <c r="X52" i="259"/>
  <c r="Y52" i="259"/>
  <c r="AA52" i="259"/>
  <c r="Z52" i="259"/>
  <c r="AB52" i="259"/>
  <c r="AC52" i="259"/>
  <c r="AE52" i="259"/>
  <c r="AL52" i="259"/>
  <c r="AF52" i="259"/>
  <c r="AG52" i="259"/>
  <c r="AI52" i="259"/>
  <c r="AD52" i="259"/>
  <c r="AJ52" i="259"/>
  <c r="AH52" i="259"/>
  <c r="AK52" i="259"/>
  <c r="AM52" i="259"/>
  <c r="AA36" i="259"/>
  <c r="AE36" i="259"/>
  <c r="AI36" i="259"/>
  <c r="AM36" i="259"/>
  <c r="Z36" i="259"/>
  <c r="AD36" i="259"/>
  <c r="AH36" i="259"/>
  <c r="AL36" i="259"/>
  <c r="AC36" i="259"/>
  <c r="AK36" i="259"/>
  <c r="X36" i="259"/>
  <c r="AF36" i="259"/>
  <c r="AB36" i="259"/>
  <c r="AJ36" i="259"/>
  <c r="Y36" i="259"/>
  <c r="AG36" i="259"/>
  <c r="AA29" i="259"/>
  <c r="AE29" i="259"/>
  <c r="AI29" i="259"/>
  <c r="AM29" i="259"/>
  <c r="Z29" i="259"/>
  <c r="AD29" i="259"/>
  <c r="AH29" i="259"/>
  <c r="AL29" i="259"/>
  <c r="AC29" i="259"/>
  <c r="AK29" i="259"/>
  <c r="X29" i="259"/>
  <c r="AF29" i="259"/>
  <c r="AB29" i="259"/>
  <c r="AJ29" i="259"/>
  <c r="AG29" i="259"/>
  <c r="Y29" i="259"/>
  <c r="AA27" i="259"/>
  <c r="AE27" i="259"/>
  <c r="AI27" i="259"/>
  <c r="AM27" i="259"/>
  <c r="Z27" i="259"/>
  <c r="AD27" i="259"/>
  <c r="AH27" i="259"/>
  <c r="AL27" i="259"/>
  <c r="AC27" i="259"/>
  <c r="AK27" i="259"/>
  <c r="X27" i="259"/>
  <c r="AF27" i="259"/>
  <c r="AB27" i="259"/>
  <c r="AJ27" i="259"/>
  <c r="AG27" i="259"/>
  <c r="Y27" i="259"/>
  <c r="AL50" i="259"/>
  <c r="AD50" i="259"/>
  <c r="AH50" i="259"/>
  <c r="X50" i="259"/>
  <c r="Y50" i="259"/>
  <c r="AA50" i="259"/>
  <c r="AB50" i="259"/>
  <c r="AC50" i="259"/>
  <c r="AE50" i="259"/>
  <c r="Z50" i="259"/>
  <c r="AF50" i="259"/>
  <c r="AI50" i="259"/>
  <c r="AJ50" i="259"/>
  <c r="AM50" i="259"/>
  <c r="AG50" i="259"/>
  <c r="AK50" i="259"/>
  <c r="Y71" i="259"/>
  <c r="AM71" i="259"/>
  <c r="AE71" i="259"/>
  <c r="AA71" i="259"/>
  <c r="AI71" i="259"/>
  <c r="AD71" i="259"/>
  <c r="X71" i="259"/>
  <c r="AL71" i="259"/>
  <c r="AK71" i="259"/>
  <c r="Z71" i="259"/>
  <c r="AJ71" i="259"/>
  <c r="AG71" i="259"/>
  <c r="AF71" i="259"/>
  <c r="AH71" i="259"/>
  <c r="AB71" i="259"/>
  <c r="AC71" i="259"/>
  <c r="AL55" i="259"/>
  <c r="AH55" i="259"/>
  <c r="X55" i="259"/>
  <c r="Y55" i="259"/>
  <c r="AA55" i="259"/>
  <c r="AB55" i="259"/>
  <c r="AC55" i="259"/>
  <c r="AE55" i="259"/>
  <c r="Z55" i="259"/>
  <c r="AD55" i="259"/>
  <c r="AF55" i="259"/>
  <c r="AI55" i="259"/>
  <c r="AJ55" i="259"/>
  <c r="AM55" i="259"/>
  <c r="AG55" i="259"/>
  <c r="AK55" i="259"/>
  <c r="AA39" i="259"/>
  <c r="Z39" i="259"/>
  <c r="AC39" i="259"/>
  <c r="AG39" i="259"/>
  <c r="AK39" i="259"/>
  <c r="X39" i="259"/>
  <c r="AD39" i="259"/>
  <c r="AH39" i="259"/>
  <c r="AL39" i="259"/>
  <c r="AB39" i="259"/>
  <c r="AF39" i="259"/>
  <c r="AJ39" i="259"/>
  <c r="AE39" i="259"/>
  <c r="AM39" i="259"/>
  <c r="AI39" i="259"/>
  <c r="Y39" i="259"/>
  <c r="Y66" i="259"/>
  <c r="AE66" i="259"/>
  <c r="AM66" i="259"/>
  <c r="AA66" i="259"/>
  <c r="AI66" i="259"/>
  <c r="Z66" i="259"/>
  <c r="AD66" i="259"/>
  <c r="AH66" i="259"/>
  <c r="AL66" i="259"/>
  <c r="X66" i="259"/>
  <c r="AK66" i="259"/>
  <c r="AJ66" i="259"/>
  <c r="AG66" i="259"/>
  <c r="AF66" i="259"/>
  <c r="AC66" i="259"/>
  <c r="AB66" i="259"/>
  <c r="AH61" i="259"/>
  <c r="AD61" i="259"/>
  <c r="AF61" i="259"/>
  <c r="AK61" i="259"/>
  <c r="AM61" i="259"/>
  <c r="AL61" i="259"/>
  <c r="Y61" i="259"/>
  <c r="AA61" i="259"/>
  <c r="Z61" i="259"/>
  <c r="X61" i="259"/>
  <c r="AC61" i="259"/>
  <c r="AE61" i="259"/>
  <c r="AG61" i="259"/>
  <c r="AJ61" i="259"/>
  <c r="AB61" i="259"/>
  <c r="AI61" i="259"/>
  <c r="AD45" i="259"/>
  <c r="AH45" i="259"/>
  <c r="AJ45" i="259"/>
  <c r="AK45" i="259"/>
  <c r="AM45" i="259"/>
  <c r="X45" i="259"/>
  <c r="Y45" i="259"/>
  <c r="AA45" i="259"/>
  <c r="AL45" i="259"/>
  <c r="Z45" i="259"/>
  <c r="AB45" i="259"/>
  <c r="AC45" i="259"/>
  <c r="AE45" i="259"/>
  <c r="AG45" i="259"/>
  <c r="AI45" i="259"/>
  <c r="AF45" i="259"/>
  <c r="AA26" i="259"/>
  <c r="AE26" i="259"/>
  <c r="AI26" i="259"/>
  <c r="AM26" i="259"/>
  <c r="Z26" i="259"/>
  <c r="AD26" i="259"/>
  <c r="AH26" i="259"/>
  <c r="AL26" i="259"/>
  <c r="AC26" i="259"/>
  <c r="AK26" i="259"/>
  <c r="X26" i="259"/>
  <c r="AF26" i="259"/>
  <c r="AB26" i="259"/>
  <c r="AJ26" i="259"/>
  <c r="AG26" i="259"/>
  <c r="Y26" i="259"/>
  <c r="AA38" i="259"/>
  <c r="AE38" i="259"/>
  <c r="AI38" i="259"/>
  <c r="AM38" i="259"/>
  <c r="Z38" i="259"/>
  <c r="AD38" i="259"/>
  <c r="AH38" i="259"/>
  <c r="AL38" i="259"/>
  <c r="AC38" i="259"/>
  <c r="AK38" i="259"/>
  <c r="X38" i="259"/>
  <c r="AF38" i="259"/>
  <c r="AB38" i="259"/>
  <c r="AJ38" i="259"/>
  <c r="Y38" i="259"/>
  <c r="AG38" i="259"/>
  <c r="Y64" i="259"/>
  <c r="Z64" i="259"/>
  <c r="AE64" i="259"/>
  <c r="AB64" i="259"/>
  <c r="AC64" i="259"/>
  <c r="AD64" i="259"/>
  <c r="AI64" i="259"/>
  <c r="AF64" i="259"/>
  <c r="AG64" i="259"/>
  <c r="AL64" i="259"/>
  <c r="AM64" i="259"/>
  <c r="AJ64" i="259"/>
  <c r="AK64" i="259"/>
  <c r="AH64" i="259"/>
  <c r="AA64" i="259"/>
  <c r="X64" i="259"/>
  <c r="AF48" i="259"/>
  <c r="AG48" i="259"/>
  <c r="AI48" i="259"/>
  <c r="AH48" i="259"/>
  <c r="AJ48" i="259"/>
  <c r="AK48" i="259"/>
  <c r="AM48" i="259"/>
  <c r="AL48" i="259"/>
  <c r="X48" i="259"/>
  <c r="Y48" i="259"/>
  <c r="AA48" i="259"/>
  <c r="Z48" i="259"/>
  <c r="AC48" i="259"/>
  <c r="AB48" i="259"/>
  <c r="AE48" i="259"/>
  <c r="AD48" i="259"/>
  <c r="AA31" i="259"/>
  <c r="AE31" i="259"/>
  <c r="AI31" i="259"/>
  <c r="AM31" i="259"/>
  <c r="Z31" i="259"/>
  <c r="AD31" i="259"/>
  <c r="AH31" i="259"/>
  <c r="AL31" i="259"/>
  <c r="AC31" i="259"/>
  <c r="AK31" i="259"/>
  <c r="X31" i="259"/>
  <c r="AF31" i="259"/>
  <c r="AB31" i="259"/>
  <c r="AJ31" i="259"/>
  <c r="AG31" i="259"/>
  <c r="Y31" i="259"/>
  <c r="AA25" i="259"/>
  <c r="AE25" i="259"/>
  <c r="AI25" i="259"/>
  <c r="AM25" i="259"/>
  <c r="Z25" i="259"/>
  <c r="AD25" i="259"/>
  <c r="AH25" i="259"/>
  <c r="AL25" i="259"/>
  <c r="AC25" i="259"/>
  <c r="AK25" i="259"/>
  <c r="X25" i="259"/>
  <c r="AF25" i="259"/>
  <c r="AB25" i="259"/>
  <c r="AJ25" i="259"/>
  <c r="AG25" i="259"/>
  <c r="Y25" i="259"/>
  <c r="AA23" i="259"/>
  <c r="AE23" i="259"/>
  <c r="AI23" i="259"/>
  <c r="AM23" i="259"/>
  <c r="Z23" i="259"/>
  <c r="AD23" i="259"/>
  <c r="AH23" i="259"/>
  <c r="AL23" i="259"/>
  <c r="AC23" i="259"/>
  <c r="AK23" i="259"/>
  <c r="X23" i="259"/>
  <c r="AF23" i="259"/>
  <c r="AB23" i="259"/>
  <c r="AJ23" i="259"/>
  <c r="AG23" i="259"/>
  <c r="Y23" i="259"/>
  <c r="AA33" i="259"/>
  <c r="AE33" i="259"/>
  <c r="AI33" i="259"/>
  <c r="AM33" i="259"/>
  <c r="Z33" i="259"/>
  <c r="AD33" i="259"/>
  <c r="AH33" i="259"/>
  <c r="AL33" i="259"/>
  <c r="AC33" i="259"/>
  <c r="AK33" i="259"/>
  <c r="X33" i="259"/>
  <c r="AF33" i="259"/>
  <c r="AB33" i="259"/>
  <c r="AJ33" i="259"/>
  <c r="AG33" i="259"/>
  <c r="Y33" i="259"/>
  <c r="AL42" i="259"/>
  <c r="AD42" i="259"/>
  <c r="AH42" i="259"/>
  <c r="X42" i="259"/>
  <c r="Y42" i="259"/>
  <c r="AA42" i="259"/>
  <c r="AB42" i="259"/>
  <c r="AC42" i="259"/>
  <c r="AE42" i="259"/>
  <c r="AF42" i="259"/>
  <c r="AI42" i="259"/>
  <c r="AK42" i="259"/>
  <c r="AJ42" i="259"/>
  <c r="AM42" i="259"/>
  <c r="Z42" i="259"/>
  <c r="AG42" i="259"/>
  <c r="Y67" i="259"/>
  <c r="AM67" i="259"/>
  <c r="AE67" i="259"/>
  <c r="AA67" i="259"/>
  <c r="AI67" i="259"/>
  <c r="Z67" i="259"/>
  <c r="X67" i="259"/>
  <c r="AJ67" i="259"/>
  <c r="AH67" i="259"/>
  <c r="AK67" i="259"/>
  <c r="AL67" i="259"/>
  <c r="AF67" i="259"/>
  <c r="AB67" i="259"/>
  <c r="AD67" i="259"/>
  <c r="AG67" i="259"/>
  <c r="AC67" i="259"/>
  <c r="AH51" i="259"/>
  <c r="AB51" i="259"/>
  <c r="AC51" i="259"/>
  <c r="AE51" i="259"/>
  <c r="Z51" i="259"/>
  <c r="AF51" i="259"/>
  <c r="AG51" i="259"/>
  <c r="AI51" i="259"/>
  <c r="AJ51" i="259"/>
  <c r="AK51" i="259"/>
  <c r="AM51" i="259"/>
  <c r="AA51" i="259"/>
  <c r="Y51" i="259"/>
  <c r="AL51" i="259"/>
  <c r="X51" i="259"/>
  <c r="AD51" i="259"/>
  <c r="AA35" i="259"/>
  <c r="AE35" i="259"/>
  <c r="AI35" i="259"/>
  <c r="AM35" i="259"/>
  <c r="Z35" i="259"/>
  <c r="AD35" i="259"/>
  <c r="AH35" i="259"/>
  <c r="AL35" i="259"/>
  <c r="AC35" i="259"/>
  <c r="AK35" i="259"/>
  <c r="X35" i="259"/>
  <c r="AF35" i="259"/>
  <c r="AB35" i="259"/>
  <c r="AJ35" i="259"/>
  <c r="AG35" i="259"/>
  <c r="Y35" i="259"/>
  <c r="AL58" i="259"/>
  <c r="AD58" i="259"/>
  <c r="AH58" i="259"/>
  <c r="X58" i="259"/>
  <c r="Y58" i="259"/>
  <c r="AA58" i="259"/>
  <c r="AB58" i="259"/>
  <c r="AC58" i="259"/>
  <c r="AE58" i="259"/>
  <c r="AF58" i="259"/>
  <c r="AI58" i="259"/>
  <c r="AK58" i="259"/>
  <c r="Z58" i="259"/>
  <c r="AJ58" i="259"/>
  <c r="AM58" i="259"/>
  <c r="AG58" i="259"/>
  <c r="AD57" i="259"/>
  <c r="AH57" i="259"/>
  <c r="AJ57" i="259"/>
  <c r="AK57" i="259"/>
  <c r="AM57" i="259"/>
  <c r="Z57" i="259"/>
  <c r="X57" i="259"/>
  <c r="Y57" i="259"/>
  <c r="AA57" i="259"/>
  <c r="AL57" i="259"/>
  <c r="AB57" i="259"/>
  <c r="AC57" i="259"/>
  <c r="AE57" i="259"/>
  <c r="AI57" i="259"/>
  <c r="AF57" i="259"/>
  <c r="AG57" i="259"/>
  <c r="AH41" i="259"/>
  <c r="AD41" i="259"/>
  <c r="AJ41" i="259"/>
  <c r="AK41" i="259"/>
  <c r="AM41" i="259"/>
  <c r="Z41" i="259"/>
  <c r="X41" i="259"/>
  <c r="Y41" i="259"/>
  <c r="AA41" i="259"/>
  <c r="AB41" i="259"/>
  <c r="AC41" i="259"/>
  <c r="AE41" i="259"/>
  <c r="AI41" i="259"/>
  <c r="AG41" i="259"/>
  <c r="AL41" i="259"/>
  <c r="AF41" i="259"/>
  <c r="AA18" i="259"/>
  <c r="AE18" i="259"/>
  <c r="AI18" i="259"/>
  <c r="AM18" i="259"/>
  <c r="Z18" i="259"/>
  <c r="AD18" i="259"/>
  <c r="AH18" i="259"/>
  <c r="AL18" i="259"/>
  <c r="AC18" i="259"/>
  <c r="AK18" i="259"/>
  <c r="X18" i="259"/>
  <c r="AF18" i="259"/>
  <c r="AB18" i="259"/>
  <c r="AJ18" i="259"/>
  <c r="AG18" i="259"/>
  <c r="Y18" i="259"/>
  <c r="AA20" i="259"/>
  <c r="AE20" i="259"/>
  <c r="AI20" i="259"/>
  <c r="AM20" i="259"/>
  <c r="Z20" i="259"/>
  <c r="AD20" i="259"/>
  <c r="AH20" i="259"/>
  <c r="AL20" i="259"/>
  <c r="AC20" i="259"/>
  <c r="AK20" i="259"/>
  <c r="X20" i="259"/>
  <c r="AF20" i="259"/>
  <c r="AB20" i="259"/>
  <c r="AJ20" i="259"/>
  <c r="Y20" i="259"/>
  <c r="AG20" i="259"/>
  <c r="AF60" i="259"/>
  <c r="AG60" i="259"/>
  <c r="AI60" i="259"/>
  <c r="AD60" i="259"/>
  <c r="AJ60" i="259"/>
  <c r="AK60" i="259"/>
  <c r="AM60" i="259"/>
  <c r="AH60" i="259"/>
  <c r="X60" i="259"/>
  <c r="Y60" i="259"/>
  <c r="AA60" i="259"/>
  <c r="Z60" i="259"/>
  <c r="AC60" i="259"/>
  <c r="AE60" i="259"/>
  <c r="AL60" i="259"/>
  <c r="AB60" i="259"/>
  <c r="X44" i="259"/>
  <c r="Y44" i="259"/>
  <c r="AA44" i="259"/>
  <c r="Z44" i="259"/>
  <c r="AB44" i="259"/>
  <c r="AC44" i="259"/>
  <c r="AE44" i="259"/>
  <c r="AD44" i="259"/>
  <c r="AF44" i="259"/>
  <c r="AG44" i="259"/>
  <c r="AI44" i="259"/>
  <c r="AL44" i="259"/>
  <c r="AJ44" i="259"/>
  <c r="AK44" i="259"/>
  <c r="AM44" i="259"/>
  <c r="AH44" i="259"/>
  <c r="AA24" i="259"/>
  <c r="AE24" i="259"/>
  <c r="AI24" i="259"/>
  <c r="AM24" i="259"/>
  <c r="Z24" i="259"/>
  <c r="AD24" i="259"/>
  <c r="AH24" i="259"/>
  <c r="AL24" i="259"/>
  <c r="AC24" i="259"/>
  <c r="AK24" i="259"/>
  <c r="X24" i="259"/>
  <c r="AF24" i="259"/>
  <c r="AB24" i="259"/>
  <c r="AJ24" i="259"/>
  <c r="Y24" i="259"/>
  <c r="AG24" i="259"/>
  <c r="AA21" i="259"/>
  <c r="AE21" i="259"/>
  <c r="AI21" i="259"/>
  <c r="AM21" i="259"/>
  <c r="Z21" i="259"/>
  <c r="AD21" i="259"/>
  <c r="AH21" i="259"/>
  <c r="AL21" i="259"/>
  <c r="AC21" i="259"/>
  <c r="AK21" i="259"/>
  <c r="X21" i="259"/>
  <c r="AF21" i="259"/>
  <c r="AB21" i="259"/>
  <c r="AJ21" i="259"/>
  <c r="AG21" i="259"/>
  <c r="Y21" i="259"/>
  <c r="AA19" i="259"/>
  <c r="AE19" i="259"/>
  <c r="AI19" i="259"/>
  <c r="AM19" i="259"/>
  <c r="Z19" i="259"/>
  <c r="AD19" i="259"/>
  <c r="AH19" i="259"/>
  <c r="AL19" i="259"/>
  <c r="AC19" i="259"/>
  <c r="AK19" i="259"/>
  <c r="X19" i="259"/>
  <c r="AF19" i="259"/>
  <c r="AB19" i="259"/>
  <c r="AJ19" i="259"/>
  <c r="AG19" i="259"/>
  <c r="Y19" i="259"/>
  <c r="D6" i="257"/>
  <c r="D16" i="257"/>
  <c r="D12" i="257"/>
  <c r="D25" i="257"/>
  <c r="R32" i="257"/>
  <c r="D18" i="257"/>
  <c r="D11" i="257"/>
  <c r="R27" i="257"/>
  <c r="D20" i="257"/>
  <c r="D29" i="257"/>
  <c r="D37" i="257"/>
  <c r="D32" i="257"/>
  <c r="D9" i="257"/>
  <c r="D4" i="257"/>
  <c r="D13" i="257"/>
  <c r="D27" i="257"/>
  <c r="D35" i="257"/>
  <c r="D22" i="257"/>
  <c r="D15" i="257"/>
  <c r="D30" i="257"/>
  <c r="D24" i="257"/>
  <c r="R30" i="257"/>
  <c r="R38" i="257"/>
  <c r="R33" i="257"/>
  <c r="D3" i="257"/>
  <c r="D8" i="257"/>
  <c r="D17" i="257"/>
  <c r="R28" i="257"/>
  <c r="R36" i="257"/>
  <c r="D26" i="257"/>
  <c r="D19" i="257"/>
  <c r="D34" i="257"/>
  <c r="R31" i="257"/>
  <c r="D33" i="257"/>
  <c r="D28" i="257"/>
  <c r="D36" i="257"/>
  <c r="D5" i="257"/>
  <c r="D14" i="257"/>
  <c r="D10" i="257"/>
  <c r="D21" i="257"/>
  <c r="D31" i="257"/>
  <c r="D7" i="257"/>
  <c r="D23" i="257"/>
  <c r="D38" i="257"/>
  <c r="R35" i="257"/>
  <c r="R34" i="257"/>
  <c r="R29" i="257"/>
  <c r="R37" i="257"/>
  <c r="S21" i="255"/>
  <c r="O21" i="255"/>
  <c r="K21" i="255"/>
  <c r="G21" i="255"/>
  <c r="U21" i="255"/>
  <c r="Q21" i="255"/>
  <c r="M21" i="255"/>
  <c r="I21" i="255"/>
  <c r="P21" i="255"/>
  <c r="H21" i="255"/>
  <c r="V21" i="255"/>
  <c r="N21" i="255"/>
  <c r="T21" i="255"/>
  <c r="L21" i="255"/>
  <c r="J21" i="255"/>
  <c r="R21" i="255"/>
  <c r="S32" i="255"/>
  <c r="O32" i="255"/>
  <c r="K32" i="255"/>
  <c r="G32" i="255"/>
  <c r="U32" i="255"/>
  <c r="Q32" i="255"/>
  <c r="M32" i="255"/>
  <c r="I32" i="255"/>
  <c r="P32" i="255"/>
  <c r="H32" i="255"/>
  <c r="V32" i="255"/>
  <c r="N32" i="255"/>
  <c r="T32" i="255"/>
  <c r="L32" i="255"/>
  <c r="J32" i="255"/>
  <c r="R32" i="255"/>
  <c r="S11" i="255"/>
  <c r="O11" i="255"/>
  <c r="K11" i="255"/>
  <c r="G11" i="255"/>
  <c r="R11" i="255"/>
  <c r="M11" i="255"/>
  <c r="H11" i="255"/>
  <c r="V11" i="255"/>
  <c r="Q11" i="255"/>
  <c r="L11" i="255"/>
  <c r="N11" i="255"/>
  <c r="U11" i="255"/>
  <c r="J11" i="255"/>
  <c r="T11" i="255"/>
  <c r="I11" i="255"/>
  <c r="P11" i="255"/>
  <c r="S23" i="255"/>
  <c r="O23" i="255"/>
  <c r="K23" i="255"/>
  <c r="G23" i="255"/>
  <c r="U23" i="255"/>
  <c r="Q23" i="255"/>
  <c r="M23" i="255"/>
  <c r="I23" i="255"/>
  <c r="T23" i="255"/>
  <c r="L23" i="255"/>
  <c r="R23" i="255"/>
  <c r="J23" i="255"/>
  <c r="P23" i="255"/>
  <c r="H23" i="255"/>
  <c r="V23" i="255"/>
  <c r="N23" i="255"/>
  <c r="U14" i="255"/>
  <c r="Q14" i="255"/>
  <c r="M14" i="255"/>
  <c r="I14" i="255"/>
  <c r="S14" i="255"/>
  <c r="O14" i="255"/>
  <c r="K14" i="255"/>
  <c r="G14" i="255"/>
  <c r="V14" i="255"/>
  <c r="N14" i="255"/>
  <c r="T14" i="255"/>
  <c r="L14" i="255"/>
  <c r="R14" i="255"/>
  <c r="J14" i="255"/>
  <c r="P14" i="255"/>
  <c r="H14" i="255"/>
  <c r="U29" i="255"/>
  <c r="Q29" i="255"/>
  <c r="M29" i="255"/>
  <c r="I29" i="255"/>
  <c r="S29" i="255"/>
  <c r="O29" i="255"/>
  <c r="K29" i="255"/>
  <c r="G29" i="255"/>
  <c r="V29" i="255"/>
  <c r="N29" i="255"/>
  <c r="T29" i="255"/>
  <c r="L29" i="255"/>
  <c r="R29" i="255"/>
  <c r="J29" i="255"/>
  <c r="H29" i="255"/>
  <c r="P29" i="255"/>
  <c r="S12" i="255"/>
  <c r="U12" i="255"/>
  <c r="Q12" i="255"/>
  <c r="M12" i="255"/>
  <c r="I12" i="255"/>
  <c r="P12" i="255"/>
  <c r="K12" i="255"/>
  <c r="T12" i="255"/>
  <c r="V12" i="255"/>
  <c r="O12" i="255"/>
  <c r="J12" i="255"/>
  <c r="H12" i="255"/>
  <c r="R12" i="255"/>
  <c r="G12" i="255"/>
  <c r="N12" i="255"/>
  <c r="L12" i="255"/>
  <c r="S28" i="255"/>
  <c r="O28" i="255"/>
  <c r="K28" i="255"/>
  <c r="G28" i="255"/>
  <c r="U28" i="255"/>
  <c r="Q28" i="255"/>
  <c r="M28" i="255"/>
  <c r="I28" i="255"/>
  <c r="P28" i="255"/>
  <c r="H28" i="255"/>
  <c r="V28" i="255"/>
  <c r="N28" i="255"/>
  <c r="T28" i="255"/>
  <c r="L28" i="255"/>
  <c r="R28" i="255"/>
  <c r="J28" i="255"/>
  <c r="U18" i="255"/>
  <c r="Q18" i="255"/>
  <c r="M18" i="255"/>
  <c r="I18" i="255"/>
  <c r="S18" i="255"/>
  <c r="O18" i="255"/>
  <c r="K18" i="255"/>
  <c r="G18" i="255"/>
  <c r="R18" i="255"/>
  <c r="J18" i="255"/>
  <c r="P18" i="255"/>
  <c r="H18" i="255"/>
  <c r="V18" i="255"/>
  <c r="N18" i="255"/>
  <c r="L18" i="255"/>
  <c r="T18" i="255"/>
  <c r="U31" i="255"/>
  <c r="Q31" i="255"/>
  <c r="M31" i="255"/>
  <c r="I31" i="255"/>
  <c r="S31" i="255"/>
  <c r="O31" i="255"/>
  <c r="K31" i="255"/>
  <c r="G31" i="255"/>
  <c r="R31" i="255"/>
  <c r="J31" i="255"/>
  <c r="P31" i="255"/>
  <c r="H31" i="255"/>
  <c r="V31" i="255"/>
  <c r="N31" i="255"/>
  <c r="T31" i="255"/>
  <c r="L31" i="255"/>
  <c r="U10" i="255"/>
  <c r="Q10" i="255"/>
  <c r="T10" i="255"/>
  <c r="O10" i="255"/>
  <c r="K10" i="255"/>
  <c r="G10" i="255"/>
  <c r="S10" i="255"/>
  <c r="N10" i="255"/>
  <c r="J10" i="255"/>
  <c r="V10" i="255"/>
  <c r="L10" i="255"/>
  <c r="R10" i="255"/>
  <c r="I10" i="255"/>
  <c r="P10" i="255"/>
  <c r="H10" i="255"/>
  <c r="M10" i="255"/>
  <c r="U24" i="255"/>
  <c r="Q24" i="255"/>
  <c r="M24" i="255"/>
  <c r="I24" i="255"/>
  <c r="S24" i="255"/>
  <c r="O24" i="255"/>
  <c r="K24" i="255"/>
  <c r="G24" i="255"/>
  <c r="R24" i="255"/>
  <c r="J24" i="255"/>
  <c r="P24" i="255"/>
  <c r="H24" i="255"/>
  <c r="V24" i="255"/>
  <c r="N24" i="255"/>
  <c r="T24" i="255"/>
  <c r="L24" i="255"/>
  <c r="S17" i="255"/>
  <c r="S19" i="255" s="1"/>
  <c r="O17" i="255"/>
  <c r="O19" i="255" s="1"/>
  <c r="K17" i="255"/>
  <c r="K19" i="255" s="1"/>
  <c r="G17" i="255"/>
  <c r="G19" i="255" s="1"/>
  <c r="U17" i="255"/>
  <c r="U19" i="255" s="1"/>
  <c r="Q17" i="255"/>
  <c r="Q19" i="255" s="1"/>
  <c r="M17" i="255"/>
  <c r="M19" i="255" s="1"/>
  <c r="I17" i="255"/>
  <c r="I19" i="255" s="1"/>
  <c r="T17" i="255"/>
  <c r="L17" i="255"/>
  <c r="R17" i="255"/>
  <c r="J17" i="255"/>
  <c r="P17" i="255"/>
  <c r="H17" i="255"/>
  <c r="V17" i="255"/>
  <c r="N17" i="255"/>
  <c r="S30" i="255"/>
  <c r="O30" i="255"/>
  <c r="K30" i="255"/>
  <c r="G30" i="255"/>
  <c r="U30" i="255"/>
  <c r="Q30" i="255"/>
  <c r="M30" i="255"/>
  <c r="I30" i="255"/>
  <c r="T30" i="255"/>
  <c r="L30" i="255"/>
  <c r="R30" i="255"/>
  <c r="J30" i="255"/>
  <c r="P30" i="255"/>
  <c r="H30" i="255"/>
  <c r="N30" i="255"/>
  <c r="V30" i="255"/>
  <c r="U22" i="255"/>
  <c r="Q22" i="255"/>
  <c r="M22" i="255"/>
  <c r="I22" i="255"/>
  <c r="S22" i="255"/>
  <c r="O22" i="255"/>
  <c r="K22" i="255"/>
  <c r="G22" i="255"/>
  <c r="V22" i="255"/>
  <c r="N22" i="255"/>
  <c r="T22" i="255"/>
  <c r="L22" i="255"/>
  <c r="R22" i="255"/>
  <c r="J22" i="255"/>
  <c r="P22" i="255"/>
  <c r="H22" i="255"/>
  <c r="U13" i="255"/>
  <c r="Q13" i="255"/>
  <c r="M13" i="255"/>
  <c r="I13" i="255"/>
  <c r="S13" i="255"/>
  <c r="O13" i="255"/>
  <c r="K13" i="255"/>
  <c r="G13" i="255"/>
  <c r="V13" i="255"/>
  <c r="N13" i="255"/>
  <c r="T13" i="255"/>
  <c r="L13" i="255"/>
  <c r="R13" i="255"/>
  <c r="J13" i="255"/>
  <c r="H13" i="255"/>
  <c r="P13" i="255"/>
  <c r="T24" i="254"/>
  <c r="P24" i="254"/>
  <c r="L24" i="254"/>
  <c r="H24" i="254"/>
  <c r="S24" i="254"/>
  <c r="O24" i="254"/>
  <c r="K24" i="254"/>
  <c r="G24" i="254"/>
  <c r="V24" i="254"/>
  <c r="R24" i="254"/>
  <c r="N24" i="254"/>
  <c r="J24" i="254"/>
  <c r="U24" i="254"/>
  <c r="Q24" i="254"/>
  <c r="M24" i="254"/>
  <c r="I24" i="254"/>
  <c r="T17" i="254"/>
  <c r="P17" i="254"/>
  <c r="L17" i="254"/>
  <c r="H17" i="254"/>
  <c r="S17" i="254"/>
  <c r="O17" i="254"/>
  <c r="K17" i="254"/>
  <c r="G17" i="254"/>
  <c r="V17" i="254"/>
  <c r="R17" i="254"/>
  <c r="N17" i="254"/>
  <c r="J17" i="254"/>
  <c r="I17" i="254"/>
  <c r="U17" i="254"/>
  <c r="Q17" i="254"/>
  <c r="M17" i="254"/>
  <c r="V16" i="254"/>
  <c r="R16" i="254"/>
  <c r="N16" i="254"/>
  <c r="J16" i="254"/>
  <c r="U16" i="254"/>
  <c r="Q16" i="254"/>
  <c r="M16" i="254"/>
  <c r="I16" i="254"/>
  <c r="T16" i="254"/>
  <c r="P16" i="254"/>
  <c r="L16" i="254"/>
  <c r="H16" i="254"/>
  <c r="K16" i="254"/>
  <c r="G16" i="254"/>
  <c r="O16" i="254"/>
  <c r="S16" i="254"/>
  <c r="V21" i="254"/>
  <c r="R21" i="254"/>
  <c r="N21" i="254"/>
  <c r="J21" i="254"/>
  <c r="U21" i="254"/>
  <c r="Q21" i="254"/>
  <c r="M21" i="254"/>
  <c r="I21" i="254"/>
  <c r="T21" i="254"/>
  <c r="P21" i="254"/>
  <c r="L21" i="254"/>
  <c r="H21" i="254"/>
  <c r="K21" i="254"/>
  <c r="G21" i="254"/>
  <c r="O21" i="254"/>
  <c r="S21" i="254"/>
  <c r="T32" i="254"/>
  <c r="P32" i="254"/>
  <c r="L32" i="254"/>
  <c r="H32" i="254"/>
  <c r="S32" i="254"/>
  <c r="O32" i="254"/>
  <c r="K32" i="254"/>
  <c r="G32" i="254"/>
  <c r="V32" i="254"/>
  <c r="R32" i="254"/>
  <c r="N32" i="254"/>
  <c r="J32" i="254"/>
  <c r="M32" i="254"/>
  <c r="I32" i="254"/>
  <c r="Q32" i="254"/>
  <c r="U32" i="254"/>
  <c r="T22" i="254"/>
  <c r="P22" i="254"/>
  <c r="L22" i="254"/>
  <c r="H22" i="254"/>
  <c r="S22" i="254"/>
  <c r="O22" i="254"/>
  <c r="K22" i="254"/>
  <c r="G22" i="254"/>
  <c r="V22" i="254"/>
  <c r="R22" i="254"/>
  <c r="N22" i="254"/>
  <c r="J22" i="254"/>
  <c r="I22" i="254"/>
  <c r="U22" i="254"/>
  <c r="Q22" i="254"/>
  <c r="M22" i="254"/>
  <c r="V18" i="254"/>
  <c r="R18" i="254"/>
  <c r="N18" i="254"/>
  <c r="J18" i="254"/>
  <c r="U18" i="254"/>
  <c r="Q18" i="254"/>
  <c r="M18" i="254"/>
  <c r="I18" i="254"/>
  <c r="T18" i="254"/>
  <c r="P18" i="254"/>
  <c r="L18" i="254"/>
  <c r="H18" i="254"/>
  <c r="G18" i="254"/>
  <c r="S18" i="254"/>
  <c r="K18" i="254"/>
  <c r="O18" i="254"/>
  <c r="V23" i="254"/>
  <c r="R23" i="254"/>
  <c r="N23" i="254"/>
  <c r="J23" i="254"/>
  <c r="U23" i="254"/>
  <c r="Q23" i="254"/>
  <c r="M23" i="254"/>
  <c r="I23" i="254"/>
  <c r="T23" i="254"/>
  <c r="P23" i="254"/>
  <c r="L23" i="254"/>
  <c r="H23" i="254"/>
  <c r="G23" i="254"/>
  <c r="S23" i="254"/>
  <c r="K23" i="254"/>
  <c r="O23" i="254"/>
  <c r="T13" i="254"/>
  <c r="P13" i="254"/>
  <c r="L13" i="254"/>
  <c r="H13" i="254"/>
  <c r="V13" i="254"/>
  <c r="R13" i="254"/>
  <c r="N13" i="254"/>
  <c r="J13" i="254"/>
  <c r="K13" i="254"/>
  <c r="Q13" i="254"/>
  <c r="I13" i="254"/>
  <c r="U13" i="254"/>
  <c r="M13" i="254"/>
  <c r="S13" i="254"/>
  <c r="O13" i="254"/>
  <c r="G13" i="254"/>
  <c r="T10" i="254"/>
  <c r="R10" i="254"/>
  <c r="V10" i="254"/>
  <c r="Q10" i="254"/>
  <c r="M10" i="254"/>
  <c r="I10" i="254"/>
  <c r="U10" i="254"/>
  <c r="L10" i="254"/>
  <c r="S10" i="254"/>
  <c r="O10" i="254"/>
  <c r="G10" i="254"/>
  <c r="J10" i="254"/>
  <c r="P10" i="254"/>
  <c r="H10" i="254"/>
  <c r="K10" i="254"/>
  <c r="N10" i="254"/>
  <c r="V31" i="254"/>
  <c r="R31" i="254"/>
  <c r="N31" i="254"/>
  <c r="J31" i="254"/>
  <c r="U31" i="254"/>
  <c r="Q31" i="254"/>
  <c r="M31" i="254"/>
  <c r="I31" i="254"/>
  <c r="T31" i="254"/>
  <c r="P31" i="254"/>
  <c r="L31" i="254"/>
  <c r="H31" i="254"/>
  <c r="O31" i="254"/>
  <c r="K31" i="254"/>
  <c r="G31" i="254"/>
  <c r="S31" i="254"/>
  <c r="T30" i="254"/>
  <c r="P30" i="254"/>
  <c r="L30" i="254"/>
  <c r="H30" i="254"/>
  <c r="S30" i="254"/>
  <c r="O30" i="254"/>
  <c r="K30" i="254"/>
  <c r="G30" i="254"/>
  <c r="V30" i="254"/>
  <c r="R30" i="254"/>
  <c r="N30" i="254"/>
  <c r="J30" i="254"/>
  <c r="Q30" i="254"/>
  <c r="M30" i="254"/>
  <c r="U30" i="254"/>
  <c r="I30" i="254"/>
  <c r="V11" i="254"/>
  <c r="R11" i="254"/>
  <c r="N11" i="254"/>
  <c r="J11" i="254"/>
  <c r="T11" i="254"/>
  <c r="P11" i="254"/>
  <c r="L11" i="254"/>
  <c r="H11" i="254"/>
  <c r="M11" i="254"/>
  <c r="S11" i="254"/>
  <c r="K11" i="254"/>
  <c r="O11" i="254"/>
  <c r="U11" i="254"/>
  <c r="Q11" i="254"/>
  <c r="I11" i="254"/>
  <c r="G11" i="254"/>
  <c r="T28" i="254"/>
  <c r="P28" i="254"/>
  <c r="L28" i="254"/>
  <c r="H28" i="254"/>
  <c r="S28" i="254"/>
  <c r="O28" i="254"/>
  <c r="K28" i="254"/>
  <c r="G28" i="254"/>
  <c r="V28" i="254"/>
  <c r="R28" i="254"/>
  <c r="N28" i="254"/>
  <c r="J28" i="254"/>
  <c r="U28" i="254"/>
  <c r="Q28" i="254"/>
  <c r="I28" i="254"/>
  <c r="M28" i="254"/>
  <c r="V29" i="254"/>
  <c r="R29" i="254"/>
  <c r="N29" i="254"/>
  <c r="J29" i="254"/>
  <c r="U29" i="254"/>
  <c r="Q29" i="254"/>
  <c r="M29" i="254"/>
  <c r="I29" i="254"/>
  <c r="T29" i="254"/>
  <c r="P29" i="254"/>
  <c r="L29" i="254"/>
  <c r="H29" i="254"/>
  <c r="S29" i="254"/>
  <c r="O29" i="254"/>
  <c r="G29" i="254"/>
  <c r="K29" i="254"/>
  <c r="V12" i="254"/>
  <c r="R12" i="254"/>
  <c r="N12" i="254"/>
  <c r="J12" i="254"/>
  <c r="U12" i="254"/>
  <c r="Q12" i="254"/>
  <c r="M12" i="254"/>
  <c r="I12" i="254"/>
  <c r="T12" i="254"/>
  <c r="P12" i="254"/>
  <c r="L12" i="254"/>
  <c r="H12" i="254"/>
  <c r="S12" i="254"/>
  <c r="O12" i="254"/>
  <c r="G12" i="254"/>
  <c r="K12" i="254"/>
  <c r="V11" i="253"/>
  <c r="R11" i="253"/>
  <c r="N11" i="253"/>
  <c r="J11" i="253"/>
  <c r="T11" i="253"/>
  <c r="O11" i="253"/>
  <c r="I11" i="253"/>
  <c r="M11" i="253"/>
  <c r="L11" i="253"/>
  <c r="U11" i="253"/>
  <c r="P11" i="253"/>
  <c r="K11" i="253"/>
  <c r="S11" i="253"/>
  <c r="H11" i="253"/>
  <c r="Q11" i="253"/>
  <c r="G11" i="253"/>
  <c r="T18" i="253"/>
  <c r="P18" i="253"/>
  <c r="L18" i="253"/>
  <c r="H18" i="253"/>
  <c r="O18" i="253"/>
  <c r="G18" i="253"/>
  <c r="S18" i="253"/>
  <c r="K18" i="253"/>
  <c r="U18" i="253"/>
  <c r="Q18" i="253"/>
  <c r="M18" i="253"/>
  <c r="I18" i="253"/>
  <c r="N18" i="253"/>
  <c r="R18" i="253"/>
  <c r="J18" i="253"/>
  <c r="V18" i="253"/>
  <c r="V22" i="253"/>
  <c r="R22" i="253"/>
  <c r="N22" i="253"/>
  <c r="J22" i="253"/>
  <c r="U22" i="253"/>
  <c r="M22" i="253"/>
  <c r="I22" i="253"/>
  <c r="Q22" i="253"/>
  <c r="S22" i="253"/>
  <c r="O22" i="253"/>
  <c r="K22" i="253"/>
  <c r="G22" i="253"/>
  <c r="L22" i="253"/>
  <c r="P22" i="253"/>
  <c r="H22" i="253"/>
  <c r="T22" i="253"/>
  <c r="T12" i="253"/>
  <c r="P12" i="253"/>
  <c r="L12" i="253"/>
  <c r="H12" i="253"/>
  <c r="R12" i="253"/>
  <c r="M12" i="253"/>
  <c r="G12" i="253"/>
  <c r="Q12" i="253"/>
  <c r="O12" i="253"/>
  <c r="S12" i="253"/>
  <c r="N12" i="253"/>
  <c r="I12" i="253"/>
  <c r="V12" i="253"/>
  <c r="K12" i="253"/>
  <c r="U12" i="253"/>
  <c r="J12" i="253"/>
  <c r="T23" i="253"/>
  <c r="P23" i="253"/>
  <c r="L23" i="253"/>
  <c r="H23" i="253"/>
  <c r="S23" i="253"/>
  <c r="K23" i="253"/>
  <c r="O23" i="253"/>
  <c r="G23" i="253"/>
  <c r="U23" i="253"/>
  <c r="Q23" i="253"/>
  <c r="M23" i="253"/>
  <c r="I23" i="253"/>
  <c r="J23" i="253"/>
  <c r="N23" i="253"/>
  <c r="V23" i="253"/>
  <c r="R23" i="253"/>
  <c r="V24" i="253"/>
  <c r="R24" i="253"/>
  <c r="N24" i="253"/>
  <c r="J24" i="253"/>
  <c r="Q24" i="253"/>
  <c r="U24" i="253"/>
  <c r="M24" i="253"/>
  <c r="I24" i="253"/>
  <c r="S24" i="253"/>
  <c r="O24" i="253"/>
  <c r="K24" i="253"/>
  <c r="G24" i="253"/>
  <c r="H24" i="253"/>
  <c r="T24" i="253"/>
  <c r="L24" i="253"/>
  <c r="P24" i="253"/>
  <c r="T10" i="253"/>
  <c r="T13" i="253" s="1"/>
  <c r="P10" i="253"/>
  <c r="L10" i="253"/>
  <c r="H10" i="253"/>
  <c r="V10" i="253"/>
  <c r="V13" i="253" s="1"/>
  <c r="Q10" i="253"/>
  <c r="K10" i="253"/>
  <c r="U10" i="253"/>
  <c r="S10" i="253"/>
  <c r="I10" i="253"/>
  <c r="R10" i="253"/>
  <c r="M10" i="253"/>
  <c r="G10" i="253"/>
  <c r="O10" i="253"/>
  <c r="J10" i="253"/>
  <c r="N10" i="253"/>
  <c r="T25" i="253"/>
  <c r="P25" i="253"/>
  <c r="L25" i="253"/>
  <c r="H25" i="253"/>
  <c r="S25" i="253"/>
  <c r="O25" i="253"/>
  <c r="K25" i="253"/>
  <c r="G25" i="253"/>
  <c r="U25" i="253"/>
  <c r="Q25" i="253"/>
  <c r="M25" i="253"/>
  <c r="I25" i="253"/>
  <c r="V25" i="253"/>
  <c r="R25" i="253"/>
  <c r="J25" i="253"/>
  <c r="N25" i="253"/>
  <c r="V26" i="253"/>
  <c r="R26" i="253"/>
  <c r="N26" i="253"/>
  <c r="J26" i="253"/>
  <c r="U26" i="253"/>
  <c r="Q26" i="253"/>
  <c r="M26" i="253"/>
  <c r="I26" i="253"/>
  <c r="S26" i="253"/>
  <c r="O26" i="253"/>
  <c r="K26" i="253"/>
  <c r="G26" i="253"/>
  <c r="T26" i="253"/>
  <c r="P26" i="253"/>
  <c r="H26" i="253"/>
  <c r="L26" i="253"/>
  <c r="T16" i="253"/>
  <c r="P16" i="253"/>
  <c r="L16" i="253"/>
  <c r="H16" i="253"/>
  <c r="S16" i="253"/>
  <c r="O16" i="253"/>
  <c r="K16" i="253"/>
  <c r="G16" i="253"/>
  <c r="U16" i="253"/>
  <c r="Q16" i="253"/>
  <c r="M16" i="253"/>
  <c r="I16" i="253"/>
  <c r="R16" i="253"/>
  <c r="N16" i="253"/>
  <c r="J16" i="253"/>
  <c r="V16" i="253"/>
  <c r="V15" i="253"/>
  <c r="R15" i="253"/>
  <c r="N15" i="253"/>
  <c r="J15" i="253"/>
  <c r="U15" i="253"/>
  <c r="M15" i="253"/>
  <c r="I15" i="253"/>
  <c r="Q15" i="253"/>
  <c r="S15" i="253"/>
  <c r="T15" i="253"/>
  <c r="K15" i="253"/>
  <c r="H15" i="253"/>
  <c r="G15" i="253"/>
  <c r="L15" i="253"/>
  <c r="P15" i="253"/>
  <c r="O15" i="253"/>
  <c r="V17" i="253"/>
  <c r="R17" i="253"/>
  <c r="N17" i="253"/>
  <c r="J17" i="253"/>
  <c r="Q17" i="253"/>
  <c r="I17" i="253"/>
  <c r="U17" i="253"/>
  <c r="M17" i="253"/>
  <c r="S17" i="253"/>
  <c r="O17" i="253"/>
  <c r="K17" i="253"/>
  <c r="G17" i="253"/>
  <c r="P17" i="253"/>
  <c r="T17" i="253"/>
  <c r="L17" i="253"/>
  <c r="H17" i="253"/>
  <c r="S21" i="252"/>
  <c r="O21" i="252"/>
  <c r="K21" i="252"/>
  <c r="G21" i="252"/>
  <c r="V21" i="252"/>
  <c r="R21" i="252"/>
  <c r="N21" i="252"/>
  <c r="J21" i="252"/>
  <c r="U21" i="252"/>
  <c r="Q21" i="252"/>
  <c r="M21" i="252"/>
  <c r="I21" i="252"/>
  <c r="P21" i="252"/>
  <c r="L21" i="252"/>
  <c r="H21" i="252"/>
  <c r="T21" i="252"/>
  <c r="U10" i="252"/>
  <c r="Q10" i="252"/>
  <c r="M10" i="252"/>
  <c r="I10" i="252"/>
  <c r="T10" i="252"/>
  <c r="P10" i="252"/>
  <c r="L10" i="252"/>
  <c r="H10" i="252"/>
  <c r="K10" i="252"/>
  <c r="S10" i="252"/>
  <c r="O10" i="252"/>
  <c r="G10" i="252"/>
  <c r="J10" i="252"/>
  <c r="V10" i="252"/>
  <c r="R10" i="252"/>
  <c r="N10" i="252"/>
  <c r="U25" i="252"/>
  <c r="Q25" i="252"/>
  <c r="M25" i="252"/>
  <c r="I25" i="252"/>
  <c r="T25" i="252"/>
  <c r="P25" i="252"/>
  <c r="L25" i="252"/>
  <c r="H25" i="252"/>
  <c r="S25" i="252"/>
  <c r="O25" i="252"/>
  <c r="K25" i="252"/>
  <c r="G25" i="252"/>
  <c r="N25" i="252"/>
  <c r="J25" i="252"/>
  <c r="V25" i="252"/>
  <c r="R25" i="252"/>
  <c r="S11" i="252"/>
  <c r="O11" i="252"/>
  <c r="K11" i="252"/>
  <c r="G11" i="252"/>
  <c r="V11" i="252"/>
  <c r="R11" i="252"/>
  <c r="N11" i="252"/>
  <c r="J11" i="252"/>
  <c r="U11" i="252"/>
  <c r="Q11" i="252"/>
  <c r="M11" i="252"/>
  <c r="I11" i="252"/>
  <c r="L11" i="252"/>
  <c r="T11" i="252"/>
  <c r="P11" i="252"/>
  <c r="H11" i="252"/>
  <c r="S26" i="252"/>
  <c r="O26" i="252"/>
  <c r="K26" i="252"/>
  <c r="G26" i="252"/>
  <c r="V26" i="252"/>
  <c r="R26" i="252"/>
  <c r="N26" i="252"/>
  <c r="J26" i="252"/>
  <c r="U26" i="252"/>
  <c r="Q26" i="252"/>
  <c r="M26" i="252"/>
  <c r="I26" i="252"/>
  <c r="L26" i="252"/>
  <c r="T26" i="252"/>
  <c r="P26" i="252"/>
  <c r="H26" i="252"/>
  <c r="U14" i="252"/>
  <c r="Q14" i="252"/>
  <c r="M14" i="252"/>
  <c r="I14" i="252"/>
  <c r="T14" i="252"/>
  <c r="P14" i="252"/>
  <c r="L14" i="252"/>
  <c r="H14" i="252"/>
  <c r="S14" i="252"/>
  <c r="O14" i="252"/>
  <c r="K14" i="252"/>
  <c r="G14" i="252"/>
  <c r="R14" i="252"/>
  <c r="N14" i="252"/>
  <c r="J14" i="252"/>
  <c r="V14" i="252"/>
  <c r="U27" i="252"/>
  <c r="Q27" i="252"/>
  <c r="M27" i="252"/>
  <c r="I27" i="252"/>
  <c r="T27" i="252"/>
  <c r="P27" i="252"/>
  <c r="L27" i="252"/>
  <c r="H27" i="252"/>
  <c r="S27" i="252"/>
  <c r="O27" i="252"/>
  <c r="K27" i="252"/>
  <c r="G27" i="252"/>
  <c r="J27" i="252"/>
  <c r="R27" i="252"/>
  <c r="N27" i="252"/>
  <c r="V27" i="252"/>
  <c r="S15" i="252"/>
  <c r="O15" i="252"/>
  <c r="K15" i="252"/>
  <c r="G15" i="252"/>
  <c r="V15" i="252"/>
  <c r="R15" i="252"/>
  <c r="N15" i="252"/>
  <c r="J15" i="252"/>
  <c r="U15" i="252"/>
  <c r="Q15" i="252"/>
  <c r="M15" i="252"/>
  <c r="I15" i="252"/>
  <c r="H15" i="252"/>
  <c r="T15" i="252"/>
  <c r="P15" i="252"/>
  <c r="L15" i="252"/>
  <c r="S28" i="252"/>
  <c r="O28" i="252"/>
  <c r="K28" i="252"/>
  <c r="G28" i="252"/>
  <c r="V28" i="252"/>
  <c r="R28" i="252"/>
  <c r="N28" i="252"/>
  <c r="J28" i="252"/>
  <c r="U28" i="252"/>
  <c r="Q28" i="252"/>
  <c r="M28" i="252"/>
  <c r="I28" i="252"/>
  <c r="H28" i="252"/>
  <c r="T28" i="252"/>
  <c r="P28" i="252"/>
  <c r="L28" i="252"/>
  <c r="U18" i="252"/>
  <c r="Q18" i="252"/>
  <c r="M18" i="252"/>
  <c r="I18" i="252"/>
  <c r="T18" i="252"/>
  <c r="P18" i="252"/>
  <c r="L18" i="252"/>
  <c r="H18" i="252"/>
  <c r="S18" i="252"/>
  <c r="O18" i="252"/>
  <c r="K18" i="252"/>
  <c r="G18" i="252"/>
  <c r="V18" i="252"/>
  <c r="N18" i="252"/>
  <c r="J18" i="252"/>
  <c r="R18" i="252"/>
  <c r="U29" i="252"/>
  <c r="Q29" i="252"/>
  <c r="M29" i="252"/>
  <c r="I29" i="252"/>
  <c r="T29" i="252"/>
  <c r="P29" i="252"/>
  <c r="L29" i="252"/>
  <c r="H29" i="252"/>
  <c r="S29" i="252"/>
  <c r="O29" i="252"/>
  <c r="K29" i="252"/>
  <c r="G29" i="252"/>
  <c r="V29" i="252"/>
  <c r="N29" i="252"/>
  <c r="J29" i="252"/>
  <c r="R29" i="252"/>
  <c r="S19" i="252"/>
  <c r="O19" i="252"/>
  <c r="K19" i="252"/>
  <c r="G19" i="252"/>
  <c r="V19" i="252"/>
  <c r="R19" i="252"/>
  <c r="N19" i="252"/>
  <c r="J19" i="252"/>
  <c r="U19" i="252"/>
  <c r="Q19" i="252"/>
  <c r="M19" i="252"/>
  <c r="I19" i="252"/>
  <c r="T19" i="252"/>
  <c r="P19" i="252"/>
  <c r="L19" i="252"/>
  <c r="H19" i="252"/>
  <c r="S12" i="252"/>
  <c r="O12" i="252"/>
  <c r="K12" i="252"/>
  <c r="G12" i="252"/>
  <c r="L12" i="252"/>
  <c r="V12" i="252"/>
  <c r="R12" i="252"/>
  <c r="N12" i="252"/>
  <c r="J12" i="252"/>
  <c r="T12" i="252"/>
  <c r="P12" i="252"/>
  <c r="U12" i="252"/>
  <c r="Q12" i="252"/>
  <c r="M12" i="252"/>
  <c r="I12" i="252"/>
  <c r="H12" i="252"/>
  <c r="U20" i="252"/>
  <c r="Q20" i="252"/>
  <c r="M20" i="252"/>
  <c r="I20" i="252"/>
  <c r="T20" i="252"/>
  <c r="P20" i="252"/>
  <c r="L20" i="252"/>
  <c r="H20" i="252"/>
  <c r="S20" i="252"/>
  <c r="O20" i="252"/>
  <c r="K20" i="252"/>
  <c r="G20" i="252"/>
  <c r="R20" i="252"/>
  <c r="J20" i="252"/>
  <c r="V20" i="252"/>
  <c r="N20" i="252"/>
  <c r="U13" i="252"/>
  <c r="Q13" i="252"/>
  <c r="M13" i="252"/>
  <c r="I13" i="252"/>
  <c r="R13" i="252"/>
  <c r="T13" i="252"/>
  <c r="P13" i="252"/>
  <c r="L13" i="252"/>
  <c r="H13" i="252"/>
  <c r="V13" i="252"/>
  <c r="J13" i="252"/>
  <c r="S13" i="252"/>
  <c r="O13" i="252"/>
  <c r="K13" i="252"/>
  <c r="G13" i="252"/>
  <c r="N13" i="252"/>
  <c r="V12" i="251"/>
  <c r="R12" i="251"/>
  <c r="N12" i="251"/>
  <c r="J12" i="251"/>
  <c r="U12" i="251"/>
  <c r="Q12" i="251"/>
  <c r="M12" i="251"/>
  <c r="I12" i="251"/>
  <c r="S12" i="251"/>
  <c r="O12" i="251"/>
  <c r="K12" i="251"/>
  <c r="G12" i="251"/>
  <c r="H12" i="251"/>
  <c r="T12" i="251"/>
  <c r="P12" i="251"/>
  <c r="L12" i="251"/>
  <c r="T20" i="251"/>
  <c r="P20" i="251"/>
  <c r="L20" i="251"/>
  <c r="H20" i="251"/>
  <c r="S20" i="251"/>
  <c r="O20" i="251"/>
  <c r="K20" i="251"/>
  <c r="G20" i="251"/>
  <c r="U20" i="251"/>
  <c r="Q20" i="251"/>
  <c r="M20" i="251"/>
  <c r="I20" i="251"/>
  <c r="V20" i="251"/>
  <c r="R20" i="251"/>
  <c r="N20" i="251"/>
  <c r="J20" i="251"/>
  <c r="V21" i="251"/>
  <c r="R21" i="251"/>
  <c r="N21" i="251"/>
  <c r="J21" i="251"/>
  <c r="U21" i="251"/>
  <c r="Q21" i="251"/>
  <c r="M21" i="251"/>
  <c r="I21" i="251"/>
  <c r="S21" i="251"/>
  <c r="O21" i="251"/>
  <c r="K21" i="251"/>
  <c r="G21" i="251"/>
  <c r="P21" i="251"/>
  <c r="L21" i="251"/>
  <c r="H21" i="251"/>
  <c r="T21" i="251"/>
  <c r="T28" i="251"/>
  <c r="P28" i="251"/>
  <c r="L28" i="251"/>
  <c r="H28" i="251"/>
  <c r="S28" i="251"/>
  <c r="O28" i="251"/>
  <c r="K28" i="251"/>
  <c r="G28" i="251"/>
  <c r="U28" i="251"/>
  <c r="Q28" i="251"/>
  <c r="M28" i="251"/>
  <c r="I28" i="251"/>
  <c r="R28" i="251"/>
  <c r="J28" i="251"/>
  <c r="V28" i="251"/>
  <c r="N28" i="251"/>
  <c r="V10" i="251"/>
  <c r="R10" i="251"/>
  <c r="N10" i="251"/>
  <c r="J10" i="251"/>
  <c r="U10" i="251"/>
  <c r="Q10" i="251"/>
  <c r="M10" i="251"/>
  <c r="I10" i="251"/>
  <c r="S10" i="251"/>
  <c r="O10" i="251"/>
  <c r="K10" i="251"/>
  <c r="G10" i="251"/>
  <c r="H10" i="251"/>
  <c r="T10" i="251"/>
  <c r="P10" i="251"/>
  <c r="L10" i="251"/>
  <c r="V29" i="251"/>
  <c r="R29" i="251"/>
  <c r="N29" i="251"/>
  <c r="J29" i="251"/>
  <c r="U29" i="251"/>
  <c r="Q29" i="251"/>
  <c r="M29" i="251"/>
  <c r="I29" i="251"/>
  <c r="S29" i="251"/>
  <c r="O29" i="251"/>
  <c r="K29" i="251"/>
  <c r="G29" i="251"/>
  <c r="L29" i="251"/>
  <c r="H29" i="251"/>
  <c r="T29" i="251"/>
  <c r="P29" i="251"/>
  <c r="T11" i="251"/>
  <c r="P11" i="251"/>
  <c r="L11" i="251"/>
  <c r="H11" i="251"/>
  <c r="S11" i="251"/>
  <c r="O11" i="251"/>
  <c r="K11" i="251"/>
  <c r="G11" i="251"/>
  <c r="U11" i="251"/>
  <c r="Q11" i="251"/>
  <c r="M11" i="251"/>
  <c r="I11" i="251"/>
  <c r="V11" i="251"/>
  <c r="R11" i="251"/>
  <c r="N11" i="251"/>
  <c r="J11" i="251"/>
  <c r="T30" i="251"/>
  <c r="P30" i="251"/>
  <c r="L30" i="251"/>
  <c r="H30" i="251"/>
  <c r="S30" i="251"/>
  <c r="O30" i="251"/>
  <c r="K30" i="251"/>
  <c r="G30" i="251"/>
  <c r="U30" i="251"/>
  <c r="Q30" i="251"/>
  <c r="M30" i="251"/>
  <c r="I30" i="251"/>
  <c r="V30" i="251"/>
  <c r="R30" i="251"/>
  <c r="N30" i="251"/>
  <c r="J30" i="251"/>
  <c r="V31" i="251"/>
  <c r="R31" i="251"/>
  <c r="N31" i="251"/>
  <c r="J31" i="251"/>
  <c r="U31" i="251"/>
  <c r="Q31" i="251"/>
  <c r="M31" i="251"/>
  <c r="I31" i="251"/>
  <c r="S31" i="251"/>
  <c r="O31" i="251"/>
  <c r="K31" i="251"/>
  <c r="G31" i="251"/>
  <c r="T31" i="251"/>
  <c r="P31" i="251"/>
  <c r="L31" i="251"/>
  <c r="H31" i="251"/>
  <c r="T13" i="251"/>
  <c r="P13" i="251"/>
  <c r="L13" i="251"/>
  <c r="H13" i="251"/>
  <c r="S13" i="251"/>
  <c r="O13" i="251"/>
  <c r="K13" i="251"/>
  <c r="G13" i="251"/>
  <c r="U13" i="251"/>
  <c r="Q13" i="251"/>
  <c r="M13" i="251"/>
  <c r="I13" i="251"/>
  <c r="R13" i="251"/>
  <c r="N13" i="251"/>
  <c r="J13" i="251"/>
  <c r="V13" i="251"/>
  <c r="V16" i="251"/>
  <c r="R16" i="251"/>
  <c r="N16" i="251"/>
  <c r="J16" i="251"/>
  <c r="U16" i="251"/>
  <c r="Q16" i="251"/>
  <c r="M16" i="251"/>
  <c r="I16" i="251"/>
  <c r="S16" i="251"/>
  <c r="O16" i="251"/>
  <c r="K16" i="251"/>
  <c r="G16" i="251"/>
  <c r="P16" i="251"/>
  <c r="L16" i="251"/>
  <c r="H16" i="251"/>
  <c r="T16" i="251"/>
  <c r="T17" i="251"/>
  <c r="P17" i="251"/>
  <c r="L17" i="251"/>
  <c r="H17" i="251"/>
  <c r="S17" i="251"/>
  <c r="O17" i="251"/>
  <c r="K17" i="251"/>
  <c r="G17" i="251"/>
  <c r="U17" i="251"/>
  <c r="Q17" i="251"/>
  <c r="M17" i="251"/>
  <c r="I17" i="251"/>
  <c r="R17" i="251"/>
  <c r="N17" i="251"/>
  <c r="J17" i="251"/>
  <c r="V17" i="251"/>
  <c r="T22" i="251"/>
  <c r="P22" i="251"/>
  <c r="L22" i="251"/>
  <c r="H22" i="251"/>
  <c r="S22" i="251"/>
  <c r="O22" i="251"/>
  <c r="K22" i="251"/>
  <c r="G22" i="251"/>
  <c r="U22" i="251"/>
  <c r="Q22" i="251"/>
  <c r="M22" i="251"/>
  <c r="I22" i="251"/>
  <c r="R22" i="251"/>
  <c r="N22" i="251"/>
  <c r="J22" i="251"/>
  <c r="V22" i="251"/>
  <c r="V27" i="251"/>
  <c r="R27" i="251"/>
  <c r="N27" i="251"/>
  <c r="J27" i="251"/>
  <c r="U27" i="251"/>
  <c r="U32" i="251" s="1"/>
  <c r="Q27" i="251"/>
  <c r="Q32" i="251" s="1"/>
  <c r="M27" i="251"/>
  <c r="M32" i="251" s="1"/>
  <c r="I27" i="251"/>
  <c r="I32" i="251" s="1"/>
  <c r="S27" i="251"/>
  <c r="S32" i="251" s="1"/>
  <c r="O27" i="251"/>
  <c r="O32" i="251" s="1"/>
  <c r="K27" i="251"/>
  <c r="K32" i="251" s="1"/>
  <c r="G27" i="251"/>
  <c r="G32" i="251" s="1"/>
  <c r="P27" i="251"/>
  <c r="L27" i="251"/>
  <c r="H27" i="251"/>
  <c r="T27" i="251"/>
  <c r="V23" i="251"/>
  <c r="R23" i="251"/>
  <c r="N23" i="251"/>
  <c r="J23" i="251"/>
  <c r="U23" i="251"/>
  <c r="Q23" i="251"/>
  <c r="M23" i="251"/>
  <c r="I23" i="251"/>
  <c r="S23" i="251"/>
  <c r="O23" i="251"/>
  <c r="K23" i="251"/>
  <c r="G23" i="251"/>
  <c r="L23" i="251"/>
  <c r="H23" i="251"/>
  <c r="T23" i="251"/>
  <c r="P23" i="251"/>
  <c r="S12" i="250"/>
  <c r="O12" i="250"/>
  <c r="K12" i="250"/>
  <c r="G12" i="250"/>
  <c r="V12" i="250"/>
  <c r="R12" i="250"/>
  <c r="N12" i="250"/>
  <c r="J12" i="250"/>
  <c r="U12" i="250"/>
  <c r="Q12" i="250"/>
  <c r="M12" i="250"/>
  <c r="I12" i="250"/>
  <c r="T12" i="250"/>
  <c r="P12" i="250"/>
  <c r="L12" i="250"/>
  <c r="H12" i="250"/>
  <c r="S10" i="250"/>
  <c r="O10" i="250"/>
  <c r="K10" i="250"/>
  <c r="G10" i="250"/>
  <c r="U10" i="250"/>
  <c r="Q10" i="250"/>
  <c r="M10" i="250"/>
  <c r="I10" i="250"/>
  <c r="L10" i="250"/>
  <c r="R10" i="250"/>
  <c r="J10" i="250"/>
  <c r="H10" i="250"/>
  <c r="V10" i="250"/>
  <c r="N10" i="250"/>
  <c r="T10" i="250"/>
  <c r="P10" i="250"/>
  <c r="S25" i="250"/>
  <c r="O25" i="250"/>
  <c r="K25" i="250"/>
  <c r="G25" i="250"/>
  <c r="V25" i="250"/>
  <c r="U25" i="250"/>
  <c r="Q25" i="250"/>
  <c r="M25" i="250"/>
  <c r="I25" i="250"/>
  <c r="R25" i="250"/>
  <c r="J25" i="250"/>
  <c r="P25" i="250"/>
  <c r="H25" i="250"/>
  <c r="N25" i="250"/>
  <c r="T25" i="250"/>
  <c r="L25" i="250"/>
  <c r="U22" i="250"/>
  <c r="Q22" i="250"/>
  <c r="M22" i="250"/>
  <c r="I22" i="250"/>
  <c r="S22" i="250"/>
  <c r="O22" i="250"/>
  <c r="K22" i="250"/>
  <c r="G22" i="250"/>
  <c r="J22" i="250"/>
  <c r="P22" i="250"/>
  <c r="H22" i="250"/>
  <c r="V22" i="250"/>
  <c r="N22" i="250"/>
  <c r="T22" i="250"/>
  <c r="L22" i="250"/>
  <c r="R22" i="250"/>
  <c r="S13" i="250"/>
  <c r="O13" i="250"/>
  <c r="K13" i="250"/>
  <c r="G13" i="250"/>
  <c r="U13" i="250"/>
  <c r="Q13" i="250"/>
  <c r="M13" i="250"/>
  <c r="I13" i="250"/>
  <c r="H13" i="250"/>
  <c r="T13" i="250"/>
  <c r="V13" i="250"/>
  <c r="N13" i="250"/>
  <c r="L13" i="250"/>
  <c r="R13" i="250"/>
  <c r="J13" i="250"/>
  <c r="P13" i="250"/>
  <c r="U24" i="250"/>
  <c r="Q24" i="250"/>
  <c r="M24" i="250"/>
  <c r="I24" i="250"/>
  <c r="S24" i="250"/>
  <c r="O24" i="250"/>
  <c r="K24" i="250"/>
  <c r="G24" i="250"/>
  <c r="T24" i="250"/>
  <c r="L24" i="250"/>
  <c r="R24" i="250"/>
  <c r="J24" i="250"/>
  <c r="P24" i="250"/>
  <c r="H24" i="250"/>
  <c r="V24" i="250"/>
  <c r="N24" i="250"/>
  <c r="S18" i="250"/>
  <c r="O18" i="250"/>
  <c r="K18" i="250"/>
  <c r="G18" i="250"/>
  <c r="U18" i="250"/>
  <c r="Q18" i="250"/>
  <c r="M18" i="250"/>
  <c r="I18" i="250"/>
  <c r="R18" i="250"/>
  <c r="J18" i="250"/>
  <c r="P18" i="250"/>
  <c r="H18" i="250"/>
  <c r="V18" i="250"/>
  <c r="N18" i="250"/>
  <c r="T18" i="250"/>
  <c r="L18" i="250"/>
  <c r="U11" i="250"/>
  <c r="Q11" i="250"/>
  <c r="M11" i="250"/>
  <c r="I11" i="250"/>
  <c r="S11" i="250"/>
  <c r="O11" i="250"/>
  <c r="K11" i="250"/>
  <c r="G11" i="250"/>
  <c r="P11" i="250"/>
  <c r="H11" i="250"/>
  <c r="N11" i="250"/>
  <c r="T11" i="250"/>
  <c r="L11" i="250"/>
  <c r="R11" i="250"/>
  <c r="J11" i="250"/>
  <c r="V11" i="250"/>
  <c r="U26" i="250"/>
  <c r="Q26" i="250"/>
  <c r="M26" i="250"/>
  <c r="I26" i="250"/>
  <c r="T26" i="250"/>
  <c r="P26" i="250"/>
  <c r="L26" i="250"/>
  <c r="H26" i="250"/>
  <c r="S26" i="250"/>
  <c r="O26" i="250"/>
  <c r="K26" i="250"/>
  <c r="G26" i="250"/>
  <c r="V26" i="250"/>
  <c r="R26" i="250"/>
  <c r="N26" i="250"/>
  <c r="J26" i="250"/>
  <c r="S23" i="250"/>
  <c r="O23" i="250"/>
  <c r="K23" i="250"/>
  <c r="G23" i="250"/>
  <c r="U23" i="250"/>
  <c r="Q23" i="250"/>
  <c r="M23" i="250"/>
  <c r="I23" i="250"/>
  <c r="V23" i="250"/>
  <c r="N23" i="250"/>
  <c r="T23" i="250"/>
  <c r="L23" i="250"/>
  <c r="R23" i="250"/>
  <c r="J23" i="250"/>
  <c r="P23" i="250"/>
  <c r="H23" i="250"/>
  <c r="U16" i="250"/>
  <c r="Q16" i="250"/>
  <c r="M16" i="250"/>
  <c r="I16" i="250"/>
  <c r="S16" i="250"/>
  <c r="O16" i="250"/>
  <c r="K16" i="250"/>
  <c r="G16" i="250"/>
  <c r="T16" i="250"/>
  <c r="L16" i="250"/>
  <c r="R16" i="250"/>
  <c r="J16" i="250"/>
  <c r="P16" i="250"/>
  <c r="H16" i="250"/>
  <c r="V16" i="250"/>
  <c r="N16" i="250"/>
  <c r="U17" i="250"/>
  <c r="Q17" i="250"/>
  <c r="M17" i="250"/>
  <c r="I17" i="250"/>
  <c r="T17" i="250"/>
  <c r="P17" i="250"/>
  <c r="L17" i="250"/>
  <c r="H17" i="250"/>
  <c r="S17" i="250"/>
  <c r="O17" i="250"/>
  <c r="K17" i="250"/>
  <c r="G17" i="250"/>
  <c r="V17" i="250"/>
  <c r="R17" i="250"/>
  <c r="N17" i="250"/>
  <c r="J17" i="250"/>
  <c r="T10" i="249"/>
  <c r="P10" i="249"/>
  <c r="L10" i="249"/>
  <c r="H10" i="249"/>
  <c r="K10" i="249"/>
  <c r="S10" i="249"/>
  <c r="O10" i="249"/>
  <c r="G10" i="249"/>
  <c r="V10" i="249"/>
  <c r="R10" i="249"/>
  <c r="N10" i="249"/>
  <c r="J10" i="249"/>
  <c r="M10" i="249"/>
  <c r="I10" i="249"/>
  <c r="Q10" i="249"/>
  <c r="U10" i="249"/>
  <c r="T16" i="249"/>
  <c r="P16" i="249"/>
  <c r="L16" i="249"/>
  <c r="H16" i="249"/>
  <c r="S16" i="249"/>
  <c r="O16" i="249"/>
  <c r="K16" i="249"/>
  <c r="G16" i="249"/>
  <c r="V16" i="249"/>
  <c r="R16" i="249"/>
  <c r="N16" i="249"/>
  <c r="J16" i="249"/>
  <c r="U16" i="249"/>
  <c r="Q16" i="249"/>
  <c r="M16" i="249"/>
  <c r="I16" i="249"/>
  <c r="V26" i="249"/>
  <c r="R26" i="249"/>
  <c r="N26" i="249"/>
  <c r="J26" i="249"/>
  <c r="U26" i="249"/>
  <c r="Q26" i="249"/>
  <c r="M26" i="249"/>
  <c r="I26" i="249"/>
  <c r="T26" i="249"/>
  <c r="P26" i="249"/>
  <c r="L26" i="249"/>
  <c r="H26" i="249"/>
  <c r="O26" i="249"/>
  <c r="K26" i="249"/>
  <c r="G26" i="249"/>
  <c r="S26" i="249"/>
  <c r="T27" i="249"/>
  <c r="P27" i="249"/>
  <c r="L27" i="249"/>
  <c r="H27" i="249"/>
  <c r="S27" i="249"/>
  <c r="O27" i="249"/>
  <c r="K27" i="249"/>
  <c r="G27" i="249"/>
  <c r="V27" i="249"/>
  <c r="R27" i="249"/>
  <c r="N27" i="249"/>
  <c r="J27" i="249"/>
  <c r="M27" i="249"/>
  <c r="I27" i="249"/>
  <c r="U27" i="249"/>
  <c r="Q27" i="249"/>
  <c r="T19" i="249"/>
  <c r="P19" i="249"/>
  <c r="L19" i="249"/>
  <c r="H19" i="249"/>
  <c r="Q19" i="249"/>
  <c r="M19" i="249"/>
  <c r="I19" i="249"/>
  <c r="S19" i="249"/>
  <c r="O19" i="249"/>
  <c r="K19" i="249"/>
  <c r="G19" i="249"/>
  <c r="U19" i="249"/>
  <c r="V19" i="249"/>
  <c r="R19" i="249"/>
  <c r="N19" i="249"/>
  <c r="J19" i="249"/>
  <c r="V28" i="249"/>
  <c r="R28" i="249"/>
  <c r="N28" i="249"/>
  <c r="J28" i="249"/>
  <c r="U28" i="249"/>
  <c r="Q28" i="249"/>
  <c r="M28" i="249"/>
  <c r="I28" i="249"/>
  <c r="T28" i="249"/>
  <c r="P28" i="249"/>
  <c r="L28" i="249"/>
  <c r="H28" i="249"/>
  <c r="K28" i="249"/>
  <c r="G28" i="249"/>
  <c r="S28" i="249"/>
  <c r="O28" i="249"/>
  <c r="T14" i="249"/>
  <c r="P14" i="249"/>
  <c r="L14" i="249"/>
  <c r="H14" i="249"/>
  <c r="S14" i="249"/>
  <c r="O14" i="249"/>
  <c r="K14" i="249"/>
  <c r="G14" i="249"/>
  <c r="V14" i="249"/>
  <c r="R14" i="249"/>
  <c r="N14" i="249"/>
  <c r="J14" i="249"/>
  <c r="I14" i="249"/>
  <c r="U14" i="249"/>
  <c r="M14" i="249"/>
  <c r="Q14" i="249"/>
  <c r="V15" i="249"/>
  <c r="R15" i="249"/>
  <c r="N15" i="249"/>
  <c r="J15" i="249"/>
  <c r="U15" i="249"/>
  <c r="Q15" i="249"/>
  <c r="M15" i="249"/>
  <c r="I15" i="249"/>
  <c r="T15" i="249"/>
  <c r="P15" i="249"/>
  <c r="L15" i="249"/>
  <c r="H15" i="249"/>
  <c r="G15" i="249"/>
  <c r="S15" i="249"/>
  <c r="K15" i="249"/>
  <c r="O15" i="249"/>
  <c r="V20" i="249"/>
  <c r="R20" i="249"/>
  <c r="N20" i="249"/>
  <c r="J20" i="249"/>
  <c r="S20" i="249"/>
  <c r="O20" i="249"/>
  <c r="K20" i="249"/>
  <c r="G20" i="249"/>
  <c r="U20" i="249"/>
  <c r="Q20" i="249"/>
  <c r="M20" i="249"/>
  <c r="I20" i="249"/>
  <c r="T20" i="249"/>
  <c r="P20" i="249"/>
  <c r="L20" i="249"/>
  <c r="H20" i="249"/>
  <c r="T25" i="249"/>
  <c r="P25" i="249"/>
  <c r="L25" i="249"/>
  <c r="H25" i="249"/>
  <c r="S25" i="249"/>
  <c r="O25" i="249"/>
  <c r="K25" i="249"/>
  <c r="G25" i="249"/>
  <c r="V25" i="249"/>
  <c r="R25" i="249"/>
  <c r="N25" i="249"/>
  <c r="J25" i="249"/>
  <c r="Q25" i="249"/>
  <c r="M25" i="249"/>
  <c r="I25" i="249"/>
  <c r="U25" i="249"/>
  <c r="V24" i="249"/>
  <c r="V29" i="249" s="1"/>
  <c r="R24" i="249"/>
  <c r="R29" i="249" s="1"/>
  <c r="N24" i="249"/>
  <c r="N29" i="249" s="1"/>
  <c r="J24" i="249"/>
  <c r="J29" i="249" s="1"/>
  <c r="U24" i="249"/>
  <c r="Q24" i="249"/>
  <c r="M24" i="249"/>
  <c r="I24" i="249"/>
  <c r="T24" i="249"/>
  <c r="T29" i="249" s="1"/>
  <c r="P24" i="249"/>
  <c r="P29" i="249" s="1"/>
  <c r="L24" i="249"/>
  <c r="L29" i="249" s="1"/>
  <c r="K5" i="249" s="1"/>
  <c r="H24" i="249"/>
  <c r="H29" i="249" s="1"/>
  <c r="S24" i="249"/>
  <c r="O24" i="249"/>
  <c r="G24" i="249"/>
  <c r="K24" i="249"/>
  <c r="V11" i="249"/>
  <c r="R11" i="249"/>
  <c r="N11" i="249"/>
  <c r="J11" i="249"/>
  <c r="U11" i="249"/>
  <c r="Q11" i="249"/>
  <c r="M11" i="249"/>
  <c r="I11" i="249"/>
  <c r="T11" i="249"/>
  <c r="P11" i="249"/>
  <c r="L11" i="249"/>
  <c r="H11" i="249"/>
  <c r="K11" i="249"/>
  <c r="G11" i="249"/>
  <c r="S11" i="249"/>
  <c r="O11" i="249"/>
  <c r="S22" i="248"/>
  <c r="O22" i="248"/>
  <c r="K22" i="248"/>
  <c r="G22" i="248"/>
  <c r="V22" i="248"/>
  <c r="R22" i="248"/>
  <c r="N22" i="248"/>
  <c r="J22" i="248"/>
  <c r="U22" i="248"/>
  <c r="Q22" i="248"/>
  <c r="M22" i="248"/>
  <c r="I22" i="248"/>
  <c r="T22" i="248"/>
  <c r="P22" i="248"/>
  <c r="L22" i="248"/>
  <c r="H22" i="248"/>
  <c r="U16" i="248"/>
  <c r="Q16" i="248"/>
  <c r="M16" i="248"/>
  <c r="I16" i="248"/>
  <c r="T16" i="248"/>
  <c r="P16" i="248"/>
  <c r="L16" i="248"/>
  <c r="H16" i="248"/>
  <c r="S16" i="248"/>
  <c r="O16" i="248"/>
  <c r="K16" i="248"/>
  <c r="G16" i="248"/>
  <c r="J16" i="248"/>
  <c r="V16" i="248"/>
  <c r="R16" i="248"/>
  <c r="N16" i="248"/>
  <c r="S11" i="248"/>
  <c r="O11" i="248"/>
  <c r="K11" i="248"/>
  <c r="G11" i="248"/>
  <c r="U11" i="248"/>
  <c r="Q11" i="248"/>
  <c r="M11" i="248"/>
  <c r="I11" i="248"/>
  <c r="P11" i="248"/>
  <c r="V11" i="248"/>
  <c r="N11" i="248"/>
  <c r="T11" i="248"/>
  <c r="L11" i="248"/>
  <c r="R11" i="248"/>
  <c r="J11" i="248"/>
  <c r="H11" i="248"/>
  <c r="S24" i="248"/>
  <c r="O24" i="248"/>
  <c r="K24" i="248"/>
  <c r="G24" i="248"/>
  <c r="V24" i="248"/>
  <c r="R24" i="248"/>
  <c r="N24" i="248"/>
  <c r="J24" i="248"/>
  <c r="U24" i="248"/>
  <c r="Q24" i="248"/>
  <c r="M24" i="248"/>
  <c r="I24" i="248"/>
  <c r="T24" i="248"/>
  <c r="P24" i="248"/>
  <c r="L24" i="248"/>
  <c r="H24" i="248"/>
  <c r="U21" i="248"/>
  <c r="Q21" i="248"/>
  <c r="M21" i="248"/>
  <c r="I21" i="248"/>
  <c r="T21" i="248"/>
  <c r="P21" i="248"/>
  <c r="L21" i="248"/>
  <c r="H21" i="248"/>
  <c r="S21" i="248"/>
  <c r="O21" i="248"/>
  <c r="K21" i="248"/>
  <c r="G21" i="248"/>
  <c r="V21" i="248"/>
  <c r="R21" i="248"/>
  <c r="N21" i="248"/>
  <c r="J21" i="248"/>
  <c r="S15" i="248"/>
  <c r="O15" i="248"/>
  <c r="K15" i="248"/>
  <c r="G15" i="248"/>
  <c r="V15" i="248"/>
  <c r="R15" i="248"/>
  <c r="N15" i="248"/>
  <c r="J15" i="248"/>
  <c r="U15" i="248"/>
  <c r="Q15" i="248"/>
  <c r="M15" i="248"/>
  <c r="I15" i="248"/>
  <c r="L15" i="248"/>
  <c r="H15" i="248"/>
  <c r="T15" i="248"/>
  <c r="P15" i="248"/>
  <c r="U10" i="248"/>
  <c r="Q10" i="248"/>
  <c r="M10" i="248"/>
  <c r="I10" i="248"/>
  <c r="S10" i="248"/>
  <c r="O10" i="248"/>
  <c r="K10" i="248"/>
  <c r="G10" i="248"/>
  <c r="R10" i="248"/>
  <c r="P10" i="248"/>
  <c r="H10" i="248"/>
  <c r="V10" i="248"/>
  <c r="N10" i="248"/>
  <c r="T10" i="248"/>
  <c r="L10" i="248"/>
  <c r="J10" i="248"/>
  <c r="U23" i="248"/>
  <c r="Q23" i="248"/>
  <c r="M23" i="248"/>
  <c r="I23" i="248"/>
  <c r="T23" i="248"/>
  <c r="P23" i="248"/>
  <c r="L23" i="248"/>
  <c r="H23" i="248"/>
  <c r="S23" i="248"/>
  <c r="O23" i="248"/>
  <c r="K23" i="248"/>
  <c r="G23" i="248"/>
  <c r="V23" i="248"/>
  <c r="R23" i="248"/>
  <c r="N23" i="248"/>
  <c r="J23" i="248"/>
  <c r="S17" i="248"/>
  <c r="O17" i="248"/>
  <c r="K17" i="248"/>
  <c r="G17" i="248"/>
  <c r="V17" i="248"/>
  <c r="R17" i="248"/>
  <c r="N17" i="248"/>
  <c r="J17" i="248"/>
  <c r="U17" i="248"/>
  <c r="Q17" i="248"/>
  <c r="M17" i="248"/>
  <c r="I17" i="248"/>
  <c r="H17" i="248"/>
  <c r="T17" i="248"/>
  <c r="P17" i="248"/>
  <c r="L17" i="248"/>
  <c r="U12" i="248"/>
  <c r="Q12" i="248"/>
  <c r="M12" i="248"/>
  <c r="I12" i="248"/>
  <c r="P12" i="248"/>
  <c r="L12" i="248"/>
  <c r="T12" i="248"/>
  <c r="S12" i="248"/>
  <c r="O12" i="248"/>
  <c r="K12" i="248"/>
  <c r="G12" i="248"/>
  <c r="R12" i="248"/>
  <c r="N12" i="248"/>
  <c r="J12" i="248"/>
  <c r="V12" i="248"/>
  <c r="H12" i="248"/>
  <c r="U25" i="248"/>
  <c r="Q25" i="248"/>
  <c r="M25" i="248"/>
  <c r="I25" i="248"/>
  <c r="T25" i="248"/>
  <c r="P25" i="248"/>
  <c r="L25" i="248"/>
  <c r="H25" i="248"/>
  <c r="S25" i="248"/>
  <c r="O25" i="248"/>
  <c r="K25" i="248"/>
  <c r="G25" i="248"/>
  <c r="V25" i="248"/>
  <c r="R25" i="248"/>
  <c r="N25" i="248"/>
  <c r="J25" i="248"/>
  <c r="D10" i="247"/>
  <c r="R38" i="247"/>
  <c r="D26" i="247"/>
  <c r="D13" i="247"/>
  <c r="R28" i="247"/>
  <c r="R35" i="247"/>
  <c r="D32" i="247"/>
  <c r="D11" i="247"/>
  <c r="D14" i="247"/>
  <c r="D4" i="247"/>
  <c r="D25" i="247"/>
  <c r="D19" i="247"/>
  <c r="D35" i="247"/>
  <c r="D17" i="247"/>
  <c r="D34" i="247"/>
  <c r="D30" i="247"/>
  <c r="R36" i="247"/>
  <c r="D33" i="247"/>
  <c r="R33" i="247"/>
  <c r="D7" i="247"/>
  <c r="D29" i="247"/>
  <c r="D16" i="247"/>
  <c r="R31" i="247"/>
  <c r="D24" i="247"/>
  <c r="D15" i="247"/>
  <c r="D18" i="247"/>
  <c r="D8" i="247"/>
  <c r="R32" i="247"/>
  <c r="D21" i="247"/>
  <c r="D5" i="247"/>
  <c r="D20" i="247"/>
  <c r="D23" i="247"/>
  <c r="D31" i="247"/>
  <c r="D38" i="247"/>
  <c r="D28" i="247"/>
  <c r="D36" i="247"/>
  <c r="D3" i="247"/>
  <c r="D6" i="247"/>
  <c r="R30" i="247"/>
  <c r="D12" i="247"/>
  <c r="D37" i="247"/>
  <c r="D22" i="247"/>
  <c r="D9" i="247"/>
  <c r="D27" i="247"/>
  <c r="R27" i="247"/>
  <c r="R34" i="247"/>
  <c r="R29" i="247"/>
  <c r="R37" i="247"/>
  <c r="D9" i="244"/>
  <c r="D38" i="244"/>
  <c r="D19" i="244"/>
  <c r="D3" i="244"/>
  <c r="D12" i="244"/>
  <c r="D10" i="244"/>
  <c r="D26" i="244"/>
  <c r="R35" i="244"/>
  <c r="R32" i="244"/>
  <c r="D29" i="244"/>
  <c r="D37" i="244"/>
  <c r="D32" i="244"/>
  <c r="D13" i="244"/>
  <c r="D7" i="244"/>
  <c r="D21" i="244"/>
  <c r="D24" i="244"/>
  <c r="D16" i="244"/>
  <c r="D14" i="244"/>
  <c r="D34" i="244"/>
  <c r="D27" i="244"/>
  <c r="D35" i="244"/>
  <c r="R30" i="244"/>
  <c r="R38" i="244"/>
  <c r="R33" i="244"/>
  <c r="D15" i="244"/>
  <c r="D11" i="244"/>
  <c r="D23" i="244"/>
  <c r="D4" i="244"/>
  <c r="D20" i="244"/>
  <c r="D18" i="244"/>
  <c r="D25" i="244"/>
  <c r="R28" i="244"/>
  <c r="R36" i="244"/>
  <c r="D33" i="244"/>
  <c r="D28" i="244"/>
  <c r="D36" i="244"/>
  <c r="D5" i="244"/>
  <c r="D30" i="244"/>
  <c r="D17" i="244"/>
  <c r="R31" i="244"/>
  <c r="D8" i="244"/>
  <c r="D6" i="244"/>
  <c r="D22" i="244"/>
  <c r="R27" i="244"/>
  <c r="D31" i="244"/>
  <c r="R34" i="244"/>
  <c r="R29" i="244"/>
  <c r="R37" i="244"/>
  <c r="R28" i="238"/>
  <c r="D13" i="238"/>
  <c r="R30" i="238"/>
  <c r="R33" i="242"/>
  <c r="R33" i="240"/>
  <c r="D3" i="238"/>
  <c r="D19" i="238"/>
  <c r="D4" i="238"/>
  <c r="D20" i="238"/>
  <c r="D31" i="238"/>
  <c r="R35" i="238"/>
  <c r="D17" i="238"/>
  <c r="D4" i="240"/>
  <c r="D20" i="240"/>
  <c r="D10" i="238"/>
  <c r="D26" i="238"/>
  <c r="R31" i="238"/>
  <c r="D33" i="238"/>
  <c r="D5" i="240"/>
  <c r="D21" i="240"/>
  <c r="D32" i="238"/>
  <c r="D6" i="240"/>
  <c r="D22" i="240"/>
  <c r="D11" i="240"/>
  <c r="D28" i="240"/>
  <c r="R36" i="240"/>
  <c r="D34" i="240"/>
  <c r="D9" i="242"/>
  <c r="D25" i="242"/>
  <c r="D33" i="240"/>
  <c r="D5" i="242"/>
  <c r="D20" i="242"/>
  <c r="D6" i="242"/>
  <c r="D18" i="242"/>
  <c r="D7" i="242"/>
  <c r="D23" i="242"/>
  <c r="R37" i="242"/>
  <c r="R32" i="242"/>
  <c r="D30" i="242"/>
  <c r="D38" i="242"/>
  <c r="R34" i="242"/>
  <c r="R36" i="238"/>
  <c r="D16" i="240"/>
  <c r="D22" i="238"/>
  <c r="D35" i="240"/>
  <c r="R37" i="238"/>
  <c r="D18" i="240"/>
  <c r="R31" i="240"/>
  <c r="D21" i="242"/>
  <c r="R30" i="240"/>
  <c r="R37" i="240"/>
  <c r="D14" i="242"/>
  <c r="D32" i="242"/>
  <c r="D19" i="242"/>
  <c r="R29" i="242"/>
  <c r="D31" i="242"/>
  <c r="D33" i="242"/>
  <c r="D7" i="238"/>
  <c r="D23" i="238"/>
  <c r="D8" i="238"/>
  <c r="D24" i="238"/>
  <c r="R32" i="238"/>
  <c r="D5" i="238"/>
  <c r="D21" i="238"/>
  <c r="D8" i="240"/>
  <c r="D24" i="240"/>
  <c r="D14" i="238"/>
  <c r="D28" i="238"/>
  <c r="D34" i="238"/>
  <c r="R34" i="238"/>
  <c r="D9" i="240"/>
  <c r="D27" i="240"/>
  <c r="R33" i="238"/>
  <c r="D10" i="240"/>
  <c r="D26" i="240"/>
  <c r="D15" i="240"/>
  <c r="R29" i="240"/>
  <c r="R27" i="240"/>
  <c r="R35" i="240"/>
  <c r="D13" i="242"/>
  <c r="D25" i="240"/>
  <c r="R34" i="240"/>
  <c r="D8" i="242"/>
  <c r="D24" i="242"/>
  <c r="D27" i="242"/>
  <c r="D22" i="242"/>
  <c r="D11" i="242"/>
  <c r="R27" i="242"/>
  <c r="D36" i="242"/>
  <c r="D35" i="242"/>
  <c r="R31" i="242"/>
  <c r="D29" i="242"/>
  <c r="D37" i="242"/>
  <c r="D15" i="238"/>
  <c r="D16" i="238"/>
  <c r="D30" i="238"/>
  <c r="D29" i="238"/>
  <c r="D6" i="238"/>
  <c r="R38" i="238"/>
  <c r="D17" i="240"/>
  <c r="R32" i="240"/>
  <c r="D7" i="240"/>
  <c r="D23" i="240"/>
  <c r="D4" i="242"/>
  <c r="R38" i="240"/>
  <c r="D16" i="242"/>
  <c r="R35" i="242"/>
  <c r="D11" i="238"/>
  <c r="D27" i="238"/>
  <c r="D12" i="238"/>
  <c r="R27" i="238"/>
  <c r="D35" i="238"/>
  <c r="D9" i="238"/>
  <c r="D25" i="238"/>
  <c r="D12" i="240"/>
  <c r="D3" i="242"/>
  <c r="D18" i="238"/>
  <c r="R29" i="238"/>
  <c r="D38" i="238"/>
  <c r="D37" i="238"/>
  <c r="D13" i="240"/>
  <c r="D31" i="240"/>
  <c r="D36" i="238"/>
  <c r="D14" i="240"/>
  <c r="R28" i="240"/>
  <c r="D3" i="240"/>
  <c r="D19" i="240"/>
  <c r="D32" i="240"/>
  <c r="D30" i="240"/>
  <c r="D38" i="240"/>
  <c r="D17" i="242"/>
  <c r="D29" i="240"/>
  <c r="D37" i="240"/>
  <c r="D12" i="242"/>
  <c r="D36" i="240"/>
  <c r="D10" i="242"/>
  <c r="D26" i="242"/>
  <c r="D15" i="242"/>
  <c r="D28" i="242"/>
  <c r="R28" i="242"/>
  <c r="R36" i="242"/>
  <c r="D34" i="242"/>
  <c r="R30" i="242"/>
  <c r="R38" i="242"/>
  <c r="D27" i="236"/>
  <c r="D3" i="236"/>
  <c r="D19" i="236"/>
  <c r="D4" i="236"/>
  <c r="D20" i="236"/>
  <c r="D30" i="236"/>
  <c r="D10" i="236"/>
  <c r="D26" i="236"/>
  <c r="D29" i="236"/>
  <c r="D32" i="236"/>
  <c r="D23" i="236"/>
  <c r="D5" i="236"/>
  <c r="D13" i="236"/>
  <c r="D21" i="236"/>
  <c r="D8" i="236"/>
  <c r="R28" i="236"/>
  <c r="D34" i="236"/>
  <c r="D14" i="236"/>
  <c r="R27" i="236"/>
  <c r="R30" i="236"/>
  <c r="R38" i="236"/>
  <c r="R33" i="236"/>
  <c r="D7" i="236"/>
  <c r="D15" i="236"/>
  <c r="D24" i="236"/>
  <c r="D12" i="236"/>
  <c r="R36" i="236"/>
  <c r="D38" i="236"/>
  <c r="D18" i="236"/>
  <c r="R31" i="236"/>
  <c r="D33" i="236"/>
  <c r="D28" i="236"/>
  <c r="D36" i="236"/>
  <c r="D11" i="236"/>
  <c r="D37" i="236"/>
  <c r="D31" i="236"/>
  <c r="D35" i="236"/>
  <c r="D9" i="236"/>
  <c r="D17" i="236"/>
  <c r="R32" i="236"/>
  <c r="D16" i="236"/>
  <c r="D25" i="236"/>
  <c r="D6" i="236"/>
  <c r="D22" i="236"/>
  <c r="R35" i="236"/>
  <c r="R34" i="236"/>
  <c r="R29" i="236"/>
  <c r="R37" i="236"/>
  <c r="D6" i="232"/>
  <c r="D26" i="232"/>
  <c r="D8" i="232"/>
  <c r="R33" i="232"/>
  <c r="D18" i="232"/>
  <c r="D16" i="232"/>
  <c r="D30" i="232"/>
  <c r="D38" i="232"/>
  <c r="D21" i="232"/>
  <c r="D33" i="232"/>
  <c r="D27" i="232"/>
  <c r="R38" i="232"/>
  <c r="D36" i="232"/>
  <c r="D15" i="234"/>
  <c r="R36" i="232"/>
  <c r="D28" i="234"/>
  <c r="D14" i="234"/>
  <c r="R33" i="234"/>
  <c r="D20" i="234"/>
  <c r="D36" i="234"/>
  <c r="R32" i="234"/>
  <c r="R27" i="234"/>
  <c r="R35" i="234"/>
  <c r="D33" i="234"/>
  <c r="D10" i="232"/>
  <c r="D28" i="232"/>
  <c r="D15" i="232"/>
  <c r="D5" i="232"/>
  <c r="D22" i="232"/>
  <c r="D20" i="232"/>
  <c r="R31" i="232"/>
  <c r="D4" i="234"/>
  <c r="D25" i="232"/>
  <c r="R34" i="232"/>
  <c r="R28" i="232"/>
  <c r="D9" i="234"/>
  <c r="R37" i="232"/>
  <c r="D19" i="234"/>
  <c r="D32" i="234"/>
  <c r="D18" i="234"/>
  <c r="D8" i="234"/>
  <c r="D24" i="234"/>
  <c r="D27" i="234"/>
  <c r="D35" i="234"/>
  <c r="D30" i="234"/>
  <c r="D38" i="234"/>
  <c r="R34" i="234"/>
  <c r="D3" i="232"/>
  <c r="R29" i="232"/>
  <c r="D37" i="232"/>
  <c r="D19" i="232"/>
  <c r="D9" i="232"/>
  <c r="D32" i="232"/>
  <c r="D24" i="232"/>
  <c r="D34" i="232"/>
  <c r="D13" i="232"/>
  <c r="D29" i="232"/>
  <c r="D13" i="234"/>
  <c r="D31" i="232"/>
  <c r="D17" i="234"/>
  <c r="D7" i="234"/>
  <c r="D23" i="234"/>
  <c r="D3" i="234"/>
  <c r="D6" i="234"/>
  <c r="D22" i="234"/>
  <c r="D12" i="234"/>
  <c r="R29" i="234"/>
  <c r="R28" i="234"/>
  <c r="R36" i="234"/>
  <c r="R31" i="234"/>
  <c r="D29" i="234"/>
  <c r="D37" i="234"/>
  <c r="D7" i="232"/>
  <c r="D11" i="232"/>
  <c r="D4" i="232"/>
  <c r="D23" i="232"/>
  <c r="D14" i="232"/>
  <c r="D12" i="232"/>
  <c r="R27" i="232"/>
  <c r="R35" i="232"/>
  <c r="D17" i="232"/>
  <c r="R30" i="232"/>
  <c r="D21" i="234"/>
  <c r="R32" i="232"/>
  <c r="D25" i="234"/>
  <c r="D11" i="234"/>
  <c r="D35" i="232"/>
  <c r="D5" i="234"/>
  <c r="D10" i="234"/>
  <c r="D26" i="234"/>
  <c r="D16" i="234"/>
  <c r="R37" i="234"/>
  <c r="D31" i="234"/>
  <c r="D34" i="234"/>
  <c r="R30" i="234"/>
  <c r="R38" i="234"/>
  <c r="S13" i="230"/>
  <c r="O13" i="230"/>
  <c r="K13" i="230"/>
  <c r="G13" i="230"/>
  <c r="P13" i="230"/>
  <c r="H13" i="230"/>
  <c r="V13" i="230"/>
  <c r="R13" i="230"/>
  <c r="N13" i="230"/>
  <c r="J13" i="230"/>
  <c r="T13" i="230"/>
  <c r="L13" i="230"/>
  <c r="U13" i="230"/>
  <c r="Q13" i="230"/>
  <c r="M13" i="230"/>
  <c r="I13" i="230"/>
  <c r="U12" i="230"/>
  <c r="Q12" i="230"/>
  <c r="M12" i="230"/>
  <c r="I12" i="230"/>
  <c r="R12" i="230"/>
  <c r="J12" i="230"/>
  <c r="T12" i="230"/>
  <c r="P12" i="230"/>
  <c r="L12" i="230"/>
  <c r="H12" i="230"/>
  <c r="V12" i="230"/>
  <c r="N12" i="230"/>
  <c r="S12" i="230"/>
  <c r="O12" i="230"/>
  <c r="K12" i="230"/>
  <c r="G12" i="230"/>
  <c r="S18" i="230"/>
  <c r="O18" i="230"/>
  <c r="K18" i="230"/>
  <c r="G18" i="230"/>
  <c r="P18" i="230"/>
  <c r="H18" i="230"/>
  <c r="V18" i="230"/>
  <c r="R18" i="230"/>
  <c r="N18" i="230"/>
  <c r="J18" i="230"/>
  <c r="T18" i="230"/>
  <c r="L18" i="230"/>
  <c r="U18" i="230"/>
  <c r="Q18" i="230"/>
  <c r="M18" i="230"/>
  <c r="I18" i="230"/>
  <c r="U17" i="230"/>
  <c r="Q17" i="230"/>
  <c r="M17" i="230"/>
  <c r="I17" i="230"/>
  <c r="R17" i="230"/>
  <c r="T17" i="230"/>
  <c r="P17" i="230"/>
  <c r="L17" i="230"/>
  <c r="H17" i="230"/>
  <c r="V17" i="230"/>
  <c r="N17" i="230"/>
  <c r="J17" i="230"/>
  <c r="S17" i="230"/>
  <c r="O17" i="230"/>
  <c r="K17" i="230"/>
  <c r="G17" i="230"/>
  <c r="S20" i="230"/>
  <c r="O20" i="230"/>
  <c r="K20" i="230"/>
  <c r="G20" i="230"/>
  <c r="T20" i="230"/>
  <c r="P20" i="230"/>
  <c r="L20" i="230"/>
  <c r="H20" i="230"/>
  <c r="V20" i="230"/>
  <c r="R20" i="230"/>
  <c r="N20" i="230"/>
  <c r="J20" i="230"/>
  <c r="U20" i="230"/>
  <c r="Q20" i="230"/>
  <c r="M20" i="230"/>
  <c r="I20" i="230"/>
  <c r="U19" i="230"/>
  <c r="Q19" i="230"/>
  <c r="M19" i="230"/>
  <c r="I19" i="230"/>
  <c r="V19" i="230"/>
  <c r="R19" i="230"/>
  <c r="N19" i="230"/>
  <c r="J19" i="230"/>
  <c r="T19" i="230"/>
  <c r="P19" i="230"/>
  <c r="L19" i="230"/>
  <c r="H19" i="230"/>
  <c r="S19" i="230"/>
  <c r="O19" i="230"/>
  <c r="K19" i="230"/>
  <c r="G19" i="230"/>
  <c r="S11" i="230"/>
  <c r="O11" i="230"/>
  <c r="K11" i="230"/>
  <c r="G11" i="230"/>
  <c r="T11" i="230"/>
  <c r="H11" i="230"/>
  <c r="V11" i="230"/>
  <c r="R11" i="230"/>
  <c r="N11" i="230"/>
  <c r="J11" i="230"/>
  <c r="L11" i="230"/>
  <c r="U11" i="230"/>
  <c r="Q11" i="230"/>
  <c r="M11" i="230"/>
  <c r="I11" i="230"/>
  <c r="P11" i="230"/>
  <c r="U10" i="230"/>
  <c r="Q10" i="230"/>
  <c r="M10" i="230"/>
  <c r="I10" i="230"/>
  <c r="R10" i="230"/>
  <c r="N10" i="230"/>
  <c r="T10" i="230"/>
  <c r="P10" i="230"/>
  <c r="L10" i="230"/>
  <c r="H10" i="230"/>
  <c r="H14" i="230" s="1"/>
  <c r="V10" i="230"/>
  <c r="V14" i="230" s="1"/>
  <c r="J10" i="230"/>
  <c r="S10" i="230"/>
  <c r="S14" i="230" s="1"/>
  <c r="O10" i="230"/>
  <c r="O14" i="230" s="1"/>
  <c r="K10" i="230"/>
  <c r="K14" i="230" s="1"/>
  <c r="G10" i="230"/>
  <c r="G14" i="230" s="1"/>
  <c r="U21" i="230"/>
  <c r="Q21" i="230"/>
  <c r="M21" i="230"/>
  <c r="I21" i="230"/>
  <c r="J21" i="230"/>
  <c r="T21" i="230"/>
  <c r="P21" i="230"/>
  <c r="L21" i="230"/>
  <c r="H21" i="230"/>
  <c r="S21" i="230"/>
  <c r="O21" i="230"/>
  <c r="K21" i="230"/>
  <c r="G21" i="230"/>
  <c r="V21" i="230"/>
  <c r="R21" i="230"/>
  <c r="N21" i="230"/>
  <c r="U10" i="229"/>
  <c r="Q10" i="229"/>
  <c r="M10" i="229"/>
  <c r="I10" i="229"/>
  <c r="T10" i="229"/>
  <c r="P10" i="229"/>
  <c r="L10" i="229"/>
  <c r="H10" i="229"/>
  <c r="O10" i="229"/>
  <c r="G10" i="229"/>
  <c r="V10" i="229"/>
  <c r="N10" i="229"/>
  <c r="S10" i="229"/>
  <c r="K10" i="229"/>
  <c r="R10" i="229"/>
  <c r="J10" i="229"/>
  <c r="S11" i="229"/>
  <c r="O11" i="229"/>
  <c r="K11" i="229"/>
  <c r="G11" i="229"/>
  <c r="V11" i="229"/>
  <c r="R11" i="229"/>
  <c r="N11" i="229"/>
  <c r="J11" i="229"/>
  <c r="U11" i="229"/>
  <c r="Q11" i="229"/>
  <c r="M11" i="229"/>
  <c r="P11" i="229"/>
  <c r="L11" i="229"/>
  <c r="I11" i="229"/>
  <c r="T11" i="229"/>
  <c r="H11" i="229"/>
  <c r="U15" i="229"/>
  <c r="Q15" i="229"/>
  <c r="M15" i="229"/>
  <c r="I15" i="229"/>
  <c r="T15" i="229"/>
  <c r="P15" i="229"/>
  <c r="L15" i="229"/>
  <c r="H15" i="229"/>
  <c r="S15" i="229"/>
  <c r="O15" i="229"/>
  <c r="K15" i="229"/>
  <c r="G15" i="229"/>
  <c r="N15" i="229"/>
  <c r="J15" i="229"/>
  <c r="V15" i="229"/>
  <c r="R15" i="229"/>
  <c r="S16" i="229"/>
  <c r="O16" i="229"/>
  <c r="K16" i="229"/>
  <c r="G16" i="229"/>
  <c r="V16" i="229"/>
  <c r="R16" i="229"/>
  <c r="N16" i="229"/>
  <c r="J16" i="229"/>
  <c r="U16" i="229"/>
  <c r="Q16" i="229"/>
  <c r="M16" i="229"/>
  <c r="I16" i="229"/>
  <c r="L16" i="229"/>
  <c r="H16" i="229"/>
  <c r="T16" i="229"/>
  <c r="P16" i="229"/>
  <c r="U17" i="229"/>
  <c r="Q17" i="229"/>
  <c r="M17" i="229"/>
  <c r="I17" i="229"/>
  <c r="T17" i="229"/>
  <c r="P17" i="229"/>
  <c r="L17" i="229"/>
  <c r="H17" i="229"/>
  <c r="S17" i="229"/>
  <c r="O17" i="229"/>
  <c r="K17" i="229"/>
  <c r="G17" i="229"/>
  <c r="J17" i="229"/>
  <c r="V17" i="229"/>
  <c r="R17" i="229"/>
  <c r="N17" i="229"/>
  <c r="S18" i="229"/>
  <c r="O18" i="229"/>
  <c r="K18" i="229"/>
  <c r="G18" i="229"/>
  <c r="V18" i="229"/>
  <c r="R18" i="229"/>
  <c r="N18" i="229"/>
  <c r="J18" i="229"/>
  <c r="U18" i="229"/>
  <c r="Q18" i="229"/>
  <c r="M18" i="229"/>
  <c r="I18" i="229"/>
  <c r="H18" i="229"/>
  <c r="T18" i="229"/>
  <c r="P18" i="229"/>
  <c r="L18" i="229"/>
  <c r="U19" i="229"/>
  <c r="Q19" i="229"/>
  <c r="M19" i="229"/>
  <c r="I19" i="229"/>
  <c r="T19" i="229"/>
  <c r="P19" i="229"/>
  <c r="L19" i="229"/>
  <c r="H19" i="229"/>
  <c r="S19" i="229"/>
  <c r="O19" i="229"/>
  <c r="K19" i="229"/>
  <c r="G19" i="229"/>
  <c r="V19" i="229"/>
  <c r="R19" i="229"/>
  <c r="J19" i="229"/>
  <c r="N19" i="229"/>
  <c r="T10" i="228"/>
  <c r="P10" i="228"/>
  <c r="L10" i="228"/>
  <c r="H10" i="228"/>
  <c r="S10" i="228"/>
  <c r="O10" i="228"/>
  <c r="K10" i="228"/>
  <c r="G10" i="228"/>
  <c r="V10" i="228"/>
  <c r="R10" i="228"/>
  <c r="N10" i="228"/>
  <c r="J10" i="228"/>
  <c r="M10" i="228"/>
  <c r="U10" i="228"/>
  <c r="Q10" i="228"/>
  <c r="I10" i="228"/>
  <c r="V14" i="228"/>
  <c r="R14" i="228"/>
  <c r="N14" i="228"/>
  <c r="J14" i="228"/>
  <c r="U14" i="228"/>
  <c r="Q14" i="228"/>
  <c r="M14" i="228"/>
  <c r="I14" i="228"/>
  <c r="T14" i="228"/>
  <c r="P14" i="228"/>
  <c r="L14" i="228"/>
  <c r="H14" i="228"/>
  <c r="G14" i="228"/>
  <c r="O14" i="228"/>
  <c r="K14" i="228"/>
  <c r="S14" i="228"/>
  <c r="T22" i="228"/>
  <c r="P22" i="228"/>
  <c r="L22" i="228"/>
  <c r="H22" i="228"/>
  <c r="S22" i="228"/>
  <c r="O22" i="228"/>
  <c r="K22" i="228"/>
  <c r="G22" i="228"/>
  <c r="V22" i="228"/>
  <c r="R22" i="228"/>
  <c r="N22" i="228"/>
  <c r="J22" i="228"/>
  <c r="M22" i="228"/>
  <c r="U22" i="228"/>
  <c r="Q22" i="228"/>
  <c r="I22" i="228"/>
  <c r="V19" i="228"/>
  <c r="R19" i="228"/>
  <c r="N19" i="228"/>
  <c r="J19" i="228"/>
  <c r="U19" i="228"/>
  <c r="Q19" i="228"/>
  <c r="M19" i="228"/>
  <c r="I19" i="228"/>
  <c r="T19" i="228"/>
  <c r="P19" i="228"/>
  <c r="L19" i="228"/>
  <c r="H19" i="228"/>
  <c r="S19" i="228"/>
  <c r="K19" i="228"/>
  <c r="G19" i="228"/>
  <c r="O19" i="228"/>
  <c r="T12" i="228"/>
  <c r="P12" i="228"/>
  <c r="L12" i="228"/>
  <c r="H12" i="228"/>
  <c r="S12" i="228"/>
  <c r="O12" i="228"/>
  <c r="K12" i="228"/>
  <c r="G12" i="228"/>
  <c r="V12" i="228"/>
  <c r="R12" i="228"/>
  <c r="N12" i="228"/>
  <c r="J12" i="228"/>
  <c r="I12" i="228"/>
  <c r="Q12" i="228"/>
  <c r="M12" i="228"/>
  <c r="U12" i="228"/>
  <c r="T18" i="228"/>
  <c r="P18" i="228"/>
  <c r="L18" i="228"/>
  <c r="H18" i="228"/>
  <c r="S18" i="228"/>
  <c r="O18" i="228"/>
  <c r="K18" i="228"/>
  <c r="G18" i="228"/>
  <c r="V18" i="228"/>
  <c r="R18" i="228"/>
  <c r="N18" i="228"/>
  <c r="J18" i="228"/>
  <c r="U18" i="228"/>
  <c r="M18" i="228"/>
  <c r="I18" i="228"/>
  <c r="Q18" i="228"/>
  <c r="V21" i="228"/>
  <c r="R21" i="228"/>
  <c r="N21" i="228"/>
  <c r="J21" i="228"/>
  <c r="U21" i="228"/>
  <c r="Q21" i="228"/>
  <c r="M21" i="228"/>
  <c r="I21" i="228"/>
  <c r="T21" i="228"/>
  <c r="P21" i="228"/>
  <c r="L21" i="228"/>
  <c r="H21" i="228"/>
  <c r="O21" i="228"/>
  <c r="G21" i="228"/>
  <c r="S21" i="228"/>
  <c r="K21" i="228"/>
  <c r="T20" i="228"/>
  <c r="P20" i="228"/>
  <c r="L20" i="228"/>
  <c r="H20" i="228"/>
  <c r="S20" i="228"/>
  <c r="O20" i="228"/>
  <c r="K20" i="228"/>
  <c r="G20" i="228"/>
  <c r="V20" i="228"/>
  <c r="R20" i="228"/>
  <c r="N20" i="228"/>
  <c r="J20" i="228"/>
  <c r="Q20" i="228"/>
  <c r="I20" i="228"/>
  <c r="U20" i="228"/>
  <c r="M20" i="228"/>
  <c r="V11" i="228"/>
  <c r="R11" i="228"/>
  <c r="N11" i="228"/>
  <c r="J11" i="228"/>
  <c r="U11" i="228"/>
  <c r="Q11" i="228"/>
  <c r="M11" i="228"/>
  <c r="I11" i="228"/>
  <c r="T11" i="228"/>
  <c r="P11" i="228"/>
  <c r="L11" i="228"/>
  <c r="H11" i="228"/>
  <c r="K11" i="228"/>
  <c r="S11" i="228"/>
  <c r="O11" i="228"/>
  <c r="G11" i="228"/>
  <c r="U13" i="228"/>
  <c r="Q13" i="228"/>
  <c r="M13" i="228"/>
  <c r="I13" i="228"/>
  <c r="T13" i="228"/>
  <c r="P13" i="228"/>
  <c r="L13" i="228"/>
  <c r="H13" i="228"/>
  <c r="S13" i="228"/>
  <c r="O13" i="228"/>
  <c r="K13" i="228"/>
  <c r="G13" i="228"/>
  <c r="V13" i="228"/>
  <c r="N13" i="228"/>
  <c r="J13" i="228"/>
  <c r="R13" i="228"/>
  <c r="T11" i="224"/>
  <c r="P11" i="224"/>
  <c r="L11" i="224"/>
  <c r="H11" i="224"/>
  <c r="S11" i="224"/>
  <c r="O11" i="224"/>
  <c r="K11" i="224"/>
  <c r="G11" i="224"/>
  <c r="V11" i="224"/>
  <c r="N11" i="224"/>
  <c r="U11" i="224"/>
  <c r="M11" i="224"/>
  <c r="R11" i="224"/>
  <c r="J11" i="224"/>
  <c r="Q11" i="224"/>
  <c r="I11" i="224"/>
  <c r="V17" i="224"/>
  <c r="R17" i="224"/>
  <c r="N17" i="224"/>
  <c r="J17" i="224"/>
  <c r="U17" i="224"/>
  <c r="Q17" i="224"/>
  <c r="M17" i="224"/>
  <c r="I17" i="224"/>
  <c r="P17" i="224"/>
  <c r="H17" i="224"/>
  <c r="O17" i="224"/>
  <c r="G17" i="224"/>
  <c r="T17" i="224"/>
  <c r="L17" i="224"/>
  <c r="S17" i="224"/>
  <c r="K17" i="224"/>
  <c r="T16" i="225"/>
  <c r="P16" i="225"/>
  <c r="L16" i="225"/>
  <c r="H16" i="225"/>
  <c r="S16" i="225"/>
  <c r="O16" i="225"/>
  <c r="K16" i="225"/>
  <c r="G16" i="225"/>
  <c r="V16" i="225"/>
  <c r="Q16" i="225"/>
  <c r="I16" i="225"/>
  <c r="N16" i="225"/>
  <c r="U16" i="225"/>
  <c r="M16" i="225"/>
  <c r="R16" i="225"/>
  <c r="J16" i="225"/>
  <c r="V12" i="225"/>
  <c r="R12" i="225"/>
  <c r="N12" i="225"/>
  <c r="J12" i="225"/>
  <c r="U12" i="225"/>
  <c r="Q12" i="225"/>
  <c r="M12" i="225"/>
  <c r="S12" i="225"/>
  <c r="K12" i="225"/>
  <c r="P12" i="225"/>
  <c r="I12" i="225"/>
  <c r="O12" i="225"/>
  <c r="H12" i="225"/>
  <c r="T12" i="225"/>
  <c r="L12" i="225"/>
  <c r="G12" i="225"/>
  <c r="S19" i="226"/>
  <c r="O19" i="226"/>
  <c r="K19" i="226"/>
  <c r="G19" i="226"/>
  <c r="V19" i="226"/>
  <c r="R19" i="226"/>
  <c r="N19" i="226"/>
  <c r="J19" i="226"/>
  <c r="U19" i="226"/>
  <c r="Q19" i="226"/>
  <c r="M19" i="226"/>
  <c r="I19" i="226"/>
  <c r="L19" i="226"/>
  <c r="H19" i="226"/>
  <c r="T19" i="226"/>
  <c r="P19" i="226"/>
  <c r="U10" i="226"/>
  <c r="Q10" i="226"/>
  <c r="M10" i="226"/>
  <c r="I10" i="226"/>
  <c r="T10" i="226"/>
  <c r="P10" i="226"/>
  <c r="L10" i="226"/>
  <c r="H10" i="226"/>
  <c r="S10" i="226"/>
  <c r="O10" i="226"/>
  <c r="K10" i="226"/>
  <c r="G10" i="226"/>
  <c r="V10" i="226"/>
  <c r="R10" i="226"/>
  <c r="N10" i="226"/>
  <c r="J10" i="226"/>
  <c r="U12" i="226"/>
  <c r="Q12" i="226"/>
  <c r="M12" i="226"/>
  <c r="I12" i="226"/>
  <c r="T12" i="226"/>
  <c r="P12" i="226"/>
  <c r="L12" i="226"/>
  <c r="H12" i="226"/>
  <c r="S12" i="226"/>
  <c r="O12" i="226"/>
  <c r="K12" i="226"/>
  <c r="G12" i="226"/>
  <c r="V12" i="226"/>
  <c r="R12" i="226"/>
  <c r="N12" i="226"/>
  <c r="J12" i="226"/>
  <c r="U18" i="224"/>
  <c r="Q18" i="224"/>
  <c r="M18" i="224"/>
  <c r="T18" i="224"/>
  <c r="P18" i="224"/>
  <c r="L18" i="224"/>
  <c r="H18" i="224"/>
  <c r="S18" i="224"/>
  <c r="O18" i="224"/>
  <c r="K18" i="224"/>
  <c r="G18" i="224"/>
  <c r="R18" i="224"/>
  <c r="N18" i="224"/>
  <c r="J18" i="224"/>
  <c r="V18" i="224"/>
  <c r="I18" i="224"/>
  <c r="S19" i="224"/>
  <c r="O19" i="224"/>
  <c r="K19" i="224"/>
  <c r="G19" i="224"/>
  <c r="V19" i="224"/>
  <c r="R19" i="224"/>
  <c r="N19" i="224"/>
  <c r="J19" i="224"/>
  <c r="U19" i="224"/>
  <c r="Q19" i="224"/>
  <c r="M19" i="224"/>
  <c r="I19" i="224"/>
  <c r="P19" i="224"/>
  <c r="L19" i="224"/>
  <c r="H19" i="224"/>
  <c r="T19" i="224"/>
  <c r="T18" i="225"/>
  <c r="P18" i="225"/>
  <c r="L18" i="225"/>
  <c r="H18" i="225"/>
  <c r="S18" i="225"/>
  <c r="O18" i="225"/>
  <c r="K18" i="225"/>
  <c r="G18" i="225"/>
  <c r="V18" i="225"/>
  <c r="R18" i="225"/>
  <c r="N18" i="225"/>
  <c r="J18" i="225"/>
  <c r="I18" i="225"/>
  <c r="U18" i="225"/>
  <c r="Q18" i="225"/>
  <c r="M18" i="225"/>
  <c r="T20" i="225"/>
  <c r="P20" i="225"/>
  <c r="L20" i="225"/>
  <c r="H20" i="225"/>
  <c r="S20" i="225"/>
  <c r="O20" i="225"/>
  <c r="K20" i="225"/>
  <c r="G20" i="225"/>
  <c r="V20" i="225"/>
  <c r="R20" i="225"/>
  <c r="N20" i="225"/>
  <c r="J20" i="225"/>
  <c r="U20" i="225"/>
  <c r="Q20" i="225"/>
  <c r="M20" i="225"/>
  <c r="I20" i="225"/>
  <c r="S21" i="226"/>
  <c r="O21" i="226"/>
  <c r="K21" i="226"/>
  <c r="G21" i="226"/>
  <c r="V21" i="226"/>
  <c r="R21" i="226"/>
  <c r="N21" i="226"/>
  <c r="J21" i="226"/>
  <c r="U21" i="226"/>
  <c r="Q21" i="226"/>
  <c r="M21" i="226"/>
  <c r="I21" i="226"/>
  <c r="H21" i="226"/>
  <c r="T21" i="226"/>
  <c r="P21" i="226"/>
  <c r="L21" i="226"/>
  <c r="U13" i="226"/>
  <c r="Q13" i="226"/>
  <c r="M13" i="226"/>
  <c r="I13" i="226"/>
  <c r="T13" i="226"/>
  <c r="P13" i="226"/>
  <c r="L13" i="226"/>
  <c r="H13" i="226"/>
  <c r="S13" i="226"/>
  <c r="O13" i="226"/>
  <c r="K13" i="226"/>
  <c r="G13" i="226"/>
  <c r="R13" i="226"/>
  <c r="N13" i="226"/>
  <c r="J13" i="226"/>
  <c r="V13" i="226"/>
  <c r="V10" i="224"/>
  <c r="R10" i="224"/>
  <c r="N10" i="224"/>
  <c r="J10" i="224"/>
  <c r="U10" i="224"/>
  <c r="Q10" i="224"/>
  <c r="M10" i="224"/>
  <c r="I10" i="224"/>
  <c r="P10" i="224"/>
  <c r="H10" i="224"/>
  <c r="O10" i="224"/>
  <c r="G10" i="224"/>
  <c r="T10" i="224"/>
  <c r="L10" i="224"/>
  <c r="K10" i="224"/>
  <c r="S10" i="224"/>
  <c r="S21" i="224"/>
  <c r="O21" i="224"/>
  <c r="K21" i="224"/>
  <c r="G21" i="224"/>
  <c r="V21" i="224"/>
  <c r="R21" i="224"/>
  <c r="N21" i="224"/>
  <c r="J21" i="224"/>
  <c r="U21" i="224"/>
  <c r="Q21" i="224"/>
  <c r="M21" i="224"/>
  <c r="I21" i="224"/>
  <c r="L21" i="224"/>
  <c r="H21" i="224"/>
  <c r="T21" i="224"/>
  <c r="P21" i="224"/>
  <c r="U20" i="224"/>
  <c r="Q20" i="224"/>
  <c r="M20" i="224"/>
  <c r="I20" i="224"/>
  <c r="T20" i="224"/>
  <c r="P20" i="224"/>
  <c r="L20" i="224"/>
  <c r="H20" i="224"/>
  <c r="S20" i="224"/>
  <c r="O20" i="224"/>
  <c r="K20" i="224"/>
  <c r="G20" i="224"/>
  <c r="N20" i="224"/>
  <c r="J20" i="224"/>
  <c r="V20" i="224"/>
  <c r="R20" i="224"/>
  <c r="S11" i="226"/>
  <c r="O11" i="226"/>
  <c r="K11" i="226"/>
  <c r="G11" i="226"/>
  <c r="V11" i="226"/>
  <c r="R11" i="226"/>
  <c r="N11" i="226"/>
  <c r="J11" i="226"/>
  <c r="U11" i="226"/>
  <c r="Q11" i="226"/>
  <c r="M11" i="226"/>
  <c r="I11" i="226"/>
  <c r="T11" i="226"/>
  <c r="P11" i="226"/>
  <c r="L11" i="226"/>
  <c r="H11" i="226"/>
  <c r="V17" i="225"/>
  <c r="R17" i="225"/>
  <c r="N17" i="225"/>
  <c r="J17" i="225"/>
  <c r="U17" i="225"/>
  <c r="Q17" i="225"/>
  <c r="M17" i="225"/>
  <c r="I17" i="225"/>
  <c r="T17" i="225"/>
  <c r="P17" i="225"/>
  <c r="L17" i="225"/>
  <c r="H17" i="225"/>
  <c r="K17" i="225"/>
  <c r="G17" i="225"/>
  <c r="S17" i="225"/>
  <c r="O17" i="225"/>
  <c r="U18" i="226"/>
  <c r="Q18" i="226"/>
  <c r="M18" i="226"/>
  <c r="I18" i="226"/>
  <c r="T18" i="226"/>
  <c r="P18" i="226"/>
  <c r="L18" i="226"/>
  <c r="H18" i="226"/>
  <c r="S18" i="226"/>
  <c r="O18" i="226"/>
  <c r="K18" i="226"/>
  <c r="G18" i="226"/>
  <c r="N18" i="226"/>
  <c r="J18" i="226"/>
  <c r="V18" i="226"/>
  <c r="R18" i="226"/>
  <c r="T13" i="224"/>
  <c r="P13" i="224"/>
  <c r="L13" i="224"/>
  <c r="H13" i="224"/>
  <c r="S13" i="224"/>
  <c r="O13" i="224"/>
  <c r="K13" i="224"/>
  <c r="G13" i="224"/>
  <c r="R13" i="224"/>
  <c r="J13" i="224"/>
  <c r="Q13" i="224"/>
  <c r="I13" i="224"/>
  <c r="V13" i="224"/>
  <c r="N13" i="224"/>
  <c r="U13" i="224"/>
  <c r="M13" i="224"/>
  <c r="V12" i="224"/>
  <c r="R12" i="224"/>
  <c r="N12" i="224"/>
  <c r="J12" i="224"/>
  <c r="U12" i="224"/>
  <c r="Q12" i="224"/>
  <c r="M12" i="224"/>
  <c r="I12" i="224"/>
  <c r="T12" i="224"/>
  <c r="L12" i="224"/>
  <c r="S12" i="224"/>
  <c r="K12" i="224"/>
  <c r="P12" i="224"/>
  <c r="H12" i="224"/>
  <c r="G12" i="224"/>
  <c r="O12" i="224"/>
  <c r="S11" i="225"/>
  <c r="O11" i="225"/>
  <c r="K11" i="225"/>
  <c r="G11" i="225"/>
  <c r="V11" i="225"/>
  <c r="R11" i="225"/>
  <c r="N11" i="225"/>
  <c r="J11" i="225"/>
  <c r="U11" i="225"/>
  <c r="Q11" i="225"/>
  <c r="M11" i="225"/>
  <c r="I11" i="225"/>
  <c r="P11" i="225"/>
  <c r="L11" i="225"/>
  <c r="H11" i="225"/>
  <c r="T11" i="225"/>
  <c r="U10" i="225"/>
  <c r="U13" i="225" s="1"/>
  <c r="Q10" i="225"/>
  <c r="Q13" i="225" s="1"/>
  <c r="M10" i="225"/>
  <c r="M13" i="225" s="1"/>
  <c r="I10" i="225"/>
  <c r="T10" i="225"/>
  <c r="P10" i="225"/>
  <c r="L10" i="225"/>
  <c r="H10" i="225"/>
  <c r="S10" i="225"/>
  <c r="O10" i="225"/>
  <c r="K10" i="225"/>
  <c r="G10" i="225"/>
  <c r="G13" i="225" s="1"/>
  <c r="R10" i="225"/>
  <c r="N10" i="225"/>
  <c r="J10" i="225"/>
  <c r="V10" i="225"/>
  <c r="S17" i="226"/>
  <c r="O17" i="226"/>
  <c r="K17" i="226"/>
  <c r="G17" i="226"/>
  <c r="V17" i="226"/>
  <c r="R17" i="226"/>
  <c r="N17" i="226"/>
  <c r="J17" i="226"/>
  <c r="U17" i="226"/>
  <c r="Q17" i="226"/>
  <c r="M17" i="226"/>
  <c r="I17" i="226"/>
  <c r="P17" i="226"/>
  <c r="L17" i="226"/>
  <c r="H17" i="226"/>
  <c r="T17" i="226"/>
  <c r="V19" i="225"/>
  <c r="R19" i="225"/>
  <c r="N19" i="225"/>
  <c r="J19" i="225"/>
  <c r="U19" i="225"/>
  <c r="Q19" i="225"/>
  <c r="M19" i="225"/>
  <c r="I19" i="225"/>
  <c r="T19" i="225"/>
  <c r="P19" i="225"/>
  <c r="L19" i="225"/>
  <c r="H19" i="225"/>
  <c r="G19" i="225"/>
  <c r="S19" i="225"/>
  <c r="O19" i="225"/>
  <c r="K19" i="225"/>
  <c r="U20" i="226"/>
  <c r="Q20" i="226"/>
  <c r="M20" i="226"/>
  <c r="I20" i="226"/>
  <c r="T20" i="226"/>
  <c r="P20" i="226"/>
  <c r="L20" i="226"/>
  <c r="H20" i="226"/>
  <c r="S20" i="226"/>
  <c r="O20" i="226"/>
  <c r="K20" i="226"/>
  <c r="G20" i="226"/>
  <c r="J20" i="226"/>
  <c r="V20" i="226"/>
  <c r="R20" i="226"/>
  <c r="N20" i="226"/>
  <c r="T11" i="218"/>
  <c r="P11" i="218"/>
  <c r="L11" i="218"/>
  <c r="H11" i="218"/>
  <c r="V11" i="218"/>
  <c r="Q11" i="218"/>
  <c r="K11" i="218"/>
  <c r="R11" i="218"/>
  <c r="M11" i="218"/>
  <c r="G11" i="218"/>
  <c r="N11" i="218"/>
  <c r="U11" i="218"/>
  <c r="J11" i="218"/>
  <c r="I11" i="218"/>
  <c r="O11" i="218"/>
  <c r="S11" i="218"/>
  <c r="V17" i="216"/>
  <c r="R17" i="216"/>
  <c r="N17" i="216"/>
  <c r="J17" i="216"/>
  <c r="Q17" i="216"/>
  <c r="L17" i="216"/>
  <c r="G17" i="216"/>
  <c r="P17" i="216"/>
  <c r="T17" i="216"/>
  <c r="I17" i="216"/>
  <c r="S17" i="216"/>
  <c r="M17" i="216"/>
  <c r="H17" i="216"/>
  <c r="U17" i="216"/>
  <c r="K17" i="216"/>
  <c r="O17" i="216"/>
  <c r="V13" i="218"/>
  <c r="R13" i="218"/>
  <c r="N13" i="218"/>
  <c r="J13" i="218"/>
  <c r="T13" i="218"/>
  <c r="O13" i="218"/>
  <c r="I13" i="218"/>
  <c r="U13" i="218"/>
  <c r="P13" i="218"/>
  <c r="K13" i="218"/>
  <c r="L13" i="218"/>
  <c r="S13" i="218"/>
  <c r="H13" i="218"/>
  <c r="G13" i="218"/>
  <c r="M13" i="218"/>
  <c r="Q13" i="218"/>
  <c r="V19" i="218"/>
  <c r="R19" i="218"/>
  <c r="N19" i="218"/>
  <c r="J19" i="218"/>
  <c r="U19" i="218"/>
  <c r="P19" i="218"/>
  <c r="K19" i="218"/>
  <c r="Q19" i="218"/>
  <c r="L19" i="218"/>
  <c r="G19" i="218"/>
  <c r="S19" i="218"/>
  <c r="H19" i="218"/>
  <c r="O19" i="218"/>
  <c r="T19" i="218"/>
  <c r="I19" i="218"/>
  <c r="M19" i="218"/>
  <c r="V13" i="222"/>
  <c r="R13" i="222"/>
  <c r="N13" i="222"/>
  <c r="J13" i="222"/>
  <c r="U13" i="222"/>
  <c r="Q13" i="222"/>
  <c r="M13" i="222"/>
  <c r="I13" i="222"/>
  <c r="S13" i="222"/>
  <c r="O13" i="222"/>
  <c r="K13" i="222"/>
  <c r="G13" i="222"/>
  <c r="P13" i="222"/>
  <c r="T13" i="222"/>
  <c r="H13" i="222"/>
  <c r="L13" i="222"/>
  <c r="T15" i="218"/>
  <c r="P15" i="218"/>
  <c r="L15" i="218"/>
  <c r="H15" i="218"/>
  <c r="R15" i="218"/>
  <c r="M15" i="218"/>
  <c r="G15" i="218"/>
  <c r="S15" i="218"/>
  <c r="N15" i="218"/>
  <c r="I15" i="218"/>
  <c r="U15" i="218"/>
  <c r="J15" i="218"/>
  <c r="Q15" i="218"/>
  <c r="O15" i="218"/>
  <c r="V15" i="218"/>
  <c r="K15" i="218"/>
  <c r="T12" i="218"/>
  <c r="P12" i="218"/>
  <c r="L12" i="218"/>
  <c r="H12" i="218"/>
  <c r="V12" i="218"/>
  <c r="Q12" i="218"/>
  <c r="K12" i="218"/>
  <c r="R12" i="218"/>
  <c r="M12" i="218"/>
  <c r="G12" i="218"/>
  <c r="S12" i="218"/>
  <c r="I12" i="218"/>
  <c r="O12" i="218"/>
  <c r="U12" i="218"/>
  <c r="J12" i="218"/>
  <c r="N12" i="218"/>
  <c r="T11" i="219"/>
  <c r="P11" i="219"/>
  <c r="L11" i="219"/>
  <c r="H11" i="219"/>
  <c r="S11" i="219"/>
  <c r="N11" i="219"/>
  <c r="I11" i="219"/>
  <c r="U11" i="219"/>
  <c r="O11" i="219"/>
  <c r="J11" i="219"/>
  <c r="R11" i="219"/>
  <c r="G11" i="219"/>
  <c r="Q11" i="219"/>
  <c r="M11" i="219"/>
  <c r="V11" i="219"/>
  <c r="K11" i="219"/>
  <c r="U11" i="221"/>
  <c r="T11" i="221"/>
  <c r="P11" i="221"/>
  <c r="L11" i="221"/>
  <c r="H11" i="221"/>
  <c r="V11" i="221"/>
  <c r="Q11" i="221"/>
  <c r="M11" i="221"/>
  <c r="I11" i="221"/>
  <c r="R11" i="221"/>
  <c r="J11" i="221"/>
  <c r="S11" i="221"/>
  <c r="K11" i="221"/>
  <c r="G11" i="221"/>
  <c r="N11" i="221"/>
  <c r="O11" i="221"/>
  <c r="V18" i="222"/>
  <c r="R18" i="222"/>
  <c r="N18" i="222"/>
  <c r="J18" i="222"/>
  <c r="U18" i="222"/>
  <c r="Q18" i="222"/>
  <c r="M18" i="222"/>
  <c r="I18" i="222"/>
  <c r="S18" i="222"/>
  <c r="O18" i="222"/>
  <c r="K18" i="222"/>
  <c r="G18" i="222"/>
  <c r="L18" i="222"/>
  <c r="P18" i="222"/>
  <c r="H18" i="222"/>
  <c r="T18" i="222"/>
  <c r="V12" i="219"/>
  <c r="R12" i="219"/>
  <c r="N12" i="219"/>
  <c r="J12" i="219"/>
  <c r="Q12" i="219"/>
  <c r="L12" i="219"/>
  <c r="G12" i="219"/>
  <c r="S12" i="219"/>
  <c r="M12" i="219"/>
  <c r="H12" i="219"/>
  <c r="U12" i="219"/>
  <c r="K12" i="219"/>
  <c r="T12" i="219"/>
  <c r="I12" i="219"/>
  <c r="P12" i="219"/>
  <c r="O12" i="219"/>
  <c r="V21" i="216"/>
  <c r="R21" i="216"/>
  <c r="N21" i="216"/>
  <c r="J21" i="216"/>
  <c r="T21" i="216"/>
  <c r="O21" i="216"/>
  <c r="I21" i="216"/>
  <c r="S21" i="216"/>
  <c r="Q21" i="216"/>
  <c r="G21" i="216"/>
  <c r="U21" i="216"/>
  <c r="P21" i="216"/>
  <c r="K21" i="216"/>
  <c r="M21" i="216"/>
  <c r="H21" i="216"/>
  <c r="L21" i="216"/>
  <c r="T10" i="216"/>
  <c r="P10" i="216"/>
  <c r="L10" i="216"/>
  <c r="H10" i="216"/>
  <c r="R10" i="216"/>
  <c r="M10" i="216"/>
  <c r="G10" i="216"/>
  <c r="V10" i="216"/>
  <c r="Q10" i="216"/>
  <c r="O10" i="216"/>
  <c r="S10" i="216"/>
  <c r="N10" i="216"/>
  <c r="I10" i="216"/>
  <c r="K10" i="216"/>
  <c r="U10" i="216"/>
  <c r="J10" i="216"/>
  <c r="T18" i="216"/>
  <c r="P18" i="216"/>
  <c r="L18" i="216"/>
  <c r="H18" i="216"/>
  <c r="U18" i="216"/>
  <c r="O18" i="216"/>
  <c r="J18" i="216"/>
  <c r="S18" i="216"/>
  <c r="I18" i="216"/>
  <c r="M18" i="216"/>
  <c r="V18" i="216"/>
  <c r="Q18" i="216"/>
  <c r="K18" i="216"/>
  <c r="N18" i="216"/>
  <c r="R18" i="216"/>
  <c r="G18" i="216"/>
  <c r="T20" i="218"/>
  <c r="P20" i="218"/>
  <c r="L20" i="218"/>
  <c r="H20" i="218"/>
  <c r="S20" i="218"/>
  <c r="N20" i="218"/>
  <c r="I20" i="218"/>
  <c r="U20" i="218"/>
  <c r="O20" i="218"/>
  <c r="J20" i="218"/>
  <c r="V20" i="218"/>
  <c r="K20" i="218"/>
  <c r="R20" i="218"/>
  <c r="G20" i="218"/>
  <c r="M20" i="218"/>
  <c r="Q20" i="218"/>
  <c r="S17" i="221"/>
  <c r="O17" i="221"/>
  <c r="K17" i="221"/>
  <c r="G17" i="221"/>
  <c r="V17" i="221"/>
  <c r="R17" i="221"/>
  <c r="N17" i="221"/>
  <c r="J17" i="221"/>
  <c r="T17" i="221"/>
  <c r="P17" i="221"/>
  <c r="L17" i="221"/>
  <c r="H17" i="221"/>
  <c r="I17" i="221"/>
  <c r="M17" i="221"/>
  <c r="Q17" i="221"/>
  <c r="U17" i="221"/>
  <c r="S13" i="219"/>
  <c r="O13" i="219"/>
  <c r="K13" i="219"/>
  <c r="T13" i="219"/>
  <c r="P13" i="219"/>
  <c r="L13" i="219"/>
  <c r="H13" i="219"/>
  <c r="R13" i="219"/>
  <c r="J13" i="219"/>
  <c r="U13" i="219"/>
  <c r="M13" i="219"/>
  <c r="Q13" i="219"/>
  <c r="N13" i="219"/>
  <c r="V13" i="219"/>
  <c r="G13" i="219"/>
  <c r="I13" i="219"/>
  <c r="U19" i="219"/>
  <c r="Q19" i="219"/>
  <c r="M19" i="219"/>
  <c r="I19" i="219"/>
  <c r="V19" i="219"/>
  <c r="R19" i="219"/>
  <c r="N19" i="219"/>
  <c r="J19" i="219"/>
  <c r="T19" i="219"/>
  <c r="L19" i="219"/>
  <c r="O19" i="219"/>
  <c r="G19" i="219"/>
  <c r="K19" i="219"/>
  <c r="H19" i="219"/>
  <c r="P19" i="219"/>
  <c r="S19" i="219"/>
  <c r="T11" i="222"/>
  <c r="P11" i="222"/>
  <c r="L11" i="222"/>
  <c r="H11" i="222"/>
  <c r="S11" i="222"/>
  <c r="O11" i="222"/>
  <c r="K11" i="222"/>
  <c r="G11" i="222"/>
  <c r="U11" i="222"/>
  <c r="Q11" i="222"/>
  <c r="M11" i="222"/>
  <c r="I11" i="222"/>
  <c r="R11" i="222"/>
  <c r="V11" i="222"/>
  <c r="N11" i="222"/>
  <c r="J11" i="222"/>
  <c r="V10" i="222"/>
  <c r="R10" i="222"/>
  <c r="N10" i="222"/>
  <c r="J10" i="222"/>
  <c r="U10" i="222"/>
  <c r="Q10" i="222"/>
  <c r="M10" i="222"/>
  <c r="I10" i="222"/>
  <c r="S10" i="222"/>
  <c r="O10" i="222"/>
  <c r="K10" i="222"/>
  <c r="G10" i="222"/>
  <c r="T10" i="222"/>
  <c r="H10" i="222"/>
  <c r="L10" i="222"/>
  <c r="P10" i="222"/>
  <c r="V12" i="222"/>
  <c r="R12" i="222"/>
  <c r="N12" i="222"/>
  <c r="J12" i="222"/>
  <c r="U12" i="222"/>
  <c r="Q12" i="222"/>
  <c r="M12" i="222"/>
  <c r="I12" i="222"/>
  <c r="S12" i="222"/>
  <c r="O12" i="222"/>
  <c r="K12" i="222"/>
  <c r="G12" i="222"/>
  <c r="T12" i="222"/>
  <c r="H12" i="222"/>
  <c r="P12" i="222"/>
  <c r="L12" i="222"/>
  <c r="S18" i="219"/>
  <c r="O18" i="219"/>
  <c r="K18" i="219"/>
  <c r="G18" i="219"/>
  <c r="T18" i="219"/>
  <c r="P18" i="219"/>
  <c r="L18" i="219"/>
  <c r="H18" i="219"/>
  <c r="V18" i="219"/>
  <c r="N18" i="219"/>
  <c r="Q18" i="219"/>
  <c r="I18" i="219"/>
  <c r="M18" i="219"/>
  <c r="J18" i="219"/>
  <c r="U18" i="219"/>
  <c r="R18" i="219"/>
  <c r="V11" i="216"/>
  <c r="R11" i="216"/>
  <c r="N11" i="216"/>
  <c r="J11" i="216"/>
  <c r="U11" i="216"/>
  <c r="P11" i="216"/>
  <c r="K11" i="216"/>
  <c r="T11" i="216"/>
  <c r="O11" i="216"/>
  <c r="S11" i="216"/>
  <c r="H11" i="216"/>
  <c r="Q11" i="216"/>
  <c r="L11" i="216"/>
  <c r="G11" i="216"/>
  <c r="I11" i="216"/>
  <c r="M11" i="216"/>
  <c r="S12" i="221"/>
  <c r="O12" i="221"/>
  <c r="K12" i="221"/>
  <c r="G12" i="221"/>
  <c r="V12" i="221"/>
  <c r="R12" i="221"/>
  <c r="N12" i="221"/>
  <c r="T12" i="221"/>
  <c r="P12" i="221"/>
  <c r="M12" i="221"/>
  <c r="H12" i="221"/>
  <c r="Q12" i="221"/>
  <c r="I12" i="221"/>
  <c r="J12" i="221"/>
  <c r="L12" i="221"/>
  <c r="U12" i="221"/>
  <c r="U21" i="219"/>
  <c r="Q21" i="219"/>
  <c r="M21" i="219"/>
  <c r="I21" i="219"/>
  <c r="V21" i="219"/>
  <c r="R21" i="219"/>
  <c r="N21" i="219"/>
  <c r="J21" i="219"/>
  <c r="P21" i="219"/>
  <c r="H21" i="219"/>
  <c r="S21" i="219"/>
  <c r="K21" i="219"/>
  <c r="G21" i="219"/>
  <c r="T21" i="219"/>
  <c r="L21" i="219"/>
  <c r="O21" i="219"/>
  <c r="T17" i="222"/>
  <c r="P17" i="222"/>
  <c r="L17" i="222"/>
  <c r="H17" i="222"/>
  <c r="S17" i="222"/>
  <c r="O17" i="222"/>
  <c r="K17" i="222"/>
  <c r="G17" i="222"/>
  <c r="U17" i="222"/>
  <c r="Q17" i="222"/>
  <c r="M17" i="222"/>
  <c r="I17" i="222"/>
  <c r="N17" i="222"/>
  <c r="R17" i="222"/>
  <c r="J17" i="222"/>
  <c r="V17" i="222"/>
  <c r="U16" i="221"/>
  <c r="Q16" i="221"/>
  <c r="M16" i="221"/>
  <c r="I16" i="221"/>
  <c r="T16" i="221"/>
  <c r="P16" i="221"/>
  <c r="L16" i="221"/>
  <c r="H16" i="221"/>
  <c r="V16" i="221"/>
  <c r="R16" i="221"/>
  <c r="N16" i="221"/>
  <c r="J16" i="221"/>
  <c r="K16" i="221"/>
  <c r="O16" i="221"/>
  <c r="G16" i="221"/>
  <c r="S16" i="221"/>
  <c r="T20" i="216"/>
  <c r="P20" i="216"/>
  <c r="L20" i="216"/>
  <c r="H20" i="216"/>
  <c r="V20" i="216"/>
  <c r="Q20" i="216"/>
  <c r="K20" i="216"/>
  <c r="U20" i="216"/>
  <c r="J20" i="216"/>
  <c r="I20" i="216"/>
  <c r="R20" i="216"/>
  <c r="M20" i="216"/>
  <c r="G20" i="216"/>
  <c r="O20" i="216"/>
  <c r="S20" i="216"/>
  <c r="N20" i="216"/>
  <c r="V21" i="218"/>
  <c r="R21" i="218"/>
  <c r="N21" i="218"/>
  <c r="J21" i="218"/>
  <c r="Q21" i="218"/>
  <c r="L21" i="218"/>
  <c r="G21" i="218"/>
  <c r="S21" i="218"/>
  <c r="M21" i="218"/>
  <c r="H21" i="218"/>
  <c r="O21" i="218"/>
  <c r="U21" i="218"/>
  <c r="K21" i="218"/>
  <c r="I21" i="218"/>
  <c r="P21" i="218"/>
  <c r="T21" i="218"/>
  <c r="V10" i="218"/>
  <c r="R10" i="218"/>
  <c r="N10" i="218"/>
  <c r="J10" i="218"/>
  <c r="S10" i="218"/>
  <c r="M10" i="218"/>
  <c r="H10" i="218"/>
  <c r="T10" i="218"/>
  <c r="O10" i="218"/>
  <c r="I10" i="218"/>
  <c r="U10" i="218"/>
  <c r="K10" i="218"/>
  <c r="Q10" i="218"/>
  <c r="G10" i="218"/>
  <c r="L10" i="218"/>
  <c r="P10" i="218"/>
  <c r="T22" i="218"/>
  <c r="P22" i="218"/>
  <c r="L22" i="218"/>
  <c r="H22" i="218"/>
  <c r="U22" i="218"/>
  <c r="O22" i="218"/>
  <c r="J22" i="218"/>
  <c r="V22" i="218"/>
  <c r="Q22" i="218"/>
  <c r="K22" i="218"/>
  <c r="R22" i="218"/>
  <c r="G22" i="218"/>
  <c r="N22" i="218"/>
  <c r="M22" i="218"/>
  <c r="S22" i="218"/>
  <c r="I22" i="218"/>
  <c r="V10" i="221"/>
  <c r="R10" i="221"/>
  <c r="R13" i="221" s="1"/>
  <c r="N10" i="221"/>
  <c r="N13" i="221" s="1"/>
  <c r="J10" i="221"/>
  <c r="S10" i="221"/>
  <c r="O10" i="221"/>
  <c r="K10" i="221"/>
  <c r="G10" i="221"/>
  <c r="T10" i="221"/>
  <c r="L10" i="221"/>
  <c r="U10" i="221"/>
  <c r="M10" i="221"/>
  <c r="H10" i="221"/>
  <c r="I10" i="221"/>
  <c r="P10" i="221"/>
  <c r="Q10" i="221"/>
  <c r="T19" i="222"/>
  <c r="P19" i="222"/>
  <c r="L19" i="222"/>
  <c r="H19" i="222"/>
  <c r="S19" i="222"/>
  <c r="O19" i="222"/>
  <c r="K19" i="222"/>
  <c r="G19" i="222"/>
  <c r="U19" i="222"/>
  <c r="Q19" i="222"/>
  <c r="M19" i="222"/>
  <c r="I19" i="222"/>
  <c r="J19" i="222"/>
  <c r="N19" i="222"/>
  <c r="V19" i="222"/>
  <c r="R19" i="222"/>
  <c r="U18" i="221"/>
  <c r="Q18" i="221"/>
  <c r="M18" i="221"/>
  <c r="I18" i="221"/>
  <c r="T18" i="221"/>
  <c r="P18" i="221"/>
  <c r="L18" i="221"/>
  <c r="H18" i="221"/>
  <c r="V18" i="221"/>
  <c r="R18" i="221"/>
  <c r="N18" i="221"/>
  <c r="J18" i="221"/>
  <c r="G18" i="221"/>
  <c r="K18" i="221"/>
  <c r="S18" i="221"/>
  <c r="O18" i="221"/>
  <c r="V23" i="218"/>
  <c r="R23" i="218"/>
  <c r="N23" i="218"/>
  <c r="J23" i="218"/>
  <c r="S23" i="218"/>
  <c r="M23" i="218"/>
  <c r="H23" i="218"/>
  <c r="T23" i="218"/>
  <c r="O23" i="218"/>
  <c r="I23" i="218"/>
  <c r="U23" i="218"/>
  <c r="K23" i="218"/>
  <c r="Q23" i="218"/>
  <c r="G23" i="218"/>
  <c r="P23" i="218"/>
  <c r="L23" i="218"/>
  <c r="T13" i="216"/>
  <c r="P13" i="216"/>
  <c r="L13" i="216"/>
  <c r="H13" i="216"/>
  <c r="S13" i="216"/>
  <c r="N13" i="216"/>
  <c r="I13" i="216"/>
  <c r="M13" i="216"/>
  <c r="Q13" i="216"/>
  <c r="U13" i="216"/>
  <c r="O13" i="216"/>
  <c r="J13" i="216"/>
  <c r="R13" i="216"/>
  <c r="G13" i="216"/>
  <c r="V13" i="216"/>
  <c r="K13" i="216"/>
  <c r="V19" i="216"/>
  <c r="R19" i="216"/>
  <c r="N19" i="216"/>
  <c r="J19" i="216"/>
  <c r="S19" i="216"/>
  <c r="M19" i="216"/>
  <c r="H19" i="216"/>
  <c r="Q19" i="216"/>
  <c r="L19" i="216"/>
  <c r="P19" i="216"/>
  <c r="T19" i="216"/>
  <c r="O19" i="216"/>
  <c r="I19" i="216"/>
  <c r="G19" i="216"/>
  <c r="U19" i="216"/>
  <c r="K19" i="216"/>
  <c r="V12" i="216"/>
  <c r="U12" i="216"/>
  <c r="Q12" i="216"/>
  <c r="M12" i="216"/>
  <c r="I12" i="216"/>
  <c r="P12" i="216"/>
  <c r="H12" i="216"/>
  <c r="S12" i="216"/>
  <c r="O12" i="216"/>
  <c r="G12" i="216"/>
  <c r="R12" i="216"/>
  <c r="N12" i="216"/>
  <c r="J12" i="216"/>
  <c r="T12" i="216"/>
  <c r="L12" i="216"/>
  <c r="K12" i="216"/>
  <c r="V14" i="218"/>
  <c r="R14" i="218"/>
  <c r="N14" i="218"/>
  <c r="J14" i="218"/>
  <c r="T14" i="218"/>
  <c r="O14" i="218"/>
  <c r="I14" i="218"/>
  <c r="U14" i="218"/>
  <c r="P14" i="218"/>
  <c r="K14" i="218"/>
  <c r="Q14" i="218"/>
  <c r="G14" i="218"/>
  <c r="M14" i="218"/>
  <c r="L14" i="218"/>
  <c r="S14" i="218"/>
  <c r="H14" i="218"/>
  <c r="S20" i="219"/>
  <c r="O20" i="219"/>
  <c r="K20" i="219"/>
  <c r="G20" i="219"/>
  <c r="T20" i="219"/>
  <c r="P20" i="219"/>
  <c r="L20" i="219"/>
  <c r="H20" i="219"/>
  <c r="R20" i="219"/>
  <c r="J20" i="219"/>
  <c r="U20" i="219"/>
  <c r="M20" i="219"/>
  <c r="I20" i="219"/>
  <c r="V20" i="219"/>
  <c r="N20" i="219"/>
  <c r="Q20" i="219"/>
  <c r="V10" i="219"/>
  <c r="R10" i="219"/>
  <c r="N10" i="219"/>
  <c r="J10" i="219"/>
  <c r="U10" i="219"/>
  <c r="P10" i="219"/>
  <c r="K10" i="219"/>
  <c r="Q10" i="219"/>
  <c r="L10" i="219"/>
  <c r="G10" i="219"/>
  <c r="O10" i="219"/>
  <c r="M10" i="219"/>
  <c r="I10" i="219"/>
  <c r="S10" i="219"/>
  <c r="H10" i="219"/>
  <c r="T10" i="219"/>
  <c r="U17" i="219"/>
  <c r="Q17" i="219"/>
  <c r="M17" i="219"/>
  <c r="I17" i="219"/>
  <c r="V17" i="219"/>
  <c r="R17" i="219"/>
  <c r="N17" i="219"/>
  <c r="J17" i="219"/>
  <c r="P17" i="219"/>
  <c r="H17" i="219"/>
  <c r="S17" i="219"/>
  <c r="K17" i="219"/>
  <c r="O17" i="219"/>
  <c r="L17" i="219"/>
  <c r="T17" i="219"/>
  <c r="G17" i="219"/>
  <c r="S19" i="221"/>
  <c r="O19" i="221"/>
  <c r="K19" i="221"/>
  <c r="G19" i="221"/>
  <c r="V19" i="221"/>
  <c r="R19" i="221"/>
  <c r="N19" i="221"/>
  <c r="J19" i="221"/>
  <c r="T19" i="221"/>
  <c r="P19" i="221"/>
  <c r="L19" i="221"/>
  <c r="H19" i="221"/>
  <c r="U19" i="221"/>
  <c r="I19" i="221"/>
  <c r="M19" i="221"/>
  <c r="Q19" i="221"/>
  <c r="T21" i="222"/>
  <c r="P21" i="222"/>
  <c r="L21" i="222"/>
  <c r="H21" i="222"/>
  <c r="S21" i="222"/>
  <c r="O21" i="222"/>
  <c r="K21" i="222"/>
  <c r="G21" i="222"/>
  <c r="U21" i="222"/>
  <c r="Q21" i="222"/>
  <c r="M21" i="222"/>
  <c r="I21" i="222"/>
  <c r="V21" i="222"/>
  <c r="J21" i="222"/>
  <c r="R21" i="222"/>
  <c r="N21" i="222"/>
  <c r="V20" i="222"/>
  <c r="R20" i="222"/>
  <c r="N20" i="222"/>
  <c r="J20" i="222"/>
  <c r="U20" i="222"/>
  <c r="Q20" i="222"/>
  <c r="M20" i="222"/>
  <c r="I20" i="222"/>
  <c r="S20" i="222"/>
  <c r="O20" i="222"/>
  <c r="K20" i="222"/>
  <c r="G20" i="222"/>
  <c r="H20" i="222"/>
  <c r="L20" i="222"/>
  <c r="P20" i="222"/>
  <c r="T20" i="222"/>
  <c r="U20" i="221"/>
  <c r="Q20" i="221"/>
  <c r="M20" i="221"/>
  <c r="I20" i="221"/>
  <c r="T20" i="221"/>
  <c r="P20" i="221"/>
  <c r="L20" i="221"/>
  <c r="H20" i="221"/>
  <c r="V20" i="221"/>
  <c r="R20" i="221"/>
  <c r="N20" i="221"/>
  <c r="J20" i="221"/>
  <c r="S20" i="221"/>
  <c r="G20" i="221"/>
  <c r="K20" i="221"/>
  <c r="O20" i="221"/>
  <c r="V16" i="208"/>
  <c r="R16" i="208"/>
  <c r="N16" i="208"/>
  <c r="J16" i="208"/>
  <c r="T16" i="208"/>
  <c r="O16" i="208"/>
  <c r="I16" i="208"/>
  <c r="S16" i="208"/>
  <c r="M16" i="208"/>
  <c r="H16" i="208"/>
  <c r="L16" i="208"/>
  <c r="G16" i="208"/>
  <c r="Q16" i="208"/>
  <c r="P16" i="208"/>
  <c r="K16" i="208"/>
  <c r="U16" i="208"/>
  <c r="V11" i="208"/>
  <c r="R11" i="208"/>
  <c r="N11" i="208"/>
  <c r="J11" i="208"/>
  <c r="S11" i="208"/>
  <c r="M11" i="208"/>
  <c r="H11" i="208"/>
  <c r="Q11" i="208"/>
  <c r="L11" i="208"/>
  <c r="G11" i="208"/>
  <c r="P11" i="208"/>
  <c r="K11" i="208"/>
  <c r="U11" i="208"/>
  <c r="T11" i="208"/>
  <c r="O11" i="208"/>
  <c r="I11" i="208"/>
  <c r="S11" i="207"/>
  <c r="O11" i="207"/>
  <c r="K11" i="207"/>
  <c r="G11" i="207"/>
  <c r="R11" i="207"/>
  <c r="M11" i="207"/>
  <c r="H11" i="207"/>
  <c r="V11" i="207"/>
  <c r="Q11" i="207"/>
  <c r="L11" i="207"/>
  <c r="U11" i="207"/>
  <c r="P11" i="207"/>
  <c r="J11" i="207"/>
  <c r="T11" i="207"/>
  <c r="N11" i="207"/>
  <c r="I11" i="207"/>
  <c r="S10" i="210"/>
  <c r="O10" i="210"/>
  <c r="K10" i="210"/>
  <c r="G10" i="210"/>
  <c r="V10" i="210"/>
  <c r="Q10" i="210"/>
  <c r="L10" i="210"/>
  <c r="U10" i="210"/>
  <c r="P10" i="210"/>
  <c r="J10" i="210"/>
  <c r="T10" i="210"/>
  <c r="N10" i="210"/>
  <c r="I10" i="210"/>
  <c r="R10" i="210"/>
  <c r="M10" i="210"/>
  <c r="H10" i="210"/>
  <c r="T10" i="208"/>
  <c r="P10" i="208"/>
  <c r="L10" i="208"/>
  <c r="H10" i="208"/>
  <c r="U10" i="208"/>
  <c r="U12" i="208" s="1"/>
  <c r="O10" i="208"/>
  <c r="J10" i="208"/>
  <c r="S10" i="208"/>
  <c r="N10" i="208"/>
  <c r="I10" i="208"/>
  <c r="M10" i="208"/>
  <c r="G10" i="208"/>
  <c r="R10" i="208"/>
  <c r="V10" i="208"/>
  <c r="Q10" i="208"/>
  <c r="K10" i="208"/>
  <c r="K12" i="208" s="1"/>
  <c r="U10" i="206"/>
  <c r="Q10" i="206"/>
  <c r="M10" i="206"/>
  <c r="I10" i="206"/>
  <c r="T10" i="206"/>
  <c r="O10" i="206"/>
  <c r="J10" i="206"/>
  <c r="S10" i="206"/>
  <c r="N10" i="206"/>
  <c r="H10" i="206"/>
  <c r="V10" i="206"/>
  <c r="R10" i="206"/>
  <c r="G10" i="206"/>
  <c r="P10" i="206"/>
  <c r="L10" i="206"/>
  <c r="K10" i="206"/>
  <c r="U10" i="207"/>
  <c r="Q10" i="207"/>
  <c r="M10" i="207"/>
  <c r="I10" i="207"/>
  <c r="V10" i="207"/>
  <c r="P10" i="207"/>
  <c r="K10" i="207"/>
  <c r="T10" i="207"/>
  <c r="O10" i="207"/>
  <c r="J10" i="207"/>
  <c r="S10" i="207"/>
  <c r="H10" i="207"/>
  <c r="R10" i="207"/>
  <c r="G10" i="207"/>
  <c r="N10" i="207"/>
  <c r="L10" i="207"/>
  <c r="U12" i="210"/>
  <c r="Q12" i="210"/>
  <c r="M12" i="210"/>
  <c r="I12" i="210"/>
  <c r="T12" i="210"/>
  <c r="O12" i="210"/>
  <c r="J12" i="210"/>
  <c r="S12" i="210"/>
  <c r="N12" i="210"/>
  <c r="H12" i="210"/>
  <c r="R12" i="210"/>
  <c r="L12" i="210"/>
  <c r="G12" i="210"/>
  <c r="V12" i="210"/>
  <c r="P12" i="210"/>
  <c r="K12" i="210"/>
  <c r="U11" i="210"/>
  <c r="Q11" i="210"/>
  <c r="M11" i="210"/>
  <c r="I11" i="210"/>
  <c r="T11" i="210"/>
  <c r="O11" i="210"/>
  <c r="J11" i="210"/>
  <c r="S11" i="210"/>
  <c r="N11" i="210"/>
  <c r="H11" i="210"/>
  <c r="R11" i="210"/>
  <c r="L11" i="210"/>
  <c r="G11" i="210"/>
  <c r="V11" i="210"/>
  <c r="P11" i="210"/>
  <c r="K11" i="210"/>
  <c r="S19" i="211"/>
  <c r="O19" i="211"/>
  <c r="K19" i="211"/>
  <c r="G19" i="211"/>
  <c r="U19" i="211"/>
  <c r="P19" i="211"/>
  <c r="J19" i="211"/>
  <c r="T19" i="211"/>
  <c r="N19" i="211"/>
  <c r="I19" i="211"/>
  <c r="R19" i="211"/>
  <c r="H19" i="211"/>
  <c r="Q19" i="211"/>
  <c r="M19" i="211"/>
  <c r="L19" i="211"/>
  <c r="V19" i="211"/>
  <c r="U20" i="211"/>
  <c r="Q20" i="211"/>
  <c r="M20" i="211"/>
  <c r="I20" i="211"/>
  <c r="S20" i="211"/>
  <c r="N20" i="211"/>
  <c r="H20" i="211"/>
  <c r="R20" i="211"/>
  <c r="L20" i="211"/>
  <c r="G20" i="211"/>
  <c r="V20" i="211"/>
  <c r="K20" i="211"/>
  <c r="O20" i="211"/>
  <c r="J20" i="211"/>
  <c r="T20" i="211"/>
  <c r="P20" i="211"/>
  <c r="V19" i="215"/>
  <c r="R19" i="215"/>
  <c r="N19" i="215"/>
  <c r="J19" i="215"/>
  <c r="S19" i="215"/>
  <c r="O19" i="215"/>
  <c r="K19" i="215"/>
  <c r="G19" i="215"/>
  <c r="U19" i="215"/>
  <c r="M19" i="215"/>
  <c r="T19" i="215"/>
  <c r="I19" i="215"/>
  <c r="P19" i="215"/>
  <c r="L19" i="215"/>
  <c r="H19" i="215"/>
  <c r="Q19" i="215"/>
  <c r="T21" i="214"/>
  <c r="P21" i="214"/>
  <c r="L21" i="214"/>
  <c r="H21" i="214"/>
  <c r="U21" i="214"/>
  <c r="Q21" i="214"/>
  <c r="M21" i="214"/>
  <c r="I21" i="214"/>
  <c r="O21" i="214"/>
  <c r="G21" i="214"/>
  <c r="N21" i="214"/>
  <c r="V21" i="214"/>
  <c r="J21" i="214"/>
  <c r="S21" i="214"/>
  <c r="R21" i="214"/>
  <c r="K21" i="214"/>
  <c r="U12" i="214"/>
  <c r="Q12" i="214"/>
  <c r="M12" i="214"/>
  <c r="I12" i="214"/>
  <c r="V12" i="214"/>
  <c r="R12" i="214"/>
  <c r="N12" i="214"/>
  <c r="J12" i="214"/>
  <c r="T12" i="214"/>
  <c r="L12" i="214"/>
  <c r="S12" i="214"/>
  <c r="H12" i="214"/>
  <c r="O12" i="214"/>
  <c r="K12" i="214"/>
  <c r="P12" i="214"/>
  <c r="G12" i="214"/>
  <c r="T19" i="208"/>
  <c r="P19" i="208"/>
  <c r="L19" i="208"/>
  <c r="H19" i="208"/>
  <c r="S19" i="208"/>
  <c r="N19" i="208"/>
  <c r="I19" i="208"/>
  <c r="R19" i="208"/>
  <c r="M19" i="208"/>
  <c r="G19" i="208"/>
  <c r="V19" i="208"/>
  <c r="K19" i="208"/>
  <c r="Q19" i="208"/>
  <c r="O19" i="208"/>
  <c r="U19" i="208"/>
  <c r="J19" i="208"/>
  <c r="S13" i="210"/>
  <c r="O13" i="210"/>
  <c r="K13" i="210"/>
  <c r="G13" i="210"/>
  <c r="R13" i="210"/>
  <c r="M13" i="210"/>
  <c r="H13" i="210"/>
  <c r="V13" i="210"/>
  <c r="Q13" i="210"/>
  <c r="L13" i="210"/>
  <c r="U13" i="210"/>
  <c r="J13" i="210"/>
  <c r="P13" i="210"/>
  <c r="T13" i="210"/>
  <c r="N13" i="210"/>
  <c r="I13" i="210"/>
  <c r="T17" i="208"/>
  <c r="P17" i="208"/>
  <c r="L17" i="208"/>
  <c r="H17" i="208"/>
  <c r="R17" i="208"/>
  <c r="M17" i="208"/>
  <c r="G17" i="208"/>
  <c r="V17" i="208"/>
  <c r="Q17" i="208"/>
  <c r="K17" i="208"/>
  <c r="U17" i="208"/>
  <c r="O17" i="208"/>
  <c r="J17" i="208"/>
  <c r="S17" i="208"/>
  <c r="N17" i="208"/>
  <c r="I17" i="208"/>
  <c r="S12" i="211"/>
  <c r="O12" i="211"/>
  <c r="K12" i="211"/>
  <c r="G12" i="211"/>
  <c r="V12" i="211"/>
  <c r="Q12" i="211"/>
  <c r="L12" i="211"/>
  <c r="U12" i="211"/>
  <c r="N12" i="211"/>
  <c r="H12" i="211"/>
  <c r="T12" i="211"/>
  <c r="M12" i="211"/>
  <c r="R12" i="211"/>
  <c r="J12" i="211"/>
  <c r="P12" i="211"/>
  <c r="I12" i="211"/>
  <c r="V18" i="208"/>
  <c r="R18" i="208"/>
  <c r="N18" i="208"/>
  <c r="J18" i="208"/>
  <c r="U18" i="208"/>
  <c r="P18" i="208"/>
  <c r="K18" i="208"/>
  <c r="T18" i="208"/>
  <c r="O18" i="208"/>
  <c r="I18" i="208"/>
  <c r="S18" i="208"/>
  <c r="M18" i="208"/>
  <c r="H18" i="208"/>
  <c r="L18" i="208"/>
  <c r="Q18" i="208"/>
  <c r="G18" i="208"/>
  <c r="U15" i="206"/>
  <c r="Q15" i="206"/>
  <c r="M15" i="206"/>
  <c r="I15" i="206"/>
  <c r="V15" i="206"/>
  <c r="P15" i="206"/>
  <c r="K15" i="206"/>
  <c r="T15" i="206"/>
  <c r="O15" i="206"/>
  <c r="J15" i="206"/>
  <c r="S15" i="206"/>
  <c r="H15" i="206"/>
  <c r="R15" i="206"/>
  <c r="G15" i="206"/>
  <c r="N15" i="206"/>
  <c r="L15" i="206"/>
  <c r="U16" i="207"/>
  <c r="Q16" i="207"/>
  <c r="M16" i="207"/>
  <c r="I16" i="207"/>
  <c r="R16" i="207"/>
  <c r="L16" i="207"/>
  <c r="G16" i="207"/>
  <c r="V16" i="207"/>
  <c r="P16" i="207"/>
  <c r="K16" i="207"/>
  <c r="T16" i="207"/>
  <c r="J16" i="207"/>
  <c r="S16" i="207"/>
  <c r="H16" i="207"/>
  <c r="O16" i="207"/>
  <c r="N16" i="207"/>
  <c r="U17" i="210"/>
  <c r="Q17" i="210"/>
  <c r="M17" i="210"/>
  <c r="I17" i="210"/>
  <c r="V17" i="210"/>
  <c r="P17" i="210"/>
  <c r="K17" i="210"/>
  <c r="T17" i="210"/>
  <c r="O17" i="210"/>
  <c r="J17" i="210"/>
  <c r="N17" i="210"/>
  <c r="S17" i="210"/>
  <c r="H17" i="210"/>
  <c r="R17" i="210"/>
  <c r="L17" i="210"/>
  <c r="G17" i="210"/>
  <c r="S10" i="211"/>
  <c r="O10" i="211"/>
  <c r="K10" i="211"/>
  <c r="G10" i="211"/>
  <c r="U10" i="211"/>
  <c r="P10" i="211"/>
  <c r="J10" i="211"/>
  <c r="V10" i="211"/>
  <c r="N10" i="211"/>
  <c r="H10" i="211"/>
  <c r="T10" i="211"/>
  <c r="M10" i="211"/>
  <c r="R10" i="211"/>
  <c r="L10" i="211"/>
  <c r="Q10" i="211"/>
  <c r="I10" i="211"/>
  <c r="U11" i="211"/>
  <c r="Q11" i="211"/>
  <c r="M11" i="211"/>
  <c r="I11" i="211"/>
  <c r="S11" i="211"/>
  <c r="N11" i="211"/>
  <c r="H11" i="211"/>
  <c r="R11" i="211"/>
  <c r="K11" i="211"/>
  <c r="P11" i="211"/>
  <c r="J11" i="211"/>
  <c r="V11" i="211"/>
  <c r="O11" i="211"/>
  <c r="G11" i="211"/>
  <c r="T11" i="211"/>
  <c r="L11" i="211"/>
  <c r="V10" i="214"/>
  <c r="R10" i="214"/>
  <c r="N10" i="214"/>
  <c r="J10" i="214"/>
  <c r="S10" i="214"/>
  <c r="O10" i="214"/>
  <c r="K10" i="214"/>
  <c r="G10" i="214"/>
  <c r="U10" i="214"/>
  <c r="M10" i="214"/>
  <c r="Q10" i="214"/>
  <c r="H10" i="214"/>
  <c r="I10" i="214"/>
  <c r="T10" i="214"/>
  <c r="P10" i="214"/>
  <c r="L10" i="214"/>
  <c r="T11" i="214"/>
  <c r="P11" i="214"/>
  <c r="L11" i="214"/>
  <c r="H11" i="214"/>
  <c r="U11" i="214"/>
  <c r="Q11" i="214"/>
  <c r="M11" i="214"/>
  <c r="I11" i="214"/>
  <c r="S11" i="214"/>
  <c r="K11" i="214"/>
  <c r="V11" i="214"/>
  <c r="J11" i="214"/>
  <c r="R11" i="214"/>
  <c r="O11" i="214"/>
  <c r="G11" i="214"/>
  <c r="N11" i="214"/>
  <c r="T11" i="215"/>
  <c r="P11" i="215"/>
  <c r="L11" i="215"/>
  <c r="H11" i="215"/>
  <c r="U11" i="215"/>
  <c r="Q11" i="215"/>
  <c r="M11" i="215"/>
  <c r="I11" i="215"/>
  <c r="O11" i="215"/>
  <c r="G11" i="215"/>
  <c r="N11" i="215"/>
  <c r="S11" i="215"/>
  <c r="R11" i="215"/>
  <c r="K11" i="215"/>
  <c r="J11" i="215"/>
  <c r="V11" i="215"/>
  <c r="S12" i="207"/>
  <c r="O12" i="207"/>
  <c r="K12" i="207"/>
  <c r="G12" i="207"/>
  <c r="T12" i="207"/>
  <c r="N12" i="207"/>
  <c r="I12" i="207"/>
  <c r="R12" i="207"/>
  <c r="M12" i="207"/>
  <c r="H12" i="207"/>
  <c r="V12" i="207"/>
  <c r="L12" i="207"/>
  <c r="U12" i="207"/>
  <c r="J12" i="207"/>
  <c r="Q12" i="207"/>
  <c r="P12" i="207"/>
  <c r="S16" i="206"/>
  <c r="O16" i="206"/>
  <c r="K16" i="206"/>
  <c r="G16" i="206"/>
  <c r="T16" i="206"/>
  <c r="N16" i="206"/>
  <c r="I16" i="206"/>
  <c r="R16" i="206"/>
  <c r="M16" i="206"/>
  <c r="H16" i="206"/>
  <c r="V16" i="206"/>
  <c r="L16" i="206"/>
  <c r="U16" i="206"/>
  <c r="J16" i="206"/>
  <c r="Q16" i="206"/>
  <c r="P16" i="206"/>
  <c r="S17" i="211"/>
  <c r="O17" i="211"/>
  <c r="K17" i="211"/>
  <c r="G17" i="211"/>
  <c r="T17" i="211"/>
  <c r="N17" i="211"/>
  <c r="I17" i="211"/>
  <c r="U17" i="211"/>
  <c r="M17" i="211"/>
  <c r="R17" i="211"/>
  <c r="J17" i="211"/>
  <c r="Q17" i="211"/>
  <c r="H17" i="211"/>
  <c r="P17" i="211"/>
  <c r="V17" i="211"/>
  <c r="L17" i="211"/>
  <c r="S19" i="207"/>
  <c r="O19" i="207"/>
  <c r="K19" i="207"/>
  <c r="G19" i="207"/>
  <c r="V19" i="207"/>
  <c r="Q19" i="207"/>
  <c r="L19" i="207"/>
  <c r="U19" i="207"/>
  <c r="P19" i="207"/>
  <c r="J19" i="207"/>
  <c r="N19" i="207"/>
  <c r="I19" i="207"/>
  <c r="T19" i="207"/>
  <c r="H19" i="207"/>
  <c r="R19" i="207"/>
  <c r="M19" i="207"/>
  <c r="S18" i="206"/>
  <c r="O18" i="206"/>
  <c r="K18" i="206"/>
  <c r="G18" i="206"/>
  <c r="U18" i="206"/>
  <c r="P18" i="206"/>
  <c r="J18" i="206"/>
  <c r="T18" i="206"/>
  <c r="N18" i="206"/>
  <c r="I18" i="206"/>
  <c r="R18" i="206"/>
  <c r="H18" i="206"/>
  <c r="Q18" i="206"/>
  <c r="M18" i="206"/>
  <c r="V18" i="206"/>
  <c r="L18" i="206"/>
  <c r="S20" i="210"/>
  <c r="O20" i="210"/>
  <c r="K20" i="210"/>
  <c r="G20" i="210"/>
  <c r="U20" i="210"/>
  <c r="P20" i="210"/>
  <c r="J20" i="210"/>
  <c r="T20" i="210"/>
  <c r="N20" i="210"/>
  <c r="I20" i="210"/>
  <c r="R20" i="210"/>
  <c r="M20" i="210"/>
  <c r="H20" i="210"/>
  <c r="V20" i="210"/>
  <c r="Q20" i="210"/>
  <c r="L20" i="210"/>
  <c r="U17" i="206"/>
  <c r="Q17" i="206"/>
  <c r="M17" i="206"/>
  <c r="I17" i="206"/>
  <c r="R17" i="206"/>
  <c r="L17" i="206"/>
  <c r="G17" i="206"/>
  <c r="V17" i="206"/>
  <c r="P17" i="206"/>
  <c r="K17" i="206"/>
  <c r="S17" i="206"/>
  <c r="O17" i="206"/>
  <c r="N17" i="206"/>
  <c r="T17" i="206"/>
  <c r="J17" i="206"/>
  <c r="H17" i="206"/>
  <c r="U18" i="207"/>
  <c r="Q18" i="207"/>
  <c r="M18" i="207"/>
  <c r="I18" i="207"/>
  <c r="S18" i="207"/>
  <c r="N18" i="207"/>
  <c r="H18" i="207"/>
  <c r="R18" i="207"/>
  <c r="L18" i="207"/>
  <c r="G18" i="207"/>
  <c r="P18" i="207"/>
  <c r="K18" i="207"/>
  <c r="V18" i="207"/>
  <c r="T18" i="207"/>
  <c r="O18" i="207"/>
  <c r="J18" i="207"/>
  <c r="U19" i="210"/>
  <c r="Q19" i="210"/>
  <c r="M19" i="210"/>
  <c r="I19" i="210"/>
  <c r="R19" i="210"/>
  <c r="L19" i="210"/>
  <c r="G19" i="210"/>
  <c r="V19" i="210"/>
  <c r="P19" i="210"/>
  <c r="K19" i="210"/>
  <c r="T19" i="210"/>
  <c r="J19" i="210"/>
  <c r="O19" i="210"/>
  <c r="S19" i="210"/>
  <c r="N19" i="210"/>
  <c r="H19" i="210"/>
  <c r="V10" i="215"/>
  <c r="R10" i="215"/>
  <c r="N10" i="215"/>
  <c r="N12" i="215" s="1"/>
  <c r="J10" i="215"/>
  <c r="S10" i="215"/>
  <c r="O10" i="215"/>
  <c r="K10" i="215"/>
  <c r="G10" i="215"/>
  <c r="Q10" i="215"/>
  <c r="I10" i="215"/>
  <c r="U10" i="215"/>
  <c r="L10" i="215"/>
  <c r="H10" i="215"/>
  <c r="T10" i="215"/>
  <c r="P10" i="215"/>
  <c r="M10" i="215"/>
  <c r="U16" i="211"/>
  <c r="Q16" i="211"/>
  <c r="M16" i="211"/>
  <c r="I16" i="211"/>
  <c r="V16" i="211"/>
  <c r="P16" i="211"/>
  <c r="K16" i="211"/>
  <c r="R16" i="211"/>
  <c r="J16" i="211"/>
  <c r="S16" i="211"/>
  <c r="H16" i="211"/>
  <c r="O16" i="211"/>
  <c r="G16" i="211"/>
  <c r="N16" i="211"/>
  <c r="T16" i="211"/>
  <c r="L16" i="211"/>
  <c r="V18" i="214"/>
  <c r="R18" i="214"/>
  <c r="N18" i="214"/>
  <c r="J18" i="214"/>
  <c r="S18" i="214"/>
  <c r="O18" i="214"/>
  <c r="K18" i="214"/>
  <c r="G18" i="214"/>
  <c r="U18" i="214"/>
  <c r="M18" i="214"/>
  <c r="P18" i="214"/>
  <c r="T18" i="214"/>
  <c r="H18" i="214"/>
  <c r="Q18" i="214"/>
  <c r="I18" i="214"/>
  <c r="L18" i="214"/>
  <c r="T17" i="214"/>
  <c r="P17" i="214"/>
  <c r="L17" i="214"/>
  <c r="H17" i="214"/>
  <c r="U17" i="214"/>
  <c r="Q17" i="214"/>
  <c r="M17" i="214"/>
  <c r="I17" i="214"/>
  <c r="O17" i="214"/>
  <c r="G17" i="214"/>
  <c r="V17" i="214"/>
  <c r="K17" i="214"/>
  <c r="J17" i="214"/>
  <c r="S17" i="214"/>
  <c r="N17" i="214"/>
  <c r="R17" i="214"/>
  <c r="T16" i="215"/>
  <c r="P16" i="215"/>
  <c r="L16" i="215"/>
  <c r="H16" i="215"/>
  <c r="U16" i="215"/>
  <c r="Q16" i="215"/>
  <c r="M16" i="215"/>
  <c r="I16" i="215"/>
  <c r="S16" i="215"/>
  <c r="K16" i="215"/>
  <c r="V16" i="215"/>
  <c r="J16" i="215"/>
  <c r="N16" i="215"/>
  <c r="G16" i="215"/>
  <c r="O16" i="215"/>
  <c r="R16" i="215"/>
  <c r="S11" i="206"/>
  <c r="O11" i="206"/>
  <c r="K11" i="206"/>
  <c r="G11" i="206"/>
  <c r="R11" i="206"/>
  <c r="M11" i="206"/>
  <c r="H11" i="206"/>
  <c r="V11" i="206"/>
  <c r="Q11" i="206"/>
  <c r="L11" i="206"/>
  <c r="U11" i="206"/>
  <c r="J11" i="206"/>
  <c r="T11" i="206"/>
  <c r="I11" i="206"/>
  <c r="P11" i="206"/>
  <c r="N11" i="206"/>
  <c r="S18" i="210"/>
  <c r="O18" i="210"/>
  <c r="K18" i="210"/>
  <c r="G18" i="210"/>
  <c r="T18" i="210"/>
  <c r="N18" i="210"/>
  <c r="I18" i="210"/>
  <c r="R18" i="210"/>
  <c r="M18" i="210"/>
  <c r="H18" i="210"/>
  <c r="V18" i="210"/>
  <c r="L18" i="210"/>
  <c r="Q18" i="210"/>
  <c r="U18" i="210"/>
  <c r="P18" i="210"/>
  <c r="J18" i="210"/>
  <c r="V13" i="214"/>
  <c r="R13" i="214"/>
  <c r="N13" i="214"/>
  <c r="J13" i="214"/>
  <c r="S13" i="214"/>
  <c r="O13" i="214"/>
  <c r="K13" i="214"/>
  <c r="G13" i="214"/>
  <c r="Q13" i="214"/>
  <c r="I13" i="214"/>
  <c r="M13" i="214"/>
  <c r="P13" i="214"/>
  <c r="L13" i="214"/>
  <c r="T13" i="214"/>
  <c r="U13" i="214"/>
  <c r="H13" i="214"/>
  <c r="T15" i="208"/>
  <c r="P15" i="208"/>
  <c r="P20" i="208" s="1"/>
  <c r="L15" i="208"/>
  <c r="H15" i="208"/>
  <c r="V15" i="208"/>
  <c r="Q15" i="208"/>
  <c r="K15" i="208"/>
  <c r="U15" i="208"/>
  <c r="O15" i="208"/>
  <c r="J15" i="208"/>
  <c r="N15" i="208"/>
  <c r="I15" i="208"/>
  <c r="S15" i="208"/>
  <c r="M15" i="208"/>
  <c r="G15" i="208"/>
  <c r="R15" i="208"/>
  <c r="S17" i="207"/>
  <c r="O17" i="207"/>
  <c r="K17" i="207"/>
  <c r="G17" i="207"/>
  <c r="U17" i="207"/>
  <c r="P17" i="207"/>
  <c r="J17" i="207"/>
  <c r="T17" i="207"/>
  <c r="N17" i="207"/>
  <c r="I17" i="207"/>
  <c r="M17" i="207"/>
  <c r="R17" i="207"/>
  <c r="H17" i="207"/>
  <c r="V17" i="207"/>
  <c r="Q17" i="207"/>
  <c r="L17" i="207"/>
  <c r="V20" i="214"/>
  <c r="R20" i="214"/>
  <c r="N20" i="214"/>
  <c r="J20" i="214"/>
  <c r="S20" i="214"/>
  <c r="O20" i="214"/>
  <c r="K20" i="214"/>
  <c r="G20" i="214"/>
  <c r="Q20" i="214"/>
  <c r="I20" i="214"/>
  <c r="U20" i="214"/>
  <c r="L20" i="214"/>
  <c r="M20" i="214"/>
  <c r="H20" i="214"/>
  <c r="P20" i="214"/>
  <c r="T20" i="214"/>
  <c r="U19" i="206"/>
  <c r="Q19" i="206"/>
  <c r="M19" i="206"/>
  <c r="I19" i="206"/>
  <c r="S19" i="206"/>
  <c r="N19" i="206"/>
  <c r="H19" i="206"/>
  <c r="R19" i="206"/>
  <c r="L19" i="206"/>
  <c r="G19" i="206"/>
  <c r="V19" i="206"/>
  <c r="K19" i="206"/>
  <c r="T19" i="206"/>
  <c r="J19" i="206"/>
  <c r="P19" i="206"/>
  <c r="O19" i="206"/>
  <c r="U20" i="207"/>
  <c r="Q20" i="207"/>
  <c r="M20" i="207"/>
  <c r="I20" i="207"/>
  <c r="T20" i="207"/>
  <c r="O20" i="207"/>
  <c r="J20" i="207"/>
  <c r="S20" i="207"/>
  <c r="N20" i="207"/>
  <c r="H20" i="207"/>
  <c r="L20" i="207"/>
  <c r="G20" i="207"/>
  <c r="R20" i="207"/>
  <c r="K20" i="207"/>
  <c r="V20" i="207"/>
  <c r="P20" i="207"/>
  <c r="U21" i="210"/>
  <c r="Q21" i="210"/>
  <c r="M21" i="210"/>
  <c r="I21" i="210"/>
  <c r="S21" i="210"/>
  <c r="N21" i="210"/>
  <c r="H21" i="210"/>
  <c r="R21" i="210"/>
  <c r="L21" i="210"/>
  <c r="G21" i="210"/>
  <c r="V21" i="210"/>
  <c r="P21" i="210"/>
  <c r="K21" i="210"/>
  <c r="T21" i="210"/>
  <c r="O21" i="210"/>
  <c r="J21" i="210"/>
  <c r="V17" i="215"/>
  <c r="R17" i="215"/>
  <c r="N17" i="215"/>
  <c r="J17" i="215"/>
  <c r="S17" i="215"/>
  <c r="O17" i="215"/>
  <c r="K17" i="215"/>
  <c r="G17" i="215"/>
  <c r="Q17" i="215"/>
  <c r="I17" i="215"/>
  <c r="M17" i="215"/>
  <c r="U17" i="215"/>
  <c r="H17" i="215"/>
  <c r="T17" i="215"/>
  <c r="P17" i="215"/>
  <c r="L17" i="215"/>
  <c r="U18" i="211"/>
  <c r="Q18" i="211"/>
  <c r="M18" i="211"/>
  <c r="I18" i="211"/>
  <c r="R18" i="211"/>
  <c r="L18" i="211"/>
  <c r="G18" i="211"/>
  <c r="V18" i="211"/>
  <c r="P18" i="211"/>
  <c r="J18" i="211"/>
  <c r="T18" i="211"/>
  <c r="K18" i="211"/>
  <c r="S18" i="211"/>
  <c r="H18" i="211"/>
  <c r="O18" i="211"/>
  <c r="N18" i="211"/>
  <c r="V15" i="215"/>
  <c r="R15" i="215"/>
  <c r="N15" i="215"/>
  <c r="J15" i="215"/>
  <c r="S15" i="215"/>
  <c r="O15" i="215"/>
  <c r="K15" i="215"/>
  <c r="G15" i="215"/>
  <c r="U15" i="215"/>
  <c r="M15" i="215"/>
  <c r="Q15" i="215"/>
  <c r="H15" i="215"/>
  <c r="P15" i="215"/>
  <c r="L15" i="215"/>
  <c r="T15" i="215"/>
  <c r="I15" i="215"/>
  <c r="T19" i="214"/>
  <c r="P19" i="214"/>
  <c r="L19" i="214"/>
  <c r="H19" i="214"/>
  <c r="U19" i="214"/>
  <c r="Q19" i="214"/>
  <c r="M19" i="214"/>
  <c r="I19" i="214"/>
  <c r="S19" i="214"/>
  <c r="K19" i="214"/>
  <c r="R19" i="214"/>
  <c r="G19" i="214"/>
  <c r="O19" i="214"/>
  <c r="N19" i="214"/>
  <c r="V19" i="214"/>
  <c r="J19" i="214"/>
  <c r="T18" i="215"/>
  <c r="P18" i="215"/>
  <c r="L18" i="215"/>
  <c r="H18" i="215"/>
  <c r="U18" i="215"/>
  <c r="Q18" i="215"/>
  <c r="M18" i="215"/>
  <c r="I18" i="215"/>
  <c r="O18" i="215"/>
  <c r="G18" i="215"/>
  <c r="R18" i="215"/>
  <c r="S18" i="215"/>
  <c r="N18" i="215"/>
  <c r="K18" i="215"/>
  <c r="J18" i="215"/>
  <c r="V18" i="215"/>
  <c r="V11" i="204"/>
  <c r="R11" i="204"/>
  <c r="N11" i="204"/>
  <c r="J11" i="204"/>
  <c r="Q11" i="204"/>
  <c r="L11" i="204"/>
  <c r="G11" i="204"/>
  <c r="T11" i="204"/>
  <c r="O11" i="204"/>
  <c r="I11" i="204"/>
  <c r="S11" i="204"/>
  <c r="M11" i="204"/>
  <c r="H11" i="204"/>
  <c r="K11" i="204"/>
  <c r="U11" i="204"/>
  <c r="P11" i="204"/>
  <c r="T12" i="204"/>
  <c r="P12" i="204"/>
  <c r="L12" i="204"/>
  <c r="H12" i="204"/>
  <c r="U12" i="204"/>
  <c r="O12" i="204"/>
  <c r="J12" i="204"/>
  <c r="R12" i="204"/>
  <c r="M12" i="204"/>
  <c r="G12" i="204"/>
  <c r="V12" i="204"/>
  <c r="Q12" i="204"/>
  <c r="K12" i="204"/>
  <c r="N12" i="204"/>
  <c r="I12" i="204"/>
  <c r="S12" i="204"/>
  <c r="T17" i="204"/>
  <c r="P17" i="204"/>
  <c r="L17" i="204"/>
  <c r="H17" i="204"/>
  <c r="V17" i="204"/>
  <c r="Q17" i="204"/>
  <c r="K17" i="204"/>
  <c r="S17" i="204"/>
  <c r="N17" i="204"/>
  <c r="I17" i="204"/>
  <c r="R17" i="204"/>
  <c r="M17" i="204"/>
  <c r="G17" i="204"/>
  <c r="U17" i="204"/>
  <c r="O17" i="204"/>
  <c r="J17" i="204"/>
  <c r="V18" i="204"/>
  <c r="R18" i="204"/>
  <c r="N18" i="204"/>
  <c r="J18" i="204"/>
  <c r="T18" i="204"/>
  <c r="O18" i="204"/>
  <c r="I18" i="204"/>
  <c r="Q18" i="204"/>
  <c r="L18" i="204"/>
  <c r="G18" i="204"/>
  <c r="U18" i="204"/>
  <c r="P18" i="204"/>
  <c r="K18" i="204"/>
  <c r="H18" i="204"/>
  <c r="S18" i="204"/>
  <c r="M18" i="204"/>
  <c r="T19" i="204"/>
  <c r="P19" i="204"/>
  <c r="L19" i="204"/>
  <c r="H19" i="204"/>
  <c r="R19" i="204"/>
  <c r="M19" i="204"/>
  <c r="G19" i="204"/>
  <c r="U19" i="204"/>
  <c r="O19" i="204"/>
  <c r="J19" i="204"/>
  <c r="S19" i="204"/>
  <c r="N19" i="204"/>
  <c r="I19" i="204"/>
  <c r="K19" i="204"/>
  <c r="V19" i="204"/>
  <c r="Q19" i="204"/>
  <c r="V20" i="204"/>
  <c r="R20" i="204"/>
  <c r="N20" i="204"/>
  <c r="J20" i="204"/>
  <c r="U20" i="204"/>
  <c r="P20" i="204"/>
  <c r="K20" i="204"/>
  <c r="S20" i="204"/>
  <c r="M20" i="204"/>
  <c r="H20" i="204"/>
  <c r="Q20" i="204"/>
  <c r="L20" i="204"/>
  <c r="G20" i="204"/>
  <c r="O20" i="204"/>
  <c r="I20" i="204"/>
  <c r="T20" i="204"/>
  <c r="T10" i="204"/>
  <c r="P10" i="204"/>
  <c r="L10" i="204"/>
  <c r="H10" i="204"/>
  <c r="S10" i="204"/>
  <c r="N10" i="204"/>
  <c r="I10" i="204"/>
  <c r="V10" i="204"/>
  <c r="Q10" i="204"/>
  <c r="K10" i="204"/>
  <c r="U10" i="204"/>
  <c r="O10" i="204"/>
  <c r="J10" i="204"/>
  <c r="G10" i="204"/>
  <c r="R10" i="204"/>
  <c r="M10" i="204"/>
  <c r="V16" i="204"/>
  <c r="R16" i="204"/>
  <c r="N16" i="204"/>
  <c r="J16" i="204"/>
  <c r="S16" i="204"/>
  <c r="M16" i="204"/>
  <c r="H16" i="204"/>
  <c r="U16" i="204"/>
  <c r="P16" i="204"/>
  <c r="K16" i="204"/>
  <c r="T16" i="204"/>
  <c r="O16" i="204"/>
  <c r="I16" i="204"/>
  <c r="Q16" i="204"/>
  <c r="L16" i="204"/>
  <c r="G16" i="204"/>
  <c r="V12" i="203"/>
  <c r="R12" i="203"/>
  <c r="N12" i="203"/>
  <c r="J12" i="203"/>
  <c r="Q12" i="203"/>
  <c r="L12" i="203"/>
  <c r="G12" i="203"/>
  <c r="T12" i="203"/>
  <c r="O12" i="203"/>
  <c r="I12" i="203"/>
  <c r="S12" i="203"/>
  <c r="M12" i="203"/>
  <c r="H12" i="203"/>
  <c r="U12" i="203"/>
  <c r="P12" i="203"/>
  <c r="K12" i="203"/>
  <c r="T11" i="203"/>
  <c r="P11" i="203"/>
  <c r="L11" i="203"/>
  <c r="H11" i="203"/>
  <c r="S11" i="203"/>
  <c r="N11" i="203"/>
  <c r="I11" i="203"/>
  <c r="V11" i="203"/>
  <c r="Q11" i="203"/>
  <c r="K11" i="203"/>
  <c r="U11" i="203"/>
  <c r="O11" i="203"/>
  <c r="J11" i="203"/>
  <c r="R11" i="203"/>
  <c r="M11" i="203"/>
  <c r="G11" i="203"/>
  <c r="V17" i="203"/>
  <c r="R17" i="203"/>
  <c r="N17" i="203"/>
  <c r="J17" i="203"/>
  <c r="S17" i="203"/>
  <c r="M17" i="203"/>
  <c r="H17" i="203"/>
  <c r="U17" i="203"/>
  <c r="P17" i="203"/>
  <c r="K17" i="203"/>
  <c r="T17" i="203"/>
  <c r="O17" i="203"/>
  <c r="I17" i="203"/>
  <c r="L17" i="203"/>
  <c r="G17" i="203"/>
  <c r="Q17" i="203"/>
  <c r="V10" i="203"/>
  <c r="U10" i="203"/>
  <c r="Q10" i="203"/>
  <c r="M10" i="203"/>
  <c r="I10" i="203"/>
  <c r="S10" i="203"/>
  <c r="O10" i="203"/>
  <c r="K10" i="203"/>
  <c r="G10" i="203"/>
  <c r="R10" i="203"/>
  <c r="R13" i="203" s="1"/>
  <c r="N10" i="203"/>
  <c r="J10" i="203"/>
  <c r="P10" i="203"/>
  <c r="L10" i="203"/>
  <c r="H10" i="203"/>
  <c r="T10" i="203"/>
  <c r="T18" i="203"/>
  <c r="P18" i="203"/>
  <c r="L18" i="203"/>
  <c r="H18" i="203"/>
  <c r="V18" i="203"/>
  <c r="Q18" i="203"/>
  <c r="K18" i="203"/>
  <c r="S18" i="203"/>
  <c r="N18" i="203"/>
  <c r="I18" i="203"/>
  <c r="R18" i="203"/>
  <c r="M18" i="203"/>
  <c r="G18" i="203"/>
  <c r="O18" i="203"/>
  <c r="J18" i="203"/>
  <c r="U18" i="203"/>
  <c r="V19" i="203"/>
  <c r="R19" i="203"/>
  <c r="N19" i="203"/>
  <c r="J19" i="203"/>
  <c r="T19" i="203"/>
  <c r="O19" i="203"/>
  <c r="I19" i="203"/>
  <c r="Q19" i="203"/>
  <c r="L19" i="203"/>
  <c r="G19" i="203"/>
  <c r="U19" i="203"/>
  <c r="P19" i="203"/>
  <c r="K19" i="203"/>
  <c r="S19" i="203"/>
  <c r="M19" i="203"/>
  <c r="H19" i="203"/>
  <c r="T20" i="203"/>
  <c r="P20" i="203"/>
  <c r="L20" i="203"/>
  <c r="H20" i="203"/>
  <c r="R20" i="203"/>
  <c r="M20" i="203"/>
  <c r="G20" i="203"/>
  <c r="U20" i="203"/>
  <c r="O20" i="203"/>
  <c r="J20" i="203"/>
  <c r="S20" i="203"/>
  <c r="N20" i="203"/>
  <c r="I20" i="203"/>
  <c r="V20" i="203"/>
  <c r="Q20" i="203"/>
  <c r="K20" i="203"/>
  <c r="T16" i="203"/>
  <c r="P16" i="203"/>
  <c r="L16" i="203"/>
  <c r="H16" i="203"/>
  <c r="U16" i="203"/>
  <c r="O16" i="203"/>
  <c r="J16" i="203"/>
  <c r="R16" i="203"/>
  <c r="M16" i="203"/>
  <c r="G16" i="203"/>
  <c r="V16" i="203"/>
  <c r="Q16" i="203"/>
  <c r="K16" i="203"/>
  <c r="I16" i="203"/>
  <c r="S16" i="203"/>
  <c r="N16" i="203"/>
  <c r="K15" i="199"/>
  <c r="V15" i="199"/>
  <c r="N15" i="199"/>
  <c r="T15" i="199"/>
  <c r="P15" i="199"/>
  <c r="L15" i="199"/>
  <c r="H15" i="199"/>
  <c r="S15" i="199"/>
  <c r="O15" i="199"/>
  <c r="G15" i="199"/>
  <c r="R15" i="199"/>
  <c r="J15" i="199"/>
  <c r="M15" i="199"/>
  <c r="I15" i="199"/>
  <c r="U15" i="199"/>
  <c r="Q15" i="199"/>
  <c r="S19" i="200"/>
  <c r="O19" i="200"/>
  <c r="K19" i="200"/>
  <c r="G19" i="200"/>
  <c r="U19" i="200"/>
  <c r="P19" i="200"/>
  <c r="J19" i="200"/>
  <c r="V19" i="200"/>
  <c r="Q19" i="200"/>
  <c r="L19" i="200"/>
  <c r="M19" i="200"/>
  <c r="I19" i="200"/>
  <c r="R19" i="200"/>
  <c r="N19" i="200"/>
  <c r="T19" i="200"/>
  <c r="H19" i="200"/>
  <c r="V28" i="193"/>
  <c r="N28" i="193"/>
  <c r="L28" i="193"/>
  <c r="K28" i="193"/>
  <c r="M28" i="193"/>
  <c r="J28" i="193"/>
  <c r="H28" i="193"/>
  <c r="G28" i="193"/>
  <c r="I28" i="193"/>
  <c r="T28" i="193"/>
  <c r="S28" i="193"/>
  <c r="U28" i="193"/>
  <c r="R28" i="193"/>
  <c r="P28" i="193"/>
  <c r="O28" i="193"/>
  <c r="Q28" i="193"/>
  <c r="V19" i="199"/>
  <c r="R19" i="199"/>
  <c r="N19" i="199"/>
  <c r="J19" i="199"/>
  <c r="M19" i="199"/>
  <c r="U19" i="199"/>
  <c r="P19" i="199"/>
  <c r="K19" i="199"/>
  <c r="T19" i="199"/>
  <c r="O19" i="199"/>
  <c r="I19" i="199"/>
  <c r="S19" i="199"/>
  <c r="H19" i="199"/>
  <c r="Q19" i="199"/>
  <c r="L19" i="199"/>
  <c r="G19" i="199"/>
  <c r="V12" i="201"/>
  <c r="R12" i="201"/>
  <c r="N12" i="201"/>
  <c r="J12" i="201"/>
  <c r="Q12" i="201"/>
  <c r="L12" i="201"/>
  <c r="G12" i="201"/>
  <c r="S12" i="201"/>
  <c r="M12" i="201"/>
  <c r="H12" i="201"/>
  <c r="U12" i="201"/>
  <c r="K12" i="201"/>
  <c r="O12" i="201"/>
  <c r="T12" i="201"/>
  <c r="I12" i="201"/>
  <c r="P12" i="201"/>
  <c r="T18" i="201"/>
  <c r="P18" i="201"/>
  <c r="L18" i="201"/>
  <c r="H18" i="201"/>
  <c r="V18" i="201"/>
  <c r="Q18" i="201"/>
  <c r="K18" i="201"/>
  <c r="R18" i="201"/>
  <c r="M18" i="201"/>
  <c r="G18" i="201"/>
  <c r="O18" i="201"/>
  <c r="U18" i="201"/>
  <c r="S18" i="201"/>
  <c r="I18" i="201"/>
  <c r="N18" i="201"/>
  <c r="J18" i="201"/>
  <c r="V19" i="201"/>
  <c r="R19" i="201"/>
  <c r="N19" i="201"/>
  <c r="J19" i="201"/>
  <c r="T19" i="201"/>
  <c r="O19" i="201"/>
  <c r="I19" i="201"/>
  <c r="U19" i="201"/>
  <c r="P19" i="201"/>
  <c r="K19" i="201"/>
  <c r="S19" i="201"/>
  <c r="H19" i="201"/>
  <c r="L19" i="201"/>
  <c r="Q19" i="201"/>
  <c r="G19" i="201"/>
  <c r="M19" i="201"/>
  <c r="V21" i="201"/>
  <c r="R21" i="201"/>
  <c r="N21" i="201"/>
  <c r="J21" i="201"/>
  <c r="U21" i="201"/>
  <c r="P21" i="201"/>
  <c r="K21" i="201"/>
  <c r="Q21" i="201"/>
  <c r="L21" i="201"/>
  <c r="G21" i="201"/>
  <c r="O21" i="201"/>
  <c r="I21" i="201"/>
  <c r="S21" i="201"/>
  <c r="H21" i="201"/>
  <c r="M21" i="201"/>
  <c r="T21" i="201"/>
  <c r="U11" i="200"/>
  <c r="V11" i="200"/>
  <c r="Q11" i="200"/>
  <c r="M11" i="200"/>
  <c r="I11" i="200"/>
  <c r="J11" i="200"/>
  <c r="S11" i="200"/>
  <c r="H11" i="200"/>
  <c r="P11" i="200"/>
  <c r="K11" i="200"/>
  <c r="T11" i="200"/>
  <c r="O11" i="200"/>
  <c r="N11" i="200"/>
  <c r="L11" i="200"/>
  <c r="G11" i="200"/>
  <c r="R11" i="200"/>
  <c r="V17" i="199"/>
  <c r="N17" i="199"/>
  <c r="T17" i="199"/>
  <c r="P17" i="199"/>
  <c r="L17" i="199"/>
  <c r="H17" i="199"/>
  <c r="S17" i="199"/>
  <c r="O17" i="199"/>
  <c r="K17" i="199"/>
  <c r="G17" i="199"/>
  <c r="R17" i="199"/>
  <c r="J17" i="199"/>
  <c r="I17" i="199"/>
  <c r="U17" i="199"/>
  <c r="Q17" i="199"/>
  <c r="M17" i="199"/>
  <c r="V17" i="201"/>
  <c r="R17" i="201"/>
  <c r="N17" i="201"/>
  <c r="J17" i="201"/>
  <c r="S17" i="201"/>
  <c r="M17" i="201"/>
  <c r="H17" i="201"/>
  <c r="T17" i="201"/>
  <c r="O17" i="201"/>
  <c r="I17" i="201"/>
  <c r="L17" i="201"/>
  <c r="Q17" i="201"/>
  <c r="P17" i="201"/>
  <c r="U17" i="201"/>
  <c r="K17" i="201"/>
  <c r="G17" i="201"/>
  <c r="M11" i="199"/>
  <c r="T11" i="199"/>
  <c r="H11" i="199"/>
  <c r="V11" i="199"/>
  <c r="R11" i="199"/>
  <c r="N11" i="199"/>
  <c r="J11" i="199"/>
  <c r="U11" i="199"/>
  <c r="Q11" i="199"/>
  <c r="I11" i="199"/>
  <c r="P11" i="199"/>
  <c r="L11" i="199"/>
  <c r="O11" i="199"/>
  <c r="K11" i="199"/>
  <c r="G11" i="199"/>
  <c r="S11" i="199"/>
  <c r="S17" i="200"/>
  <c r="O17" i="200"/>
  <c r="K17" i="200"/>
  <c r="G17" i="200"/>
  <c r="U17" i="200"/>
  <c r="P17" i="200"/>
  <c r="J17" i="200"/>
  <c r="V17" i="200"/>
  <c r="N17" i="200"/>
  <c r="H17" i="200"/>
  <c r="T17" i="200"/>
  <c r="Q17" i="200"/>
  <c r="I17" i="200"/>
  <c r="M17" i="200"/>
  <c r="R17" i="200"/>
  <c r="L17" i="200"/>
  <c r="V10" i="201"/>
  <c r="R10" i="201"/>
  <c r="N10" i="201"/>
  <c r="J10" i="201"/>
  <c r="U10" i="201"/>
  <c r="P10" i="201"/>
  <c r="K10" i="201"/>
  <c r="Q10" i="201"/>
  <c r="L10" i="201"/>
  <c r="G10" i="201"/>
  <c r="O10" i="201"/>
  <c r="I10" i="201"/>
  <c r="S10" i="201"/>
  <c r="H10" i="201"/>
  <c r="M10" i="201"/>
  <c r="T10" i="201"/>
  <c r="U18" i="200"/>
  <c r="Q18" i="200"/>
  <c r="M18" i="200"/>
  <c r="I18" i="200"/>
  <c r="R18" i="200"/>
  <c r="S18" i="200"/>
  <c r="N18" i="200"/>
  <c r="H18" i="200"/>
  <c r="T18" i="200"/>
  <c r="K18" i="200"/>
  <c r="V18" i="200"/>
  <c r="L18" i="200"/>
  <c r="P18" i="200"/>
  <c r="J18" i="200"/>
  <c r="G18" i="200"/>
  <c r="O18" i="200"/>
  <c r="S12" i="200"/>
  <c r="O12" i="200"/>
  <c r="K12" i="200"/>
  <c r="G12" i="200"/>
  <c r="T12" i="200"/>
  <c r="N12" i="200"/>
  <c r="I12" i="200"/>
  <c r="J12" i="200"/>
  <c r="P12" i="200"/>
  <c r="R12" i="200"/>
  <c r="L12" i="200"/>
  <c r="Q12" i="200"/>
  <c r="V12" i="200"/>
  <c r="H12" i="200"/>
  <c r="M12" i="200"/>
  <c r="U12" i="200"/>
  <c r="T18" i="199"/>
  <c r="P18" i="199"/>
  <c r="L18" i="199"/>
  <c r="H18" i="199"/>
  <c r="K18" i="199"/>
  <c r="O18" i="199"/>
  <c r="R18" i="199"/>
  <c r="M18" i="199"/>
  <c r="G18" i="199"/>
  <c r="V18" i="199"/>
  <c r="Q18" i="199"/>
  <c r="U18" i="199"/>
  <c r="J18" i="199"/>
  <c r="S18" i="199"/>
  <c r="N18" i="199"/>
  <c r="I18" i="199"/>
  <c r="U16" i="200"/>
  <c r="Q16" i="200"/>
  <c r="M16" i="200"/>
  <c r="I16" i="200"/>
  <c r="R16" i="200"/>
  <c r="L16" i="200"/>
  <c r="G16" i="200"/>
  <c r="S16" i="200"/>
  <c r="K16" i="200"/>
  <c r="J16" i="200"/>
  <c r="T16" i="200"/>
  <c r="N16" i="200"/>
  <c r="P16" i="200"/>
  <c r="O16" i="200"/>
  <c r="H16" i="200"/>
  <c r="V16" i="200"/>
  <c r="O10" i="199"/>
  <c r="O12" i="199" s="1"/>
  <c r="G10" i="199"/>
  <c r="R10" i="199"/>
  <c r="J10" i="199"/>
  <c r="T10" i="199"/>
  <c r="P10" i="199"/>
  <c r="L10" i="199"/>
  <c r="H10" i="199"/>
  <c r="S10" i="199"/>
  <c r="K10" i="199"/>
  <c r="K12" i="199" s="1"/>
  <c r="V10" i="199"/>
  <c r="N10" i="199"/>
  <c r="Q10" i="199"/>
  <c r="Q12" i="199" s="1"/>
  <c r="M10" i="199"/>
  <c r="I10" i="199"/>
  <c r="U10" i="199"/>
  <c r="U12" i="199" s="1"/>
  <c r="S10" i="200"/>
  <c r="O10" i="200"/>
  <c r="K10" i="200"/>
  <c r="G10" i="200"/>
  <c r="Q10" i="200"/>
  <c r="J10" i="200"/>
  <c r="R10" i="200"/>
  <c r="M10" i="200"/>
  <c r="H10" i="200"/>
  <c r="V10" i="200"/>
  <c r="L10" i="200"/>
  <c r="U10" i="200"/>
  <c r="P10" i="200"/>
  <c r="P13" i="200" s="1"/>
  <c r="I10" i="200"/>
  <c r="T10" i="200"/>
  <c r="N10" i="200"/>
  <c r="T20" i="201"/>
  <c r="P20" i="201"/>
  <c r="L20" i="201"/>
  <c r="H20" i="201"/>
  <c r="R20" i="201"/>
  <c r="M20" i="201"/>
  <c r="G20" i="201"/>
  <c r="S20" i="201"/>
  <c r="N20" i="201"/>
  <c r="I20" i="201"/>
  <c r="V20" i="201"/>
  <c r="K20" i="201"/>
  <c r="Q20" i="201"/>
  <c r="O20" i="201"/>
  <c r="U20" i="201"/>
  <c r="J20" i="201"/>
  <c r="Q16" i="199"/>
  <c r="P16" i="199"/>
  <c r="V16" i="199"/>
  <c r="R16" i="199"/>
  <c r="N16" i="199"/>
  <c r="J16" i="199"/>
  <c r="U16" i="199"/>
  <c r="M16" i="199"/>
  <c r="I16" i="199"/>
  <c r="T16" i="199"/>
  <c r="L16" i="199"/>
  <c r="H16" i="199"/>
  <c r="O16" i="199"/>
  <c r="K16" i="199"/>
  <c r="G16" i="199"/>
  <c r="S16" i="199"/>
  <c r="T11" i="201"/>
  <c r="P11" i="201"/>
  <c r="L11" i="201"/>
  <c r="H11" i="201"/>
  <c r="S11" i="201"/>
  <c r="N11" i="201"/>
  <c r="I11" i="201"/>
  <c r="U11" i="201"/>
  <c r="O11" i="201"/>
  <c r="J11" i="201"/>
  <c r="R11" i="201"/>
  <c r="G11" i="201"/>
  <c r="V11" i="201"/>
  <c r="K11" i="201"/>
  <c r="Q11" i="201"/>
  <c r="M11" i="201"/>
  <c r="T13" i="201"/>
  <c r="P13" i="201"/>
  <c r="L13" i="201"/>
  <c r="H13" i="201"/>
  <c r="U13" i="201"/>
  <c r="O13" i="201"/>
  <c r="J13" i="201"/>
  <c r="V13" i="201"/>
  <c r="Q13" i="201"/>
  <c r="K13" i="201"/>
  <c r="N13" i="201"/>
  <c r="M13" i="201"/>
  <c r="I13" i="201"/>
  <c r="R13" i="201"/>
  <c r="G13" i="201"/>
  <c r="S13" i="201"/>
  <c r="U20" i="200"/>
  <c r="Q20" i="200"/>
  <c r="M20" i="200"/>
  <c r="I20" i="200"/>
  <c r="S20" i="200"/>
  <c r="N20" i="200"/>
  <c r="H20" i="200"/>
  <c r="T20" i="200"/>
  <c r="O20" i="200"/>
  <c r="J20" i="200"/>
  <c r="P20" i="200"/>
  <c r="L20" i="200"/>
  <c r="V20" i="200"/>
  <c r="R20" i="200"/>
  <c r="G20" i="200"/>
  <c r="K20" i="200"/>
  <c r="T22" i="193"/>
  <c r="P22" i="193"/>
  <c r="L22" i="193"/>
  <c r="H22" i="193"/>
  <c r="S22" i="193"/>
  <c r="N22" i="193"/>
  <c r="I22" i="193"/>
  <c r="R22" i="193"/>
  <c r="G22" i="193"/>
  <c r="U22" i="193"/>
  <c r="O22" i="193"/>
  <c r="J22" i="193"/>
  <c r="M22" i="193"/>
  <c r="V22" i="193"/>
  <c r="Q22" i="193"/>
  <c r="K22" i="193"/>
  <c r="R31" i="195"/>
  <c r="T11" i="196"/>
  <c r="P11" i="196"/>
  <c r="L11" i="196"/>
  <c r="H11" i="196"/>
  <c r="U11" i="196"/>
  <c r="Q11" i="196"/>
  <c r="M11" i="196"/>
  <c r="I11" i="196"/>
  <c r="R11" i="196"/>
  <c r="J11" i="196"/>
  <c r="O11" i="196"/>
  <c r="G11" i="196"/>
  <c r="S11" i="196"/>
  <c r="K11" i="196"/>
  <c r="N11" i="196"/>
  <c r="V11" i="196"/>
  <c r="S11" i="193"/>
  <c r="O11" i="193"/>
  <c r="K11" i="193"/>
  <c r="G11" i="193"/>
  <c r="R11" i="193"/>
  <c r="V11" i="193"/>
  <c r="J11" i="193"/>
  <c r="T11" i="193"/>
  <c r="P11" i="193"/>
  <c r="L11" i="193"/>
  <c r="H11" i="193"/>
  <c r="N11" i="193"/>
  <c r="Q11" i="193"/>
  <c r="M11" i="193"/>
  <c r="I11" i="193"/>
  <c r="U11" i="193"/>
  <c r="V26" i="193"/>
  <c r="R26" i="193"/>
  <c r="N26" i="193"/>
  <c r="J26" i="193"/>
  <c r="S26" i="193"/>
  <c r="M26" i="193"/>
  <c r="H26" i="193"/>
  <c r="Q26" i="193"/>
  <c r="L26" i="193"/>
  <c r="G26" i="193"/>
  <c r="T26" i="193"/>
  <c r="O26" i="193"/>
  <c r="I26" i="193"/>
  <c r="P26" i="193"/>
  <c r="K26" i="193"/>
  <c r="U26" i="193"/>
  <c r="V16" i="193"/>
  <c r="R16" i="193"/>
  <c r="N16" i="193"/>
  <c r="J16" i="193"/>
  <c r="Q16" i="193"/>
  <c r="L16" i="193"/>
  <c r="G16" i="193"/>
  <c r="K16" i="193"/>
  <c r="P16" i="193"/>
  <c r="S16" i="193"/>
  <c r="M16" i="193"/>
  <c r="H16" i="193"/>
  <c r="U16" i="193"/>
  <c r="O16" i="193"/>
  <c r="I16" i="193"/>
  <c r="T16" i="193"/>
  <c r="D17" i="195"/>
  <c r="V36" i="193"/>
  <c r="R36" i="193"/>
  <c r="N36" i="193"/>
  <c r="J36" i="193"/>
  <c r="Q36" i="193"/>
  <c r="L36" i="193"/>
  <c r="G36" i="193"/>
  <c r="U36" i="193"/>
  <c r="P36" i="193"/>
  <c r="K36" i="193"/>
  <c r="S36" i="193"/>
  <c r="M36" i="193"/>
  <c r="H36" i="193"/>
  <c r="T36" i="193"/>
  <c r="O36" i="193"/>
  <c r="I36" i="193"/>
  <c r="U12" i="193"/>
  <c r="Q12" i="193"/>
  <c r="M12" i="193"/>
  <c r="I12" i="193"/>
  <c r="P12" i="193"/>
  <c r="H12" i="193"/>
  <c r="T12" i="193"/>
  <c r="V12" i="193"/>
  <c r="R12" i="193"/>
  <c r="N12" i="193"/>
  <c r="J12" i="193"/>
  <c r="L12" i="193"/>
  <c r="O12" i="193"/>
  <c r="K12" i="193"/>
  <c r="G12" i="193"/>
  <c r="S12" i="193"/>
  <c r="V34" i="193"/>
  <c r="R34" i="193"/>
  <c r="N34" i="193"/>
  <c r="J34" i="193"/>
  <c r="U34" i="193"/>
  <c r="P34" i="193"/>
  <c r="K34" i="193"/>
  <c r="T34" i="193"/>
  <c r="O34" i="193"/>
  <c r="I34" i="193"/>
  <c r="Q34" i="193"/>
  <c r="L34" i="193"/>
  <c r="G34" i="193"/>
  <c r="M34" i="193"/>
  <c r="H34" i="193"/>
  <c r="S34" i="193"/>
  <c r="D9" i="195"/>
  <c r="D6" i="195"/>
  <c r="D20" i="195"/>
  <c r="D29" i="195"/>
  <c r="D25" i="195"/>
  <c r="D23" i="195"/>
  <c r="R32" i="195"/>
  <c r="D37" i="195"/>
  <c r="D22" i="195"/>
  <c r="D32" i="195"/>
  <c r="R37" i="195"/>
  <c r="T20" i="196"/>
  <c r="P20" i="196"/>
  <c r="L20" i="196"/>
  <c r="H20" i="196"/>
  <c r="S20" i="196"/>
  <c r="O20" i="196"/>
  <c r="K20" i="196"/>
  <c r="G20" i="196"/>
  <c r="U20" i="196"/>
  <c r="Q20" i="196"/>
  <c r="M20" i="196"/>
  <c r="I20" i="196"/>
  <c r="V20" i="196"/>
  <c r="R20" i="196"/>
  <c r="J20" i="196"/>
  <c r="N20" i="196"/>
  <c r="V19" i="196"/>
  <c r="R19" i="196"/>
  <c r="N19" i="196"/>
  <c r="J19" i="196"/>
  <c r="U19" i="196"/>
  <c r="Q19" i="196"/>
  <c r="M19" i="196"/>
  <c r="I19" i="196"/>
  <c r="S19" i="196"/>
  <c r="O19" i="196"/>
  <c r="K19" i="196"/>
  <c r="G19" i="196"/>
  <c r="H19" i="196"/>
  <c r="T19" i="196"/>
  <c r="L19" i="196"/>
  <c r="P19" i="196"/>
  <c r="T17" i="193"/>
  <c r="P17" i="193"/>
  <c r="L17" i="193"/>
  <c r="H17" i="193"/>
  <c r="U17" i="193"/>
  <c r="O17" i="193"/>
  <c r="J17" i="193"/>
  <c r="S17" i="193"/>
  <c r="I17" i="193"/>
  <c r="V17" i="193"/>
  <c r="Q17" i="193"/>
  <c r="K17" i="193"/>
  <c r="N17" i="193"/>
  <c r="R17" i="193"/>
  <c r="M17" i="193"/>
  <c r="G17" i="193"/>
  <c r="D3" i="195"/>
  <c r="D11" i="195"/>
  <c r="D10" i="195"/>
  <c r="D24" i="195"/>
  <c r="D30" i="195"/>
  <c r="R35" i="195"/>
  <c r="D27" i="195"/>
  <c r="D35" i="195"/>
  <c r="R30" i="195"/>
  <c r="S13" i="193"/>
  <c r="O13" i="193"/>
  <c r="K13" i="193"/>
  <c r="G13" i="193"/>
  <c r="J13" i="193"/>
  <c r="R13" i="193"/>
  <c r="T13" i="193"/>
  <c r="P13" i="193"/>
  <c r="L13" i="193"/>
  <c r="H13" i="193"/>
  <c r="V13" i="193"/>
  <c r="N13" i="193"/>
  <c r="M13" i="193"/>
  <c r="I13" i="193"/>
  <c r="U13" i="193"/>
  <c r="Q13" i="193"/>
  <c r="T33" i="193"/>
  <c r="P33" i="193"/>
  <c r="L33" i="193"/>
  <c r="H33" i="193"/>
  <c r="R33" i="193"/>
  <c r="M33" i="193"/>
  <c r="G33" i="193"/>
  <c r="V33" i="193"/>
  <c r="Q33" i="193"/>
  <c r="K33" i="193"/>
  <c r="S33" i="193"/>
  <c r="N33" i="193"/>
  <c r="I33" i="193"/>
  <c r="J33" i="193"/>
  <c r="U33" i="193"/>
  <c r="O33" i="193"/>
  <c r="D8" i="195"/>
  <c r="V32" i="193"/>
  <c r="R32" i="193"/>
  <c r="N32" i="193"/>
  <c r="J32" i="193"/>
  <c r="T32" i="193"/>
  <c r="O32" i="193"/>
  <c r="I32" i="193"/>
  <c r="S32" i="193"/>
  <c r="M32" i="193"/>
  <c r="H32" i="193"/>
  <c r="U32" i="193"/>
  <c r="P32" i="193"/>
  <c r="K32" i="193"/>
  <c r="G32" i="193"/>
  <c r="Q32" i="193"/>
  <c r="L32" i="193"/>
  <c r="V21" i="193"/>
  <c r="R21" i="193"/>
  <c r="N21" i="193"/>
  <c r="J21" i="193"/>
  <c r="U21" i="193"/>
  <c r="P21" i="193"/>
  <c r="K21" i="193"/>
  <c r="T21" i="193"/>
  <c r="O21" i="193"/>
  <c r="I21" i="193"/>
  <c r="Q21" i="193"/>
  <c r="L21" i="193"/>
  <c r="G21" i="193"/>
  <c r="S21" i="193"/>
  <c r="M21" i="193"/>
  <c r="H21" i="193"/>
  <c r="D5" i="195"/>
  <c r="D13" i="195"/>
  <c r="D12" i="195"/>
  <c r="R27" i="195"/>
  <c r="D15" i="195"/>
  <c r="R28" i="195"/>
  <c r="R36" i="195"/>
  <c r="D33" i="195"/>
  <c r="D14" i="195"/>
  <c r="D28" i="195"/>
  <c r="D36" i="195"/>
  <c r="T13" i="196"/>
  <c r="P13" i="196"/>
  <c r="L13" i="196"/>
  <c r="H13" i="196"/>
  <c r="S13" i="196"/>
  <c r="O13" i="196"/>
  <c r="K13" i="196"/>
  <c r="G13" i="196"/>
  <c r="U13" i="196"/>
  <c r="Q13" i="196"/>
  <c r="M13" i="196"/>
  <c r="I13" i="196"/>
  <c r="N13" i="196"/>
  <c r="J13" i="196"/>
  <c r="R13" i="196"/>
  <c r="V13" i="196"/>
  <c r="V12" i="196"/>
  <c r="R12" i="196"/>
  <c r="N12" i="196"/>
  <c r="J12" i="196"/>
  <c r="U12" i="196"/>
  <c r="Q12" i="196"/>
  <c r="S12" i="196"/>
  <c r="O12" i="196"/>
  <c r="K12" i="196"/>
  <c r="G12" i="196"/>
  <c r="P12" i="196"/>
  <c r="H12" i="196"/>
  <c r="M12" i="196"/>
  <c r="T12" i="196"/>
  <c r="I12" i="196"/>
  <c r="L12" i="196"/>
  <c r="D26" i="195"/>
  <c r="R33" i="195"/>
  <c r="V21" i="196"/>
  <c r="R21" i="196"/>
  <c r="N21" i="196"/>
  <c r="J21" i="196"/>
  <c r="U21" i="196"/>
  <c r="Q21" i="196"/>
  <c r="M21" i="196"/>
  <c r="I21" i="196"/>
  <c r="S21" i="196"/>
  <c r="O21" i="196"/>
  <c r="K21" i="196"/>
  <c r="G21" i="196"/>
  <c r="T21" i="196"/>
  <c r="P21" i="196"/>
  <c r="H21" i="196"/>
  <c r="L21" i="196"/>
  <c r="T20" i="193"/>
  <c r="P20" i="193"/>
  <c r="L20" i="193"/>
  <c r="L23" i="193" s="1"/>
  <c r="H20" i="193"/>
  <c r="R20" i="193"/>
  <c r="M20" i="193"/>
  <c r="G20" i="193"/>
  <c r="V20" i="193"/>
  <c r="Q20" i="193"/>
  <c r="K20" i="193"/>
  <c r="S20" i="193"/>
  <c r="N20" i="193"/>
  <c r="I20" i="193"/>
  <c r="O20" i="193"/>
  <c r="J20" i="193"/>
  <c r="U20" i="193"/>
  <c r="D4" i="195"/>
  <c r="T35" i="193"/>
  <c r="P35" i="193"/>
  <c r="L35" i="193"/>
  <c r="H35" i="193"/>
  <c r="S35" i="193"/>
  <c r="N35" i="193"/>
  <c r="I35" i="193"/>
  <c r="R35" i="193"/>
  <c r="M35" i="193"/>
  <c r="G35" i="193"/>
  <c r="U35" i="193"/>
  <c r="O35" i="193"/>
  <c r="J35" i="193"/>
  <c r="Q35" i="193"/>
  <c r="K35" i="193"/>
  <c r="V35" i="193"/>
  <c r="T27" i="193"/>
  <c r="P27" i="193"/>
  <c r="L27" i="193"/>
  <c r="H27" i="193"/>
  <c r="V27" i="193"/>
  <c r="Q27" i="193"/>
  <c r="K27" i="193"/>
  <c r="U27" i="193"/>
  <c r="O27" i="193"/>
  <c r="J27" i="193"/>
  <c r="R27" i="193"/>
  <c r="M27" i="193"/>
  <c r="G27" i="193"/>
  <c r="S27" i="193"/>
  <c r="N27" i="193"/>
  <c r="I27" i="193"/>
  <c r="U10" i="193"/>
  <c r="Q10" i="193"/>
  <c r="M10" i="193"/>
  <c r="I10" i="193"/>
  <c r="T10" i="193"/>
  <c r="L10" i="193"/>
  <c r="H10" i="193"/>
  <c r="H14" i="193" s="1"/>
  <c r="V10" i="193"/>
  <c r="R10" i="193"/>
  <c r="N10" i="193"/>
  <c r="J10" i="193"/>
  <c r="P10" i="193"/>
  <c r="G10" i="193"/>
  <c r="S10" i="193"/>
  <c r="O10" i="193"/>
  <c r="K10" i="193"/>
  <c r="T25" i="193"/>
  <c r="P25" i="193"/>
  <c r="L25" i="193"/>
  <c r="H25" i="193"/>
  <c r="U25" i="193"/>
  <c r="O25" i="193"/>
  <c r="J25" i="193"/>
  <c r="S25" i="193"/>
  <c r="N25" i="193"/>
  <c r="I25" i="193"/>
  <c r="V25" i="193"/>
  <c r="Q25" i="193"/>
  <c r="K25" i="193"/>
  <c r="M25" i="193"/>
  <c r="G25" i="193"/>
  <c r="R25" i="193"/>
  <c r="D7" i="195"/>
  <c r="D38" i="195"/>
  <c r="D16" i="195"/>
  <c r="D34" i="195"/>
  <c r="D21" i="195"/>
  <c r="D19" i="195"/>
  <c r="D31" i="195"/>
  <c r="V10" i="196"/>
  <c r="R10" i="196"/>
  <c r="N10" i="196"/>
  <c r="J10" i="196"/>
  <c r="S10" i="196"/>
  <c r="O10" i="196"/>
  <c r="K10" i="196"/>
  <c r="G10" i="196"/>
  <c r="T10" i="196"/>
  <c r="L10" i="196"/>
  <c r="Q10" i="196"/>
  <c r="I10" i="196"/>
  <c r="U10" i="196"/>
  <c r="M10" i="196"/>
  <c r="P10" i="196"/>
  <c r="H10" i="196"/>
  <c r="R34" i="195"/>
  <c r="D18" i="195"/>
  <c r="R29" i="195"/>
  <c r="R38" i="195"/>
  <c r="T18" i="196"/>
  <c r="P18" i="196"/>
  <c r="L18" i="196"/>
  <c r="H18" i="196"/>
  <c r="S18" i="196"/>
  <c r="O18" i="196"/>
  <c r="K18" i="196"/>
  <c r="G18" i="196"/>
  <c r="U18" i="196"/>
  <c r="Q18" i="196"/>
  <c r="M18" i="196"/>
  <c r="I18" i="196"/>
  <c r="J18" i="196"/>
  <c r="V18" i="196"/>
  <c r="N18" i="196"/>
  <c r="R18" i="196"/>
  <c r="V17" i="196"/>
  <c r="R17" i="196"/>
  <c r="N17" i="196"/>
  <c r="J17" i="196"/>
  <c r="U17" i="196"/>
  <c r="Q17" i="196"/>
  <c r="M17" i="196"/>
  <c r="I17" i="196"/>
  <c r="S17" i="196"/>
  <c r="O17" i="196"/>
  <c r="K17" i="196"/>
  <c r="G17" i="196"/>
  <c r="L17" i="196"/>
  <c r="H17" i="196"/>
  <c r="P17" i="196"/>
  <c r="T17" i="196"/>
  <c r="V17" i="192"/>
  <c r="R17" i="192"/>
  <c r="N17" i="192"/>
  <c r="J17" i="192"/>
  <c r="L17" i="192"/>
  <c r="U17" i="192"/>
  <c r="Q17" i="192"/>
  <c r="M17" i="192"/>
  <c r="I17" i="192"/>
  <c r="T17" i="192"/>
  <c r="H17" i="192"/>
  <c r="S17" i="192"/>
  <c r="O17" i="192"/>
  <c r="K17" i="192"/>
  <c r="G17" i="192"/>
  <c r="P17" i="192"/>
  <c r="T18" i="192"/>
  <c r="P18" i="192"/>
  <c r="L18" i="192"/>
  <c r="H18" i="192"/>
  <c r="N18" i="192"/>
  <c r="S18" i="192"/>
  <c r="O18" i="192"/>
  <c r="K18" i="192"/>
  <c r="G18" i="192"/>
  <c r="V18" i="192"/>
  <c r="J18" i="192"/>
  <c r="U18" i="192"/>
  <c r="Q18" i="192"/>
  <c r="M18" i="192"/>
  <c r="I18" i="192"/>
  <c r="R18" i="192"/>
  <c r="V19" i="192"/>
  <c r="R19" i="192"/>
  <c r="N19" i="192"/>
  <c r="J19" i="192"/>
  <c r="T19" i="192"/>
  <c r="H19" i="192"/>
  <c r="U19" i="192"/>
  <c r="Q19" i="192"/>
  <c r="M19" i="192"/>
  <c r="I19" i="192"/>
  <c r="P19" i="192"/>
  <c r="S19" i="192"/>
  <c r="O19" i="192"/>
  <c r="K19" i="192"/>
  <c r="G19" i="192"/>
  <c r="L19" i="192"/>
  <c r="T10" i="192"/>
  <c r="P10" i="192"/>
  <c r="L10" i="192"/>
  <c r="H10" i="192"/>
  <c r="O10" i="192"/>
  <c r="V10" i="192"/>
  <c r="J10" i="192"/>
  <c r="S10" i="192"/>
  <c r="G10" i="192"/>
  <c r="N10" i="192"/>
  <c r="U10" i="192"/>
  <c r="Q10" i="192"/>
  <c r="M10" i="192"/>
  <c r="I10" i="192"/>
  <c r="K10" i="192"/>
  <c r="R10" i="192"/>
  <c r="T20" i="192"/>
  <c r="P20" i="192"/>
  <c r="L20" i="192"/>
  <c r="H20" i="192"/>
  <c r="N20" i="192"/>
  <c r="S20" i="192"/>
  <c r="O20" i="192"/>
  <c r="K20" i="192"/>
  <c r="G20" i="192"/>
  <c r="V20" i="192"/>
  <c r="J20" i="192"/>
  <c r="U20" i="192"/>
  <c r="Q20" i="192"/>
  <c r="M20" i="192"/>
  <c r="I20" i="192"/>
  <c r="R20" i="192"/>
  <c r="V21" i="192"/>
  <c r="R21" i="192"/>
  <c r="N21" i="192"/>
  <c r="J21" i="192"/>
  <c r="H21" i="192"/>
  <c r="U21" i="192"/>
  <c r="Q21" i="192"/>
  <c r="M21" i="192"/>
  <c r="I21" i="192"/>
  <c r="T21" i="192"/>
  <c r="P21" i="192"/>
  <c r="L21" i="192"/>
  <c r="S21" i="192"/>
  <c r="O21" i="192"/>
  <c r="K21" i="192"/>
  <c r="G21" i="192"/>
  <c r="T12" i="192"/>
  <c r="P12" i="192"/>
  <c r="L12" i="192"/>
  <c r="H12" i="192"/>
  <c r="V12" i="192"/>
  <c r="J12" i="192"/>
  <c r="S12" i="192"/>
  <c r="O12" i="192"/>
  <c r="K12" i="192"/>
  <c r="G12" i="192"/>
  <c r="N12" i="192"/>
  <c r="U12" i="192"/>
  <c r="Q12" i="192"/>
  <c r="M12" i="192"/>
  <c r="I12" i="192"/>
  <c r="R12" i="192"/>
  <c r="V13" i="192"/>
  <c r="R13" i="192"/>
  <c r="N13" i="192"/>
  <c r="J13" i="192"/>
  <c r="P13" i="192"/>
  <c r="U13" i="192"/>
  <c r="Q13" i="192"/>
  <c r="M13" i="192"/>
  <c r="I13" i="192"/>
  <c r="T13" i="192"/>
  <c r="H13" i="192"/>
  <c r="S13" i="192"/>
  <c r="O13" i="192"/>
  <c r="K13" i="192"/>
  <c r="G13" i="192"/>
  <c r="L13" i="192"/>
  <c r="V11" i="192"/>
  <c r="R11" i="192"/>
  <c r="N11" i="192"/>
  <c r="J11" i="192"/>
  <c r="U11" i="192"/>
  <c r="M11" i="192"/>
  <c r="L11" i="192"/>
  <c r="Q11" i="192"/>
  <c r="I11" i="192"/>
  <c r="T11" i="192"/>
  <c r="H11" i="192"/>
  <c r="S11" i="192"/>
  <c r="O11" i="192"/>
  <c r="K11" i="192"/>
  <c r="G11" i="192"/>
  <c r="P11" i="192"/>
  <c r="T17" i="191"/>
  <c r="P17" i="191"/>
  <c r="L17" i="191"/>
  <c r="H17" i="191"/>
  <c r="N17" i="191"/>
  <c r="S17" i="191"/>
  <c r="O17" i="191"/>
  <c r="K17" i="191"/>
  <c r="G17" i="191"/>
  <c r="R17" i="191"/>
  <c r="U17" i="191"/>
  <c r="Q17" i="191"/>
  <c r="M17" i="191"/>
  <c r="I17" i="191"/>
  <c r="V17" i="191"/>
  <c r="J17" i="191"/>
  <c r="V12" i="191"/>
  <c r="R12" i="191"/>
  <c r="N12" i="191"/>
  <c r="J12" i="191"/>
  <c r="P12" i="191"/>
  <c r="H12" i="191"/>
  <c r="U12" i="191"/>
  <c r="Q12" i="191"/>
  <c r="M12" i="191"/>
  <c r="I12" i="191"/>
  <c r="L12" i="191"/>
  <c r="S12" i="191"/>
  <c r="O12" i="191"/>
  <c r="K12" i="191"/>
  <c r="G12" i="191"/>
  <c r="T12" i="191"/>
  <c r="T19" i="191"/>
  <c r="P19" i="191"/>
  <c r="L19" i="191"/>
  <c r="H19" i="191"/>
  <c r="R19" i="191"/>
  <c r="J19" i="191"/>
  <c r="S19" i="191"/>
  <c r="O19" i="191"/>
  <c r="K19" i="191"/>
  <c r="G19" i="191"/>
  <c r="V19" i="191"/>
  <c r="N19" i="191"/>
  <c r="U19" i="191"/>
  <c r="Q19" i="191"/>
  <c r="M19" i="191"/>
  <c r="I19" i="191"/>
  <c r="V18" i="191"/>
  <c r="R18" i="191"/>
  <c r="N18" i="191"/>
  <c r="J18" i="191"/>
  <c r="T18" i="191"/>
  <c r="H18" i="191"/>
  <c r="U18" i="191"/>
  <c r="Q18" i="191"/>
  <c r="M18" i="191"/>
  <c r="I18" i="191"/>
  <c r="P18" i="191"/>
  <c r="S18" i="191"/>
  <c r="O18" i="191"/>
  <c r="K18" i="191"/>
  <c r="G18" i="191"/>
  <c r="L18" i="191"/>
  <c r="V16" i="191"/>
  <c r="R16" i="191"/>
  <c r="N16" i="191"/>
  <c r="J16" i="191"/>
  <c r="L16" i="191"/>
  <c r="U16" i="191"/>
  <c r="Q16" i="191"/>
  <c r="M16" i="191"/>
  <c r="I16" i="191"/>
  <c r="T16" i="191"/>
  <c r="H16" i="191"/>
  <c r="S16" i="191"/>
  <c r="O16" i="191"/>
  <c r="K16" i="191"/>
  <c r="G16" i="191"/>
  <c r="P16" i="191"/>
  <c r="T11" i="191"/>
  <c r="P11" i="191"/>
  <c r="L11" i="191"/>
  <c r="H11" i="191"/>
  <c r="N11" i="191"/>
  <c r="S11" i="191"/>
  <c r="O11" i="191"/>
  <c r="K11" i="191"/>
  <c r="G11" i="191"/>
  <c r="R11" i="191"/>
  <c r="U11" i="191"/>
  <c r="Q11" i="191"/>
  <c r="M11" i="191"/>
  <c r="I11" i="191"/>
  <c r="V11" i="191"/>
  <c r="J11" i="191"/>
  <c r="V10" i="191"/>
  <c r="R10" i="191"/>
  <c r="R13" i="191" s="1"/>
  <c r="N10" i="191"/>
  <c r="J10" i="191"/>
  <c r="J13" i="191" s="1"/>
  <c r="T10" i="191"/>
  <c r="H10" i="191"/>
  <c r="U10" i="191"/>
  <c r="U13" i="191" s="1"/>
  <c r="Q10" i="191"/>
  <c r="Q13" i="191" s="1"/>
  <c r="M10" i="191"/>
  <c r="M13" i="191" s="1"/>
  <c r="I10" i="191"/>
  <c r="L10" i="191"/>
  <c r="L13" i="191" s="1"/>
  <c r="S10" i="191"/>
  <c r="O10" i="191"/>
  <c r="K10" i="191"/>
  <c r="G10" i="191"/>
  <c r="P10" i="191"/>
  <c r="V20" i="191"/>
  <c r="R20" i="191"/>
  <c r="N20" i="191"/>
  <c r="J20" i="191"/>
  <c r="U20" i="191"/>
  <c r="Q20" i="191"/>
  <c r="M20" i="191"/>
  <c r="I20" i="191"/>
  <c r="T20" i="191"/>
  <c r="P20" i="191"/>
  <c r="L20" i="191"/>
  <c r="S20" i="191"/>
  <c r="O20" i="191"/>
  <c r="K20" i="191"/>
  <c r="G20" i="191"/>
  <c r="H20" i="191"/>
  <c r="G18" i="185"/>
  <c r="K18" i="185"/>
  <c r="O18" i="185"/>
  <c r="S18" i="185"/>
  <c r="J18" i="185"/>
  <c r="V18" i="185"/>
  <c r="H18" i="185"/>
  <c r="L18" i="185"/>
  <c r="P18" i="185"/>
  <c r="T18" i="185"/>
  <c r="R18" i="185"/>
  <c r="I18" i="185"/>
  <c r="M18" i="185"/>
  <c r="Q18" i="185"/>
  <c r="U18" i="185"/>
  <c r="N18" i="185"/>
  <c r="G20" i="185"/>
  <c r="K20" i="185"/>
  <c r="O20" i="185"/>
  <c r="S20" i="185"/>
  <c r="N20" i="185"/>
  <c r="H20" i="185"/>
  <c r="L20" i="185"/>
  <c r="P20" i="185"/>
  <c r="T20" i="185"/>
  <c r="J20" i="185"/>
  <c r="V20" i="185"/>
  <c r="I20" i="185"/>
  <c r="M20" i="185"/>
  <c r="Q20" i="185"/>
  <c r="U20" i="185"/>
  <c r="R20" i="185"/>
  <c r="G17" i="185"/>
  <c r="H17" i="185"/>
  <c r="L17" i="185"/>
  <c r="P17" i="185"/>
  <c r="T17" i="185"/>
  <c r="S17" i="185"/>
  <c r="I17" i="185"/>
  <c r="M17" i="185"/>
  <c r="Q17" i="185"/>
  <c r="U17" i="185"/>
  <c r="O17" i="185"/>
  <c r="J17" i="185"/>
  <c r="N17" i="185"/>
  <c r="R17" i="185"/>
  <c r="V17" i="185"/>
  <c r="K17" i="185"/>
  <c r="G19" i="185"/>
  <c r="K19" i="185"/>
  <c r="O19" i="185"/>
  <c r="S19" i="185"/>
  <c r="R19" i="185"/>
  <c r="H19" i="185"/>
  <c r="L19" i="185"/>
  <c r="P19" i="185"/>
  <c r="T19" i="185"/>
  <c r="N19" i="185"/>
  <c r="I19" i="185"/>
  <c r="M19" i="185"/>
  <c r="Q19" i="185"/>
  <c r="U19" i="185"/>
  <c r="J19" i="185"/>
  <c r="V19" i="185"/>
  <c r="G21" i="185"/>
  <c r="K21" i="185"/>
  <c r="O21" i="185"/>
  <c r="S21" i="185"/>
  <c r="J21" i="185"/>
  <c r="V21" i="185"/>
  <c r="H21" i="185"/>
  <c r="L21" i="185"/>
  <c r="P21" i="185"/>
  <c r="T21" i="185"/>
  <c r="R21" i="185"/>
  <c r="I21" i="185"/>
  <c r="M21" i="185"/>
  <c r="Q21" i="185"/>
  <c r="U21" i="185"/>
  <c r="N21" i="185"/>
  <c r="V12" i="185"/>
  <c r="R12" i="185"/>
  <c r="N12" i="185"/>
  <c r="J12" i="185"/>
  <c r="U12" i="185"/>
  <c r="Q12" i="185"/>
  <c r="M12" i="185"/>
  <c r="I12" i="185"/>
  <c r="T12" i="185"/>
  <c r="L12" i="185"/>
  <c r="S12" i="185"/>
  <c r="K12" i="185"/>
  <c r="H12" i="185"/>
  <c r="O12" i="185"/>
  <c r="G12" i="185"/>
  <c r="P12" i="185"/>
  <c r="S11" i="185"/>
  <c r="O11" i="185"/>
  <c r="K11" i="185"/>
  <c r="G11" i="185"/>
  <c r="R11" i="185"/>
  <c r="M11" i="185"/>
  <c r="H11" i="185"/>
  <c r="V11" i="185"/>
  <c r="Q11" i="185"/>
  <c r="L11" i="185"/>
  <c r="U11" i="185"/>
  <c r="J11" i="185"/>
  <c r="T11" i="185"/>
  <c r="N11" i="185"/>
  <c r="I11" i="185"/>
  <c r="P11" i="185"/>
  <c r="T13" i="185"/>
  <c r="P13" i="185"/>
  <c r="L13" i="185"/>
  <c r="H13" i="185"/>
  <c r="S13" i="185"/>
  <c r="O13" i="185"/>
  <c r="K13" i="185"/>
  <c r="G13" i="185"/>
  <c r="R13" i="185"/>
  <c r="J13" i="185"/>
  <c r="Q13" i="185"/>
  <c r="I13" i="185"/>
  <c r="N13" i="185"/>
  <c r="U13" i="185"/>
  <c r="M13" i="185"/>
  <c r="V13" i="185"/>
  <c r="U10" i="185"/>
  <c r="Q10" i="185"/>
  <c r="M10" i="185"/>
  <c r="I10" i="185"/>
  <c r="T10" i="185"/>
  <c r="O10" i="185"/>
  <c r="O14" i="185" s="1"/>
  <c r="J10" i="185"/>
  <c r="S10" i="185"/>
  <c r="N10" i="185"/>
  <c r="H10" i="185"/>
  <c r="R10" i="185"/>
  <c r="G10" i="185"/>
  <c r="V10" i="185"/>
  <c r="P10" i="185"/>
  <c r="K10" i="185"/>
  <c r="L10" i="185"/>
  <c r="D27" i="119"/>
  <c r="D38" i="119"/>
  <c r="D28" i="119"/>
  <c r="R31" i="119"/>
  <c r="R38" i="119"/>
  <c r="R33" i="119"/>
  <c r="R32" i="119"/>
  <c r="D37" i="119"/>
  <c r="R27" i="119"/>
  <c r="D34" i="119"/>
  <c r="D33" i="119"/>
  <c r="D3" i="119"/>
  <c r="D36" i="119"/>
  <c r="D30" i="119"/>
  <c r="R30" i="119"/>
  <c r="R29" i="119"/>
  <c r="R28" i="119"/>
  <c r="D35" i="119"/>
  <c r="D29" i="119"/>
  <c r="D31" i="119"/>
  <c r="D32" i="119"/>
  <c r="R35" i="119"/>
  <c r="R37" i="119"/>
  <c r="R34" i="119"/>
  <c r="R36" i="119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T29" i="84"/>
  <c r="U29" i="84"/>
  <c r="U32" i="84" s="1"/>
  <c r="V29" i="84"/>
  <c r="S29" i="84"/>
  <c r="S32" i="84" s="1"/>
  <c r="M29" i="84"/>
  <c r="N29" i="84"/>
  <c r="K29" i="84"/>
  <c r="L29" i="84"/>
  <c r="Q29" i="84"/>
  <c r="R29" i="84"/>
  <c r="O29" i="84"/>
  <c r="P29" i="84"/>
  <c r="I29" i="84"/>
  <c r="J29" i="84"/>
  <c r="G29" i="84"/>
  <c r="H29" i="84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S34" i="257"/>
  <c r="E30" i="257"/>
  <c r="E22" i="257"/>
  <c r="E6" i="257"/>
  <c r="E8" i="257"/>
  <c r="E12" i="257"/>
  <c r="E26" i="257"/>
  <c r="S35" i="257"/>
  <c r="E10" i="257"/>
  <c r="E32" i="257"/>
  <c r="E18" i="257"/>
  <c r="E11" i="257"/>
  <c r="E14" i="257"/>
  <c r="E31" i="257"/>
  <c r="E21" i="257"/>
  <c r="E23" i="257"/>
  <c r="E20" i="257"/>
  <c r="E24" i="257"/>
  <c r="E7" i="257"/>
  <c r="E33" i="257"/>
  <c r="E36" i="257"/>
  <c r="E17" i="257"/>
  <c r="E16" i="257"/>
  <c r="S32" i="257"/>
  <c r="E29" i="257"/>
  <c r="E35" i="257"/>
  <c r="S27" i="257"/>
  <c r="S33" i="257"/>
  <c r="E28" i="257"/>
  <c r="E4" i="257"/>
  <c r="E19" i="257"/>
  <c r="S37" i="257"/>
  <c r="E5" i="257"/>
  <c r="E27" i="257"/>
  <c r="E34" i="257"/>
  <c r="S36" i="257"/>
  <c r="S30" i="257"/>
  <c r="E3" i="257"/>
  <c r="E38" i="257"/>
  <c r="S28" i="257"/>
  <c r="S31" i="257"/>
  <c r="E9" i="257"/>
  <c r="E25" i="257"/>
  <c r="E13" i="257"/>
  <c r="E15" i="257"/>
  <c r="E37" i="257"/>
  <c r="S38" i="257"/>
  <c r="S29" i="257"/>
  <c r="O14" i="259" l="1"/>
  <c r="K14" i="259"/>
  <c r="G14" i="259"/>
  <c r="Q14" i="259"/>
  <c r="E12" i="259"/>
  <c r="P12" i="259"/>
  <c r="N12" i="259"/>
  <c r="M12" i="259"/>
  <c r="Q13" i="259"/>
  <c r="O13" i="259"/>
  <c r="I13" i="259"/>
  <c r="D13" i="259"/>
  <c r="M11" i="259"/>
  <c r="L11" i="259"/>
  <c r="R11" i="259"/>
  <c r="S11" i="259"/>
  <c r="H14" i="259"/>
  <c r="I14" i="259"/>
  <c r="E14" i="259"/>
  <c r="L14" i="259"/>
  <c r="O12" i="259"/>
  <c r="L12" i="259"/>
  <c r="J12" i="259"/>
  <c r="I12" i="259"/>
  <c r="M13" i="259"/>
  <c r="L13" i="259"/>
  <c r="H13" i="259"/>
  <c r="N13" i="259"/>
  <c r="S10" i="259"/>
  <c r="Q10" i="259"/>
  <c r="P10" i="259"/>
  <c r="E11" i="259"/>
  <c r="D11" i="259"/>
  <c r="N11" i="259"/>
  <c r="O11" i="259"/>
  <c r="R20" i="260"/>
  <c r="U20" i="260"/>
  <c r="P12" i="260"/>
  <c r="G12" i="260"/>
  <c r="P14" i="259"/>
  <c r="D14" i="259"/>
  <c r="R14" i="259"/>
  <c r="J14" i="259"/>
  <c r="S12" i="259"/>
  <c r="H12" i="259"/>
  <c r="D12" i="259"/>
  <c r="F12" i="259"/>
  <c r="S13" i="259"/>
  <c r="F13" i="259"/>
  <c r="G13" i="259"/>
  <c r="J13" i="259"/>
  <c r="P11" i="259"/>
  <c r="Q11" i="259"/>
  <c r="J11" i="259"/>
  <c r="K11" i="259"/>
  <c r="M14" i="259"/>
  <c r="F14" i="259"/>
  <c r="S14" i="259"/>
  <c r="N14" i="259"/>
  <c r="K12" i="259"/>
  <c r="R12" i="259"/>
  <c r="Q12" i="259"/>
  <c r="G12" i="259"/>
  <c r="P13" i="259"/>
  <c r="K13" i="259"/>
  <c r="E13" i="259"/>
  <c r="R13" i="259"/>
  <c r="H11" i="259"/>
  <c r="I11" i="259"/>
  <c r="F11" i="259"/>
  <c r="G11" i="259"/>
  <c r="N12" i="260"/>
  <c r="S12" i="260"/>
  <c r="N10" i="259"/>
  <c r="I10" i="259"/>
  <c r="G10" i="259"/>
  <c r="R10" i="259"/>
  <c r="D10" i="259"/>
  <c r="N20" i="260"/>
  <c r="P20" i="260"/>
  <c r="Q20" i="260"/>
  <c r="G20" i="260"/>
  <c r="J12" i="260"/>
  <c r="L12" i="260"/>
  <c r="I12" i="260"/>
  <c r="R12" i="260"/>
  <c r="K10" i="259"/>
  <c r="M10" i="259"/>
  <c r="J10" i="259"/>
  <c r="L10" i="259"/>
  <c r="H20" i="260"/>
  <c r="I20" i="260"/>
  <c r="J20" i="260"/>
  <c r="O20" i="260"/>
  <c r="O12" i="260"/>
  <c r="T12" i="260"/>
  <c r="Q12" i="260"/>
  <c r="K12" i="260"/>
  <c r="T20" i="260"/>
  <c r="K20" i="260"/>
  <c r="M12" i="260"/>
  <c r="O10" i="259"/>
  <c r="E10" i="259"/>
  <c r="F10" i="259"/>
  <c r="F15" i="259" s="1"/>
  <c r="H10" i="259"/>
  <c r="H15" i="259" s="1"/>
  <c r="L20" i="260"/>
  <c r="K5" i="260" s="1"/>
  <c r="M20" i="260"/>
  <c r="V20" i="260"/>
  <c r="S20" i="260"/>
  <c r="H12" i="260"/>
  <c r="U12" i="260"/>
  <c r="V19" i="255"/>
  <c r="R19" i="255"/>
  <c r="R32" i="251"/>
  <c r="N19" i="255"/>
  <c r="K13" i="225"/>
  <c r="S15" i="255"/>
  <c r="L15" i="255"/>
  <c r="V33" i="255"/>
  <c r="J25" i="255"/>
  <c r="H19" i="255"/>
  <c r="T19" i="255"/>
  <c r="V25" i="255"/>
  <c r="J19" i="255"/>
  <c r="T32" i="251"/>
  <c r="N13" i="253"/>
  <c r="G33" i="254"/>
  <c r="N14" i="254"/>
  <c r="L14" i="254"/>
  <c r="M15" i="255"/>
  <c r="R15" i="255"/>
  <c r="N15" i="255"/>
  <c r="O15" i="255"/>
  <c r="J33" i="255"/>
  <c r="N33" i="255"/>
  <c r="I33" i="255"/>
  <c r="G33" i="255"/>
  <c r="R25" i="255"/>
  <c r="N25" i="255"/>
  <c r="I25" i="255"/>
  <c r="G25" i="255"/>
  <c r="R33" i="255"/>
  <c r="M33" i="255"/>
  <c r="K33" i="255"/>
  <c r="K25" i="255"/>
  <c r="O13" i="253"/>
  <c r="P13" i="253"/>
  <c r="H14" i="254"/>
  <c r="I14" i="254"/>
  <c r="G25" i="254"/>
  <c r="G19" i="254"/>
  <c r="L19" i="255"/>
  <c r="P15" i="255"/>
  <c r="V15" i="255"/>
  <c r="G15" i="255"/>
  <c r="Q15" i="255"/>
  <c r="L33" i="255"/>
  <c r="K5" i="255" s="1"/>
  <c r="H33" i="255"/>
  <c r="Q33" i="255"/>
  <c r="O33" i="255"/>
  <c r="L25" i="255"/>
  <c r="H25" i="255"/>
  <c r="Q25" i="255"/>
  <c r="O25" i="255"/>
  <c r="H15" i="255"/>
  <c r="T15" i="255"/>
  <c r="M25" i="255"/>
  <c r="U19" i="253"/>
  <c r="P19" i="255"/>
  <c r="I15" i="255"/>
  <c r="J15" i="255"/>
  <c r="K15" i="255"/>
  <c r="U15" i="255"/>
  <c r="T33" i="255"/>
  <c r="P33" i="255"/>
  <c r="U33" i="255"/>
  <c r="S33" i="255"/>
  <c r="T25" i="255"/>
  <c r="P25" i="255"/>
  <c r="U25" i="255"/>
  <c r="S25" i="255"/>
  <c r="R22" i="252"/>
  <c r="O19" i="253"/>
  <c r="Q19" i="253"/>
  <c r="M13" i="253"/>
  <c r="U13" i="253"/>
  <c r="H13" i="253"/>
  <c r="T27" i="253"/>
  <c r="Q27" i="253"/>
  <c r="M33" i="254"/>
  <c r="J33" i="254"/>
  <c r="H33" i="254"/>
  <c r="J14" i="254"/>
  <c r="Q14" i="254"/>
  <c r="S25" i="254"/>
  <c r="H25" i="254"/>
  <c r="I25" i="254"/>
  <c r="J25" i="254"/>
  <c r="S19" i="254"/>
  <c r="H19" i="254"/>
  <c r="I19" i="254"/>
  <c r="J19" i="254"/>
  <c r="R13" i="253"/>
  <c r="L13" i="253"/>
  <c r="I33" i="254"/>
  <c r="N33" i="254"/>
  <c r="K33" i="254"/>
  <c r="L33" i="254"/>
  <c r="K5" i="254" s="1"/>
  <c r="K14" i="254"/>
  <c r="G14" i="254"/>
  <c r="U14" i="254"/>
  <c r="V14" i="254"/>
  <c r="O25" i="254"/>
  <c r="L25" i="254"/>
  <c r="M25" i="254"/>
  <c r="N25" i="254"/>
  <c r="O19" i="254"/>
  <c r="L19" i="254"/>
  <c r="M19" i="254"/>
  <c r="N19" i="254"/>
  <c r="Q33" i="254"/>
  <c r="R33" i="254"/>
  <c r="O33" i="254"/>
  <c r="P33" i="254"/>
  <c r="O14" i="254"/>
  <c r="R14" i="254"/>
  <c r="P25" i="254"/>
  <c r="Q25" i="254"/>
  <c r="R25" i="254"/>
  <c r="P19" i="254"/>
  <c r="Q19" i="254"/>
  <c r="R19" i="254"/>
  <c r="S13" i="253"/>
  <c r="U33" i="254"/>
  <c r="V33" i="254"/>
  <c r="S33" i="254"/>
  <c r="T33" i="254"/>
  <c r="P14" i="254"/>
  <c r="S14" i="254"/>
  <c r="M14" i="254"/>
  <c r="T14" i="254"/>
  <c r="K25" i="254"/>
  <c r="T25" i="254"/>
  <c r="U25" i="254"/>
  <c r="V25" i="254"/>
  <c r="K19" i="254"/>
  <c r="T19" i="254"/>
  <c r="U19" i="254"/>
  <c r="V19" i="254"/>
  <c r="O16" i="252"/>
  <c r="P19" i="253"/>
  <c r="K19" i="253"/>
  <c r="I19" i="253"/>
  <c r="N19" i="253"/>
  <c r="J13" i="253"/>
  <c r="K13" i="253"/>
  <c r="H27" i="253"/>
  <c r="K27" i="253"/>
  <c r="I27" i="253"/>
  <c r="N27" i="253"/>
  <c r="L19" i="253"/>
  <c r="T19" i="253"/>
  <c r="M19" i="253"/>
  <c r="R19" i="253"/>
  <c r="I13" i="253"/>
  <c r="Q13" i="253"/>
  <c r="P27" i="253"/>
  <c r="O27" i="253"/>
  <c r="M27" i="253"/>
  <c r="R27" i="253"/>
  <c r="H19" i="253"/>
  <c r="J19" i="253"/>
  <c r="G27" i="253"/>
  <c r="J27" i="253"/>
  <c r="G19" i="253"/>
  <c r="S19" i="253"/>
  <c r="V19" i="253"/>
  <c r="G13" i="253"/>
  <c r="L27" i="253"/>
  <c r="K5" i="253" s="1"/>
  <c r="S27" i="253"/>
  <c r="U27" i="253"/>
  <c r="V27" i="253"/>
  <c r="G22" i="252"/>
  <c r="I22" i="252"/>
  <c r="G30" i="252"/>
  <c r="I30" i="252"/>
  <c r="G16" i="252"/>
  <c r="N32" i="251"/>
  <c r="K22" i="252"/>
  <c r="M22" i="252"/>
  <c r="V30" i="252"/>
  <c r="L30" i="252"/>
  <c r="K5" i="252" s="1"/>
  <c r="R16" i="252"/>
  <c r="L16" i="252"/>
  <c r="M16" i="252"/>
  <c r="H19" i="250"/>
  <c r="L32" i="251"/>
  <c r="K5" i="251" s="1"/>
  <c r="L18" i="251"/>
  <c r="R18" i="251"/>
  <c r="T14" i="251"/>
  <c r="N22" i="252"/>
  <c r="O22" i="252"/>
  <c r="P22" i="252"/>
  <c r="Q22" i="252"/>
  <c r="J30" i="252"/>
  <c r="O30" i="252"/>
  <c r="P30" i="252"/>
  <c r="Q30" i="252"/>
  <c r="V16" i="252"/>
  <c r="S16" i="252"/>
  <c r="P16" i="252"/>
  <c r="Q16" i="252"/>
  <c r="H22" i="252"/>
  <c r="R30" i="252"/>
  <c r="H30" i="252"/>
  <c r="N16" i="252"/>
  <c r="H16" i="252"/>
  <c r="I16" i="252"/>
  <c r="H18" i="251"/>
  <c r="J22" i="252"/>
  <c r="L22" i="252"/>
  <c r="K30" i="252"/>
  <c r="M30" i="252"/>
  <c r="V32" i="251"/>
  <c r="V18" i="251"/>
  <c r="V22" i="252"/>
  <c r="S22" i="252"/>
  <c r="T22" i="252"/>
  <c r="U22" i="252"/>
  <c r="N30" i="252"/>
  <c r="S30" i="252"/>
  <c r="T30" i="252"/>
  <c r="U30" i="252"/>
  <c r="J16" i="252"/>
  <c r="K16" i="252"/>
  <c r="T16" i="252"/>
  <c r="U16" i="252"/>
  <c r="Q18" i="251"/>
  <c r="O14" i="251"/>
  <c r="R14" i="251"/>
  <c r="P14" i="230"/>
  <c r="J32" i="251"/>
  <c r="T18" i="251"/>
  <c r="G18" i="251"/>
  <c r="I18" i="251"/>
  <c r="J18" i="251"/>
  <c r="L14" i="251"/>
  <c r="G14" i="251"/>
  <c r="I14" i="251"/>
  <c r="J14" i="251"/>
  <c r="J24" i="251"/>
  <c r="I24" i="251"/>
  <c r="G24" i="251"/>
  <c r="H24" i="251"/>
  <c r="T14" i="230"/>
  <c r="V19" i="250"/>
  <c r="R19" i="250"/>
  <c r="H27" i="250"/>
  <c r="T14" i="250"/>
  <c r="H32" i="251"/>
  <c r="K18" i="251"/>
  <c r="M18" i="251"/>
  <c r="N18" i="251"/>
  <c r="P14" i="251"/>
  <c r="K14" i="251"/>
  <c r="M14" i="251"/>
  <c r="N14" i="251"/>
  <c r="N24" i="251"/>
  <c r="M24" i="251"/>
  <c r="K24" i="251"/>
  <c r="L24" i="251"/>
  <c r="O18" i="251"/>
  <c r="Q14" i="251"/>
  <c r="R24" i="251"/>
  <c r="Q24" i="251"/>
  <c r="O24" i="251"/>
  <c r="P24" i="251"/>
  <c r="P32" i="251"/>
  <c r="P18" i="251"/>
  <c r="S18" i="251"/>
  <c r="U18" i="251"/>
  <c r="H14" i="251"/>
  <c r="S14" i="251"/>
  <c r="U14" i="251"/>
  <c r="V14" i="251"/>
  <c r="V24" i="251"/>
  <c r="U24" i="251"/>
  <c r="S24" i="251"/>
  <c r="T24" i="251"/>
  <c r="M19" i="250"/>
  <c r="J13" i="248"/>
  <c r="V13" i="248"/>
  <c r="G13" i="248"/>
  <c r="P18" i="248"/>
  <c r="K29" i="249"/>
  <c r="I29" i="249"/>
  <c r="Q17" i="249"/>
  <c r="G17" i="249"/>
  <c r="U21" i="249"/>
  <c r="S21" i="249"/>
  <c r="U12" i="249"/>
  <c r="G12" i="249"/>
  <c r="N19" i="250"/>
  <c r="J19" i="250"/>
  <c r="G19" i="250"/>
  <c r="I19" i="250"/>
  <c r="R27" i="250"/>
  <c r="V27" i="250"/>
  <c r="G27" i="250"/>
  <c r="I27" i="250"/>
  <c r="P14" i="250"/>
  <c r="H14" i="250"/>
  <c r="I14" i="250"/>
  <c r="G14" i="250"/>
  <c r="L27" i="250"/>
  <c r="K5" i="250" s="1"/>
  <c r="K27" i="250"/>
  <c r="M27" i="250"/>
  <c r="J14" i="250"/>
  <c r="M14" i="250"/>
  <c r="K14" i="250"/>
  <c r="L19" i="250"/>
  <c r="O19" i="250"/>
  <c r="Q19" i="250"/>
  <c r="T27" i="250"/>
  <c r="P27" i="250"/>
  <c r="O27" i="250"/>
  <c r="Q27" i="250"/>
  <c r="N14" i="250"/>
  <c r="R14" i="250"/>
  <c r="Q14" i="250"/>
  <c r="O14" i="250"/>
  <c r="K19" i="250"/>
  <c r="P19" i="250"/>
  <c r="T19" i="250"/>
  <c r="S19" i="250"/>
  <c r="U19" i="250"/>
  <c r="N27" i="250"/>
  <c r="J27" i="250"/>
  <c r="S27" i="250"/>
  <c r="U27" i="250"/>
  <c r="V14" i="250"/>
  <c r="L14" i="250"/>
  <c r="U14" i="250"/>
  <c r="S14" i="250"/>
  <c r="J12" i="249"/>
  <c r="G29" i="249"/>
  <c r="M29" i="249"/>
  <c r="M17" i="249"/>
  <c r="N17" i="249"/>
  <c r="K17" i="249"/>
  <c r="L17" i="249"/>
  <c r="N21" i="249"/>
  <c r="G21" i="249"/>
  <c r="I21" i="249"/>
  <c r="L21" i="249"/>
  <c r="Q12" i="249"/>
  <c r="N12" i="249"/>
  <c r="O12" i="249"/>
  <c r="L12" i="249"/>
  <c r="H17" i="249"/>
  <c r="H12" i="249"/>
  <c r="O29" i="249"/>
  <c r="Q29" i="249"/>
  <c r="U17" i="249"/>
  <c r="R17" i="249"/>
  <c r="O17" i="249"/>
  <c r="P17" i="249"/>
  <c r="R21" i="249"/>
  <c r="K21" i="249"/>
  <c r="M21" i="249"/>
  <c r="P21" i="249"/>
  <c r="I12" i="249"/>
  <c r="R12" i="249"/>
  <c r="S12" i="249"/>
  <c r="P12" i="249"/>
  <c r="J17" i="249"/>
  <c r="J21" i="249"/>
  <c r="H21" i="249"/>
  <c r="S29" i="249"/>
  <c r="U29" i="249"/>
  <c r="I17" i="249"/>
  <c r="V17" i="249"/>
  <c r="S17" i="249"/>
  <c r="T17" i="249"/>
  <c r="V21" i="249"/>
  <c r="O21" i="249"/>
  <c r="Q21" i="249"/>
  <c r="T21" i="249"/>
  <c r="M12" i="249"/>
  <c r="V12" i="249"/>
  <c r="K12" i="249"/>
  <c r="T12" i="249"/>
  <c r="I13" i="248"/>
  <c r="J18" i="248"/>
  <c r="J26" i="248"/>
  <c r="H26" i="248"/>
  <c r="L13" i="248"/>
  <c r="H13" i="248"/>
  <c r="K13" i="248"/>
  <c r="M13" i="248"/>
  <c r="T18" i="248"/>
  <c r="M18" i="248"/>
  <c r="N18" i="248"/>
  <c r="K18" i="248"/>
  <c r="N26" i="248"/>
  <c r="K26" i="248"/>
  <c r="L26" i="248"/>
  <c r="K5" i="248" s="1"/>
  <c r="M26" i="248"/>
  <c r="I18" i="248"/>
  <c r="G18" i="248"/>
  <c r="G26" i="248"/>
  <c r="I26" i="248"/>
  <c r="T13" i="248"/>
  <c r="P13" i="248"/>
  <c r="O13" i="248"/>
  <c r="Q13" i="248"/>
  <c r="H18" i="248"/>
  <c r="Q18" i="248"/>
  <c r="R18" i="248"/>
  <c r="O18" i="248"/>
  <c r="R26" i="248"/>
  <c r="O26" i="248"/>
  <c r="P26" i="248"/>
  <c r="Q26" i="248"/>
  <c r="N13" i="248"/>
  <c r="R13" i="248"/>
  <c r="S13" i="248"/>
  <c r="U13" i="248"/>
  <c r="L18" i="248"/>
  <c r="U18" i="248"/>
  <c r="V18" i="248"/>
  <c r="S18" i="248"/>
  <c r="V26" i="248"/>
  <c r="S26" i="248"/>
  <c r="T26" i="248"/>
  <c r="U26" i="248"/>
  <c r="O14" i="193"/>
  <c r="H23" i="193"/>
  <c r="Q32" i="84"/>
  <c r="G14" i="193"/>
  <c r="M23" i="193"/>
  <c r="H13" i="211"/>
  <c r="P32" i="84"/>
  <c r="I23" i="193"/>
  <c r="T23" i="193"/>
  <c r="K14" i="84"/>
  <c r="H32" i="84"/>
  <c r="L32" i="84"/>
  <c r="Q29" i="193"/>
  <c r="S29" i="193"/>
  <c r="H29" i="193"/>
  <c r="P14" i="193"/>
  <c r="V14" i="193"/>
  <c r="Q23" i="193"/>
  <c r="R23" i="193"/>
  <c r="N13" i="211"/>
  <c r="J14" i="230"/>
  <c r="L29" i="193"/>
  <c r="U23" i="193"/>
  <c r="V23" i="193"/>
  <c r="P29" i="193"/>
  <c r="S14" i="193"/>
  <c r="L14" i="193"/>
  <c r="M14" i="230"/>
  <c r="Q27" i="84"/>
  <c r="G32" i="84"/>
  <c r="O32" i="84"/>
  <c r="K32" i="84"/>
  <c r="V32" i="84"/>
  <c r="N21" i="84"/>
  <c r="J21" i="84"/>
  <c r="G29" i="193"/>
  <c r="V29" i="193"/>
  <c r="J29" i="193"/>
  <c r="J14" i="193"/>
  <c r="M14" i="193"/>
  <c r="N23" i="193"/>
  <c r="G18" i="193"/>
  <c r="L14" i="214"/>
  <c r="M13" i="211"/>
  <c r="G13" i="211"/>
  <c r="H14" i="210"/>
  <c r="N14" i="210"/>
  <c r="U14" i="210"/>
  <c r="G14" i="84"/>
  <c r="L14" i="84"/>
  <c r="G27" i="84"/>
  <c r="Q14" i="84"/>
  <c r="U14" i="84"/>
  <c r="V14" i="84"/>
  <c r="T14" i="84"/>
  <c r="I32" i="84"/>
  <c r="M32" i="84"/>
  <c r="T32" i="84"/>
  <c r="P21" i="84"/>
  <c r="Q21" i="84"/>
  <c r="S21" i="84"/>
  <c r="T21" i="84"/>
  <c r="I27" i="84"/>
  <c r="L27" i="84"/>
  <c r="T27" i="84"/>
  <c r="K29" i="193"/>
  <c r="N29" i="193"/>
  <c r="U29" i="193"/>
  <c r="T29" i="193"/>
  <c r="R14" i="193"/>
  <c r="T14" i="193"/>
  <c r="U14" i="193"/>
  <c r="O23" i="193"/>
  <c r="K23" i="193"/>
  <c r="P23" i="193"/>
  <c r="T14" i="214"/>
  <c r="M14" i="214"/>
  <c r="O14" i="214"/>
  <c r="R14" i="214"/>
  <c r="L13" i="211"/>
  <c r="P13" i="211"/>
  <c r="O13" i="211"/>
  <c r="R14" i="210"/>
  <c r="J14" i="210"/>
  <c r="Q14" i="210"/>
  <c r="O14" i="210"/>
  <c r="J14" i="84"/>
  <c r="L21" i="84"/>
  <c r="G21" i="84"/>
  <c r="H21" i="84"/>
  <c r="V21" i="84"/>
  <c r="P27" i="84"/>
  <c r="H27" i="84"/>
  <c r="S27" i="84"/>
  <c r="K27" i="84"/>
  <c r="R29" i="193"/>
  <c r="K14" i="193"/>
  <c r="I14" i="193"/>
  <c r="I14" i="214"/>
  <c r="U14" i="214"/>
  <c r="S14" i="214"/>
  <c r="V14" i="214"/>
  <c r="R13" i="211"/>
  <c r="U13" i="211"/>
  <c r="S13" i="211"/>
  <c r="I14" i="210"/>
  <c r="P14" i="210"/>
  <c r="V14" i="210"/>
  <c r="S14" i="210"/>
  <c r="L14" i="230"/>
  <c r="R14" i="230"/>
  <c r="U14" i="230"/>
  <c r="I14" i="84"/>
  <c r="N14" i="84"/>
  <c r="R21" i="84"/>
  <c r="O27" i="84"/>
  <c r="N27" i="84"/>
  <c r="H14" i="214"/>
  <c r="G14" i="214"/>
  <c r="J14" i="214"/>
  <c r="I13" i="211"/>
  <c r="V13" i="211"/>
  <c r="G14" i="210"/>
  <c r="H14" i="84"/>
  <c r="S14" i="84"/>
  <c r="O21" i="84"/>
  <c r="V27" i="84"/>
  <c r="O14" i="84"/>
  <c r="M14" i="84"/>
  <c r="R14" i="84"/>
  <c r="P14" i="84"/>
  <c r="J32" i="84"/>
  <c r="R32" i="84"/>
  <c r="N32" i="84"/>
  <c r="M21" i="84"/>
  <c r="K21" i="84"/>
  <c r="I21" i="84"/>
  <c r="U21" i="84"/>
  <c r="R27" i="84"/>
  <c r="J27" i="84"/>
  <c r="U27" i="84"/>
  <c r="M27" i="84"/>
  <c r="K22" i="196"/>
  <c r="M22" i="196"/>
  <c r="M29" i="193"/>
  <c r="I29" i="193"/>
  <c r="O29" i="193"/>
  <c r="N14" i="193"/>
  <c r="Q14" i="193"/>
  <c r="J23" i="193"/>
  <c r="S23" i="193"/>
  <c r="G23" i="193"/>
  <c r="V12" i="199"/>
  <c r="L12" i="199"/>
  <c r="P14" i="214"/>
  <c r="Q14" i="214"/>
  <c r="K14" i="214"/>
  <c r="N14" i="214"/>
  <c r="Q13" i="211"/>
  <c r="T13" i="211"/>
  <c r="J13" i="211"/>
  <c r="K13" i="211"/>
  <c r="M14" i="210"/>
  <c r="T14" i="210"/>
  <c r="L14" i="210"/>
  <c r="K14" i="210"/>
  <c r="K14" i="219"/>
  <c r="J13" i="225"/>
  <c r="T14" i="219"/>
  <c r="Q14" i="219"/>
  <c r="I14" i="230"/>
  <c r="G22" i="230"/>
  <c r="J22" i="230"/>
  <c r="L22" i="230"/>
  <c r="K5" i="230" s="1"/>
  <c r="I22" i="230"/>
  <c r="H22" i="226"/>
  <c r="N22" i="226"/>
  <c r="K22" i="230"/>
  <c r="N22" i="230"/>
  <c r="P22" i="230"/>
  <c r="M22" i="230"/>
  <c r="K12" i="229"/>
  <c r="N14" i="230"/>
  <c r="Q14" i="230"/>
  <c r="O22" i="230"/>
  <c r="V22" i="230"/>
  <c r="T22" i="230"/>
  <c r="Q22" i="230"/>
  <c r="S22" i="230"/>
  <c r="H22" i="230"/>
  <c r="R22" i="230"/>
  <c r="U22" i="230"/>
  <c r="R20" i="229"/>
  <c r="G20" i="229"/>
  <c r="H20" i="229"/>
  <c r="I20" i="229"/>
  <c r="J12" i="229"/>
  <c r="N12" i="229"/>
  <c r="H12" i="229"/>
  <c r="I12" i="229"/>
  <c r="L13" i="225"/>
  <c r="O14" i="224"/>
  <c r="R21" i="225"/>
  <c r="I21" i="225"/>
  <c r="S22" i="224"/>
  <c r="O22" i="224"/>
  <c r="I23" i="228"/>
  <c r="Q15" i="228"/>
  <c r="V20" i="229"/>
  <c r="K20" i="229"/>
  <c r="L20" i="229"/>
  <c r="K5" i="229" s="1"/>
  <c r="M20" i="229"/>
  <c r="R12" i="229"/>
  <c r="V12" i="229"/>
  <c r="L12" i="229"/>
  <c r="M12" i="229"/>
  <c r="U15" i="228"/>
  <c r="J20" i="229"/>
  <c r="O20" i="229"/>
  <c r="P20" i="229"/>
  <c r="Q20" i="229"/>
  <c r="G12" i="229"/>
  <c r="P12" i="229"/>
  <c r="Q12" i="229"/>
  <c r="N20" i="229"/>
  <c r="S20" i="229"/>
  <c r="T20" i="229"/>
  <c r="U20" i="229"/>
  <c r="S12" i="229"/>
  <c r="O12" i="229"/>
  <c r="T12" i="229"/>
  <c r="U12" i="229"/>
  <c r="K23" i="228"/>
  <c r="L15" i="228"/>
  <c r="J22" i="226"/>
  <c r="V13" i="225"/>
  <c r="Q23" i="228"/>
  <c r="J23" i="228"/>
  <c r="G23" i="228"/>
  <c r="H23" i="228"/>
  <c r="I15" i="228"/>
  <c r="J15" i="228"/>
  <c r="G15" i="228"/>
  <c r="H15" i="228"/>
  <c r="N23" i="228"/>
  <c r="N15" i="228"/>
  <c r="M23" i="228"/>
  <c r="R23" i="228"/>
  <c r="O23" i="228"/>
  <c r="P23" i="228"/>
  <c r="R15" i="228"/>
  <c r="O15" i="228"/>
  <c r="P15" i="228"/>
  <c r="L23" i="228"/>
  <c r="K5" i="228" s="1"/>
  <c r="K15" i="228"/>
  <c r="Q12" i="215"/>
  <c r="V22" i="219"/>
  <c r="V13" i="221"/>
  <c r="R13" i="225"/>
  <c r="U23" i="228"/>
  <c r="V23" i="228"/>
  <c r="S23" i="228"/>
  <c r="T23" i="228"/>
  <c r="M15" i="228"/>
  <c r="V15" i="228"/>
  <c r="S15" i="228"/>
  <c r="T15" i="228"/>
  <c r="M13" i="200"/>
  <c r="G13" i="200"/>
  <c r="H12" i="199"/>
  <c r="J12" i="199"/>
  <c r="H21" i="203"/>
  <c r="M12" i="215"/>
  <c r="L12" i="215"/>
  <c r="J12" i="215"/>
  <c r="H12" i="208"/>
  <c r="Q13" i="221"/>
  <c r="T22" i="226"/>
  <c r="I22" i="226"/>
  <c r="G22" i="226"/>
  <c r="H13" i="225"/>
  <c r="I13" i="225"/>
  <c r="S14" i="224"/>
  <c r="G14" i="224"/>
  <c r="I14" i="224"/>
  <c r="J14" i="224"/>
  <c r="J14" i="226"/>
  <c r="G14" i="226"/>
  <c r="H14" i="226"/>
  <c r="I14" i="226"/>
  <c r="J21" i="225"/>
  <c r="N21" i="225"/>
  <c r="G21" i="225"/>
  <c r="H21" i="225"/>
  <c r="K22" i="224"/>
  <c r="G22" i="224"/>
  <c r="I22" i="224"/>
  <c r="J22" i="224"/>
  <c r="M22" i="226"/>
  <c r="K22" i="226"/>
  <c r="N14" i="224"/>
  <c r="K14" i="226"/>
  <c r="M14" i="226"/>
  <c r="L21" i="225"/>
  <c r="K5" i="225" s="1"/>
  <c r="N22" i="224"/>
  <c r="O22" i="196"/>
  <c r="Q22" i="196"/>
  <c r="R22" i="196"/>
  <c r="O14" i="196"/>
  <c r="J13" i="200"/>
  <c r="O13" i="200"/>
  <c r="P12" i="199"/>
  <c r="G12" i="199"/>
  <c r="L21" i="200"/>
  <c r="K5" i="200" s="1"/>
  <c r="H14" i="201"/>
  <c r="G14" i="201"/>
  <c r="L13" i="203"/>
  <c r="U13" i="203"/>
  <c r="Q21" i="204"/>
  <c r="G13" i="204"/>
  <c r="N13" i="204"/>
  <c r="P13" i="204"/>
  <c r="L20" i="215"/>
  <c r="K5" i="215" s="1"/>
  <c r="M20" i="215"/>
  <c r="R20" i="215"/>
  <c r="G22" i="214"/>
  <c r="I12" i="215"/>
  <c r="J22" i="210"/>
  <c r="G13" i="207"/>
  <c r="P13" i="207"/>
  <c r="P12" i="206"/>
  <c r="H12" i="206"/>
  <c r="I12" i="208"/>
  <c r="O12" i="208"/>
  <c r="P12" i="208"/>
  <c r="L22" i="219"/>
  <c r="K5" i="219" s="1"/>
  <c r="H22" i="219"/>
  <c r="Q22" i="219"/>
  <c r="G14" i="219"/>
  <c r="R14" i="219"/>
  <c r="L13" i="221"/>
  <c r="O13" i="221"/>
  <c r="G16" i="218"/>
  <c r="I16" i="218"/>
  <c r="K14" i="216"/>
  <c r="M14" i="216"/>
  <c r="L22" i="226"/>
  <c r="K5" i="226" s="1"/>
  <c r="Q22" i="226"/>
  <c r="R22" i="226"/>
  <c r="O22" i="226"/>
  <c r="N13" i="225"/>
  <c r="O13" i="225"/>
  <c r="P13" i="225"/>
  <c r="L14" i="224"/>
  <c r="H14" i="224"/>
  <c r="Q14" i="224"/>
  <c r="R14" i="224"/>
  <c r="R14" i="226"/>
  <c r="O14" i="226"/>
  <c r="P14" i="226"/>
  <c r="Q14" i="226"/>
  <c r="M21" i="225"/>
  <c r="Q21" i="225"/>
  <c r="O21" i="225"/>
  <c r="P21" i="225"/>
  <c r="L22" i="224"/>
  <c r="K5" i="224" s="1"/>
  <c r="H22" i="224"/>
  <c r="Q22" i="224"/>
  <c r="R22" i="224"/>
  <c r="K14" i="224"/>
  <c r="M14" i="224"/>
  <c r="N14" i="226"/>
  <c r="L14" i="226"/>
  <c r="K21" i="225"/>
  <c r="M22" i="224"/>
  <c r="H12" i="215"/>
  <c r="S12" i="215"/>
  <c r="V12" i="215"/>
  <c r="O22" i="219"/>
  <c r="P22" i="219"/>
  <c r="U22" i="219"/>
  <c r="I14" i="219"/>
  <c r="L14" i="219"/>
  <c r="U14" i="219"/>
  <c r="V14" i="219"/>
  <c r="H13" i="221"/>
  <c r="T13" i="221"/>
  <c r="S13" i="221"/>
  <c r="Q16" i="218"/>
  <c r="O16" i="218"/>
  <c r="S16" i="218"/>
  <c r="K21" i="221"/>
  <c r="N22" i="222"/>
  <c r="P22" i="226"/>
  <c r="U22" i="226"/>
  <c r="V22" i="226"/>
  <c r="S22" i="226"/>
  <c r="S13" i="225"/>
  <c r="T13" i="225"/>
  <c r="T14" i="224"/>
  <c r="P14" i="224"/>
  <c r="U14" i="224"/>
  <c r="V14" i="224"/>
  <c r="V14" i="226"/>
  <c r="S14" i="226"/>
  <c r="T14" i="226"/>
  <c r="U14" i="226"/>
  <c r="U21" i="225"/>
  <c r="V21" i="225"/>
  <c r="S21" i="225"/>
  <c r="T21" i="225"/>
  <c r="T22" i="224"/>
  <c r="P22" i="224"/>
  <c r="U22" i="224"/>
  <c r="V22" i="224"/>
  <c r="G22" i="196"/>
  <c r="I22" i="196"/>
  <c r="U13" i="200"/>
  <c r="N21" i="203"/>
  <c r="T13" i="203"/>
  <c r="M13" i="204"/>
  <c r="V13" i="204"/>
  <c r="H13" i="204"/>
  <c r="U20" i="208"/>
  <c r="G12" i="215"/>
  <c r="R12" i="206"/>
  <c r="S12" i="206"/>
  <c r="S12" i="208"/>
  <c r="G22" i="219"/>
  <c r="K22" i="219"/>
  <c r="J22" i="219"/>
  <c r="I22" i="219"/>
  <c r="M14" i="219"/>
  <c r="J14" i="219"/>
  <c r="M13" i="221"/>
  <c r="G13" i="221"/>
  <c r="J13" i="221"/>
  <c r="P16" i="218"/>
  <c r="K16" i="218"/>
  <c r="T16" i="218"/>
  <c r="J16" i="218"/>
  <c r="S21" i="221"/>
  <c r="J21" i="221"/>
  <c r="H21" i="221"/>
  <c r="I21" i="221"/>
  <c r="V22" i="222"/>
  <c r="I22" i="222"/>
  <c r="G22" i="222"/>
  <c r="H22" i="222"/>
  <c r="P14" i="222"/>
  <c r="G14" i="222"/>
  <c r="I14" i="222"/>
  <c r="J14" i="222"/>
  <c r="J14" i="216"/>
  <c r="N14" i="216"/>
  <c r="V14" i="216"/>
  <c r="H14" i="216"/>
  <c r="M24" i="218"/>
  <c r="H24" i="218"/>
  <c r="Q24" i="218"/>
  <c r="J24" i="218"/>
  <c r="O22" i="216"/>
  <c r="M22" i="216"/>
  <c r="P22" i="216"/>
  <c r="J22" i="216"/>
  <c r="N22" i="196"/>
  <c r="K14" i="196"/>
  <c r="N14" i="196"/>
  <c r="T13" i="200"/>
  <c r="R12" i="199"/>
  <c r="H13" i="203"/>
  <c r="O13" i="203"/>
  <c r="Q13" i="203"/>
  <c r="L21" i="204"/>
  <c r="K5" i="204" s="1"/>
  <c r="T21" i="204"/>
  <c r="N21" i="204"/>
  <c r="U13" i="204"/>
  <c r="N20" i="215"/>
  <c r="P12" i="215"/>
  <c r="U12" i="215"/>
  <c r="K12" i="215"/>
  <c r="S13" i="207"/>
  <c r="Q12" i="208"/>
  <c r="J12" i="208"/>
  <c r="L12" i="208"/>
  <c r="T22" i="219"/>
  <c r="S22" i="219"/>
  <c r="N22" i="219"/>
  <c r="M22" i="219"/>
  <c r="H14" i="219"/>
  <c r="O14" i="219"/>
  <c r="N14" i="219"/>
  <c r="P13" i="221"/>
  <c r="U13" i="221"/>
  <c r="K13" i="221"/>
  <c r="L16" i="218"/>
  <c r="U16" i="218"/>
  <c r="H16" i="218"/>
  <c r="N16" i="218"/>
  <c r="G21" i="221"/>
  <c r="N21" i="221"/>
  <c r="L21" i="221"/>
  <c r="K5" i="221" s="1"/>
  <c r="M21" i="221"/>
  <c r="J22" i="222"/>
  <c r="M22" i="222"/>
  <c r="K22" i="222"/>
  <c r="L22" i="222"/>
  <c r="K5" i="222" s="1"/>
  <c r="L14" i="222"/>
  <c r="K14" i="222"/>
  <c r="M14" i="222"/>
  <c r="N14" i="222"/>
  <c r="U14" i="216"/>
  <c r="S14" i="216"/>
  <c r="G14" i="216"/>
  <c r="L14" i="216"/>
  <c r="I24" i="218"/>
  <c r="S24" i="218"/>
  <c r="K24" i="218"/>
  <c r="N24" i="218"/>
  <c r="K22" i="216"/>
  <c r="S22" i="216"/>
  <c r="G22" i="216"/>
  <c r="N22" i="216"/>
  <c r="H22" i="196"/>
  <c r="M14" i="196"/>
  <c r="L14" i="196"/>
  <c r="R14" i="196"/>
  <c r="I13" i="200"/>
  <c r="V13" i="200"/>
  <c r="M12" i="199"/>
  <c r="O21" i="200"/>
  <c r="U22" i="201"/>
  <c r="R22" i="201"/>
  <c r="I20" i="199"/>
  <c r="L20" i="199"/>
  <c r="K5" i="199" s="1"/>
  <c r="I21" i="203"/>
  <c r="G21" i="203"/>
  <c r="O21" i="203"/>
  <c r="P21" i="203"/>
  <c r="S13" i="203"/>
  <c r="K21" i="204"/>
  <c r="M21" i="204"/>
  <c r="R21" i="204"/>
  <c r="K13" i="204"/>
  <c r="O20" i="215"/>
  <c r="M20" i="208"/>
  <c r="J20" i="208"/>
  <c r="Q20" i="208"/>
  <c r="S22" i="214"/>
  <c r="N21" i="211"/>
  <c r="S21" i="211"/>
  <c r="P21" i="211"/>
  <c r="T12" i="215"/>
  <c r="O12" i="215"/>
  <c r="R12" i="215"/>
  <c r="R22" i="210"/>
  <c r="L21" i="207"/>
  <c r="K5" i="207" s="1"/>
  <c r="Q13" i="207"/>
  <c r="Q12" i="206"/>
  <c r="V12" i="208"/>
  <c r="R22" i="219"/>
  <c r="S14" i="219"/>
  <c r="P14" i="219"/>
  <c r="I13" i="221"/>
  <c r="M16" i="218"/>
  <c r="R16" i="218"/>
  <c r="O21" i="221"/>
  <c r="R21" i="221"/>
  <c r="P21" i="221"/>
  <c r="Q21" i="221"/>
  <c r="R22" i="222"/>
  <c r="Q22" i="222"/>
  <c r="O22" i="222"/>
  <c r="P22" i="222"/>
  <c r="H14" i="222"/>
  <c r="O14" i="222"/>
  <c r="Q14" i="222"/>
  <c r="R14" i="222"/>
  <c r="O14" i="216"/>
  <c r="P14" i="216"/>
  <c r="T24" i="218"/>
  <c r="G24" i="218"/>
  <c r="P24" i="218"/>
  <c r="R24" i="218"/>
  <c r="U22" i="216"/>
  <c r="I22" i="216"/>
  <c r="L22" i="216"/>
  <c r="K5" i="216" s="1"/>
  <c r="R22" i="216"/>
  <c r="V16" i="218"/>
  <c r="V21" i="221"/>
  <c r="T21" i="221"/>
  <c r="U21" i="221"/>
  <c r="U22" i="222"/>
  <c r="S22" i="222"/>
  <c r="T22" i="222"/>
  <c r="T14" i="222"/>
  <c r="S14" i="222"/>
  <c r="U14" i="222"/>
  <c r="V14" i="222"/>
  <c r="I14" i="216"/>
  <c r="Q14" i="216"/>
  <c r="R14" i="216"/>
  <c r="T14" i="216"/>
  <c r="O24" i="218"/>
  <c r="L24" i="218"/>
  <c r="K5" i="218" s="1"/>
  <c r="U24" i="218"/>
  <c r="V24" i="218"/>
  <c r="H22" i="216"/>
  <c r="T22" i="216"/>
  <c r="Q22" i="216"/>
  <c r="V22" i="216"/>
  <c r="M13" i="203"/>
  <c r="I20" i="215"/>
  <c r="H20" i="215"/>
  <c r="G20" i="215"/>
  <c r="J20" i="215"/>
  <c r="R20" i="208"/>
  <c r="I20" i="208"/>
  <c r="H20" i="208"/>
  <c r="R22" i="214"/>
  <c r="K22" i="214"/>
  <c r="I22" i="214"/>
  <c r="H22" i="214"/>
  <c r="L21" i="211"/>
  <c r="K5" i="211" s="1"/>
  <c r="O21" i="211"/>
  <c r="R21" i="211"/>
  <c r="I21" i="211"/>
  <c r="G22" i="210"/>
  <c r="S22" i="210"/>
  <c r="T22" i="210"/>
  <c r="I22" i="210"/>
  <c r="N21" i="207"/>
  <c r="J21" i="207"/>
  <c r="V21" i="207"/>
  <c r="I21" i="207"/>
  <c r="L20" i="206"/>
  <c r="K5" i="206" s="1"/>
  <c r="H20" i="206"/>
  <c r="T20" i="206"/>
  <c r="I20" i="206"/>
  <c r="L13" i="207"/>
  <c r="H13" i="207"/>
  <c r="T13" i="207"/>
  <c r="I13" i="207"/>
  <c r="K12" i="206"/>
  <c r="I12" i="206"/>
  <c r="G12" i="208"/>
  <c r="T20" i="215"/>
  <c r="Q20" i="215"/>
  <c r="K20" i="215"/>
  <c r="G20" i="208"/>
  <c r="N20" i="208"/>
  <c r="K20" i="208"/>
  <c r="L20" i="208"/>
  <c r="K5" i="208" s="1"/>
  <c r="N22" i="214"/>
  <c r="V22" i="214"/>
  <c r="M22" i="214"/>
  <c r="L22" i="214"/>
  <c r="K5" i="214" s="1"/>
  <c r="T21" i="211"/>
  <c r="H21" i="211"/>
  <c r="K21" i="211"/>
  <c r="M21" i="211"/>
  <c r="L22" i="210"/>
  <c r="K5" i="210" s="1"/>
  <c r="N22" i="210"/>
  <c r="K22" i="210"/>
  <c r="M22" i="210"/>
  <c r="O21" i="207"/>
  <c r="T21" i="207"/>
  <c r="G21" i="207"/>
  <c r="M21" i="207"/>
  <c r="N20" i="206"/>
  <c r="S20" i="206"/>
  <c r="K20" i="206"/>
  <c r="M20" i="206"/>
  <c r="N13" i="207"/>
  <c r="K13" i="207"/>
  <c r="M13" i="207"/>
  <c r="L12" i="206"/>
  <c r="V12" i="206"/>
  <c r="J12" i="206"/>
  <c r="M12" i="206"/>
  <c r="M12" i="208"/>
  <c r="Q22" i="214"/>
  <c r="P22" i="214"/>
  <c r="Q21" i="211"/>
  <c r="P22" i="210"/>
  <c r="Q22" i="210"/>
  <c r="H21" i="207"/>
  <c r="K21" i="207"/>
  <c r="Q21" i="207"/>
  <c r="G20" i="206"/>
  <c r="J20" i="206"/>
  <c r="P20" i="206"/>
  <c r="Q20" i="206"/>
  <c r="J13" i="207"/>
  <c r="O12" i="206"/>
  <c r="U21" i="203"/>
  <c r="T21" i="203"/>
  <c r="G13" i="203"/>
  <c r="V13" i="203"/>
  <c r="S21" i="204"/>
  <c r="V21" i="204"/>
  <c r="J13" i="204"/>
  <c r="Q13" i="204"/>
  <c r="S13" i="204"/>
  <c r="T13" i="204"/>
  <c r="P20" i="215"/>
  <c r="U20" i="215"/>
  <c r="S20" i="215"/>
  <c r="V20" i="215"/>
  <c r="S20" i="208"/>
  <c r="O20" i="208"/>
  <c r="V20" i="208"/>
  <c r="T20" i="208"/>
  <c r="J22" i="214"/>
  <c r="O22" i="214"/>
  <c r="U22" i="214"/>
  <c r="T22" i="214"/>
  <c r="G21" i="211"/>
  <c r="J21" i="211"/>
  <c r="V21" i="211"/>
  <c r="U21" i="211"/>
  <c r="H22" i="210"/>
  <c r="O22" i="210"/>
  <c r="V22" i="210"/>
  <c r="U22" i="210"/>
  <c r="S21" i="207"/>
  <c r="P21" i="207"/>
  <c r="R21" i="207"/>
  <c r="U21" i="207"/>
  <c r="R20" i="206"/>
  <c r="O20" i="206"/>
  <c r="V20" i="206"/>
  <c r="U20" i="206"/>
  <c r="R13" i="207"/>
  <c r="O13" i="207"/>
  <c r="V13" i="207"/>
  <c r="U13" i="207"/>
  <c r="G12" i="206"/>
  <c r="N12" i="206"/>
  <c r="T12" i="206"/>
  <c r="U12" i="206"/>
  <c r="R12" i="208"/>
  <c r="N12" i="208"/>
  <c r="T12" i="208"/>
  <c r="V21" i="200"/>
  <c r="T22" i="201"/>
  <c r="Q21" i="203"/>
  <c r="R21" i="203"/>
  <c r="J13" i="203"/>
  <c r="K13" i="203"/>
  <c r="G21" i="204"/>
  <c r="O21" i="204"/>
  <c r="U21" i="204"/>
  <c r="J21" i="204"/>
  <c r="O13" i="204"/>
  <c r="N22" i="201"/>
  <c r="S21" i="203"/>
  <c r="V21" i="203"/>
  <c r="J21" i="203"/>
  <c r="L21" i="203"/>
  <c r="K5" i="203" s="1"/>
  <c r="N13" i="203"/>
  <c r="H21" i="204"/>
  <c r="R13" i="204"/>
  <c r="I13" i="204"/>
  <c r="L13" i="204"/>
  <c r="K21" i="203"/>
  <c r="M21" i="203"/>
  <c r="P13" i="203"/>
  <c r="I13" i="203"/>
  <c r="I21" i="204"/>
  <c r="P21" i="204"/>
  <c r="P14" i="201"/>
  <c r="M22" i="201"/>
  <c r="H14" i="196"/>
  <c r="I14" i="196"/>
  <c r="N13" i="200"/>
  <c r="N12" i="199"/>
  <c r="N21" i="200"/>
  <c r="S21" i="200"/>
  <c r="I21" i="200"/>
  <c r="T14" i="201"/>
  <c r="I14" i="201"/>
  <c r="Q14" i="201"/>
  <c r="J14" i="201"/>
  <c r="G22" i="201"/>
  <c r="Q22" i="201"/>
  <c r="J22" i="201"/>
  <c r="Q20" i="199"/>
  <c r="J20" i="199"/>
  <c r="S20" i="199"/>
  <c r="T20" i="199"/>
  <c r="Q21" i="200"/>
  <c r="L13" i="200"/>
  <c r="R13" i="200"/>
  <c r="K13" i="200"/>
  <c r="I12" i="199"/>
  <c r="H21" i="200"/>
  <c r="T21" i="200"/>
  <c r="G21" i="200"/>
  <c r="M21" i="200"/>
  <c r="M14" i="201"/>
  <c r="O14" i="201"/>
  <c r="K14" i="201"/>
  <c r="N14" i="201"/>
  <c r="K22" i="201"/>
  <c r="L22" i="201"/>
  <c r="K5" i="201" s="1"/>
  <c r="H22" i="201"/>
  <c r="U20" i="199"/>
  <c r="R20" i="199"/>
  <c r="H20" i="199"/>
  <c r="N20" i="199"/>
  <c r="J21" i="200"/>
  <c r="R14" i="201"/>
  <c r="I22" i="201"/>
  <c r="G20" i="199"/>
  <c r="V20" i="199"/>
  <c r="L22" i="196"/>
  <c r="K5" i="196" s="1"/>
  <c r="V14" i="196"/>
  <c r="H13" i="200"/>
  <c r="Q13" i="200"/>
  <c r="S13" i="200"/>
  <c r="S12" i="199"/>
  <c r="T12" i="199"/>
  <c r="P21" i="200"/>
  <c r="K21" i="200"/>
  <c r="R21" i="200"/>
  <c r="U21" i="200"/>
  <c r="S14" i="201"/>
  <c r="L14" i="201"/>
  <c r="U14" i="201"/>
  <c r="V14" i="201"/>
  <c r="P22" i="201"/>
  <c r="O22" i="201"/>
  <c r="S22" i="201"/>
  <c r="V22" i="201"/>
  <c r="M20" i="199"/>
  <c r="O20" i="199"/>
  <c r="P20" i="199"/>
  <c r="K20" i="199"/>
  <c r="M37" i="193"/>
  <c r="T37" i="193"/>
  <c r="K37" i="193"/>
  <c r="P18" i="193"/>
  <c r="Q18" i="193"/>
  <c r="V18" i="193"/>
  <c r="G13" i="191"/>
  <c r="P22" i="196"/>
  <c r="P14" i="196"/>
  <c r="Q14" i="196"/>
  <c r="G37" i="193"/>
  <c r="H37" i="193"/>
  <c r="O37" i="193"/>
  <c r="R37" i="193"/>
  <c r="O18" i="193"/>
  <c r="S18" i="193"/>
  <c r="L18" i="193"/>
  <c r="R18" i="193"/>
  <c r="V37" i="193"/>
  <c r="S22" i="196"/>
  <c r="U22" i="196"/>
  <c r="V22" i="196"/>
  <c r="U14" i="196"/>
  <c r="T14" i="196"/>
  <c r="S14" i="196"/>
  <c r="L37" i="193"/>
  <c r="K5" i="193" s="1"/>
  <c r="P37" i="193"/>
  <c r="S37" i="193"/>
  <c r="J37" i="193"/>
  <c r="T18" i="193"/>
  <c r="H18" i="193"/>
  <c r="K18" i="193"/>
  <c r="J18" i="193"/>
  <c r="U18" i="193"/>
  <c r="T22" i="196"/>
  <c r="J22" i="196"/>
  <c r="G14" i="196"/>
  <c r="J14" i="196"/>
  <c r="Q37" i="193"/>
  <c r="U37" i="193"/>
  <c r="I37" i="193"/>
  <c r="N37" i="193"/>
  <c r="I18" i="193"/>
  <c r="M18" i="193"/>
  <c r="N18" i="193"/>
  <c r="N13" i="191"/>
  <c r="P14" i="185"/>
  <c r="V14" i="185"/>
  <c r="K13" i="191"/>
  <c r="H13" i="191"/>
  <c r="T13" i="191"/>
  <c r="R14" i="192"/>
  <c r="Q14" i="192"/>
  <c r="S14" i="192"/>
  <c r="H14" i="192"/>
  <c r="P22" i="192"/>
  <c r="S22" i="192"/>
  <c r="M22" i="192"/>
  <c r="J22" i="192"/>
  <c r="H21" i="191"/>
  <c r="Q21" i="191"/>
  <c r="K14" i="192"/>
  <c r="U14" i="192"/>
  <c r="J14" i="192"/>
  <c r="L14" i="192"/>
  <c r="G22" i="192"/>
  <c r="H22" i="192"/>
  <c r="Q22" i="192"/>
  <c r="N22" i="192"/>
  <c r="I14" i="192"/>
  <c r="N14" i="192"/>
  <c r="V14" i="192"/>
  <c r="P14" i="192"/>
  <c r="K22" i="192"/>
  <c r="T22" i="192"/>
  <c r="U22" i="192"/>
  <c r="R22" i="192"/>
  <c r="M14" i="192"/>
  <c r="G14" i="192"/>
  <c r="O14" i="192"/>
  <c r="T14" i="192"/>
  <c r="O22" i="192"/>
  <c r="I22" i="192"/>
  <c r="L22" i="192"/>
  <c r="K5" i="192" s="1"/>
  <c r="V22" i="192"/>
  <c r="P13" i="191"/>
  <c r="S13" i="191"/>
  <c r="G14" i="185"/>
  <c r="S14" i="185"/>
  <c r="I14" i="185"/>
  <c r="P21" i="191"/>
  <c r="S21" i="191"/>
  <c r="M21" i="191"/>
  <c r="J21" i="191"/>
  <c r="G21" i="191"/>
  <c r="H14" i="185"/>
  <c r="Q14" i="185"/>
  <c r="I13" i="191"/>
  <c r="K21" i="191"/>
  <c r="T21" i="191"/>
  <c r="U21" i="191"/>
  <c r="R21" i="191"/>
  <c r="N21" i="191"/>
  <c r="U14" i="185"/>
  <c r="O13" i="191"/>
  <c r="V13" i="191"/>
  <c r="O21" i="191"/>
  <c r="I21" i="191"/>
  <c r="L21" i="191"/>
  <c r="K5" i="191" s="1"/>
  <c r="V21" i="191"/>
  <c r="J22" i="185"/>
  <c r="K14" i="185"/>
  <c r="R14" i="185"/>
  <c r="J14" i="185"/>
  <c r="M14" i="185"/>
  <c r="N14" i="185"/>
  <c r="T14" i="185"/>
  <c r="L14" i="185"/>
  <c r="O22" i="185"/>
  <c r="N22" i="185"/>
  <c r="V22" i="185"/>
  <c r="I22" i="185"/>
  <c r="T22" i="185"/>
  <c r="M22" i="185"/>
  <c r="H22" i="185"/>
  <c r="K22" i="185"/>
  <c r="L22" i="185"/>
  <c r="K5" i="185" s="1"/>
  <c r="Q22" i="185"/>
  <c r="G22" i="185"/>
  <c r="S22" i="185"/>
  <c r="P22" i="185"/>
  <c r="R22" i="185"/>
  <c r="U22" i="185"/>
  <c r="I40" i="84"/>
  <c r="J40" i="84"/>
  <c r="G40" i="84"/>
  <c r="H40" i="84"/>
  <c r="U40" i="84"/>
  <c r="N40" i="84"/>
  <c r="K40" i="84"/>
  <c r="L40" i="84"/>
  <c r="K5" i="84" s="1"/>
  <c r="M40" i="84"/>
  <c r="R40" i="84"/>
  <c r="O40" i="84"/>
  <c r="P40" i="84"/>
  <c r="Q40" i="84"/>
  <c r="V40" i="84"/>
  <c r="S40" i="84"/>
  <c r="T40" i="84"/>
  <c r="F26" i="257"/>
  <c r="T31" i="257"/>
  <c r="I5" i="257"/>
  <c r="I10" i="257"/>
  <c r="F16" i="257"/>
  <c r="E35" i="247"/>
  <c r="E5" i="244"/>
  <c r="E19" i="238"/>
  <c r="S36" i="238"/>
  <c r="E6" i="236"/>
  <c r="E31" i="232"/>
  <c r="E8" i="195"/>
  <c r="E4" i="247"/>
  <c r="S27" i="247"/>
  <c r="E36" i="240"/>
  <c r="E7" i="247"/>
  <c r="E25" i="242"/>
  <c r="S28" i="240"/>
  <c r="F30" i="257"/>
  <c r="I20" i="257"/>
  <c r="I19" i="257"/>
  <c r="F37" i="257"/>
  <c r="I29" i="257"/>
  <c r="E15" i="247"/>
  <c r="E7" i="244"/>
  <c r="E5" i="240"/>
  <c r="E31" i="242"/>
  <c r="E26" i="236"/>
  <c r="S36" i="234"/>
  <c r="E21" i="195"/>
  <c r="E5" i="247"/>
  <c r="S32" i="247"/>
  <c r="E22" i="238"/>
  <c r="S38" i="247"/>
  <c r="E32" i="242"/>
  <c r="S34" i="240"/>
  <c r="E22" i="232"/>
  <c r="S37" i="195"/>
  <c r="S30" i="244"/>
  <c r="E13" i="240"/>
  <c r="E30" i="236"/>
  <c r="E33" i="232"/>
  <c r="E25" i="247"/>
  <c r="E38" i="240"/>
  <c r="E9" i="238"/>
  <c r="E19" i="234"/>
  <c r="S37" i="234"/>
  <c r="E36" i="244"/>
  <c r="S33" i="240"/>
  <c r="I36" i="257"/>
  <c r="F12" i="257"/>
  <c r="T33" i="257"/>
  <c r="T27" i="257"/>
  <c r="F32" i="257"/>
  <c r="E10" i="247"/>
  <c r="E13" i="244"/>
  <c r="E12" i="242"/>
  <c r="E33" i="240"/>
  <c r="E18" i="236"/>
  <c r="E27" i="234"/>
  <c r="E20" i="195"/>
  <c r="E22" i="247"/>
  <c r="E21" i="247"/>
  <c r="E36" i="242"/>
  <c r="E29" i="247"/>
  <c r="E4" i="240"/>
  <c r="S31" i="238"/>
  <c r="E11" i="234"/>
  <c r="E36" i="195"/>
  <c r="E25" i="244"/>
  <c r="E8" i="242"/>
  <c r="E13" i="236"/>
  <c r="E8" i="232"/>
  <c r="E12" i="195"/>
  <c r="E7" i="240"/>
  <c r="E7" i="238"/>
  <c r="S28" i="236"/>
  <c r="S30" i="232"/>
  <c r="E9" i="244"/>
  <c r="E8" i="238"/>
  <c r="E14" i="195"/>
  <c r="F8" i="257"/>
  <c r="E24" i="242"/>
  <c r="E23" i="232"/>
  <c r="E38" i="234"/>
  <c r="S34" i="234"/>
  <c r="S29" i="244"/>
  <c r="E17" i="236"/>
  <c r="E28" i="247"/>
  <c r="E4" i="232"/>
  <c r="E37" i="232"/>
  <c r="E8" i="119"/>
  <c r="S34" i="119"/>
  <c r="I38" i="257"/>
  <c r="E22" i="244"/>
  <c r="E25" i="232"/>
  <c r="E22" i="242"/>
  <c r="E16" i="232"/>
  <c r="S36" i="247"/>
  <c r="S30" i="242"/>
  <c r="E23" i="195"/>
  <c r="E31" i="238"/>
  <c r="E35" i="234"/>
  <c r="E12" i="240"/>
  <c r="S35" i="234"/>
  <c r="E14" i="119"/>
  <c r="S28" i="119"/>
  <c r="S27" i="119"/>
  <c r="T38" i="257"/>
  <c r="E3" i="247"/>
  <c r="E37" i="236"/>
  <c r="E20" i="244"/>
  <c r="S35" i="240"/>
  <c r="S32" i="195"/>
  <c r="S27" i="232"/>
  <c r="E29" i="240"/>
  <c r="S32" i="119"/>
  <c r="E21" i="244"/>
  <c r="E37" i="242"/>
  <c r="E23" i="240"/>
  <c r="E3" i="242"/>
  <c r="I16" i="257"/>
  <c r="T29" i="257"/>
  <c r="I9" i="257"/>
  <c r="F19" i="257"/>
  <c r="F38" i="257"/>
  <c r="E11" i="247"/>
  <c r="E18" i="244"/>
  <c r="E24" i="238"/>
  <c r="E36" i="238"/>
  <c r="E12" i="236"/>
  <c r="E36" i="232"/>
  <c r="E38" i="195"/>
  <c r="E34" i="244"/>
  <c r="E33" i="244"/>
  <c r="S29" i="242"/>
  <c r="E15" i="244"/>
  <c r="E34" i="240"/>
  <c r="E34" i="236"/>
  <c r="F29" i="257"/>
  <c r="I21" i="257"/>
  <c r="I11" i="257"/>
  <c r="F17" i="257"/>
  <c r="F31" i="257"/>
  <c r="E24" i="247"/>
  <c r="S34" i="244"/>
  <c r="E9" i="240"/>
  <c r="E28" i="242"/>
  <c r="E31" i="236"/>
  <c r="E7" i="234"/>
  <c r="E27" i="195"/>
  <c r="E31" i="244"/>
  <c r="S31" i="244"/>
  <c r="E8" i="236"/>
  <c r="E37" i="244"/>
  <c r="E25" i="240"/>
  <c r="S37" i="236"/>
  <c r="E34" i="234"/>
  <c r="E10" i="195"/>
  <c r="E17" i="240"/>
  <c r="E19" i="242"/>
  <c r="S36" i="236"/>
  <c r="S34" i="232"/>
  <c r="E33" i="247"/>
  <c r="E23" i="238"/>
  <c r="S37" i="240"/>
  <c r="E32" i="234"/>
  <c r="E4" i="195"/>
  <c r="S29" i="238"/>
  <c r="E14" i="236"/>
  <c r="I32" i="257"/>
  <c r="T32" i="257"/>
  <c r="F35" i="257"/>
  <c r="F5" i="257"/>
  <c r="I3" i="257"/>
  <c r="E8" i="247"/>
  <c r="E24" i="244"/>
  <c r="E21" i="242"/>
  <c r="S38" i="238"/>
  <c r="E21" i="236"/>
  <c r="E31" i="234"/>
  <c r="E22" i="195"/>
  <c r="E12" i="244"/>
  <c r="E27" i="244"/>
  <c r="S29" i="240"/>
  <c r="S35" i="247"/>
  <c r="E25" i="238"/>
  <c r="E19" i="236"/>
  <c r="E22" i="234"/>
  <c r="S34" i="195"/>
  <c r="E33" i="238"/>
  <c r="E11" i="240"/>
  <c r="S33" i="236"/>
  <c r="E13" i="232"/>
  <c r="E9" i="247"/>
  <c r="E32" i="238"/>
  <c r="S33" i="238"/>
  <c r="E18" i="232"/>
  <c r="E18" i="195"/>
  <c r="E29" i="242"/>
  <c r="S27" i="242"/>
  <c r="E34" i="195"/>
  <c r="F23" i="257"/>
  <c r="E16" i="238"/>
  <c r="S30" i="195"/>
  <c r="E21" i="238"/>
  <c r="E11" i="232"/>
  <c r="E7" i="242"/>
  <c r="E20" i="234"/>
  <c r="E4" i="244"/>
  <c r="S35" i="195"/>
  <c r="E26" i="119"/>
  <c r="S31" i="119"/>
  <c r="E10" i="119"/>
  <c r="I7" i="257"/>
  <c r="E3" i="240"/>
  <c r="S35" i="232"/>
  <c r="S31" i="247"/>
  <c r="E14" i="232"/>
  <c r="E15" i="240"/>
  <c r="E11" i="236"/>
  <c r="E36" i="247"/>
  <c r="S37" i="238"/>
  <c r="E9" i="195"/>
  <c r="S34" i="236"/>
  <c r="S38" i="232"/>
  <c r="E11" i="119"/>
  <c r="I29" i="119"/>
  <c r="F33" i="119"/>
  <c r="F24" i="257"/>
  <c r="E30" i="244"/>
  <c r="E17" i="232"/>
  <c r="E29" i="238"/>
  <c r="E24" i="232"/>
  <c r="S36" i="244"/>
  <c r="S27" i="236"/>
  <c r="E15" i="195"/>
  <c r="S32" i="242"/>
  <c r="E26" i="234"/>
  <c r="E9" i="242"/>
  <c r="S38" i="195"/>
  <c r="F34" i="119"/>
  <c r="F34" i="257"/>
  <c r="E6" i="247"/>
  <c r="S31" i="236"/>
  <c r="E38" i="242"/>
  <c r="E36" i="236"/>
  <c r="E20" i="247"/>
  <c r="T35" i="257"/>
  <c r="I15" i="257"/>
  <c r="F18" i="257"/>
  <c r="F4" i="257"/>
  <c r="I26" i="257"/>
  <c r="F6" i="257"/>
  <c r="E16" i="244"/>
  <c r="E4" i="242"/>
  <c r="E17" i="242"/>
  <c r="E23" i="236"/>
  <c r="E21" i="232"/>
  <c r="S36" i="232"/>
  <c r="E31" i="247"/>
  <c r="E10" i="240"/>
  <c r="S27" i="244"/>
  <c r="E3" i="234"/>
  <c r="E11" i="238"/>
  <c r="S32" i="238"/>
  <c r="F33" i="257"/>
  <c r="I13" i="257"/>
  <c r="F3" i="257"/>
  <c r="F25" i="257"/>
  <c r="I30" i="257"/>
  <c r="T28" i="257"/>
  <c r="E23" i="244"/>
  <c r="E35" i="238"/>
  <c r="E4" i="238"/>
  <c r="E9" i="236"/>
  <c r="S32" i="234"/>
  <c r="S30" i="234"/>
  <c r="E19" i="247"/>
  <c r="E35" i="242"/>
  <c r="E20" i="238"/>
  <c r="E16" i="234"/>
  <c r="E31" i="240"/>
  <c r="S38" i="240"/>
  <c r="E20" i="232"/>
  <c r="S28" i="234"/>
  <c r="E26" i="244"/>
  <c r="E14" i="240"/>
  <c r="E20" i="236"/>
  <c r="S29" i="234"/>
  <c r="E29" i="195"/>
  <c r="E6" i="240"/>
  <c r="S36" i="240"/>
  <c r="E15" i="236"/>
  <c r="E12" i="234"/>
  <c r="E27" i="247"/>
  <c r="E20" i="240"/>
  <c r="T37" i="257"/>
  <c r="I17" i="257"/>
  <c r="F7" i="257"/>
  <c r="I22" i="257"/>
  <c r="F36" i="257"/>
  <c r="F11" i="257"/>
  <c r="E19" i="244"/>
  <c r="E30" i="238"/>
  <c r="E18" i="238"/>
  <c r="E27" i="236"/>
  <c r="E12" i="232"/>
  <c r="S29" i="232"/>
  <c r="E34" i="247"/>
  <c r="E17" i="238"/>
  <c r="E29" i="244"/>
  <c r="E27" i="232"/>
  <c r="E15" i="238"/>
  <c r="S30" i="240"/>
  <c r="S35" i="236"/>
  <c r="S33" i="234"/>
  <c r="E17" i="247"/>
  <c r="E33" i="242"/>
  <c r="S30" i="238"/>
  <c r="S28" i="232"/>
  <c r="E13" i="195"/>
  <c r="S33" i="244"/>
  <c r="E19" i="240"/>
  <c r="E32" i="236"/>
  <c r="E28" i="234"/>
  <c r="S33" i="247"/>
  <c r="E5" i="238"/>
  <c r="E8" i="234"/>
  <c r="I25" i="257"/>
  <c r="S29" i="247"/>
  <c r="E13" i="234"/>
  <c r="E35" i="244"/>
  <c r="E28" i="236"/>
  <c r="E38" i="247"/>
  <c r="S36" i="242"/>
  <c r="S29" i="195"/>
  <c r="S28" i="238"/>
  <c r="E26" i="195"/>
  <c r="F30" i="119"/>
  <c r="I38" i="119"/>
  <c r="F20" i="257"/>
  <c r="F13" i="257"/>
  <c r="E29" i="236"/>
  <c r="E26" i="247"/>
  <c r="E37" i="240"/>
  <c r="E5" i="195"/>
  <c r="E23" i="242"/>
  <c r="E5" i="234"/>
  <c r="E16" i="240"/>
  <c r="E10" i="232"/>
  <c r="E16" i="242"/>
  <c r="S27" i="195"/>
  <c r="I32" i="119"/>
  <c r="S38" i="119"/>
  <c r="I35" i="119"/>
  <c r="F27" i="257"/>
  <c r="I18" i="257"/>
  <c r="E28" i="238"/>
  <c r="S28" i="247"/>
  <c r="E14" i="238"/>
  <c r="E11" i="195"/>
  <c r="E5" i="242"/>
  <c r="E35" i="232"/>
  <c r="E13" i="242"/>
  <c r="E22" i="236"/>
  <c r="S37" i="247"/>
  <c r="E21" i="234"/>
  <c r="I30" i="119"/>
  <c r="F31" i="119"/>
  <c r="F15" i="257"/>
  <c r="E37" i="238"/>
  <c r="E17" i="195"/>
  <c r="E10" i="244"/>
  <c r="E18" i="234"/>
  <c r="S28" i="242"/>
  <c r="E17" i="234"/>
  <c r="E8" i="244"/>
  <c r="E25" i="236"/>
  <c r="E7" i="195"/>
  <c r="E5" i="232"/>
  <c r="E31" i="195"/>
  <c r="F36" i="119"/>
  <c r="I37" i="119"/>
  <c r="F37" i="119"/>
  <c r="E23" i="234"/>
  <c r="S27" i="240"/>
  <c r="S36" i="119"/>
  <c r="E13" i="119"/>
  <c r="S29" i="119"/>
  <c r="E27" i="240"/>
  <c r="E26" i="240"/>
  <c r="E29" i="232"/>
  <c r="E37" i="234"/>
  <c r="F10" i="257"/>
  <c r="F28" i="257"/>
  <c r="S37" i="242"/>
  <c r="E6" i="195"/>
  <c r="E34" i="232"/>
  <c r="T34" i="257"/>
  <c r="E18" i="240"/>
  <c r="E16" i="195"/>
  <c r="E6" i="244"/>
  <c r="I4" i="257"/>
  <c r="S34" i="247"/>
  <c r="E9" i="234"/>
  <c r="E23" i="247"/>
  <c r="S30" i="236"/>
  <c r="S34" i="242"/>
  <c r="E11" i="242"/>
  <c r="E8" i="240"/>
  <c r="T30" i="257"/>
  <c r="E13" i="238"/>
  <c r="E33" i="234"/>
  <c r="E3" i="236"/>
  <c r="E25" i="234"/>
  <c r="E4" i="234"/>
  <c r="E10" i="236"/>
  <c r="S38" i="236"/>
  <c r="S38" i="244"/>
  <c r="E24" i="234"/>
  <c r="I27" i="119"/>
  <c r="E18" i="247"/>
  <c r="E19" i="232"/>
  <c r="E7" i="232"/>
  <c r="I3" i="119"/>
  <c r="E12" i="247"/>
  <c r="S30" i="247"/>
  <c r="E25" i="195"/>
  <c r="E38" i="232"/>
  <c r="E26" i="242"/>
  <c r="E30" i="242"/>
  <c r="S33" i="232"/>
  <c r="S37" i="232"/>
  <c r="F29" i="119"/>
  <c r="F28" i="119"/>
  <c r="E5" i="119"/>
  <c r="E14" i="242"/>
  <c r="F3" i="119"/>
  <c r="E6" i="119"/>
  <c r="E38" i="236"/>
  <c r="E14" i="244"/>
  <c r="E10" i="238"/>
  <c r="E28" i="195"/>
  <c r="E13" i="247"/>
  <c r="E6" i="238"/>
  <c r="S35" i="242"/>
  <c r="S27" i="238"/>
  <c r="E21" i="240"/>
  <c r="E30" i="247"/>
  <c r="E30" i="195"/>
  <c r="E15" i="234"/>
  <c r="S28" i="244"/>
  <c r="E10" i="234"/>
  <c r="E30" i="240"/>
  <c r="E7" i="119"/>
  <c r="E35" i="195"/>
  <c r="F27" i="119"/>
  <c r="F14" i="257"/>
  <c r="I24" i="257"/>
  <c r="S34" i="238"/>
  <c r="E3" i="244"/>
  <c r="S33" i="242"/>
  <c r="I34" i="257"/>
  <c r="E24" i="240"/>
  <c r="E6" i="234"/>
  <c r="S32" i="236"/>
  <c r="E9" i="232"/>
  <c r="E6" i="232"/>
  <c r="E7" i="236"/>
  <c r="S31" i="234"/>
  <c r="I12" i="257"/>
  <c r="E22" i="240"/>
  <c r="E3" i="195"/>
  <c r="E32" i="244"/>
  <c r="E14" i="247"/>
  <c r="S32" i="232"/>
  <c r="E29" i="234"/>
  <c r="I28" i="257"/>
  <c r="E20" i="242"/>
  <c r="S38" i="242"/>
  <c r="I23" i="257"/>
  <c r="E15" i="242"/>
  <c r="S35" i="244"/>
  <c r="S38" i="234"/>
  <c r="I14" i="257"/>
  <c r="E32" i="232"/>
  <c r="S31" i="240"/>
  <c r="S37" i="119"/>
  <c r="E24" i="236"/>
  <c r="E35" i="236"/>
  <c r="S31" i="242"/>
  <c r="E38" i="244"/>
  <c r="S31" i="195"/>
  <c r="F35" i="119"/>
  <c r="I33" i="119"/>
  <c r="E27" i="238"/>
  <c r="E34" i="242"/>
  <c r="F38" i="119"/>
  <c r="S30" i="119"/>
  <c r="F22" i="257"/>
  <c r="E16" i="247"/>
  <c r="E28" i="232"/>
  <c r="E32" i="247"/>
  <c r="E33" i="236"/>
  <c r="I33" i="257"/>
  <c r="E27" i="242"/>
  <c r="E33" i="195"/>
  <c r="S37" i="244"/>
  <c r="E37" i="247"/>
  <c r="S33" i="195"/>
  <c r="E30" i="232"/>
  <c r="I37" i="257"/>
  <c r="T36" i="257"/>
  <c r="S32" i="240"/>
  <c r="E17" i="244"/>
  <c r="E38" i="238"/>
  <c r="E32" i="240"/>
  <c r="S32" i="244"/>
  <c r="E37" i="195"/>
  <c r="F9" i="257"/>
  <c r="E19" i="195"/>
  <c r="E15" i="232"/>
  <c r="I27" i="257"/>
  <c r="S31" i="232"/>
  <c r="S29" i="236"/>
  <c r="I34" i="119"/>
  <c r="E6" i="242"/>
  <c r="E12" i="238"/>
  <c r="S28" i="195"/>
  <c r="I6" i="257"/>
  <c r="E14" i="234"/>
  <c r="E24" i="195"/>
  <c r="S27" i="234"/>
  <c r="E35" i="240"/>
  <c r="E32" i="195"/>
  <c r="I28" i="119"/>
  <c r="E25" i="119"/>
  <c r="E16" i="236"/>
  <c r="E36" i="234"/>
  <c r="I31" i="119"/>
  <c r="E4" i="119"/>
  <c r="F21" i="257"/>
  <c r="E18" i="242"/>
  <c r="E3" i="232"/>
  <c r="I31" i="257"/>
  <c r="I35" i="257"/>
  <c r="S35" i="238"/>
  <c r="E26" i="238"/>
  <c r="E28" i="244"/>
  <c r="I8" i="257"/>
  <c r="E26" i="232"/>
  <c r="E4" i="236"/>
  <c r="E10" i="242"/>
  <c r="E28" i="240"/>
  <c r="E3" i="238"/>
  <c r="S35" i="119"/>
  <c r="E34" i="238"/>
  <c r="E9" i="119"/>
  <c r="E5" i="236"/>
  <c r="E11" i="244"/>
  <c r="S36" i="195"/>
  <c r="F32" i="119"/>
  <c r="I36" i="119"/>
  <c r="E30" i="234"/>
  <c r="S33" i="119"/>
  <c r="D15" i="259" l="1"/>
  <c r="M15" i="259"/>
  <c r="S15" i="259"/>
  <c r="G15" i="259"/>
  <c r="O15" i="259"/>
  <c r="L15" i="259"/>
  <c r="K15" i="259"/>
  <c r="P15" i="259"/>
  <c r="R15" i="259"/>
  <c r="J15" i="259"/>
  <c r="N15" i="259"/>
  <c r="E15" i="259"/>
  <c r="Q15" i="259"/>
  <c r="I15" i="259"/>
  <c r="H5" i="259" s="1"/>
  <c r="G5" i="185"/>
  <c r="D12" i="119" l="1"/>
  <c r="D15" i="119" l="1"/>
  <c r="N30" i="257"/>
  <c r="L34" i="257"/>
  <c r="K4" i="257"/>
  <c r="J17" i="257"/>
  <c r="K35" i="257"/>
  <c r="K11" i="257"/>
  <c r="M37" i="257"/>
  <c r="X28" i="257"/>
  <c r="L26" i="257"/>
  <c r="G21" i="257"/>
  <c r="G22" i="257"/>
  <c r="M28" i="257"/>
  <c r="J24" i="257"/>
  <c r="L11" i="257"/>
  <c r="N16" i="257"/>
  <c r="G17" i="257"/>
  <c r="O34" i="257"/>
  <c r="Y30" i="257"/>
  <c r="K16" i="257"/>
  <c r="T29" i="119"/>
  <c r="T36" i="119"/>
  <c r="F8" i="234"/>
  <c r="T28" i="195"/>
  <c r="T31" i="242"/>
  <c r="I23" i="195"/>
  <c r="F23" i="242"/>
  <c r="F6" i="195"/>
  <c r="I26" i="238"/>
  <c r="I24" i="236"/>
  <c r="I12" i="244"/>
  <c r="I27" i="234"/>
  <c r="G13" i="257"/>
  <c r="M26" i="257"/>
  <c r="N34" i="257"/>
  <c r="L4" i="257"/>
  <c r="J28" i="257"/>
  <c r="W36" i="257"/>
  <c r="J9" i="257"/>
  <c r="O16" i="257"/>
  <c r="Y28" i="257"/>
  <c r="L33" i="257"/>
  <c r="X30" i="257"/>
  <c r="L8" i="257"/>
  <c r="M31" i="257"/>
  <c r="G28" i="257"/>
  <c r="G24" i="257"/>
  <c r="N32" i="257"/>
  <c r="W27" i="257"/>
  <c r="J11" i="257"/>
  <c r="M9" i="257"/>
  <c r="L23" i="257"/>
  <c r="M35" i="119"/>
  <c r="L27" i="119"/>
  <c r="T31" i="234"/>
  <c r="F9" i="195"/>
  <c r="T36" i="240"/>
  <c r="T33" i="195"/>
  <c r="I3" i="238"/>
  <c r="U36" i="257"/>
  <c r="G23" i="257"/>
  <c r="M8" i="257"/>
  <c r="O3" i="257"/>
  <c r="G27" i="257"/>
  <c r="M33" i="257"/>
  <c r="N21" i="257"/>
  <c r="J3" i="257"/>
  <c r="K36" i="257"/>
  <c r="J19" i="257"/>
  <c r="N14" i="257"/>
  <c r="I11" i="119"/>
  <c r="F35" i="195"/>
  <c r="T27" i="232"/>
  <c r="T34" i="195"/>
  <c r="F4" i="240"/>
  <c r="F21" i="247"/>
  <c r="F17" i="232"/>
  <c r="I9" i="240"/>
  <c r="M37" i="119"/>
  <c r="K32" i="119"/>
  <c r="I9" i="242"/>
  <c r="I4" i="232"/>
  <c r="I16" i="240"/>
  <c r="F8" i="232"/>
  <c r="F7" i="242"/>
  <c r="I14" i="232"/>
  <c r="F15" i="242"/>
  <c r="I35" i="244"/>
  <c r="F3" i="195"/>
  <c r="I12" i="236"/>
  <c r="I19" i="238"/>
  <c r="T33" i="119"/>
  <c r="N33" i="257"/>
  <c r="G34" i="257"/>
  <c r="N18" i="257"/>
  <c r="L36" i="257"/>
  <c r="U34" i="257"/>
  <c r="O21" i="257"/>
  <c r="O29" i="257"/>
  <c r="N23" i="257"/>
  <c r="J38" i="257"/>
  <c r="M34" i="257"/>
  <c r="T30" i="119"/>
  <c r="I26" i="234"/>
  <c r="I13" i="232"/>
  <c r="F11" i="195"/>
  <c r="F31" i="240"/>
  <c r="I35" i="242"/>
  <c r="T32" i="234"/>
  <c r="I21" i="242"/>
  <c r="M29" i="119"/>
  <c r="I26" i="119"/>
  <c r="F12" i="240"/>
  <c r="F10" i="234"/>
  <c r="T38" i="242"/>
  <c r="F19" i="232"/>
  <c r="F32" i="240"/>
  <c r="T34" i="234"/>
  <c r="I11" i="238"/>
  <c r="I32" i="247"/>
  <c r="I27" i="195"/>
  <c r="F37" i="236"/>
  <c r="I3" i="240"/>
  <c r="F6" i="119"/>
  <c r="N22" i="257"/>
  <c r="L17" i="257"/>
  <c r="W30" i="257"/>
  <c r="W34" i="257"/>
  <c r="K34" i="257"/>
  <c r="O28" i="257"/>
  <c r="K6" i="257"/>
  <c r="O12" i="257"/>
  <c r="G4" i="257"/>
  <c r="I13" i="119"/>
  <c r="I21" i="234"/>
  <c r="T33" i="238"/>
  <c r="I27" i="240"/>
  <c r="I16" i="232"/>
  <c r="F27" i="232"/>
  <c r="I31" i="247"/>
  <c r="I23" i="236"/>
  <c r="G33" i="119"/>
  <c r="T38" i="119"/>
  <c r="T31" i="195"/>
  <c r="F9" i="244"/>
  <c r="F16" i="236"/>
  <c r="F36" i="247"/>
  <c r="F13" i="236"/>
  <c r="I37" i="247"/>
  <c r="F34" i="236"/>
  <c r="F29" i="247"/>
  <c r="F17" i="238"/>
  <c r="F33" i="234"/>
  <c r="T38" i="238"/>
  <c r="F7" i="244"/>
  <c r="O31" i="119"/>
  <c r="I8" i="240"/>
  <c r="F7" i="240"/>
  <c r="G7" i="257"/>
  <c r="O25" i="257"/>
  <c r="U32" i="257"/>
  <c r="I20" i="247"/>
  <c r="I27" i="242"/>
  <c r="F26" i="234"/>
  <c r="F18" i="234"/>
  <c r="I28" i="232"/>
  <c r="F25" i="195"/>
  <c r="F30" i="242"/>
  <c r="F11" i="244"/>
  <c r="F37" i="244"/>
  <c r="F20" i="195"/>
  <c r="F24" i="242"/>
  <c r="T37" i="119"/>
  <c r="I20" i="240"/>
  <c r="I32" i="238"/>
  <c r="I10" i="238"/>
  <c r="I31" i="240"/>
  <c r="I17" i="195"/>
  <c r="K34" i="119"/>
  <c r="F28" i="195"/>
  <c r="F12" i="195"/>
  <c r="I5" i="195"/>
  <c r="F38" i="234"/>
  <c r="F11" i="242"/>
  <c r="I17" i="232"/>
  <c r="I15" i="247"/>
  <c r="I34" i="234"/>
  <c r="F16" i="238"/>
  <c r="F5" i="238"/>
  <c r="I5" i="247"/>
  <c r="I13" i="244"/>
  <c r="I9" i="119"/>
  <c r="F36" i="195"/>
  <c r="I22" i="240"/>
  <c r="V30" i="257"/>
  <c r="I16" i="234"/>
  <c r="I30" i="236"/>
  <c r="N37" i="119"/>
  <c r="T30" i="238"/>
  <c r="I3" i="195"/>
  <c r="G27" i="119"/>
  <c r="T32" i="232"/>
  <c r="N33" i="119"/>
  <c r="F17" i="236"/>
  <c r="F9" i="232"/>
  <c r="F25" i="232"/>
  <c r="F26" i="236"/>
  <c r="I4" i="234"/>
  <c r="G11" i="257"/>
  <c r="M35" i="257"/>
  <c r="I10" i="234"/>
  <c r="F14" i="244"/>
  <c r="O30" i="119"/>
  <c r="F20" i="234"/>
  <c r="I38" i="242"/>
  <c r="N36" i="119"/>
  <c r="I18" i="195"/>
  <c r="F35" i="236"/>
  <c r="F36" i="236"/>
  <c r="I10" i="240"/>
  <c r="F28" i="242"/>
  <c r="I35" i="247"/>
  <c r="L30" i="119"/>
  <c r="I32" i="234"/>
  <c r="F6" i="232"/>
  <c r="I11" i="234"/>
  <c r="T31" i="244"/>
  <c r="N35" i="119"/>
  <c r="I15" i="232"/>
  <c r="F7" i="238"/>
  <c r="F11" i="240"/>
  <c r="T33" i="242"/>
  <c r="L38" i="119"/>
  <c r="I12" i="247"/>
  <c r="I4" i="242"/>
  <c r="I7" i="236"/>
  <c r="I33" i="234"/>
  <c r="I11" i="247"/>
  <c r="F5" i="195"/>
  <c r="F21" i="240"/>
  <c r="I38" i="238"/>
  <c r="F12" i="232"/>
  <c r="T34" i="244"/>
  <c r="O17" i="257"/>
  <c r="F14" i="234"/>
  <c r="F15" i="236"/>
  <c r="O35" i="257"/>
  <c r="Y34" i="257"/>
  <c r="J6" i="257"/>
  <c r="L21" i="257"/>
  <c r="K37" i="257"/>
  <c r="J29" i="257"/>
  <c r="K38" i="257"/>
  <c r="W35" i="257"/>
  <c r="N24" i="257"/>
  <c r="J12" i="257"/>
  <c r="M11" i="257"/>
  <c r="X29" i="257"/>
  <c r="G29" i="257"/>
  <c r="L27" i="257"/>
  <c r="J25" i="257"/>
  <c r="U35" i="257"/>
  <c r="Y33" i="257"/>
  <c r="M4" i="257"/>
  <c r="J8" i="257"/>
  <c r="L19" i="257"/>
  <c r="I8" i="119"/>
  <c r="G29" i="119"/>
  <c r="F30" i="240"/>
  <c r="F35" i="234"/>
  <c r="F10" i="242"/>
  <c r="I33" i="232"/>
  <c r="I34" i="238"/>
  <c r="F25" i="234"/>
  <c r="I32" i="242"/>
  <c r="F20" i="238"/>
  <c r="T30" i="195"/>
  <c r="I26" i="232"/>
  <c r="K24" i="257"/>
  <c r="N12" i="257"/>
  <c r="N11" i="257"/>
  <c r="U29" i="257"/>
  <c r="G10" i="257"/>
  <c r="N27" i="257"/>
  <c r="G3" i="257"/>
  <c r="W37" i="257"/>
  <c r="X36" i="257"/>
  <c r="K12" i="257"/>
  <c r="O9" i="257"/>
  <c r="W32" i="257"/>
  <c r="L16" i="257"/>
  <c r="J30" i="257"/>
  <c r="J4" i="257"/>
  <c r="V28" i="257"/>
  <c r="O8" i="257"/>
  <c r="Y29" i="257"/>
  <c r="V29" i="257"/>
  <c r="O4" i="257"/>
  <c r="L37" i="119"/>
  <c r="J32" i="119"/>
  <c r="F9" i="242"/>
  <c r="F4" i="232"/>
  <c r="F23" i="238"/>
  <c r="I8" i="232"/>
  <c r="I7" i="242"/>
  <c r="M18" i="257"/>
  <c r="O10" i="257"/>
  <c r="W31" i="257"/>
  <c r="O14" i="257"/>
  <c r="J18" i="257"/>
  <c r="Y27" i="257"/>
  <c r="G12" i="257"/>
  <c r="M10" i="257"/>
  <c r="K29" i="257"/>
  <c r="G30" i="257"/>
  <c r="K3" i="119"/>
  <c r="T38" i="232"/>
  <c r="T27" i="234"/>
  <c r="F11" i="236"/>
  <c r="F34" i="234"/>
  <c r="F15" i="244"/>
  <c r="F31" i="244"/>
  <c r="F12" i="236"/>
  <c r="F5" i="119"/>
  <c r="F4" i="119"/>
  <c r="F31" i="195"/>
  <c r="F29" i="240"/>
  <c r="F23" i="234"/>
  <c r="T33" i="244"/>
  <c r="I15" i="234"/>
  <c r="I11" i="244"/>
  <c r="F16" i="232"/>
  <c r="I10" i="244"/>
  <c r="F20" i="244"/>
  <c r="I20" i="195"/>
  <c r="F23" i="236"/>
  <c r="I18" i="242"/>
  <c r="O35" i="119"/>
  <c r="V27" i="257"/>
  <c r="U31" i="257"/>
  <c r="N10" i="257"/>
  <c r="G16" i="257"/>
  <c r="K7" i="257"/>
  <c r="K13" i="257"/>
  <c r="X27" i="257"/>
  <c r="K27" i="257"/>
  <c r="V35" i="257"/>
  <c r="L3" i="119"/>
  <c r="I32" i="195"/>
  <c r="I15" i="236"/>
  <c r="F30" i="236"/>
  <c r="I22" i="234"/>
  <c r="F12" i="247"/>
  <c r="I4" i="247"/>
  <c r="I37" i="236"/>
  <c r="O3" i="119"/>
  <c r="I7" i="119"/>
  <c r="F37" i="232"/>
  <c r="I29" i="242"/>
  <c r="T28" i="236"/>
  <c r="I28" i="244"/>
  <c r="T33" i="236"/>
  <c r="T36" i="244"/>
  <c r="T30" i="236"/>
  <c r="I15" i="244"/>
  <c r="I21" i="247"/>
  <c r="T36" i="232"/>
  <c r="T35" i="238"/>
  <c r="T28" i="244"/>
  <c r="T34" i="119"/>
  <c r="L9" i="257"/>
  <c r="O32" i="257"/>
  <c r="N8" i="257"/>
  <c r="L3" i="257"/>
  <c r="K19" i="257"/>
  <c r="L32" i="257"/>
  <c r="K21" i="257"/>
  <c r="L31" i="257"/>
  <c r="N15" i="257"/>
  <c r="K29" i="119"/>
  <c r="I34" i="242"/>
  <c r="I3" i="242"/>
  <c r="I12" i="238"/>
  <c r="T31" i="238"/>
  <c r="F36" i="242"/>
  <c r="I8" i="195"/>
  <c r="F33" i="240"/>
  <c r="J35" i="119"/>
  <c r="G36" i="119"/>
  <c r="I8" i="234"/>
  <c r="I4" i="195"/>
  <c r="I7" i="238"/>
  <c r="I13" i="195"/>
  <c r="I23" i="242"/>
  <c r="I6" i="195"/>
  <c r="F26" i="238"/>
  <c r="F24" i="236"/>
  <c r="T28" i="247"/>
  <c r="F27" i="234"/>
  <c r="I16" i="238"/>
  <c r="I16" i="247"/>
  <c r="M34" i="119"/>
  <c r="F37" i="195"/>
  <c r="I29" i="195"/>
  <c r="U37" i="257"/>
  <c r="W28" i="257"/>
  <c r="K28" i="119"/>
  <c r="F25" i="240"/>
  <c r="L33" i="119"/>
  <c r="I30" i="242"/>
  <c r="I14" i="238"/>
  <c r="F24" i="238"/>
  <c r="T27" i="240"/>
  <c r="F25" i="247"/>
  <c r="T28" i="234"/>
  <c r="I29" i="238"/>
  <c r="F21" i="232"/>
  <c r="F22" i="244"/>
  <c r="J28" i="119"/>
  <c r="I30" i="247"/>
  <c r="I25" i="247"/>
  <c r="T32" i="195"/>
  <c r="I27" i="232"/>
  <c r="I36" i="232"/>
  <c r="G32" i="119"/>
  <c r="I29" i="234"/>
  <c r="I19" i="232"/>
  <c r="F22" i="232"/>
  <c r="F32" i="247"/>
  <c r="I8" i="242"/>
  <c r="T34" i="238"/>
  <c r="L32" i="119"/>
  <c r="I29" i="244"/>
  <c r="F18" i="242"/>
  <c r="I38" i="240"/>
  <c r="I25" i="232"/>
  <c r="I10" i="247"/>
  <c r="I28" i="240"/>
  <c r="I4" i="238"/>
  <c r="J15" i="257"/>
  <c r="K10" i="257"/>
  <c r="I6" i="236"/>
  <c r="F4" i="236"/>
  <c r="T27" i="195"/>
  <c r="I14" i="247"/>
  <c r="I21" i="236"/>
  <c r="J27" i="119"/>
  <c r="I25" i="244"/>
  <c r="T35" i="119"/>
  <c r="I11" i="232"/>
  <c r="I31" i="236"/>
  <c r="F5" i="244"/>
  <c r="F13" i="247"/>
  <c r="M12" i="257"/>
  <c r="G5" i="257"/>
  <c r="K20" i="257"/>
  <c r="T29" i="234"/>
  <c r="I12" i="232"/>
  <c r="F34" i="242"/>
  <c r="I17" i="240"/>
  <c r="I22" i="195"/>
  <c r="O27" i="119"/>
  <c r="T29" i="236"/>
  <c r="I14" i="240"/>
  <c r="F14" i="238"/>
  <c r="F34" i="247"/>
  <c r="I24" i="238"/>
  <c r="F25" i="119"/>
  <c r="I7" i="232"/>
  <c r="F9" i="238"/>
  <c r="I19" i="242"/>
  <c r="F20" i="242"/>
  <c r="F12" i="244"/>
  <c r="K31" i="119"/>
  <c r="F28" i="240"/>
  <c r="F6" i="240"/>
  <c r="I33" i="238"/>
  <c r="I32" i="244"/>
  <c r="I14" i="242"/>
  <c r="I19" i="247"/>
  <c r="F23" i="244"/>
  <c r="I20" i="236"/>
  <c r="F9" i="236"/>
  <c r="N34" i="119"/>
  <c r="T32" i="236"/>
  <c r="I30" i="238"/>
  <c r="I6" i="242"/>
  <c r="F10" i="247"/>
  <c r="F6" i="247"/>
  <c r="V34" i="257"/>
  <c r="I18" i="247"/>
  <c r="T30" i="247"/>
  <c r="I24" i="244"/>
  <c r="F24" i="234"/>
  <c r="F35" i="244"/>
  <c r="N3" i="119"/>
  <c r="I19" i="240"/>
  <c r="T27" i="247"/>
  <c r="F5" i="234"/>
  <c r="I5" i="234"/>
  <c r="I4" i="240"/>
  <c r="N29" i="257"/>
  <c r="O7" i="257"/>
  <c r="M38" i="257"/>
  <c r="O13" i="257"/>
  <c r="M23" i="257"/>
  <c r="J7" i="257"/>
  <c r="G20" i="257"/>
  <c r="M30" i="257"/>
  <c r="M27" i="257"/>
  <c r="L7" i="257"/>
  <c r="N38" i="257"/>
  <c r="O15" i="257"/>
  <c r="X35" i="257"/>
  <c r="G25" i="257"/>
  <c r="L15" i="257"/>
  <c r="O30" i="257"/>
  <c r="U38" i="257"/>
  <c r="M21" i="257"/>
  <c r="N9" i="257"/>
  <c r="G31" i="119"/>
  <c r="J38" i="119"/>
  <c r="F36" i="234"/>
  <c r="F38" i="244"/>
  <c r="I32" i="236"/>
  <c r="I36" i="247"/>
  <c r="I13" i="236"/>
  <c r="F38" i="247"/>
  <c r="T37" i="236"/>
  <c r="I29" i="247"/>
  <c r="I17" i="238"/>
  <c r="F3" i="232"/>
  <c r="F36" i="238"/>
  <c r="G32" i="257"/>
  <c r="M7" i="257"/>
  <c r="O38" i="257"/>
  <c r="L13" i="257"/>
  <c r="Y35" i="257"/>
  <c r="O22" i="257"/>
  <c r="K15" i="257"/>
  <c r="O26" i="257"/>
  <c r="J27" i="257"/>
  <c r="L22" i="257"/>
  <c r="N25" i="257"/>
  <c r="M15" i="257"/>
  <c r="X37" i="257"/>
  <c r="G8" i="257"/>
  <c r="K17" i="257"/>
  <c r="G36" i="257"/>
  <c r="J32" i="257"/>
  <c r="N17" i="257"/>
  <c r="M25" i="257"/>
  <c r="M36" i="119"/>
  <c r="N28" i="119"/>
  <c r="F37" i="234"/>
  <c r="F27" i="247"/>
  <c r="F7" i="236"/>
  <c r="F28" i="247"/>
  <c r="F20" i="236"/>
  <c r="G9" i="257"/>
  <c r="U28" i="257"/>
  <c r="L5" i="257"/>
  <c r="J36" i="257"/>
  <c r="Y38" i="257"/>
  <c r="L29" i="257"/>
  <c r="X33" i="257"/>
  <c r="K23" i="257"/>
  <c r="Y31" i="257"/>
  <c r="N6" i="257"/>
  <c r="N36" i="257"/>
  <c r="G30" i="119"/>
  <c r="F16" i="242"/>
  <c r="F28" i="244"/>
  <c r="F25" i="244"/>
  <c r="T32" i="238"/>
  <c r="F29" i="244"/>
  <c r="T30" i="234"/>
  <c r="F4" i="238"/>
  <c r="L35" i="119"/>
  <c r="K27" i="119"/>
  <c r="F5" i="232"/>
  <c r="F18" i="195"/>
  <c r="I31" i="238"/>
  <c r="I24" i="195"/>
  <c r="F3" i="238"/>
  <c r="I11" i="195"/>
  <c r="I37" i="242"/>
  <c r="T29" i="240"/>
  <c r="F4" i="247"/>
  <c r="I21" i="232"/>
  <c r="I18" i="240"/>
  <c r="I6" i="247"/>
  <c r="L24" i="257"/>
  <c r="U33" i="257"/>
  <c r="O23" i="257"/>
  <c r="M20" i="257"/>
  <c r="M29" i="257"/>
  <c r="L38" i="257"/>
  <c r="G33" i="257"/>
  <c r="J13" i="257"/>
  <c r="V33" i="257"/>
  <c r="Y37" i="257"/>
  <c r="N38" i="119"/>
  <c r="F14" i="242"/>
  <c r="T32" i="244"/>
  <c r="T36" i="247"/>
  <c r="F38" i="238"/>
  <c r="I23" i="247"/>
  <c r="F23" i="232"/>
  <c r="F18" i="238"/>
  <c r="J33" i="119"/>
  <c r="F11" i="119"/>
  <c r="I5" i="236"/>
  <c r="T37" i="234"/>
  <c r="I27" i="238"/>
  <c r="T34" i="232"/>
  <c r="F23" i="240"/>
  <c r="F11" i="232"/>
  <c r="I34" i="240"/>
  <c r="F22" i="238"/>
  <c r="F18" i="247"/>
  <c r="I13" i="234"/>
  <c r="I37" i="238"/>
  <c r="F11" i="247"/>
  <c r="G19" i="257"/>
  <c r="Y32" i="257"/>
  <c r="O33" i="257"/>
  <c r="O24" i="257"/>
  <c r="K14" i="257"/>
  <c r="W38" i="257"/>
  <c r="J33" i="257"/>
  <c r="M24" i="257"/>
  <c r="N13" i="257"/>
  <c r="O37" i="257"/>
  <c r="K30" i="119"/>
  <c r="I29" i="232"/>
  <c r="I20" i="234"/>
  <c r="I9" i="232"/>
  <c r="F10" i="244"/>
  <c r="F17" i="244"/>
  <c r="F9" i="234"/>
  <c r="I12" i="242"/>
  <c r="J31" i="119"/>
  <c r="T38" i="234"/>
  <c r="F35" i="240"/>
  <c r="F10" i="232"/>
  <c r="F13" i="242"/>
  <c r="I17" i="234"/>
  <c r="F33" i="238"/>
  <c r="I24" i="232"/>
  <c r="F6" i="244"/>
  <c r="I33" i="244"/>
  <c r="F21" i="195"/>
  <c r="F29" i="236"/>
  <c r="I24" i="242"/>
  <c r="I25" i="119"/>
  <c r="F7" i="232"/>
  <c r="I9" i="238"/>
  <c r="O18" i="257"/>
  <c r="K30" i="257"/>
  <c r="M14" i="257"/>
  <c r="T36" i="195"/>
  <c r="I38" i="232"/>
  <c r="T27" i="242"/>
  <c r="I5" i="242"/>
  <c r="F31" i="247"/>
  <c r="O28" i="119"/>
  <c r="I19" i="234"/>
  <c r="I13" i="240"/>
  <c r="F37" i="242"/>
  <c r="I22" i="247"/>
  <c r="F18" i="240"/>
  <c r="O36" i="119"/>
  <c r="F26" i="195"/>
  <c r="F10" i="236"/>
  <c r="T36" i="242"/>
  <c r="T28" i="240"/>
  <c r="I17" i="244"/>
  <c r="N29" i="119"/>
  <c r="I5" i="238"/>
  <c r="F38" i="240"/>
  <c r="I32" i="240"/>
  <c r="F11" i="238"/>
  <c r="F14" i="236"/>
  <c r="I31" i="244"/>
  <c r="I5" i="244"/>
  <c r="F34" i="232"/>
  <c r="F21" i="236"/>
  <c r="O29" i="119"/>
  <c r="I15" i="238"/>
  <c r="F3" i="240"/>
  <c r="F27" i="236"/>
  <c r="I22" i="244"/>
  <c r="T29" i="232"/>
  <c r="J22" i="257"/>
  <c r="T34" i="242"/>
  <c r="I36" i="244"/>
  <c r="I28" i="242"/>
  <c r="I4" i="244"/>
  <c r="F3" i="234"/>
  <c r="F16" i="247"/>
  <c r="F19" i="234"/>
  <c r="F22" i="247"/>
  <c r="F27" i="238"/>
  <c r="G35" i="119"/>
  <c r="I23" i="238"/>
  <c r="I22" i="232"/>
  <c r="N27" i="119"/>
  <c r="J26" i="257"/>
  <c r="K26" i="257"/>
  <c r="F26" i="119"/>
  <c r="F15" i="238"/>
  <c r="L29" i="119"/>
  <c r="F3" i="242"/>
  <c r="I21" i="238"/>
  <c r="F4" i="242"/>
  <c r="F20" i="240"/>
  <c r="F24" i="195"/>
  <c r="I18" i="234"/>
  <c r="F22" i="242"/>
  <c r="F28" i="232"/>
  <c r="F16" i="244"/>
  <c r="L34" i="119"/>
  <c r="I37" i="195"/>
  <c r="F23" i="195"/>
  <c r="T37" i="195"/>
  <c r="F3" i="236"/>
  <c r="I31" i="232"/>
  <c r="F30" i="234"/>
  <c r="F18" i="232"/>
  <c r="F4" i="234"/>
  <c r="I20" i="232"/>
  <c r="F27" i="244"/>
  <c r="I26" i="244"/>
  <c r="I28" i="238"/>
  <c r="I34" i="195"/>
  <c r="T38" i="244"/>
  <c r="F24" i="244"/>
  <c r="I15" i="195"/>
  <c r="F26" i="232"/>
  <c r="K35" i="119"/>
  <c r="I6" i="240"/>
  <c r="I24" i="240"/>
  <c r="K33" i="257"/>
  <c r="I10" i="236"/>
  <c r="T38" i="195"/>
  <c r="T38" i="247"/>
  <c r="T29" i="238"/>
  <c r="F14" i="232"/>
  <c r="I7" i="234"/>
  <c r="I25" i="195"/>
  <c r="T31" i="232"/>
  <c r="I37" i="232"/>
  <c r="F34" i="240"/>
  <c r="F24" i="240"/>
  <c r="F29" i="234"/>
  <c r="T29" i="244"/>
  <c r="M16" i="257"/>
  <c r="K32" i="257"/>
  <c r="J29" i="119"/>
  <c r="I19" i="236"/>
  <c r="F13" i="119"/>
  <c r="T28" i="238"/>
  <c r="T30" i="240"/>
  <c r="F17" i="242"/>
  <c r="I5" i="232"/>
  <c r="I33" i="247"/>
  <c r="I19" i="195"/>
  <c r="I3" i="236"/>
  <c r="F31" i="232"/>
  <c r="I7" i="244"/>
  <c r="O38" i="119"/>
  <c r="I38" i="244"/>
  <c r="F33" i="247"/>
  <c r="I38" i="247"/>
  <c r="I7" i="247"/>
  <c r="I3" i="232"/>
  <c r="N32" i="119"/>
  <c r="F28" i="234"/>
  <c r="G38" i="257"/>
  <c r="M32" i="257"/>
  <c r="M3" i="257"/>
  <c r="O36" i="257"/>
  <c r="V37" i="257"/>
  <c r="M31" i="119"/>
  <c r="I13" i="242"/>
  <c r="I6" i="244"/>
  <c r="N3" i="257"/>
  <c r="G26" i="257"/>
  <c r="K18" i="257"/>
  <c r="M36" i="257"/>
  <c r="U27" i="257"/>
  <c r="G28" i="119"/>
  <c r="T35" i="244"/>
  <c r="U30" i="257"/>
  <c r="O6" i="257"/>
  <c r="M5" i="257"/>
  <c r="I23" i="240"/>
  <c r="T27" i="238"/>
  <c r="I27" i="247"/>
  <c r="F14" i="247"/>
  <c r="F7" i="234"/>
  <c r="L6" i="257"/>
  <c r="O11" i="257"/>
  <c r="G18" i="257"/>
  <c r="F5" i="242"/>
  <c r="T37" i="242"/>
  <c r="T35" i="195"/>
  <c r="I10" i="195"/>
  <c r="I31" i="234"/>
  <c r="L25" i="257"/>
  <c r="N4" i="257"/>
  <c r="M17" i="257"/>
  <c r="F10" i="195"/>
  <c r="F22" i="240"/>
  <c r="I35" i="234"/>
  <c r="F32" i="232"/>
  <c r="T31" i="236"/>
  <c r="F32" i="234"/>
  <c r="T33" i="247"/>
  <c r="I36" i="242"/>
  <c r="T35" i="236"/>
  <c r="M32" i="119"/>
  <c r="F23" i="247"/>
  <c r="I26" i="242"/>
  <c r="F5" i="240"/>
  <c r="F12" i="238"/>
  <c r="I27" i="244"/>
  <c r="F35" i="242"/>
  <c r="T38" i="236"/>
  <c r="T34" i="247"/>
  <c r="V38" i="257"/>
  <c r="F29" i="232"/>
  <c r="F16" i="240"/>
  <c r="I13" i="238"/>
  <c r="F15" i="240"/>
  <c r="F4" i="195"/>
  <c r="F8" i="244"/>
  <c r="F9" i="240"/>
  <c r="F9" i="119"/>
  <c r="I6" i="119"/>
  <c r="I25" i="236"/>
  <c r="T36" i="238"/>
  <c r="I25" i="240"/>
  <c r="F26" i="247"/>
  <c r="I6" i="238"/>
  <c r="F20" i="232"/>
  <c r="G35" i="257"/>
  <c r="I12" i="240"/>
  <c r="I38" i="195"/>
  <c r="I7" i="195"/>
  <c r="F38" i="236"/>
  <c r="K38" i="119"/>
  <c r="F31" i="238"/>
  <c r="F11" i="234"/>
  <c r="F35" i="238"/>
  <c r="G3" i="119"/>
  <c r="F32" i="236"/>
  <c r="J37" i="119"/>
  <c r="I34" i="232"/>
  <c r="T27" i="244"/>
  <c r="M28" i="119"/>
  <c r="F30" i="238"/>
  <c r="F38" i="232"/>
  <c r="F31" i="236"/>
  <c r="I28" i="236"/>
  <c r="F33" i="236"/>
  <c r="F13" i="238"/>
  <c r="J21" i="257"/>
  <c r="V32" i="257"/>
  <c r="I35" i="240"/>
  <c r="I30" i="195"/>
  <c r="O5" i="257"/>
  <c r="I29" i="240"/>
  <c r="J5" i="257"/>
  <c r="I28" i="247"/>
  <c r="W33" i="257"/>
  <c r="I12" i="195"/>
  <c r="O31" i="257"/>
  <c r="I20" i="244"/>
  <c r="I20" i="238"/>
  <c r="F30" i="247"/>
  <c r="I14" i="195"/>
  <c r="I11" i="240"/>
  <c r="F29" i="242"/>
  <c r="F6" i="236"/>
  <c r="F30" i="195"/>
  <c r="I16" i="195"/>
  <c r="I15" i="242"/>
  <c r="F15" i="232"/>
  <c r="J34" i="119"/>
  <c r="F36" i="244"/>
  <c r="I18" i="236"/>
  <c r="I24" i="234"/>
  <c r="F34" i="195"/>
  <c r="I25" i="242"/>
  <c r="I18" i="244"/>
  <c r="T27" i="119"/>
  <c r="F31" i="234"/>
  <c r="F4" i="244"/>
  <c r="T30" i="232"/>
  <c r="I9" i="195"/>
  <c r="J14" i="257"/>
  <c r="X34" i="257"/>
  <c r="L10" i="257"/>
  <c r="L12" i="257"/>
  <c r="N28" i="257"/>
  <c r="M30" i="119"/>
  <c r="F17" i="234"/>
  <c r="F33" i="244"/>
  <c r="G37" i="257"/>
  <c r="G15" i="257"/>
  <c r="J10" i="257"/>
  <c r="L14" i="257"/>
  <c r="J37" i="257"/>
  <c r="I31" i="195"/>
  <c r="F15" i="234"/>
  <c r="J31" i="257"/>
  <c r="G14" i="257"/>
  <c r="M33" i="119"/>
  <c r="F28" i="236"/>
  <c r="J36" i="119"/>
  <c r="F25" i="236"/>
  <c r="T35" i="240"/>
  <c r="F31" i="242"/>
  <c r="K31" i="257"/>
  <c r="N37" i="257"/>
  <c r="O33" i="119"/>
  <c r="I4" i="236"/>
  <c r="I10" i="119"/>
  <c r="T31" i="240"/>
  <c r="F37" i="240"/>
  <c r="I21" i="240"/>
  <c r="G6" i="257"/>
  <c r="J35" i="257"/>
  <c r="O34" i="119"/>
  <c r="F25" i="238"/>
  <c r="K37" i="119"/>
  <c r="F26" i="240"/>
  <c r="F25" i="242"/>
  <c r="F6" i="242"/>
  <c r="I6" i="232"/>
  <c r="F6" i="238"/>
  <c r="F3" i="247"/>
  <c r="T32" i="247"/>
  <c r="F30" i="232"/>
  <c r="F10" i="119"/>
  <c r="I37" i="240"/>
  <c r="I28" i="234"/>
  <c r="I36" i="238"/>
  <c r="J34" i="257"/>
  <c r="F12" i="234"/>
  <c r="I37" i="244"/>
  <c r="J30" i="119"/>
  <c r="M13" i="257"/>
  <c r="I14" i="234"/>
  <c r="F17" i="247"/>
  <c r="N31" i="119"/>
  <c r="T37" i="244"/>
  <c r="F13" i="195"/>
  <c r="F13" i="234"/>
  <c r="I28" i="195"/>
  <c r="I8" i="236"/>
  <c r="I17" i="247"/>
  <c r="F10" i="238"/>
  <c r="T28" i="119"/>
  <c r="J3" i="119"/>
  <c r="F38" i="195"/>
  <c r="F27" i="242"/>
  <c r="K9" i="257"/>
  <c r="K8" i="257"/>
  <c r="F32" i="238"/>
  <c r="I31" i="242"/>
  <c r="F29" i="195"/>
  <c r="F34" i="244"/>
  <c r="O32" i="119"/>
  <c r="F35" i="232"/>
  <c r="I20" i="242"/>
  <c r="F22" i="195"/>
  <c r="I24" i="247"/>
  <c r="I36" i="234"/>
  <c r="I10" i="242"/>
  <c r="I25" i="234"/>
  <c r="F10" i="240"/>
  <c r="G38" i="119"/>
  <c r="I16" i="236"/>
  <c r="T27" i="236"/>
  <c r="I34" i="236"/>
  <c r="M3" i="119"/>
  <c r="I33" i="236"/>
  <c r="F37" i="238"/>
  <c r="T37" i="247"/>
  <c r="F33" i="195"/>
  <c r="I16" i="244"/>
  <c r="T35" i="242"/>
  <c r="I9" i="236"/>
  <c r="T32" i="242"/>
  <c r="F32" i="244"/>
  <c r="I30" i="234"/>
  <c r="I35" i="195"/>
  <c r="F29" i="238"/>
  <c r="I22" i="236"/>
  <c r="I36" i="240"/>
  <c r="O37" i="119"/>
  <c r="F15" i="247"/>
  <c r="I21" i="244"/>
  <c r="E12" i="119"/>
  <c r="O19" i="257"/>
  <c r="N31" i="257"/>
  <c r="I15" i="240"/>
  <c r="W29" i="257"/>
  <c r="J16" i="257"/>
  <c r="N19" i="257"/>
  <c r="I38" i="236"/>
  <c r="I3" i="234"/>
  <c r="T34" i="236"/>
  <c r="G34" i="119"/>
  <c r="I23" i="244"/>
  <c r="F7" i="195"/>
  <c r="F33" i="232"/>
  <c r="K28" i="257"/>
  <c r="I27" i="236"/>
  <c r="K33" i="119"/>
  <c r="I26" i="195"/>
  <c r="T33" i="234"/>
  <c r="F8" i="240"/>
  <c r="L36" i="119"/>
  <c r="I6" i="234"/>
  <c r="T33" i="232"/>
  <c r="K25" i="257"/>
  <c r="T28" i="242"/>
  <c r="T36" i="234"/>
  <c r="F21" i="238"/>
  <c r="T33" i="240"/>
  <c r="I34" i="247"/>
  <c r="F33" i="242"/>
  <c r="I26" i="247"/>
  <c r="I9" i="234"/>
  <c r="F21" i="242"/>
  <c r="I18" i="232"/>
  <c r="I8" i="244"/>
  <c r="T28" i="232"/>
  <c r="X38" i="257"/>
  <c r="V36" i="257"/>
  <c r="J20" i="257"/>
  <c r="G31" i="257"/>
  <c r="J23" i="257"/>
  <c r="I10" i="232"/>
  <c r="F24" i="232"/>
  <c r="I29" i="236"/>
  <c r="N20" i="257"/>
  <c r="K3" i="257"/>
  <c r="V31" i="257"/>
  <c r="L18" i="257"/>
  <c r="I5" i="119"/>
  <c r="I23" i="234"/>
  <c r="L30" i="257"/>
  <c r="N35" i="257"/>
  <c r="K22" i="257"/>
  <c r="F19" i="240"/>
  <c r="F16" i="195"/>
  <c r="I37" i="234"/>
  <c r="T30" i="242"/>
  <c r="I3" i="244"/>
  <c r="I4" i="119"/>
  <c r="L35" i="257"/>
  <c r="M6" i="257"/>
  <c r="I11" i="242"/>
  <c r="F17" i="195"/>
  <c r="F14" i="195"/>
  <c r="F26" i="242"/>
  <c r="F21" i="244"/>
  <c r="O27" i="257"/>
  <c r="N26" i="257"/>
  <c r="N7" i="257"/>
  <c r="F15" i="195"/>
  <c r="F36" i="232"/>
  <c r="I30" i="240"/>
  <c r="F34" i="238"/>
  <c r="I33" i="195"/>
  <c r="N30" i="119"/>
  <c r="L28" i="257"/>
  <c r="F13" i="232"/>
  <c r="T36" i="236"/>
  <c r="F8" i="247"/>
  <c r="F22" i="234"/>
  <c r="T37" i="240"/>
  <c r="I25" i="238"/>
  <c r="I13" i="247"/>
  <c r="F19" i="247"/>
  <c r="M38" i="119"/>
  <c r="F19" i="238"/>
  <c r="T35" i="247"/>
  <c r="X32" i="257"/>
  <c r="I5" i="240"/>
  <c r="T35" i="234"/>
  <c r="F6" i="234"/>
  <c r="I7" i="240"/>
  <c r="M27" i="119"/>
  <c r="F8" i="236"/>
  <c r="F19" i="236"/>
  <c r="I19" i="244"/>
  <c r="K36" i="119"/>
  <c r="F14" i="119"/>
  <c r="F3" i="244"/>
  <c r="I11" i="236"/>
  <c r="F26" i="244"/>
  <c r="F12" i="242"/>
  <c r="F27" i="195"/>
  <c r="Y36" i="257"/>
  <c r="L20" i="257"/>
  <c r="I22" i="238"/>
  <c r="F21" i="234"/>
  <c r="F19" i="195"/>
  <c r="F19" i="244"/>
  <c r="I30" i="232"/>
  <c r="F17" i="240"/>
  <c r="F38" i="242"/>
  <c r="I17" i="242"/>
  <c r="F8" i="119"/>
  <c r="I12" i="234"/>
  <c r="I35" i="236"/>
  <c r="F32" i="242"/>
  <c r="T31" i="119"/>
  <c r="I8" i="238"/>
  <c r="F9" i="247"/>
  <c r="F37" i="247"/>
  <c r="T31" i="247"/>
  <c r="F22" i="236"/>
  <c r="I23" i="232"/>
  <c r="F24" i="247"/>
  <c r="F20" i="247"/>
  <c r="I33" i="240"/>
  <c r="T37" i="232"/>
  <c r="I14" i="244"/>
  <c r="F30" i="244"/>
  <c r="I3" i="247"/>
  <c r="T29" i="195"/>
  <c r="I26" i="236"/>
  <c r="F13" i="240"/>
  <c r="F7" i="119"/>
  <c r="F8" i="242"/>
  <c r="F36" i="240"/>
  <c r="F5" i="247"/>
  <c r="F8" i="195"/>
  <c r="F28" i="238"/>
  <c r="I34" i="244"/>
  <c r="F14" i="240"/>
  <c r="I22" i="242"/>
  <c r="I9" i="244"/>
  <c r="I32" i="232"/>
  <c r="I17" i="236"/>
  <c r="F18" i="236"/>
  <c r="F16" i="234"/>
  <c r="T37" i="238"/>
  <c r="I8" i="247"/>
  <c r="L31" i="119"/>
  <c r="F18" i="244"/>
  <c r="I14" i="236"/>
  <c r="I18" i="238"/>
  <c r="T32" i="240"/>
  <c r="T29" i="247"/>
  <c r="N5" i="257"/>
  <c r="M19" i="257"/>
  <c r="O20" i="257"/>
  <c r="T30" i="244"/>
  <c r="F5" i="236"/>
  <c r="L28" i="119"/>
  <c r="F13" i="244"/>
  <c r="K5" i="257"/>
  <c r="T29" i="242"/>
  <c r="I38" i="234"/>
  <c r="L37" i="257"/>
  <c r="T32" i="119"/>
  <c r="F35" i="247"/>
  <c r="I14" i="119"/>
  <c r="I35" i="232"/>
  <c r="I21" i="195"/>
  <c r="T34" i="240"/>
  <c r="I30" i="244"/>
  <c r="F7" i="247"/>
  <c r="I36" i="195"/>
  <c r="M22" i="257"/>
  <c r="I16" i="242"/>
  <c r="F8" i="238"/>
  <c r="X31" i="257"/>
  <c r="F27" i="240"/>
  <c r="F19" i="242"/>
  <c r="G37" i="119"/>
  <c r="I36" i="236"/>
  <c r="I26" i="240"/>
  <c r="F32" i="195"/>
  <c r="I9" i="247"/>
  <c r="T38" i="240"/>
  <c r="I35" i="238"/>
  <c r="T35" i="232"/>
  <c r="I33" i="242"/>
  <c r="E15" i="119"/>
  <c r="K39" i="257" l="1"/>
  <c r="A57" i="257"/>
  <c r="N39" i="257"/>
  <c r="M39" i="257"/>
  <c r="L39" i="257"/>
  <c r="A56" i="257"/>
  <c r="G39" i="119"/>
  <c r="A58" i="119"/>
  <c r="J39" i="257"/>
  <c r="B47" i="257" s="1"/>
  <c r="G39" i="257"/>
  <c r="D49" i="257" s="1"/>
  <c r="B49" i="257" s="1"/>
  <c r="A58" i="257"/>
  <c r="O39" i="257"/>
  <c r="D17" i="119"/>
  <c r="M33" i="242"/>
  <c r="L33" i="242"/>
  <c r="W35" i="232"/>
  <c r="J35" i="238"/>
  <c r="N35" i="238"/>
  <c r="W38" i="240"/>
  <c r="L9" i="247"/>
  <c r="G32" i="195"/>
  <c r="N26" i="240"/>
  <c r="N36" i="236"/>
  <c r="K36" i="236"/>
  <c r="M16" i="242"/>
  <c r="O16" i="242"/>
  <c r="K36" i="195"/>
  <c r="G7" i="247"/>
  <c r="O30" i="244"/>
  <c r="V34" i="240"/>
  <c r="M21" i="195"/>
  <c r="J21" i="195"/>
  <c r="K35" i="232"/>
  <c r="K14" i="119"/>
  <c r="M14" i="119"/>
  <c r="V32" i="119"/>
  <c r="K38" i="234"/>
  <c r="O38" i="234"/>
  <c r="U29" i="242"/>
  <c r="G5" i="236"/>
  <c r="Y30" i="244"/>
  <c r="W29" i="247"/>
  <c r="X32" i="240"/>
  <c r="J18" i="238"/>
  <c r="O18" i="238"/>
  <c r="L14" i="236"/>
  <c r="G18" i="244"/>
  <c r="N8" i="247"/>
  <c r="Y37" i="238"/>
  <c r="G16" i="234"/>
  <c r="M17" i="236"/>
  <c r="J32" i="232"/>
  <c r="N32" i="232"/>
  <c r="N9" i="244"/>
  <c r="M22" i="242"/>
  <c r="N22" i="242"/>
  <c r="N34" i="244"/>
  <c r="K34" i="244"/>
  <c r="G36" i="240"/>
  <c r="O26" i="236"/>
  <c r="M26" i="236"/>
  <c r="W29" i="195"/>
  <c r="J3" i="247"/>
  <c r="L3" i="247"/>
  <c r="J14" i="244"/>
  <c r="X37" i="232"/>
  <c r="U37" i="232"/>
  <c r="J33" i="240"/>
  <c r="G24" i="247"/>
  <c r="O23" i="232"/>
  <c r="Y31" i="247"/>
  <c r="X31" i="247"/>
  <c r="M8" i="238"/>
  <c r="K8" i="238"/>
  <c r="W31" i="119"/>
  <c r="M35" i="236"/>
  <c r="J35" i="236"/>
  <c r="N12" i="234"/>
  <c r="K17" i="242"/>
  <c r="O17" i="242"/>
  <c r="O30" i="232"/>
  <c r="L30" i="232"/>
  <c r="G21" i="234"/>
  <c r="N22" i="238"/>
  <c r="G12" i="242"/>
  <c r="N11" i="236"/>
  <c r="G3" i="244"/>
  <c r="J19" i="244"/>
  <c r="G19" i="236"/>
  <c r="L7" i="240"/>
  <c r="G6" i="234"/>
  <c r="Y35" i="234"/>
  <c r="O5" i="240"/>
  <c r="Y35" i="247"/>
  <c r="X35" i="247"/>
  <c r="M13" i="247"/>
  <c r="J13" i="247"/>
  <c r="J25" i="238"/>
  <c r="Y37" i="240"/>
  <c r="G22" i="234"/>
  <c r="W36" i="236"/>
  <c r="J33" i="195"/>
  <c r="M33" i="195"/>
  <c r="M30" i="240"/>
  <c r="L30" i="240"/>
  <c r="G26" i="242"/>
  <c r="K11" i="242"/>
  <c r="N11" i="242"/>
  <c r="L4" i="119"/>
  <c r="K3" i="244"/>
  <c r="L3" i="244"/>
  <c r="U30" i="242"/>
  <c r="N37" i="234"/>
  <c r="G16" i="195"/>
  <c r="M23" i="234"/>
  <c r="N5" i="119"/>
  <c r="O5" i="119"/>
  <c r="N29" i="236"/>
  <c r="J29" i="236"/>
  <c r="O10" i="232"/>
  <c r="Y28" i="232"/>
  <c r="V28" i="232"/>
  <c r="L8" i="244"/>
  <c r="L18" i="232"/>
  <c r="K18" i="232"/>
  <c r="N9" i="234"/>
  <c r="M26" i="247"/>
  <c r="O26" i="247"/>
  <c r="O34" i="247"/>
  <c r="K34" i="247"/>
  <c r="U33" i="240"/>
  <c r="V36" i="234"/>
  <c r="Y28" i="242"/>
  <c r="U28" i="242"/>
  <c r="W33" i="232"/>
  <c r="K6" i="234"/>
  <c r="G8" i="240"/>
  <c r="W33" i="234"/>
  <c r="M26" i="195"/>
  <c r="L27" i="236"/>
  <c r="M27" i="236"/>
  <c r="M23" i="244"/>
  <c r="N23" i="244"/>
  <c r="U34" i="236"/>
  <c r="N3" i="234"/>
  <c r="M3" i="234"/>
  <c r="M38" i="236"/>
  <c r="J15" i="240"/>
  <c r="M15" i="240"/>
  <c r="K21" i="244"/>
  <c r="N21" i="244"/>
  <c r="K36" i="240"/>
  <c r="K22" i="236"/>
  <c r="J22" i="236"/>
  <c r="M35" i="195"/>
  <c r="J35" i="195"/>
  <c r="M30" i="234"/>
  <c r="V32" i="242"/>
  <c r="Y32" i="242"/>
  <c r="M9" i="236"/>
  <c r="W35" i="242"/>
  <c r="L16" i="244"/>
  <c r="J16" i="244"/>
  <c r="X37" i="247"/>
  <c r="G37" i="238"/>
  <c r="O33" i="236"/>
  <c r="L34" i="236"/>
  <c r="M34" i="236"/>
  <c r="W27" i="236"/>
  <c r="J16" i="236"/>
  <c r="G10" i="240"/>
  <c r="J25" i="234"/>
  <c r="O10" i="242"/>
  <c r="J10" i="242"/>
  <c r="K36" i="234"/>
  <c r="N24" i="247"/>
  <c r="L24" i="247"/>
  <c r="M20" i="242"/>
  <c r="G35" i="232"/>
  <c r="L31" i="242"/>
  <c r="J31" i="242"/>
  <c r="W28" i="119"/>
  <c r="X28" i="119"/>
  <c r="M17" i="247"/>
  <c r="J8" i="236"/>
  <c r="O8" i="236"/>
  <c r="L28" i="195"/>
  <c r="G13" i="234"/>
  <c r="W37" i="244"/>
  <c r="L14" i="234"/>
  <c r="N14" i="234"/>
  <c r="J37" i="244"/>
  <c r="G12" i="234"/>
  <c r="M36" i="238"/>
  <c r="N28" i="234"/>
  <c r="M28" i="234"/>
  <c r="M37" i="240"/>
  <c r="G30" i="232"/>
  <c r="U32" i="247"/>
  <c r="N6" i="232"/>
  <c r="J6" i="232"/>
  <c r="G26" i="240"/>
  <c r="J21" i="240"/>
  <c r="G37" i="240"/>
  <c r="U31" i="240"/>
  <c r="J10" i="119"/>
  <c r="N4" i="236"/>
  <c r="J4" i="236"/>
  <c r="W35" i="240"/>
  <c r="G25" i="236"/>
  <c r="N31" i="195"/>
  <c r="M31" i="195"/>
  <c r="L9" i="195"/>
  <c r="M9" i="195"/>
  <c r="V30" i="232"/>
  <c r="G31" i="234"/>
  <c r="V27" i="119"/>
  <c r="N18" i="244"/>
  <c r="L25" i="242"/>
  <c r="O25" i="242"/>
  <c r="J24" i="234"/>
  <c r="O24" i="234"/>
  <c r="J18" i="236"/>
  <c r="G15" i="232"/>
  <c r="M15" i="242"/>
  <c r="L16" i="195"/>
  <c r="K16" i="195"/>
  <c r="J11" i="240"/>
  <c r="M11" i="240"/>
  <c r="M14" i="195"/>
  <c r="G30" i="247"/>
  <c r="L20" i="238"/>
  <c r="O20" i="244"/>
  <c r="N20" i="244"/>
  <c r="O12" i="195"/>
  <c r="N28" i="247"/>
  <c r="K28" i="247"/>
  <c r="J29" i="240"/>
  <c r="K30" i="195"/>
  <c r="L30" i="195"/>
  <c r="J35" i="240"/>
  <c r="G33" i="236"/>
  <c r="M28" i="236"/>
  <c r="G38" i="232"/>
  <c r="X27" i="244"/>
  <c r="O34" i="232"/>
  <c r="L34" i="232"/>
  <c r="G31" i="238"/>
  <c r="K7" i="195"/>
  <c r="M38" i="195"/>
  <c r="J38" i="195"/>
  <c r="L12" i="240"/>
  <c r="G20" i="232"/>
  <c r="K6" i="238"/>
  <c r="M25" i="240"/>
  <c r="O25" i="240"/>
  <c r="X36" i="238"/>
  <c r="K25" i="236"/>
  <c r="J25" i="236"/>
  <c r="M6" i="119"/>
  <c r="G9" i="240"/>
  <c r="K13" i="238"/>
  <c r="L13" i="238"/>
  <c r="U34" i="247"/>
  <c r="X34" i="247"/>
  <c r="W38" i="236"/>
  <c r="J27" i="244"/>
  <c r="M27" i="244"/>
  <c r="N26" i="242"/>
  <c r="K26" i="242"/>
  <c r="V35" i="236"/>
  <c r="K33" i="242"/>
  <c r="O33" i="242"/>
  <c r="U35" i="232"/>
  <c r="K35" i="238"/>
  <c r="V38" i="240"/>
  <c r="X38" i="240"/>
  <c r="O9" i="247"/>
  <c r="J26" i="240"/>
  <c r="K26" i="240"/>
  <c r="O36" i="236"/>
  <c r="G19" i="242"/>
  <c r="K16" i="242"/>
  <c r="L16" i="242"/>
  <c r="J36" i="195"/>
  <c r="J30" i="244"/>
  <c r="N30" i="244"/>
  <c r="Y34" i="240"/>
  <c r="L21" i="195"/>
  <c r="N21" i="195"/>
  <c r="M35" i="232"/>
  <c r="N14" i="119"/>
  <c r="O14" i="119"/>
  <c r="Y32" i="119"/>
  <c r="N38" i="234"/>
  <c r="M38" i="234"/>
  <c r="Y29" i="242"/>
  <c r="U30" i="244"/>
  <c r="X30" i="244"/>
  <c r="U29" i="247"/>
  <c r="W32" i="240"/>
  <c r="L18" i="238"/>
  <c r="M18" i="238"/>
  <c r="M14" i="236"/>
  <c r="K8" i="247"/>
  <c r="J8" i="247"/>
  <c r="W37" i="238"/>
  <c r="G18" i="236"/>
  <c r="K17" i="236"/>
  <c r="M32" i="232"/>
  <c r="L32" i="232"/>
  <c r="L9" i="244"/>
  <c r="L22" i="242"/>
  <c r="O22" i="242"/>
  <c r="L34" i="244"/>
  <c r="G28" i="238"/>
  <c r="G8" i="242"/>
  <c r="N26" i="236"/>
  <c r="L26" i="236"/>
  <c r="Y29" i="195"/>
  <c r="K3" i="247"/>
  <c r="G30" i="244"/>
  <c r="M14" i="244"/>
  <c r="Y37" i="232"/>
  <c r="L33" i="240"/>
  <c r="O33" i="240"/>
  <c r="K23" i="232"/>
  <c r="M23" i="232"/>
  <c r="W31" i="247"/>
  <c r="G37" i="247"/>
  <c r="J8" i="238"/>
  <c r="X31" i="119"/>
  <c r="U31" i="119"/>
  <c r="O35" i="236"/>
  <c r="L12" i="234"/>
  <c r="J12" i="234"/>
  <c r="N17" i="242"/>
  <c r="M17" i="242"/>
  <c r="K30" i="232"/>
  <c r="N30" i="232"/>
  <c r="J22" i="238"/>
  <c r="O22" i="238"/>
  <c r="G26" i="244"/>
  <c r="K11" i="236"/>
  <c r="G14" i="119"/>
  <c r="M19" i="244"/>
  <c r="G8" i="236"/>
  <c r="N7" i="240"/>
  <c r="X35" i="234"/>
  <c r="V35" i="234"/>
  <c r="M5" i="240"/>
  <c r="V35" i="247"/>
  <c r="G19" i="238"/>
  <c r="N13" i="247"/>
  <c r="K25" i="238"/>
  <c r="N25" i="238"/>
  <c r="V37" i="240"/>
  <c r="G8" i="247"/>
  <c r="V36" i="236"/>
  <c r="L33" i="195"/>
  <c r="O33" i="195"/>
  <c r="J30" i="240"/>
  <c r="G36" i="232"/>
  <c r="G14" i="195"/>
  <c r="L11" i="242"/>
  <c r="M4" i="119"/>
  <c r="K4" i="119"/>
  <c r="N3" i="244"/>
  <c r="X30" i="242"/>
  <c r="V30" i="242"/>
  <c r="J37" i="234"/>
  <c r="G19" i="240"/>
  <c r="O23" i="234"/>
  <c r="M5" i="119"/>
  <c r="K5" i="119"/>
  <c r="O29" i="236"/>
  <c r="G24" i="232"/>
  <c r="L10" i="232"/>
  <c r="W28" i="232"/>
  <c r="K8" i="244"/>
  <c r="M8" i="244"/>
  <c r="J18" i="232"/>
  <c r="G21" i="242"/>
  <c r="K9" i="234"/>
  <c r="L26" i="247"/>
  <c r="J26" i="247"/>
  <c r="N34" i="247"/>
  <c r="V33" i="240"/>
  <c r="Y33" i="240"/>
  <c r="W36" i="234"/>
  <c r="V28" i="242"/>
  <c r="Y33" i="232"/>
  <c r="X33" i="232"/>
  <c r="J6" i="234"/>
  <c r="X33" i="234"/>
  <c r="V33" i="234"/>
  <c r="O26" i="195"/>
  <c r="N27" i="236"/>
  <c r="O27" i="236"/>
  <c r="K23" i="244"/>
  <c r="O23" i="244"/>
  <c r="V34" i="236"/>
  <c r="L3" i="234"/>
  <c r="N38" i="236"/>
  <c r="K38" i="236"/>
  <c r="L15" i="240"/>
  <c r="I12" i="119"/>
  <c r="J21" i="244"/>
  <c r="G15" i="247"/>
  <c r="O36" i="240"/>
  <c r="M22" i="236"/>
  <c r="N22" i="236"/>
  <c r="L35" i="195"/>
  <c r="N30" i="234"/>
  <c r="O30" i="234"/>
  <c r="X32" i="242"/>
  <c r="K9" i="236"/>
  <c r="J9" i="236"/>
  <c r="U35" i="242"/>
  <c r="O16" i="244"/>
  <c r="K16" i="244"/>
  <c r="V37" i="247"/>
  <c r="K33" i="236"/>
  <c r="N33" i="236"/>
  <c r="K34" i="236"/>
  <c r="X27" i="236"/>
  <c r="Y27" i="236"/>
  <c r="O16" i="236"/>
  <c r="M25" i="234"/>
  <c r="K25" i="234"/>
  <c r="L10" i="242"/>
  <c r="O36" i="234"/>
  <c r="M36" i="234"/>
  <c r="K24" i="247"/>
  <c r="G22" i="195"/>
  <c r="N20" i="242"/>
  <c r="G34" i="244"/>
  <c r="N31" i="242"/>
  <c r="G32" i="238"/>
  <c r="V28" i="119"/>
  <c r="G10" i="238"/>
  <c r="N17" i="247"/>
  <c r="M8" i="236"/>
  <c r="N8" i="236"/>
  <c r="K28" i="195"/>
  <c r="G13" i="195"/>
  <c r="X37" i="244"/>
  <c r="K14" i="234"/>
  <c r="M14" i="234"/>
  <c r="K37" i="244"/>
  <c r="J36" i="238"/>
  <c r="K36" i="238"/>
  <c r="O28" i="234"/>
  <c r="N37" i="240"/>
  <c r="J37" i="240"/>
  <c r="W32" i="247"/>
  <c r="X32" i="247"/>
  <c r="M6" i="232"/>
  <c r="L6" i="232"/>
  <c r="G25" i="238"/>
  <c r="M21" i="240"/>
  <c r="V31" i="240"/>
  <c r="W31" i="240"/>
  <c r="M10" i="119"/>
  <c r="K4" i="236"/>
  <c r="O4" i="236"/>
  <c r="Y35" i="240"/>
  <c r="G28" i="236"/>
  <c r="O31" i="195"/>
  <c r="O9" i="195"/>
  <c r="N9" i="195"/>
  <c r="Y30" i="232"/>
  <c r="W27" i="119"/>
  <c r="U27" i="119"/>
  <c r="J18" i="244"/>
  <c r="K25" i="242"/>
  <c r="M25" i="242"/>
  <c r="M24" i="234"/>
  <c r="N18" i="236"/>
  <c r="K18" i="236"/>
  <c r="O15" i="242"/>
  <c r="K15" i="242"/>
  <c r="O16" i="195"/>
  <c r="G30" i="195"/>
  <c r="K11" i="240"/>
  <c r="O11" i="240"/>
  <c r="L14" i="195"/>
  <c r="J20" i="238"/>
  <c r="N20" i="238"/>
  <c r="L20" i="244"/>
  <c r="N12" i="195"/>
  <c r="K12" i="195"/>
  <c r="L28" i="247"/>
  <c r="M29" i="240"/>
  <c r="K29" i="240"/>
  <c r="M30" i="195"/>
  <c r="K35" i="240"/>
  <c r="M35" i="240"/>
  <c r="J28" i="236"/>
  <c r="L28" i="236"/>
  <c r="G30" i="238"/>
  <c r="J33" i="242"/>
  <c r="Y35" i="232"/>
  <c r="V35" i="232"/>
  <c r="M35" i="238"/>
  <c r="Y38" i="240"/>
  <c r="K9" i="247"/>
  <c r="N9" i="247"/>
  <c r="M26" i="240"/>
  <c r="O26" i="240"/>
  <c r="M36" i="236"/>
  <c r="G27" i="240"/>
  <c r="N16" i="242"/>
  <c r="L36" i="195"/>
  <c r="N36" i="195"/>
  <c r="L30" i="244"/>
  <c r="M30" i="244"/>
  <c r="U34" i="240"/>
  <c r="K21" i="195"/>
  <c r="L35" i="232"/>
  <c r="N35" i="232"/>
  <c r="L14" i="119"/>
  <c r="G35" i="247"/>
  <c r="X32" i="119"/>
  <c r="J38" i="234"/>
  <c r="X29" i="242"/>
  <c r="V29" i="242"/>
  <c r="W30" i="244"/>
  <c r="V29" i="247"/>
  <c r="X29" i="247"/>
  <c r="Y32" i="240"/>
  <c r="N18" i="238"/>
  <c r="J14" i="236"/>
  <c r="O14" i="236"/>
  <c r="O8" i="247"/>
  <c r="L8" i="247"/>
  <c r="U37" i="238"/>
  <c r="N17" i="236"/>
  <c r="O17" i="236"/>
  <c r="K32" i="232"/>
  <c r="K9" i="244"/>
  <c r="O9" i="244"/>
  <c r="J22" i="242"/>
  <c r="G14" i="240"/>
  <c r="M34" i="244"/>
  <c r="G8" i="195"/>
  <c r="G7" i="119"/>
  <c r="J26" i="236"/>
  <c r="U29" i="195"/>
  <c r="X29" i="195"/>
  <c r="O3" i="247"/>
  <c r="O14" i="244"/>
  <c r="K14" i="244"/>
  <c r="V37" i="232"/>
  <c r="N33" i="240"/>
  <c r="K33" i="240"/>
  <c r="L23" i="232"/>
  <c r="J23" i="232"/>
  <c r="U31" i="247"/>
  <c r="G9" i="247"/>
  <c r="O8" i="238"/>
  <c r="Y31" i="119"/>
  <c r="G32" i="242"/>
  <c r="N35" i="236"/>
  <c r="M12" i="234"/>
  <c r="O12" i="234"/>
  <c r="J17" i="242"/>
  <c r="G38" i="242"/>
  <c r="M30" i="232"/>
  <c r="G19" i="244"/>
  <c r="M22" i="238"/>
  <c r="L22" i="238"/>
  <c r="M11" i="236"/>
  <c r="L11" i="236"/>
  <c r="L19" i="244"/>
  <c r="K19" i="244"/>
  <c r="J7" i="240"/>
  <c r="K7" i="240"/>
  <c r="W35" i="234"/>
  <c r="L5" i="240"/>
  <c r="J5" i="240"/>
  <c r="W35" i="247"/>
  <c r="G19" i="247"/>
  <c r="L13" i="247"/>
  <c r="M25" i="238"/>
  <c r="L25" i="238"/>
  <c r="W37" i="240"/>
  <c r="U36" i="236"/>
  <c r="X36" i="236"/>
  <c r="N33" i="195"/>
  <c r="G34" i="238"/>
  <c r="K30" i="240"/>
  <c r="G15" i="195"/>
  <c r="G17" i="195"/>
  <c r="M11" i="242"/>
  <c r="N4" i="119"/>
  <c r="J4" i="119"/>
  <c r="M3" i="244"/>
  <c r="Y30" i="242"/>
  <c r="L37" i="234"/>
  <c r="O37" i="234"/>
  <c r="N23" i="234"/>
  <c r="K23" i="234"/>
  <c r="L5" i="119"/>
  <c r="K29" i="236"/>
  <c r="N10" i="232"/>
  <c r="K10" i="232"/>
  <c r="U28" i="232"/>
  <c r="N8" i="244"/>
  <c r="J8" i="244"/>
  <c r="M18" i="232"/>
  <c r="L9" i="234"/>
  <c r="J9" i="234"/>
  <c r="N26" i="247"/>
  <c r="G33" i="242"/>
  <c r="J34" i="247"/>
  <c r="X33" i="240"/>
  <c r="G21" i="238"/>
  <c r="X36" i="234"/>
  <c r="W28" i="242"/>
  <c r="V33" i="232"/>
  <c r="N6" i="234"/>
  <c r="M6" i="234"/>
  <c r="Y33" i="234"/>
  <c r="L26" i="195"/>
  <c r="J26" i="195"/>
  <c r="K27" i="236"/>
  <c r="G33" i="232"/>
  <c r="J23" i="244"/>
  <c r="Y34" i="236"/>
  <c r="X34" i="236"/>
  <c r="K3" i="234"/>
  <c r="O38" i="236"/>
  <c r="L38" i="236"/>
  <c r="N15" i="240"/>
  <c r="F12" i="119"/>
  <c r="M21" i="244"/>
  <c r="J36" i="240"/>
  <c r="L36" i="240"/>
  <c r="L22" i="236"/>
  <c r="G29" i="238"/>
  <c r="K35" i="195"/>
  <c r="J30" i="234"/>
  <c r="L30" i="234"/>
  <c r="W32" i="242"/>
  <c r="L9" i="236"/>
  <c r="N9" i="236"/>
  <c r="X35" i="242"/>
  <c r="N16" i="244"/>
  <c r="G33" i="195"/>
  <c r="Y37" i="247"/>
  <c r="J33" i="236"/>
  <c r="L33" i="236"/>
  <c r="N34" i="236"/>
  <c r="U27" i="236"/>
  <c r="M16" i="236"/>
  <c r="K16" i="236"/>
  <c r="L25" i="234"/>
  <c r="N25" i="234"/>
  <c r="N10" i="242"/>
  <c r="L36" i="234"/>
  <c r="N36" i="234"/>
  <c r="M24" i="247"/>
  <c r="J20" i="242"/>
  <c r="L20" i="242"/>
  <c r="G29" i="195"/>
  <c r="O31" i="242"/>
  <c r="G27" i="242"/>
  <c r="Y28" i="119"/>
  <c r="L17" i="247"/>
  <c r="J17" i="247"/>
  <c r="L8" i="236"/>
  <c r="M28" i="195"/>
  <c r="O28" i="195"/>
  <c r="Y37" i="244"/>
  <c r="V37" i="244"/>
  <c r="O14" i="234"/>
  <c r="M37" i="244"/>
  <c r="L37" i="244"/>
  <c r="L36" i="238"/>
  <c r="N36" i="238"/>
  <c r="J28" i="234"/>
  <c r="L37" i="240"/>
  <c r="O37" i="240"/>
  <c r="Y32" i="247"/>
  <c r="G3" i="247"/>
  <c r="O6" i="232"/>
  <c r="G6" i="242"/>
  <c r="L21" i="240"/>
  <c r="O21" i="240"/>
  <c r="Y31" i="240"/>
  <c r="K10" i="119"/>
  <c r="L10" i="119"/>
  <c r="M4" i="236"/>
  <c r="G31" i="242"/>
  <c r="X35" i="240"/>
  <c r="G15" i="234"/>
  <c r="K31" i="195"/>
  <c r="G33" i="244"/>
  <c r="K9" i="195"/>
  <c r="U30" i="232"/>
  <c r="X30" i="232"/>
  <c r="Y27" i="119"/>
  <c r="K18" i="244"/>
  <c r="M18" i="244"/>
  <c r="N25" i="242"/>
  <c r="G34" i="195"/>
  <c r="N24" i="234"/>
  <c r="O18" i="236"/>
  <c r="M18" i="236"/>
  <c r="J15" i="242"/>
  <c r="L15" i="242"/>
  <c r="J16" i="195"/>
  <c r="G6" i="236"/>
  <c r="N11" i="240"/>
  <c r="J14" i="195"/>
  <c r="K14" i="195"/>
  <c r="O20" i="238"/>
  <c r="M20" i="238"/>
  <c r="M20" i="244"/>
  <c r="M12" i="195"/>
  <c r="J12" i="195"/>
  <c r="O28" i="247"/>
  <c r="L29" i="240"/>
  <c r="N29" i="240"/>
  <c r="N30" i="195"/>
  <c r="L35" i="240"/>
  <c r="N35" i="240"/>
  <c r="K28" i="236"/>
  <c r="O28" i="236"/>
  <c r="W27" i="244"/>
  <c r="U27" i="244"/>
  <c r="M34" i="232"/>
  <c r="G35" i="238"/>
  <c r="O7" i="195"/>
  <c r="N7" i="195"/>
  <c r="O38" i="195"/>
  <c r="N12" i="240"/>
  <c r="O12" i="240"/>
  <c r="M6" i="238"/>
  <c r="O6" i="238"/>
  <c r="L25" i="240"/>
  <c r="U36" i="238"/>
  <c r="W36" i="238"/>
  <c r="L25" i="236"/>
  <c r="O6" i="119"/>
  <c r="L6" i="119"/>
  <c r="G4" i="195"/>
  <c r="M13" i="238"/>
  <c r="G16" i="240"/>
  <c r="Y34" i="247"/>
  <c r="X38" i="236"/>
  <c r="G35" i="242"/>
  <c r="O27" i="244"/>
  <c r="G5" i="240"/>
  <c r="M26" i="242"/>
  <c r="N33" i="242"/>
  <c r="X35" i="232"/>
  <c r="L35" i="238"/>
  <c r="O35" i="238"/>
  <c r="U38" i="240"/>
  <c r="J9" i="247"/>
  <c r="M9" i="247"/>
  <c r="L26" i="240"/>
  <c r="J36" i="236"/>
  <c r="L36" i="236"/>
  <c r="G8" i="238"/>
  <c r="J16" i="242"/>
  <c r="O36" i="195"/>
  <c r="M36" i="195"/>
  <c r="K30" i="244"/>
  <c r="X34" i="240"/>
  <c r="W34" i="240"/>
  <c r="O21" i="195"/>
  <c r="O35" i="232"/>
  <c r="J35" i="232"/>
  <c r="J14" i="119"/>
  <c r="U32" i="119"/>
  <c r="W32" i="119"/>
  <c r="L38" i="234"/>
  <c r="W29" i="242"/>
  <c r="G13" i="244"/>
  <c r="V30" i="244"/>
  <c r="Y29" i="247"/>
  <c r="V32" i="240"/>
  <c r="U32" i="240"/>
  <c r="K18" i="238"/>
  <c r="K14" i="236"/>
  <c r="N14" i="236"/>
  <c r="M8" i="247"/>
  <c r="X37" i="238"/>
  <c r="V37" i="238"/>
  <c r="J17" i="236"/>
  <c r="L17" i="236"/>
  <c r="O32" i="232"/>
  <c r="M9" i="244"/>
  <c r="J9" i="244"/>
  <c r="K22" i="242"/>
  <c r="J34" i="244"/>
  <c r="O34" i="244"/>
  <c r="G5" i="247"/>
  <c r="G13" i="240"/>
  <c r="K26" i="236"/>
  <c r="V29" i="195"/>
  <c r="M3" i="247"/>
  <c r="N3" i="247"/>
  <c r="N14" i="244"/>
  <c r="L14" i="244"/>
  <c r="W37" i="232"/>
  <c r="M33" i="240"/>
  <c r="G20" i="247"/>
  <c r="N23" i="232"/>
  <c r="G22" i="236"/>
  <c r="V31" i="247"/>
  <c r="N8" i="238"/>
  <c r="L8" i="238"/>
  <c r="V31" i="119"/>
  <c r="L35" i="236"/>
  <c r="K35" i="236"/>
  <c r="K12" i="234"/>
  <c r="G8" i="119"/>
  <c r="L17" i="242"/>
  <c r="G17" i="240"/>
  <c r="J30" i="232"/>
  <c r="G19" i="195"/>
  <c r="K22" i="238"/>
  <c r="G27" i="195"/>
  <c r="J11" i="236"/>
  <c r="O11" i="236"/>
  <c r="N19" i="244"/>
  <c r="O19" i="244"/>
  <c r="O7" i="240"/>
  <c r="M7" i="240"/>
  <c r="U35" i="234"/>
  <c r="K5" i="240"/>
  <c r="N5" i="240"/>
  <c r="U35" i="247"/>
  <c r="O13" i="247"/>
  <c r="K13" i="247"/>
  <c r="O25" i="238"/>
  <c r="X37" i="240"/>
  <c r="U37" i="240"/>
  <c r="Y36" i="236"/>
  <c r="G13" i="232"/>
  <c r="K33" i="195"/>
  <c r="O30" i="240"/>
  <c r="N30" i="240"/>
  <c r="G21" i="244"/>
  <c r="J11" i="242"/>
  <c r="O11" i="242"/>
  <c r="O4" i="119"/>
  <c r="O3" i="244"/>
  <c r="J3" i="244"/>
  <c r="W30" i="242"/>
  <c r="K37" i="234"/>
  <c r="M37" i="234"/>
  <c r="L23" i="234"/>
  <c r="J23" i="234"/>
  <c r="J5" i="119"/>
  <c r="M29" i="236"/>
  <c r="L29" i="236"/>
  <c r="J10" i="232"/>
  <c r="M10" i="232"/>
  <c r="X28" i="232"/>
  <c r="O8" i="244"/>
  <c r="N18" i="232"/>
  <c r="O18" i="232"/>
  <c r="O9" i="234"/>
  <c r="M9" i="234"/>
  <c r="K26" i="247"/>
  <c r="L34" i="247"/>
  <c r="M34" i="247"/>
  <c r="W33" i="240"/>
  <c r="U36" i="234"/>
  <c r="Y36" i="234"/>
  <c r="X28" i="242"/>
  <c r="U33" i="232"/>
  <c r="O6" i="234"/>
  <c r="L6" i="234"/>
  <c r="U33" i="234"/>
  <c r="K26" i="195"/>
  <c r="N26" i="195"/>
  <c r="J27" i="236"/>
  <c r="G7" i="195"/>
  <c r="L23" i="244"/>
  <c r="W34" i="236"/>
  <c r="J3" i="234"/>
  <c r="O3" i="234"/>
  <c r="J38" i="236"/>
  <c r="K15" i="240"/>
  <c r="O15" i="240"/>
  <c r="L21" i="244"/>
  <c r="O21" i="244"/>
  <c r="M36" i="240"/>
  <c r="N36" i="240"/>
  <c r="O22" i="236"/>
  <c r="N35" i="195"/>
  <c r="O35" i="195"/>
  <c r="K30" i="234"/>
  <c r="G32" i="244"/>
  <c r="U32" i="242"/>
  <c r="O9" i="236"/>
  <c r="V35" i="242"/>
  <c r="Y35" i="242"/>
  <c r="M16" i="244"/>
  <c r="U37" i="247"/>
  <c r="W37" i="247"/>
  <c r="M33" i="236"/>
  <c r="J34" i="236"/>
  <c r="O34" i="236"/>
  <c r="V27" i="236"/>
  <c r="N16" i="236"/>
  <c r="L16" i="236"/>
  <c r="O25" i="234"/>
  <c r="K10" i="242"/>
  <c r="M10" i="242"/>
  <c r="J36" i="234"/>
  <c r="O24" i="247"/>
  <c r="J24" i="247"/>
  <c r="O20" i="242"/>
  <c r="K20" i="242"/>
  <c r="K31" i="242"/>
  <c r="M31" i="242"/>
  <c r="G38" i="195"/>
  <c r="U28" i="119"/>
  <c r="K17" i="247"/>
  <c r="O17" i="247"/>
  <c r="K8" i="236"/>
  <c r="J28" i="195"/>
  <c r="N28" i="195"/>
  <c r="U37" i="244"/>
  <c r="G17" i="247"/>
  <c r="J14" i="234"/>
  <c r="O37" i="244"/>
  <c r="N37" i="244"/>
  <c r="O36" i="238"/>
  <c r="K28" i="234"/>
  <c r="L28" i="234"/>
  <c r="K37" i="240"/>
  <c r="G10" i="119"/>
  <c r="V32" i="247"/>
  <c r="G6" i="238"/>
  <c r="K6" i="232"/>
  <c r="G25" i="242"/>
  <c r="N21" i="240"/>
  <c r="K21" i="240"/>
  <c r="X31" i="240"/>
  <c r="N10" i="119"/>
  <c r="O10" i="119"/>
  <c r="L4" i="236"/>
  <c r="U35" i="240"/>
  <c r="V35" i="240"/>
  <c r="L31" i="195"/>
  <c r="J31" i="195"/>
  <c r="G17" i="234"/>
  <c r="J9" i="195"/>
  <c r="W30" i="232"/>
  <c r="G4" i="244"/>
  <c r="X27" i="119"/>
  <c r="O18" i="244"/>
  <c r="L18" i="244"/>
  <c r="J25" i="242"/>
  <c r="K24" i="234"/>
  <c r="L24" i="234"/>
  <c r="L18" i="236"/>
  <c r="G36" i="244"/>
  <c r="N15" i="242"/>
  <c r="M16" i="195"/>
  <c r="N16" i="195"/>
  <c r="G29" i="242"/>
  <c r="L11" i="240"/>
  <c r="O14" i="195"/>
  <c r="N14" i="195"/>
  <c r="K20" i="238"/>
  <c r="K20" i="244"/>
  <c r="J20" i="244"/>
  <c r="L12" i="195"/>
  <c r="J28" i="247"/>
  <c r="M28" i="247"/>
  <c r="O29" i="240"/>
  <c r="J30" i="195"/>
  <c r="O30" i="195"/>
  <c r="O35" i="240"/>
  <c r="G13" i="238"/>
  <c r="N28" i="236"/>
  <c r="G31" i="236"/>
  <c r="Y27" i="244"/>
  <c r="J34" i="232"/>
  <c r="K34" i="232"/>
  <c r="G11" i="234"/>
  <c r="J7" i="195"/>
  <c r="L7" i="195"/>
  <c r="K38" i="195"/>
  <c r="J12" i="240"/>
  <c r="M12" i="240"/>
  <c r="L6" i="238"/>
  <c r="G26" i="247"/>
  <c r="N25" i="240"/>
  <c r="V36" i="238"/>
  <c r="M25" i="236"/>
  <c r="N25" i="236"/>
  <c r="K6" i="119"/>
  <c r="G9" i="119"/>
  <c r="G15" i="240"/>
  <c r="N13" i="238"/>
  <c r="G29" i="232"/>
  <c r="W34" i="247"/>
  <c r="V38" i="236"/>
  <c r="K27" i="244"/>
  <c r="L27" i="244"/>
  <c r="O26" i="242"/>
  <c r="L26" i="242"/>
  <c r="Y35" i="236"/>
  <c r="L36" i="242"/>
  <c r="N36" i="242"/>
  <c r="V33" i="247"/>
  <c r="W31" i="236"/>
  <c r="V31" i="236"/>
  <c r="M35" i="234"/>
  <c r="G22" i="240"/>
  <c r="L31" i="234"/>
  <c r="L10" i="195"/>
  <c r="K10" i="195"/>
  <c r="X35" i="195"/>
  <c r="V37" i="242"/>
  <c r="G5" i="242"/>
  <c r="L27" i="247"/>
  <c r="M27" i="247"/>
  <c r="W27" i="238"/>
  <c r="O23" i="240"/>
  <c r="Y35" i="244"/>
  <c r="W35" i="244"/>
  <c r="J6" i="244"/>
  <c r="J13" i="242"/>
  <c r="N13" i="242"/>
  <c r="L3" i="232"/>
  <c r="K3" i="232"/>
  <c r="M7" i="247"/>
  <c r="J38" i="247"/>
  <c r="O38" i="247"/>
  <c r="M38" i="244"/>
  <c r="K38" i="244"/>
  <c r="N7" i="244"/>
  <c r="J3" i="236"/>
  <c r="O3" i="236"/>
  <c r="J19" i="195"/>
  <c r="L33" i="247"/>
  <c r="V27" i="244"/>
  <c r="M7" i="195"/>
  <c r="N6" i="238"/>
  <c r="Y36" i="238"/>
  <c r="G8" i="244"/>
  <c r="Y38" i="236"/>
  <c r="J26" i="242"/>
  <c r="X35" i="236"/>
  <c r="J36" i="242"/>
  <c r="U33" i="247"/>
  <c r="X31" i="236"/>
  <c r="N35" i="234"/>
  <c r="O31" i="234"/>
  <c r="J31" i="234"/>
  <c r="O10" i="195"/>
  <c r="W35" i="195"/>
  <c r="W37" i="242"/>
  <c r="N27" i="247"/>
  <c r="U27" i="238"/>
  <c r="N23" i="240"/>
  <c r="V35" i="244"/>
  <c r="L6" i="244"/>
  <c r="O6" i="244"/>
  <c r="O13" i="242"/>
  <c r="O3" i="232"/>
  <c r="L7" i="247"/>
  <c r="L38" i="247"/>
  <c r="G33" i="247"/>
  <c r="N38" i="244"/>
  <c r="M7" i="244"/>
  <c r="N3" i="236"/>
  <c r="M19" i="195"/>
  <c r="J33" i="247"/>
  <c r="K33" i="247"/>
  <c r="N5" i="232"/>
  <c r="V30" i="240"/>
  <c r="W30" i="240"/>
  <c r="Y28" i="238"/>
  <c r="N19" i="236"/>
  <c r="L19" i="236"/>
  <c r="U29" i="244"/>
  <c r="G34" i="240"/>
  <c r="O37" i="232"/>
  <c r="U31" i="232"/>
  <c r="K25" i="195"/>
  <c r="O25" i="195"/>
  <c r="M7" i="234"/>
  <c r="G14" i="232"/>
  <c r="X29" i="238"/>
  <c r="V38" i="247"/>
  <c r="X38" i="195"/>
  <c r="J10" i="236"/>
  <c r="O10" i="236"/>
  <c r="N24" i="240"/>
  <c r="O6" i="240"/>
  <c r="K6" i="240"/>
  <c r="O15" i="195"/>
  <c r="M15" i="195"/>
  <c r="U38" i="244"/>
  <c r="N34" i="195"/>
  <c r="O34" i="195"/>
  <c r="N28" i="238"/>
  <c r="J26" i="244"/>
  <c r="L26" i="244"/>
  <c r="O20" i="232"/>
  <c r="G4" i="234"/>
  <c r="N31" i="232"/>
  <c r="J31" i="232"/>
  <c r="V37" i="195"/>
  <c r="M37" i="195"/>
  <c r="K37" i="195"/>
  <c r="G22" i="242"/>
  <c r="L18" i="234"/>
  <c r="G20" i="240"/>
  <c r="O21" i="238"/>
  <c r="G3" i="242"/>
  <c r="L22" i="232"/>
  <c r="M22" i="232"/>
  <c r="J23" i="238"/>
  <c r="G22" i="247"/>
  <c r="O4" i="244"/>
  <c r="K4" i="244"/>
  <c r="L28" i="242"/>
  <c r="N36" i="244"/>
  <c r="J36" i="244"/>
  <c r="V34" i="242"/>
  <c r="U29" i="232"/>
  <c r="J22" i="244"/>
  <c r="N22" i="244"/>
  <c r="L15" i="238"/>
  <c r="K15" i="238"/>
  <c r="N5" i="244"/>
  <c r="O5" i="244"/>
  <c r="K31" i="244"/>
  <c r="G14" i="236"/>
  <c r="N32" i="240"/>
  <c r="G38" i="240"/>
  <c r="M5" i="238"/>
  <c r="O17" i="244"/>
  <c r="L17" i="244"/>
  <c r="U28" i="240"/>
  <c r="U36" i="242"/>
  <c r="G26" i="195"/>
  <c r="O22" i="247"/>
  <c r="G37" i="242"/>
  <c r="N13" i="240"/>
  <c r="L19" i="234"/>
  <c r="J19" i="234"/>
  <c r="L5" i="242"/>
  <c r="Y27" i="242"/>
  <c r="U27" i="242"/>
  <c r="L38" i="232"/>
  <c r="Y36" i="195"/>
  <c r="M9" i="238"/>
  <c r="L9" i="238"/>
  <c r="N25" i="119"/>
  <c r="M25" i="119"/>
  <c r="N24" i="242"/>
  <c r="G21" i="195"/>
  <c r="L33" i="244"/>
  <c r="M24" i="232"/>
  <c r="K24" i="232"/>
  <c r="O17" i="234"/>
  <c r="K17" i="234"/>
  <c r="Y38" i="234"/>
  <c r="V38" i="234"/>
  <c r="J12" i="242"/>
  <c r="G17" i="244"/>
  <c r="M9" i="232"/>
  <c r="O20" i="234"/>
  <c r="N20" i="234"/>
  <c r="L29" i="232"/>
  <c r="G11" i="247"/>
  <c r="J37" i="238"/>
  <c r="N13" i="234"/>
  <c r="M13" i="234"/>
  <c r="J34" i="240"/>
  <c r="M34" i="240"/>
  <c r="X34" i="232"/>
  <c r="J27" i="238"/>
  <c r="K27" i="238"/>
  <c r="X37" i="234"/>
  <c r="M5" i="236"/>
  <c r="O5" i="236"/>
  <c r="L23" i="247"/>
  <c r="M23" i="247"/>
  <c r="X36" i="247"/>
  <c r="W32" i="244"/>
  <c r="U32" i="244"/>
  <c r="N6" i="247"/>
  <c r="N18" i="240"/>
  <c r="K18" i="240"/>
  <c r="N21" i="232"/>
  <c r="G4" i="247"/>
  <c r="Y29" i="240"/>
  <c r="L37" i="242"/>
  <c r="K11" i="195"/>
  <c r="M11" i="195"/>
  <c r="K24" i="195"/>
  <c r="O24" i="195"/>
  <c r="K31" i="238"/>
  <c r="G5" i="232"/>
  <c r="V30" i="234"/>
  <c r="Y32" i="238"/>
  <c r="W32" i="238"/>
  <c r="G20" i="236"/>
  <c r="G37" i="234"/>
  <c r="K17" i="238"/>
  <c r="N17" i="238"/>
  <c r="L29" i="247"/>
  <c r="W37" i="236"/>
  <c r="G38" i="247"/>
  <c r="N13" i="236"/>
  <c r="M36" i="247"/>
  <c r="J36" i="247"/>
  <c r="K32" i="236"/>
  <c r="G36" i="234"/>
  <c r="O4" i="240"/>
  <c r="K5" i="234"/>
  <c r="M5" i="234"/>
  <c r="V27" i="247"/>
  <c r="K19" i="240"/>
  <c r="O19" i="240"/>
  <c r="K24" i="244"/>
  <c r="J24" i="244"/>
  <c r="V30" i="247"/>
  <c r="J18" i="247"/>
  <c r="G6" i="247"/>
  <c r="M6" i="242"/>
  <c r="N30" i="238"/>
  <c r="J30" i="238"/>
  <c r="U32" i="236"/>
  <c r="O20" i="236"/>
  <c r="L20" i="236"/>
  <c r="J19" i="247"/>
  <c r="K19" i="247"/>
  <c r="J14" i="242"/>
  <c r="M32" i="244"/>
  <c r="N32" i="244"/>
  <c r="O33" i="238"/>
  <c r="G28" i="240"/>
  <c r="J19" i="242"/>
  <c r="N19" i="242"/>
  <c r="M7" i="232"/>
  <c r="G25" i="119"/>
  <c r="N24" i="238"/>
  <c r="G14" i="238"/>
  <c r="J14" i="240"/>
  <c r="X29" i="236"/>
  <c r="J22" i="195"/>
  <c r="L22" i="195"/>
  <c r="M17" i="240"/>
  <c r="G34" i="242"/>
  <c r="L12" i="232"/>
  <c r="X29" i="234"/>
  <c r="G13" i="247"/>
  <c r="O31" i="236"/>
  <c r="M11" i="232"/>
  <c r="L11" i="232"/>
  <c r="U35" i="119"/>
  <c r="O25" i="244"/>
  <c r="M25" i="244"/>
  <c r="L21" i="236"/>
  <c r="J14" i="247"/>
  <c r="K14" i="247"/>
  <c r="U27" i="195"/>
  <c r="M6" i="236"/>
  <c r="J6" i="236"/>
  <c r="K4" i="238"/>
  <c r="J28" i="240"/>
  <c r="M28" i="240"/>
  <c r="M10" i="247"/>
  <c r="K25" i="232"/>
  <c r="N25" i="232"/>
  <c r="N38" i="240"/>
  <c r="L29" i="244"/>
  <c r="M29" i="244"/>
  <c r="V34" i="238"/>
  <c r="N8" i="242"/>
  <c r="O8" i="242"/>
  <c r="K19" i="232"/>
  <c r="N19" i="232"/>
  <c r="M29" i="234"/>
  <c r="K36" i="232"/>
  <c r="M36" i="232"/>
  <c r="O27" i="232"/>
  <c r="Y32" i="195"/>
  <c r="N25" i="247"/>
  <c r="L25" i="247"/>
  <c r="M30" i="247"/>
  <c r="G22" i="244"/>
  <c r="O29" i="238"/>
  <c r="V28" i="234"/>
  <c r="Y28" i="234"/>
  <c r="X27" i="240"/>
  <c r="O14" i="238"/>
  <c r="L14" i="238"/>
  <c r="M30" i="242"/>
  <c r="G25" i="240"/>
  <c r="N29" i="195"/>
  <c r="O16" i="247"/>
  <c r="M16" i="247"/>
  <c r="M16" i="238"/>
  <c r="G27" i="234"/>
  <c r="X28" i="247"/>
  <c r="O6" i="195"/>
  <c r="N6" i="195"/>
  <c r="L23" i="242"/>
  <c r="N13" i="195"/>
  <c r="K13" i="195"/>
  <c r="L7" i="238"/>
  <c r="L4" i="195"/>
  <c r="O4" i="195"/>
  <c r="M8" i="234"/>
  <c r="G33" i="240"/>
  <c r="L8" i="195"/>
  <c r="Y31" i="238"/>
  <c r="V31" i="238"/>
  <c r="L12" i="238"/>
  <c r="L3" i="242"/>
  <c r="O3" i="242"/>
  <c r="L34" i="242"/>
  <c r="V34" i="119"/>
  <c r="Y34" i="119"/>
  <c r="Y28" i="244"/>
  <c r="Y35" i="238"/>
  <c r="W36" i="232"/>
  <c r="N21" i="247"/>
  <c r="M21" i="247"/>
  <c r="O15" i="244"/>
  <c r="V30" i="236"/>
  <c r="Y30" i="236"/>
  <c r="W36" i="244"/>
  <c r="X33" i="236"/>
  <c r="L28" i="244"/>
  <c r="M28" i="244"/>
  <c r="U28" i="236"/>
  <c r="O29" i="242"/>
  <c r="G37" i="232"/>
  <c r="N7" i="119"/>
  <c r="M37" i="236"/>
  <c r="J37" i="236"/>
  <c r="K4" i="247"/>
  <c r="J22" i="234"/>
  <c r="O22" i="234"/>
  <c r="M15" i="236"/>
  <c r="L15" i="236"/>
  <c r="M32" i="195"/>
  <c r="M18" i="242"/>
  <c r="O18" i="242"/>
  <c r="L20" i="195"/>
  <c r="G20" i="244"/>
  <c r="O10" i="244"/>
  <c r="K11" i="244"/>
  <c r="M11" i="244"/>
  <c r="M15" i="234"/>
  <c r="Y33" i="244"/>
  <c r="U33" i="244"/>
  <c r="G4" i="119"/>
  <c r="G15" i="244"/>
  <c r="V27" i="234"/>
  <c r="Y38" i="232"/>
  <c r="W38" i="232"/>
  <c r="M7" i="242"/>
  <c r="L8" i="232"/>
  <c r="N8" i="232"/>
  <c r="L26" i="232"/>
  <c r="Y30" i="195"/>
  <c r="G20" i="238"/>
  <c r="K32" i="242"/>
  <c r="M34" i="238"/>
  <c r="J34" i="238"/>
  <c r="N33" i="232"/>
  <c r="G10" i="242"/>
  <c r="N8" i="119"/>
  <c r="L8" i="119"/>
  <c r="X34" i="244"/>
  <c r="G12" i="232"/>
  <c r="O38" i="238"/>
  <c r="G5" i="195"/>
  <c r="O11" i="247"/>
  <c r="M33" i="234"/>
  <c r="N33" i="234"/>
  <c r="M7" i="236"/>
  <c r="O4" i="242"/>
  <c r="L4" i="242"/>
  <c r="L12" i="247"/>
  <c r="Y33" i="242"/>
  <c r="G11" i="240"/>
  <c r="L15" i="232"/>
  <c r="U31" i="244"/>
  <c r="V31" i="244"/>
  <c r="J11" i="234"/>
  <c r="N32" i="234"/>
  <c r="L32" i="234"/>
  <c r="L35" i="247"/>
  <c r="G28" i="242"/>
  <c r="N10" i="240"/>
  <c r="G35" i="236"/>
  <c r="L18" i="195"/>
  <c r="J38" i="242"/>
  <c r="K38" i="242"/>
  <c r="O10" i="234"/>
  <c r="L10" i="234"/>
  <c r="J4" i="234"/>
  <c r="G25" i="232"/>
  <c r="V32" i="232"/>
  <c r="O3" i="195"/>
  <c r="W30" i="238"/>
  <c r="U30" i="238"/>
  <c r="O30" i="236"/>
  <c r="K16" i="234"/>
  <c r="J16" i="234"/>
  <c r="L22" i="240"/>
  <c r="J9" i="119"/>
  <c r="K9" i="119"/>
  <c r="N13" i="244"/>
  <c r="J5" i="247"/>
  <c r="L5" i="247"/>
  <c r="O34" i="234"/>
  <c r="M34" i="234"/>
  <c r="K15" i="247"/>
  <c r="O17" i="232"/>
  <c r="L17" i="232"/>
  <c r="O5" i="195"/>
  <c r="K5" i="195"/>
  <c r="O17" i="195"/>
  <c r="M17" i="195"/>
  <c r="L31" i="240"/>
  <c r="N10" i="238"/>
  <c r="K10" i="238"/>
  <c r="O32" i="238"/>
  <c r="J20" i="240"/>
  <c r="K20" i="240"/>
  <c r="U37" i="119"/>
  <c r="G20" i="195"/>
  <c r="G25" i="195"/>
  <c r="O28" i="232"/>
  <c r="G26" i="234"/>
  <c r="K27" i="242"/>
  <c r="N20" i="247"/>
  <c r="O20" i="247"/>
  <c r="O8" i="240"/>
  <c r="G7" i="244"/>
  <c r="Y38" i="238"/>
  <c r="G29" i="247"/>
  <c r="N37" i="247"/>
  <c r="G13" i="236"/>
  <c r="V31" i="195"/>
  <c r="U31" i="195"/>
  <c r="X38" i="119"/>
  <c r="M23" i="236"/>
  <c r="K31" i="247"/>
  <c r="L31" i="247"/>
  <c r="J16" i="232"/>
  <c r="K16" i="232"/>
  <c r="N27" i="240"/>
  <c r="W33" i="238"/>
  <c r="O21" i="234"/>
  <c r="L21" i="234"/>
  <c r="L13" i="119"/>
  <c r="G6" i="119"/>
  <c r="N3" i="240"/>
  <c r="K27" i="195"/>
  <c r="J27" i="195"/>
  <c r="N32" i="247"/>
  <c r="N11" i="238"/>
  <c r="J11" i="238"/>
  <c r="X34" i="234"/>
  <c r="G19" i="232"/>
  <c r="Y38" i="242"/>
  <c r="O26" i="119"/>
  <c r="J26" i="119"/>
  <c r="J21" i="242"/>
  <c r="V32" i="234"/>
  <c r="W32" i="234"/>
  <c r="J35" i="242"/>
  <c r="G11" i="195"/>
  <c r="N13" i="232"/>
  <c r="K26" i="234"/>
  <c r="L26" i="234"/>
  <c r="X30" i="119"/>
  <c r="W33" i="119"/>
  <c r="L19" i="238"/>
  <c r="O19" i="238"/>
  <c r="O12" i="236"/>
  <c r="N35" i="244"/>
  <c r="K35" i="244"/>
  <c r="N14" i="232"/>
  <c r="K14" i="232"/>
  <c r="L16" i="240"/>
  <c r="O16" i="240"/>
  <c r="K4" i="232"/>
  <c r="M9" i="242"/>
  <c r="O9" i="242"/>
  <c r="N9" i="240"/>
  <c r="G21" i="247"/>
  <c r="Y34" i="195"/>
  <c r="U27" i="232"/>
  <c r="G35" i="195"/>
  <c r="J23" i="195"/>
  <c r="V36" i="119"/>
  <c r="W29" i="119"/>
  <c r="N34" i="232"/>
  <c r="N38" i="195"/>
  <c r="J6" i="238"/>
  <c r="O25" i="236"/>
  <c r="J13" i="238"/>
  <c r="U38" i="236"/>
  <c r="G23" i="247"/>
  <c r="O36" i="242"/>
  <c r="X33" i="247"/>
  <c r="G32" i="234"/>
  <c r="G32" i="232"/>
  <c r="O35" i="234"/>
  <c r="M31" i="234"/>
  <c r="J10" i="195"/>
  <c r="V35" i="195"/>
  <c r="X37" i="242"/>
  <c r="G7" i="234"/>
  <c r="O27" i="247"/>
  <c r="V27" i="238"/>
  <c r="M23" i="240"/>
  <c r="U35" i="244"/>
  <c r="K6" i="244"/>
  <c r="L13" i="242"/>
  <c r="N3" i="232"/>
  <c r="K7" i="247"/>
  <c r="K38" i="247"/>
  <c r="L38" i="244"/>
  <c r="K7" i="244"/>
  <c r="J7" i="244"/>
  <c r="K3" i="236"/>
  <c r="K19" i="195"/>
  <c r="M33" i="247"/>
  <c r="K5" i="232"/>
  <c r="O5" i="232"/>
  <c r="Y30" i="240"/>
  <c r="U28" i="238"/>
  <c r="V28" i="238"/>
  <c r="K19" i="236"/>
  <c r="V29" i="244"/>
  <c r="W29" i="244"/>
  <c r="J37" i="232"/>
  <c r="N37" i="232"/>
  <c r="X31" i="232"/>
  <c r="N25" i="195"/>
  <c r="J25" i="195"/>
  <c r="O7" i="234"/>
  <c r="W29" i="238"/>
  <c r="U29" i="238"/>
  <c r="X38" i="247"/>
  <c r="Y38" i="195"/>
  <c r="N10" i="236"/>
  <c r="M10" i="236"/>
  <c r="M24" i="240"/>
  <c r="M6" i="240"/>
  <c r="L6" i="240"/>
  <c r="N15" i="195"/>
  <c r="G24" i="244"/>
  <c r="V38" i="244"/>
  <c r="K34" i="195"/>
  <c r="J28" i="238"/>
  <c r="M28" i="238"/>
  <c r="N26" i="244"/>
  <c r="G27" i="244"/>
  <c r="M20" i="232"/>
  <c r="G18" i="232"/>
  <c r="K31" i="232"/>
  <c r="G3" i="236"/>
  <c r="Y37" i="195"/>
  <c r="J37" i="195"/>
  <c r="N37" i="195"/>
  <c r="M18" i="234"/>
  <c r="O18" i="234"/>
  <c r="G4" i="242"/>
  <c r="N21" i="238"/>
  <c r="G15" i="238"/>
  <c r="K22" i="232"/>
  <c r="N23" i="238"/>
  <c r="L23" i="238"/>
  <c r="G19" i="234"/>
  <c r="N4" i="244"/>
  <c r="M4" i="244"/>
  <c r="J28" i="242"/>
  <c r="M36" i="244"/>
  <c r="K36" i="244"/>
  <c r="W34" i="242"/>
  <c r="X29" i="232"/>
  <c r="O22" i="244"/>
  <c r="M22" i="244"/>
  <c r="O15" i="238"/>
  <c r="M15" i="238"/>
  <c r="J5" i="244"/>
  <c r="K5" i="244"/>
  <c r="L31" i="244"/>
  <c r="G11" i="238"/>
  <c r="J32" i="240"/>
  <c r="J5" i="238"/>
  <c r="N5" i="238"/>
  <c r="J17" i="244"/>
  <c r="V28" i="240"/>
  <c r="W28" i="240"/>
  <c r="V36" i="242"/>
  <c r="G18" i="240"/>
  <c r="J22" i="247"/>
  <c r="M13" i="240"/>
  <c r="L13" i="240"/>
  <c r="K19" i="234"/>
  <c r="G31" i="247"/>
  <c r="O5" i="242"/>
  <c r="W27" i="242"/>
  <c r="M38" i="232"/>
  <c r="K38" i="232"/>
  <c r="V36" i="195"/>
  <c r="K9" i="238"/>
  <c r="O9" i="238"/>
  <c r="K25" i="119"/>
  <c r="J24" i="242"/>
  <c r="M24" i="242"/>
  <c r="K33" i="244"/>
  <c r="O33" i="244"/>
  <c r="O24" i="232"/>
  <c r="L24" i="232"/>
  <c r="J17" i="234"/>
  <c r="G13" i="242"/>
  <c r="U38" i="234"/>
  <c r="N12" i="242"/>
  <c r="L12" i="242"/>
  <c r="G10" i="244"/>
  <c r="J9" i="232"/>
  <c r="J20" i="234"/>
  <c r="M20" i="234"/>
  <c r="K29" i="232"/>
  <c r="K37" i="238"/>
  <c r="L37" i="238"/>
  <c r="J13" i="234"/>
  <c r="G18" i="247"/>
  <c r="K34" i="240"/>
  <c r="G11" i="232"/>
  <c r="W34" i="232"/>
  <c r="L27" i="238"/>
  <c r="M27" i="238"/>
  <c r="Y37" i="234"/>
  <c r="J5" i="236"/>
  <c r="G11" i="119"/>
  <c r="K23" i="247"/>
  <c r="N23" i="247"/>
  <c r="W36" i="247"/>
  <c r="V32" i="244"/>
  <c r="G14" i="242"/>
  <c r="J6" i="247"/>
  <c r="O18" i="240"/>
  <c r="J18" i="240"/>
  <c r="K21" i="232"/>
  <c r="V29" i="240"/>
  <c r="X29" i="240"/>
  <c r="M37" i="242"/>
  <c r="J11" i="195"/>
  <c r="L11" i="195"/>
  <c r="M24" i="195"/>
  <c r="L31" i="238"/>
  <c r="O31" i="238"/>
  <c r="G4" i="238"/>
  <c r="Y30" i="234"/>
  <c r="U32" i="238"/>
  <c r="G25" i="244"/>
  <c r="G28" i="247"/>
  <c r="G36" i="238"/>
  <c r="M17" i="238"/>
  <c r="N29" i="247"/>
  <c r="J29" i="247"/>
  <c r="X37" i="236"/>
  <c r="O13" i="236"/>
  <c r="M13" i="236"/>
  <c r="K36" i="247"/>
  <c r="N32" i="236"/>
  <c r="O32" i="236"/>
  <c r="J4" i="240"/>
  <c r="K4" i="240"/>
  <c r="J5" i="234"/>
  <c r="G5" i="234"/>
  <c r="U27" i="247"/>
  <c r="J19" i="240"/>
  <c r="G35" i="244"/>
  <c r="N24" i="244"/>
  <c r="X30" i="247"/>
  <c r="W30" i="247"/>
  <c r="L18" i="247"/>
  <c r="G10" i="247"/>
  <c r="K6" i="242"/>
  <c r="L30" i="238"/>
  <c r="O30" i="238"/>
  <c r="V32" i="236"/>
  <c r="N20" i="236"/>
  <c r="M20" i="236"/>
  <c r="L19" i="247"/>
  <c r="N14" i="242"/>
  <c r="K14" i="242"/>
  <c r="K32" i="244"/>
  <c r="N33" i="238"/>
  <c r="M33" i="238"/>
  <c r="G12" i="244"/>
  <c r="O19" i="242"/>
  <c r="G9" i="238"/>
  <c r="J7" i="232"/>
  <c r="M24" i="238"/>
  <c r="J24" i="238"/>
  <c r="O14" i="240"/>
  <c r="L14" i="240"/>
  <c r="U29" i="236"/>
  <c r="O22" i="195"/>
  <c r="M22" i="195"/>
  <c r="L17" i="240"/>
  <c r="O12" i="232"/>
  <c r="J12" i="232"/>
  <c r="U29" i="234"/>
  <c r="G5" i="244"/>
  <c r="L31" i="236"/>
  <c r="N11" i="232"/>
  <c r="J11" i="232"/>
  <c r="W35" i="119"/>
  <c r="K25" i="244"/>
  <c r="M21" i="236"/>
  <c r="O21" i="236"/>
  <c r="L14" i="247"/>
  <c r="W27" i="195"/>
  <c r="X27" i="195"/>
  <c r="N6" i="236"/>
  <c r="J4" i="238"/>
  <c r="L4" i="238"/>
  <c r="K28" i="240"/>
  <c r="N10" i="247"/>
  <c r="K10" i="247"/>
  <c r="L25" i="232"/>
  <c r="J38" i="240"/>
  <c r="K38" i="240"/>
  <c r="J29" i="244"/>
  <c r="K29" i="244"/>
  <c r="X34" i="238"/>
  <c r="K8" i="242"/>
  <c r="G32" i="247"/>
  <c r="L19" i="232"/>
  <c r="J29" i="234"/>
  <c r="K29" i="234"/>
  <c r="O36" i="232"/>
  <c r="L27" i="232"/>
  <c r="J27" i="232"/>
  <c r="W32" i="195"/>
  <c r="O25" i="247"/>
  <c r="M25" i="247"/>
  <c r="O30" i="247"/>
  <c r="G21" i="232"/>
  <c r="J29" i="238"/>
  <c r="X28" i="234"/>
  <c r="G25" i="247"/>
  <c r="Y27" i="240"/>
  <c r="M14" i="238"/>
  <c r="K14" i="238"/>
  <c r="K30" i="242"/>
  <c r="L29" i="195"/>
  <c r="J29" i="195"/>
  <c r="N16" i="247"/>
  <c r="K16" i="247"/>
  <c r="K16" i="238"/>
  <c r="U28" i="247"/>
  <c r="Y28" i="247"/>
  <c r="K6" i="195"/>
  <c r="M6" i="195"/>
  <c r="J23" i="242"/>
  <c r="M13" i="195"/>
  <c r="J13" i="195"/>
  <c r="O7" i="238"/>
  <c r="N4" i="195"/>
  <c r="K4" i="195"/>
  <c r="J8" i="234"/>
  <c r="J8" i="195"/>
  <c r="N8" i="195"/>
  <c r="X31" i="238"/>
  <c r="J12" i="238"/>
  <c r="O12" i="238"/>
  <c r="M3" i="242"/>
  <c r="K34" i="242"/>
  <c r="O34" i="242"/>
  <c r="U34" i="119"/>
  <c r="X28" i="244"/>
  <c r="V28" i="244"/>
  <c r="X35" i="238"/>
  <c r="X36" i="232"/>
  <c r="J21" i="247"/>
  <c r="O21" i="247"/>
  <c r="K15" i="244"/>
  <c r="U30" i="236"/>
  <c r="X36" i="244"/>
  <c r="U36" i="244"/>
  <c r="V33" i="236"/>
  <c r="N28" i="244"/>
  <c r="X28" i="236"/>
  <c r="Y28" i="236"/>
  <c r="L29" i="242"/>
  <c r="O7" i="119"/>
  <c r="M7" i="119"/>
  <c r="L37" i="236"/>
  <c r="N4" i="247"/>
  <c r="O4" i="247"/>
  <c r="M22" i="234"/>
  <c r="K22" i="234"/>
  <c r="K15" i="236"/>
  <c r="N32" i="195"/>
  <c r="L32" i="195"/>
  <c r="L18" i="242"/>
  <c r="G23" i="236"/>
  <c r="K20" i="195"/>
  <c r="L10" i="244"/>
  <c r="J10" i="244"/>
  <c r="J11" i="244"/>
  <c r="O11" i="244"/>
  <c r="J15" i="234"/>
  <c r="X33" i="244"/>
  <c r="G23" i="234"/>
  <c r="G5" i="119"/>
  <c r="G34" i="234"/>
  <c r="W27" i="234"/>
  <c r="U38" i="232"/>
  <c r="K7" i="242"/>
  <c r="L7" i="242"/>
  <c r="J8" i="232"/>
  <c r="G23" i="238"/>
  <c r="N26" i="232"/>
  <c r="O26" i="232"/>
  <c r="V30" i="195"/>
  <c r="O32" i="242"/>
  <c r="M32" i="242"/>
  <c r="O34" i="238"/>
  <c r="K34" i="238"/>
  <c r="L33" i="232"/>
  <c r="G35" i="234"/>
  <c r="K8" i="119"/>
  <c r="G15" i="236"/>
  <c r="Y34" i="244"/>
  <c r="N38" i="238"/>
  <c r="M38" i="238"/>
  <c r="J11" i="247"/>
  <c r="N11" i="247"/>
  <c r="L33" i="234"/>
  <c r="N7" i="236"/>
  <c r="K7" i="236"/>
  <c r="J4" i="242"/>
  <c r="O12" i="247"/>
  <c r="N12" i="247"/>
  <c r="V33" i="242"/>
  <c r="G7" i="238"/>
  <c r="M15" i="232"/>
  <c r="Y31" i="244"/>
  <c r="L11" i="234"/>
  <c r="O11" i="234"/>
  <c r="O32" i="234"/>
  <c r="J32" i="234"/>
  <c r="O35" i="247"/>
  <c r="J10" i="240"/>
  <c r="K10" i="240"/>
  <c r="O18" i="195"/>
  <c r="K18" i="195"/>
  <c r="M38" i="242"/>
  <c r="G20" i="234"/>
  <c r="J10" i="234"/>
  <c r="L4" i="234"/>
  <c r="N4" i="234"/>
  <c r="G9" i="232"/>
  <c r="X32" i="232"/>
  <c r="M3" i="195"/>
  <c r="X30" i="238"/>
  <c r="M30" i="236"/>
  <c r="K30" i="236"/>
  <c r="N16" i="234"/>
  <c r="J22" i="240"/>
  <c r="O22" i="240"/>
  <c r="O9" i="119"/>
  <c r="M9" i="119"/>
  <c r="M13" i="244"/>
  <c r="M5" i="247"/>
  <c r="K5" i="247"/>
  <c r="J34" i="234"/>
  <c r="K34" i="234"/>
  <c r="L15" i="247"/>
  <c r="J17" i="232"/>
  <c r="N17" i="232"/>
  <c r="L5" i="195"/>
  <c r="M5" i="195"/>
  <c r="L17" i="195"/>
  <c r="N17" i="195"/>
  <c r="M31" i="240"/>
  <c r="M10" i="238"/>
  <c r="L10" i="238"/>
  <c r="K32" i="238"/>
  <c r="N20" i="240"/>
  <c r="O20" i="240"/>
  <c r="W37" i="119"/>
  <c r="G37" i="244"/>
  <c r="K28" i="232"/>
  <c r="N28" i="232"/>
  <c r="M27" i="242"/>
  <c r="L27" i="242"/>
  <c r="L20" i="247"/>
  <c r="G7" i="240"/>
  <c r="K8" i="240"/>
  <c r="U38" i="238"/>
  <c r="W38" i="238"/>
  <c r="G34" i="236"/>
  <c r="K37" i="247"/>
  <c r="G36" i="247"/>
  <c r="Y31" i="195"/>
  <c r="W38" i="119"/>
  <c r="V38" i="119"/>
  <c r="O23" i="236"/>
  <c r="J31" i="247"/>
  <c r="M31" i="247"/>
  <c r="O16" i="232"/>
  <c r="L27" i="240"/>
  <c r="J27" i="240"/>
  <c r="X33" i="238"/>
  <c r="J21" i="234"/>
  <c r="N21" i="234"/>
  <c r="M13" i="119"/>
  <c r="M3" i="240"/>
  <c r="L3" i="240"/>
  <c r="L27" i="195"/>
  <c r="N27" i="195"/>
  <c r="L32" i="247"/>
  <c r="K11" i="238"/>
  <c r="M11" i="238"/>
  <c r="Y34" i="234"/>
  <c r="X38" i="242"/>
  <c r="W38" i="242"/>
  <c r="N26" i="119"/>
  <c r="K26" i="119"/>
  <c r="L21" i="242"/>
  <c r="U32" i="234"/>
  <c r="M35" i="242"/>
  <c r="K35" i="242"/>
  <c r="O13" i="232"/>
  <c r="J13" i="232"/>
  <c r="O26" i="234"/>
  <c r="Y30" i="119"/>
  <c r="U30" i="119"/>
  <c r="Y33" i="119"/>
  <c r="K19" i="238"/>
  <c r="M12" i="236"/>
  <c r="L12" i="236"/>
  <c r="J35" i="244"/>
  <c r="M35" i="244"/>
  <c r="O14" i="232"/>
  <c r="G7" i="242"/>
  <c r="M16" i="240"/>
  <c r="L4" i="232"/>
  <c r="O4" i="232"/>
  <c r="L9" i="242"/>
  <c r="M9" i="240"/>
  <c r="L9" i="240"/>
  <c r="G4" i="240"/>
  <c r="X34" i="195"/>
  <c r="V27" i="232"/>
  <c r="O11" i="119"/>
  <c r="N11" i="119"/>
  <c r="N3" i="238"/>
  <c r="V33" i="195"/>
  <c r="W33" i="195"/>
  <c r="Y36" i="240"/>
  <c r="X31" i="234"/>
  <c r="N27" i="234"/>
  <c r="K27" i="234"/>
  <c r="N12" i="244"/>
  <c r="J24" i="236"/>
  <c r="O24" i="236"/>
  <c r="M26" i="238"/>
  <c r="G6" i="195"/>
  <c r="K23" i="195"/>
  <c r="V31" i="242"/>
  <c r="X31" i="242"/>
  <c r="U28" i="195"/>
  <c r="X36" i="119"/>
  <c r="U29" i="119"/>
  <c r="Y29" i="119"/>
  <c r="G32" i="236"/>
  <c r="L38" i="195"/>
  <c r="J25" i="240"/>
  <c r="N6" i="119"/>
  <c r="O13" i="238"/>
  <c r="N27" i="244"/>
  <c r="U35" i="236"/>
  <c r="K36" i="242"/>
  <c r="Y33" i="247"/>
  <c r="U31" i="236"/>
  <c r="J35" i="234"/>
  <c r="K35" i="234"/>
  <c r="K31" i="234"/>
  <c r="M10" i="195"/>
  <c r="U35" i="195"/>
  <c r="Y37" i="242"/>
  <c r="G14" i="247"/>
  <c r="K27" i="247"/>
  <c r="Y27" i="238"/>
  <c r="L23" i="240"/>
  <c r="X35" i="244"/>
  <c r="M6" i="244"/>
  <c r="K13" i="242"/>
  <c r="G28" i="234"/>
  <c r="J3" i="232"/>
  <c r="O7" i="247"/>
  <c r="M38" i="247"/>
  <c r="O38" i="244"/>
  <c r="O7" i="244"/>
  <c r="G31" i="232"/>
  <c r="L3" i="236"/>
  <c r="O19" i="195"/>
  <c r="N33" i="247"/>
  <c r="J5" i="232"/>
  <c r="M5" i="232"/>
  <c r="X30" i="240"/>
  <c r="W28" i="238"/>
  <c r="G13" i="119"/>
  <c r="O19" i="236"/>
  <c r="X29" i="244"/>
  <c r="G29" i="234"/>
  <c r="K37" i="232"/>
  <c r="L37" i="232"/>
  <c r="Y31" i="232"/>
  <c r="M25" i="195"/>
  <c r="N7" i="234"/>
  <c r="L7" i="234"/>
  <c r="Y29" i="238"/>
  <c r="U38" i="247"/>
  <c r="W38" i="247"/>
  <c r="U38" i="195"/>
  <c r="K10" i="236"/>
  <c r="J24" i="240"/>
  <c r="K24" i="240"/>
  <c r="N6" i="240"/>
  <c r="G26" i="232"/>
  <c r="J15" i="195"/>
  <c r="X38" i="244"/>
  <c r="W38" i="244"/>
  <c r="L34" i="195"/>
  <c r="K28" i="238"/>
  <c r="O28" i="238"/>
  <c r="O26" i="244"/>
  <c r="K20" i="232"/>
  <c r="J20" i="232"/>
  <c r="G30" i="234"/>
  <c r="M31" i="232"/>
  <c r="X37" i="195"/>
  <c r="U37" i="195"/>
  <c r="O37" i="195"/>
  <c r="G16" i="244"/>
  <c r="K18" i="234"/>
  <c r="J18" i="234"/>
  <c r="K21" i="238"/>
  <c r="M21" i="238"/>
  <c r="G26" i="119"/>
  <c r="J22" i="232"/>
  <c r="K23" i="238"/>
  <c r="M23" i="238"/>
  <c r="G16" i="247"/>
  <c r="L4" i="244"/>
  <c r="K28" i="242"/>
  <c r="M28" i="242"/>
  <c r="L36" i="244"/>
  <c r="U34" i="242"/>
  <c r="X34" i="242"/>
  <c r="W29" i="232"/>
  <c r="L22" i="244"/>
  <c r="G27" i="236"/>
  <c r="N15" i="238"/>
  <c r="G21" i="236"/>
  <c r="M5" i="244"/>
  <c r="J31" i="244"/>
  <c r="M31" i="244"/>
  <c r="O32" i="240"/>
  <c r="M32" i="240"/>
  <c r="O5" i="238"/>
  <c r="L5" i="238"/>
  <c r="N17" i="244"/>
  <c r="X28" i="240"/>
  <c r="W36" i="242"/>
  <c r="Y36" i="242"/>
  <c r="M22" i="247"/>
  <c r="L22" i="247"/>
  <c r="K13" i="240"/>
  <c r="J13" i="240"/>
  <c r="M19" i="234"/>
  <c r="M5" i="242"/>
  <c r="K5" i="242"/>
  <c r="V27" i="242"/>
  <c r="N38" i="232"/>
  <c r="J38" i="232"/>
  <c r="X36" i="195"/>
  <c r="J9" i="238"/>
  <c r="G7" i="232"/>
  <c r="O25" i="119"/>
  <c r="K24" i="242"/>
  <c r="L24" i="242"/>
  <c r="M33" i="244"/>
  <c r="N33" i="244"/>
  <c r="J24" i="232"/>
  <c r="G33" i="238"/>
  <c r="N17" i="234"/>
  <c r="G10" i="232"/>
  <c r="W38" i="234"/>
  <c r="M12" i="242"/>
  <c r="O12" i="242"/>
  <c r="L9" i="232"/>
  <c r="O9" i="232"/>
  <c r="L20" i="234"/>
  <c r="J29" i="232"/>
  <c r="O29" i="232"/>
  <c r="O37" i="238"/>
  <c r="M37" i="238"/>
  <c r="L13" i="234"/>
  <c r="G22" i="238"/>
  <c r="N34" i="240"/>
  <c r="G23" i="240"/>
  <c r="Y34" i="232"/>
  <c r="N27" i="238"/>
  <c r="W37" i="234"/>
  <c r="V37" i="234"/>
  <c r="L5" i="236"/>
  <c r="G18" i="238"/>
  <c r="O23" i="247"/>
  <c r="G38" i="238"/>
  <c r="V36" i="247"/>
  <c r="Y32" i="244"/>
  <c r="L6" i="247"/>
  <c r="O6" i="247"/>
  <c r="L18" i="240"/>
  <c r="J21" i="232"/>
  <c r="O21" i="232"/>
  <c r="W29" i="240"/>
  <c r="N37" i="242"/>
  <c r="K37" i="242"/>
  <c r="O11" i="195"/>
  <c r="G3" i="238"/>
  <c r="J24" i="195"/>
  <c r="N31" i="238"/>
  <c r="J31" i="238"/>
  <c r="U30" i="234"/>
  <c r="W30" i="234"/>
  <c r="V32" i="238"/>
  <c r="G28" i="244"/>
  <c r="G7" i="236"/>
  <c r="G3" i="232"/>
  <c r="J17" i="238"/>
  <c r="K29" i="247"/>
  <c r="M29" i="247"/>
  <c r="V37" i="236"/>
  <c r="J13" i="236"/>
  <c r="L13" i="236"/>
  <c r="N36" i="247"/>
  <c r="L32" i="236"/>
  <c r="J32" i="236"/>
  <c r="N4" i="240"/>
  <c r="L4" i="240"/>
  <c r="N5" i="234"/>
  <c r="Y27" i="247"/>
  <c r="W27" i="247"/>
  <c r="L19" i="240"/>
  <c r="G24" i="234"/>
  <c r="O24" i="244"/>
  <c r="U30" i="247"/>
  <c r="O18" i="247"/>
  <c r="N18" i="247"/>
  <c r="J6" i="242"/>
  <c r="O6" i="242"/>
  <c r="K30" i="238"/>
  <c r="Y32" i="236"/>
  <c r="W32" i="236"/>
  <c r="K20" i="236"/>
  <c r="G23" i="244"/>
  <c r="O19" i="247"/>
  <c r="M14" i="242"/>
  <c r="L14" i="242"/>
  <c r="J32" i="244"/>
  <c r="K33" i="238"/>
  <c r="J33" i="238"/>
  <c r="G20" i="242"/>
  <c r="K19" i="242"/>
  <c r="L7" i="232"/>
  <c r="N7" i="232"/>
  <c r="L24" i="238"/>
  <c r="O24" i="238"/>
  <c r="N14" i="240"/>
  <c r="K14" i="240"/>
  <c r="W29" i="236"/>
  <c r="N22" i="195"/>
  <c r="J17" i="240"/>
  <c r="K17" i="240"/>
  <c r="M12" i="232"/>
  <c r="K12" i="232"/>
  <c r="V29" i="234"/>
  <c r="K31" i="236"/>
  <c r="M31" i="236"/>
  <c r="O11" i="232"/>
  <c r="X35" i="119"/>
  <c r="V35" i="119"/>
  <c r="J25" i="244"/>
  <c r="K21" i="236"/>
  <c r="N21" i="236"/>
  <c r="N14" i="247"/>
  <c r="V27" i="195"/>
  <c r="G4" i="236"/>
  <c r="O6" i="236"/>
  <c r="O4" i="238"/>
  <c r="M4" i="238"/>
  <c r="O28" i="240"/>
  <c r="L10" i="247"/>
  <c r="O10" i="247"/>
  <c r="O25" i="232"/>
  <c r="L38" i="240"/>
  <c r="M38" i="240"/>
  <c r="N29" i="244"/>
  <c r="W34" i="238"/>
  <c r="U34" i="238"/>
  <c r="L8" i="242"/>
  <c r="G22" i="232"/>
  <c r="J19" i="232"/>
  <c r="L29" i="234"/>
  <c r="O29" i="234"/>
  <c r="L36" i="232"/>
  <c r="K27" i="232"/>
  <c r="M27" i="232"/>
  <c r="U32" i="195"/>
  <c r="J25" i="247"/>
  <c r="L30" i="247"/>
  <c r="K30" i="247"/>
  <c r="N29" i="238"/>
  <c r="M29" i="238"/>
  <c r="U28" i="234"/>
  <c r="V27" i="240"/>
  <c r="W27" i="240"/>
  <c r="N14" i="238"/>
  <c r="O30" i="242"/>
  <c r="J30" i="242"/>
  <c r="O29" i="195"/>
  <c r="M29" i="195"/>
  <c r="J16" i="247"/>
  <c r="J16" i="238"/>
  <c r="O16" i="238"/>
  <c r="V28" i="247"/>
  <c r="G24" i="236"/>
  <c r="J6" i="195"/>
  <c r="M23" i="242"/>
  <c r="O23" i="242"/>
  <c r="L13" i="195"/>
  <c r="M7" i="238"/>
  <c r="J7" i="238"/>
  <c r="M4" i="195"/>
  <c r="K8" i="234"/>
  <c r="N8" i="234"/>
  <c r="O8" i="195"/>
  <c r="M8" i="195"/>
  <c r="U31" i="238"/>
  <c r="N12" i="238"/>
  <c r="M12" i="238"/>
  <c r="K3" i="242"/>
  <c r="M34" i="242"/>
  <c r="J34" i="242"/>
  <c r="W34" i="119"/>
  <c r="U28" i="244"/>
  <c r="U35" i="238"/>
  <c r="V35" i="238"/>
  <c r="Y36" i="232"/>
  <c r="L21" i="247"/>
  <c r="J15" i="244"/>
  <c r="L15" i="244"/>
  <c r="X30" i="236"/>
  <c r="Y36" i="244"/>
  <c r="W33" i="236"/>
  <c r="Y33" i="236"/>
  <c r="J28" i="244"/>
  <c r="V28" i="236"/>
  <c r="K29" i="242"/>
  <c r="N29" i="242"/>
  <c r="L7" i="119"/>
  <c r="K7" i="119"/>
  <c r="K37" i="236"/>
  <c r="M4" i="247"/>
  <c r="J4" i="247"/>
  <c r="N22" i="234"/>
  <c r="G30" i="236"/>
  <c r="N15" i="236"/>
  <c r="J32" i="195"/>
  <c r="K32" i="195"/>
  <c r="N18" i="242"/>
  <c r="N20" i="195"/>
  <c r="O20" i="195"/>
  <c r="M10" i="244"/>
  <c r="N10" i="244"/>
  <c r="N11" i="244"/>
  <c r="N15" i="234"/>
  <c r="L15" i="234"/>
  <c r="W33" i="244"/>
  <c r="G29" i="240"/>
  <c r="G12" i="236"/>
  <c r="G11" i="236"/>
  <c r="X27" i="234"/>
  <c r="V38" i="232"/>
  <c r="O7" i="242"/>
  <c r="N7" i="242"/>
  <c r="K8" i="232"/>
  <c r="G4" i="232"/>
  <c r="J26" i="232"/>
  <c r="M26" i="232"/>
  <c r="U30" i="195"/>
  <c r="J32" i="242"/>
  <c r="L32" i="242"/>
  <c r="L34" i="238"/>
  <c r="J33" i="232"/>
  <c r="M33" i="232"/>
  <c r="G30" i="240"/>
  <c r="M8" i="119"/>
  <c r="G14" i="234"/>
  <c r="U34" i="244"/>
  <c r="K38" i="238"/>
  <c r="L38" i="238"/>
  <c r="L11" i="247"/>
  <c r="M11" i="247"/>
  <c r="J33" i="234"/>
  <c r="J7" i="236"/>
  <c r="O7" i="236"/>
  <c r="M4" i="242"/>
  <c r="J12" i="247"/>
  <c r="M12" i="247"/>
  <c r="X33" i="242"/>
  <c r="K15" i="232"/>
  <c r="O15" i="232"/>
  <c r="X31" i="244"/>
  <c r="N11" i="234"/>
  <c r="M11" i="234"/>
  <c r="K32" i="234"/>
  <c r="K35" i="247"/>
  <c r="N35" i="247"/>
  <c r="M10" i="240"/>
  <c r="O10" i="240"/>
  <c r="J18" i="195"/>
  <c r="M18" i="195"/>
  <c r="L38" i="242"/>
  <c r="G14" i="244"/>
  <c r="K10" i="234"/>
  <c r="O4" i="234"/>
  <c r="K4" i="234"/>
  <c r="G17" i="236"/>
  <c r="U32" i="232"/>
  <c r="L3" i="195"/>
  <c r="J3" i="195"/>
  <c r="V30" i="238"/>
  <c r="J30" i="236"/>
  <c r="N30" i="236"/>
  <c r="L16" i="234"/>
  <c r="N22" i="240"/>
  <c r="K22" i="240"/>
  <c r="N9" i="119"/>
  <c r="K13" i="244"/>
  <c r="J13" i="244"/>
  <c r="O5" i="247"/>
  <c r="G5" i="238"/>
  <c r="N34" i="234"/>
  <c r="J15" i="247"/>
  <c r="N15" i="247"/>
  <c r="K17" i="232"/>
  <c r="G11" i="242"/>
  <c r="J5" i="195"/>
  <c r="G12" i="195"/>
  <c r="K17" i="195"/>
  <c r="J31" i="240"/>
  <c r="N31" i="240"/>
  <c r="O10" i="238"/>
  <c r="M32" i="238"/>
  <c r="N32" i="238"/>
  <c r="M20" i="240"/>
  <c r="X37" i="119"/>
  <c r="Y37" i="119"/>
  <c r="G11" i="244"/>
  <c r="M28" i="232"/>
  <c r="L28" i="232"/>
  <c r="N27" i="242"/>
  <c r="J27" i="242"/>
  <c r="J20" i="247"/>
  <c r="J8" i="240"/>
  <c r="L8" i="240"/>
  <c r="V38" i="238"/>
  <c r="G33" i="234"/>
  <c r="M37" i="247"/>
  <c r="L37" i="247"/>
  <c r="G16" i="236"/>
  <c r="W31" i="195"/>
  <c r="Y38" i="119"/>
  <c r="L23" i="236"/>
  <c r="J23" i="236"/>
  <c r="O31" i="247"/>
  <c r="G27" i="232"/>
  <c r="N16" i="232"/>
  <c r="K27" i="240"/>
  <c r="M27" i="240"/>
  <c r="U33" i="238"/>
  <c r="K21" i="234"/>
  <c r="O13" i="119"/>
  <c r="N13" i="119"/>
  <c r="O3" i="240"/>
  <c r="K3" i="240"/>
  <c r="M27" i="195"/>
  <c r="K32" i="247"/>
  <c r="O32" i="247"/>
  <c r="O11" i="238"/>
  <c r="U34" i="234"/>
  <c r="V34" i="234"/>
  <c r="U38" i="242"/>
  <c r="G10" i="234"/>
  <c r="M26" i="119"/>
  <c r="O21" i="242"/>
  <c r="N21" i="242"/>
  <c r="Y32" i="234"/>
  <c r="L35" i="242"/>
  <c r="O35" i="242"/>
  <c r="K13" i="232"/>
  <c r="M13" i="232"/>
  <c r="N26" i="234"/>
  <c r="V30" i="119"/>
  <c r="U33" i="119"/>
  <c r="X33" i="119"/>
  <c r="J19" i="238"/>
  <c r="K12" i="236"/>
  <c r="J12" i="236"/>
  <c r="L35" i="244"/>
  <c r="G15" i="242"/>
  <c r="J14" i="232"/>
  <c r="G8" i="232"/>
  <c r="J16" i="240"/>
  <c r="M4" i="232"/>
  <c r="J4" i="232"/>
  <c r="N9" i="242"/>
  <c r="O9" i="240"/>
  <c r="J9" i="240"/>
  <c r="V34" i="195"/>
  <c r="W34" i="195"/>
  <c r="W27" i="232"/>
  <c r="M11" i="119"/>
  <c r="L11" i="119"/>
  <c r="O3" i="238"/>
  <c r="Y33" i="195"/>
  <c r="W36" i="240"/>
  <c r="X36" i="240"/>
  <c r="W31" i="234"/>
  <c r="L27" i="234"/>
  <c r="O27" i="234"/>
  <c r="L12" i="244"/>
  <c r="M24" i="236"/>
  <c r="N24" i="236"/>
  <c r="N26" i="238"/>
  <c r="G23" i="242"/>
  <c r="L23" i="195"/>
  <c r="W31" i="242"/>
  <c r="Y28" i="195"/>
  <c r="V28" i="195"/>
  <c r="Y36" i="119"/>
  <c r="V29" i="119"/>
  <c r="G38" i="236"/>
  <c r="K12" i="240"/>
  <c r="K25" i="240"/>
  <c r="J6" i="119"/>
  <c r="V34" i="247"/>
  <c r="G12" i="238"/>
  <c r="W35" i="236"/>
  <c r="M36" i="242"/>
  <c r="W33" i="247"/>
  <c r="Y31" i="236"/>
  <c r="L35" i="234"/>
  <c r="G10" i="195"/>
  <c r="N31" i="234"/>
  <c r="N10" i="195"/>
  <c r="Y35" i="195"/>
  <c r="U37" i="242"/>
  <c r="J27" i="247"/>
  <c r="X27" i="238"/>
  <c r="J23" i="240"/>
  <c r="K23" i="240"/>
  <c r="N6" i="244"/>
  <c r="M13" i="242"/>
  <c r="M3" i="232"/>
  <c r="N7" i="247"/>
  <c r="J7" i="247"/>
  <c r="N38" i="247"/>
  <c r="J38" i="244"/>
  <c r="L7" i="244"/>
  <c r="M3" i="236"/>
  <c r="N19" i="195"/>
  <c r="L19" i="195"/>
  <c r="O33" i="247"/>
  <c r="L5" i="232"/>
  <c r="G17" i="242"/>
  <c r="U30" i="240"/>
  <c r="X28" i="238"/>
  <c r="M19" i="236"/>
  <c r="J19" i="236"/>
  <c r="Y29" i="244"/>
  <c r="G24" i="240"/>
  <c r="M37" i="232"/>
  <c r="W31" i="232"/>
  <c r="V31" i="232"/>
  <c r="L25" i="195"/>
  <c r="J7" i="234"/>
  <c r="K7" i="234"/>
  <c r="V29" i="238"/>
  <c r="Y38" i="247"/>
  <c r="V38" i="195"/>
  <c r="W38" i="195"/>
  <c r="L10" i="236"/>
  <c r="L24" i="240"/>
  <c r="O24" i="240"/>
  <c r="J6" i="240"/>
  <c r="K15" i="195"/>
  <c r="L15" i="195"/>
  <c r="Y38" i="244"/>
  <c r="M34" i="195"/>
  <c r="J34" i="195"/>
  <c r="L28" i="238"/>
  <c r="M26" i="244"/>
  <c r="K26" i="244"/>
  <c r="N20" i="232"/>
  <c r="L20" i="232"/>
  <c r="O31" i="232"/>
  <c r="L31" i="232"/>
  <c r="W37" i="195"/>
  <c r="G23" i="195"/>
  <c r="L37" i="195"/>
  <c r="G28" i="232"/>
  <c r="N18" i="234"/>
  <c r="G24" i="195"/>
  <c r="J21" i="238"/>
  <c r="L21" i="238"/>
  <c r="O22" i="232"/>
  <c r="N22" i="232"/>
  <c r="O23" i="238"/>
  <c r="G27" i="238"/>
  <c r="G3" i="234"/>
  <c r="J4" i="244"/>
  <c r="N28" i="242"/>
  <c r="O28" i="242"/>
  <c r="O36" i="244"/>
  <c r="Y34" i="242"/>
  <c r="V29" i="232"/>
  <c r="Y29" i="232"/>
  <c r="K22" i="244"/>
  <c r="G3" i="240"/>
  <c r="J15" i="238"/>
  <c r="G34" i="232"/>
  <c r="L5" i="244"/>
  <c r="O31" i="244"/>
  <c r="N31" i="244"/>
  <c r="L32" i="240"/>
  <c r="K32" i="240"/>
  <c r="K5" i="238"/>
  <c r="K17" i="244"/>
  <c r="M17" i="244"/>
  <c r="Y28" i="240"/>
  <c r="X36" i="242"/>
  <c r="G10" i="236"/>
  <c r="N22" i="247"/>
  <c r="K22" i="247"/>
  <c r="O13" i="240"/>
  <c r="O19" i="234"/>
  <c r="N19" i="234"/>
  <c r="J5" i="242"/>
  <c r="N5" i="242"/>
  <c r="X27" i="242"/>
  <c r="O38" i="232"/>
  <c r="W36" i="195"/>
  <c r="U36" i="195"/>
  <c r="N9" i="238"/>
  <c r="L25" i="119"/>
  <c r="J25" i="119"/>
  <c r="O24" i="242"/>
  <c r="G29" i="236"/>
  <c r="J33" i="244"/>
  <c r="G6" i="244"/>
  <c r="N24" i="232"/>
  <c r="M17" i="234"/>
  <c r="L17" i="234"/>
  <c r="G35" i="240"/>
  <c r="X38" i="234"/>
  <c r="K12" i="242"/>
  <c r="G9" i="234"/>
  <c r="N9" i="232"/>
  <c r="K9" i="232"/>
  <c r="K20" i="234"/>
  <c r="M29" i="232"/>
  <c r="N29" i="232"/>
  <c r="N37" i="238"/>
  <c r="O13" i="234"/>
  <c r="K13" i="234"/>
  <c r="O34" i="240"/>
  <c r="L34" i="240"/>
  <c r="U34" i="232"/>
  <c r="V34" i="232"/>
  <c r="O27" i="238"/>
  <c r="U37" i="234"/>
  <c r="K5" i="236"/>
  <c r="N5" i="236"/>
  <c r="G23" i="232"/>
  <c r="J23" i="247"/>
  <c r="Y36" i="247"/>
  <c r="U36" i="247"/>
  <c r="X32" i="244"/>
  <c r="M6" i="247"/>
  <c r="K6" i="247"/>
  <c r="M18" i="240"/>
  <c r="L21" i="232"/>
  <c r="M21" i="232"/>
  <c r="U29" i="240"/>
  <c r="O37" i="242"/>
  <c r="J37" i="242"/>
  <c r="N11" i="195"/>
  <c r="N24" i="195"/>
  <c r="L24" i="195"/>
  <c r="M31" i="238"/>
  <c r="G18" i="195"/>
  <c r="X30" i="234"/>
  <c r="G29" i="244"/>
  <c r="X32" i="238"/>
  <c r="G16" i="242"/>
  <c r="G27" i="247"/>
  <c r="L17" i="238"/>
  <c r="O17" i="238"/>
  <c r="O29" i="247"/>
  <c r="Y37" i="236"/>
  <c r="U37" i="236"/>
  <c r="K13" i="236"/>
  <c r="O36" i="247"/>
  <c r="L36" i="247"/>
  <c r="M32" i="236"/>
  <c r="G38" i="244"/>
  <c r="M4" i="240"/>
  <c r="O5" i="234"/>
  <c r="L5" i="234"/>
  <c r="X27" i="247"/>
  <c r="M19" i="240"/>
  <c r="N19" i="240"/>
  <c r="M24" i="244"/>
  <c r="L24" i="244"/>
  <c r="Y30" i="247"/>
  <c r="K18" i="247"/>
  <c r="M18" i="247"/>
  <c r="L6" i="242"/>
  <c r="N6" i="242"/>
  <c r="M30" i="238"/>
  <c r="X32" i="236"/>
  <c r="G9" i="236"/>
  <c r="J20" i="236"/>
  <c r="M19" i="247"/>
  <c r="N19" i="247"/>
  <c r="O14" i="242"/>
  <c r="L32" i="244"/>
  <c r="O32" i="244"/>
  <c r="L33" i="238"/>
  <c r="G6" i="240"/>
  <c r="M19" i="242"/>
  <c r="L19" i="242"/>
  <c r="K7" i="232"/>
  <c r="O7" i="232"/>
  <c r="K24" i="238"/>
  <c r="G34" i="247"/>
  <c r="M14" i="240"/>
  <c r="V29" i="236"/>
  <c r="Y29" i="236"/>
  <c r="K22" i="195"/>
  <c r="O17" i="240"/>
  <c r="N17" i="240"/>
  <c r="N12" i="232"/>
  <c r="Y29" i="234"/>
  <c r="W29" i="234"/>
  <c r="N31" i="236"/>
  <c r="J31" i="236"/>
  <c r="K11" i="232"/>
  <c r="Y35" i="119"/>
  <c r="N25" i="244"/>
  <c r="L25" i="244"/>
  <c r="J21" i="236"/>
  <c r="M14" i="247"/>
  <c r="O14" i="247"/>
  <c r="Y27" i="195"/>
  <c r="K6" i="236"/>
  <c r="L6" i="236"/>
  <c r="N4" i="238"/>
  <c r="L28" i="240"/>
  <c r="N28" i="240"/>
  <c r="J10" i="247"/>
  <c r="M25" i="232"/>
  <c r="J25" i="232"/>
  <c r="O38" i="240"/>
  <c r="G18" i="242"/>
  <c r="O29" i="244"/>
  <c r="Y34" i="238"/>
  <c r="J8" i="242"/>
  <c r="M8" i="242"/>
  <c r="M19" i="232"/>
  <c r="O19" i="232"/>
  <c r="N29" i="234"/>
  <c r="N36" i="232"/>
  <c r="J36" i="232"/>
  <c r="N27" i="232"/>
  <c r="V32" i="195"/>
  <c r="X32" i="195"/>
  <c r="K25" i="247"/>
  <c r="N30" i="247"/>
  <c r="J30" i="247"/>
  <c r="L29" i="238"/>
  <c r="K29" i="238"/>
  <c r="W28" i="234"/>
  <c r="U27" i="240"/>
  <c r="G24" i="238"/>
  <c r="J14" i="238"/>
  <c r="N30" i="242"/>
  <c r="L30" i="242"/>
  <c r="K29" i="195"/>
  <c r="G37" i="195"/>
  <c r="L16" i="247"/>
  <c r="L16" i="238"/>
  <c r="N16" i="238"/>
  <c r="W28" i="247"/>
  <c r="G26" i="238"/>
  <c r="L6" i="195"/>
  <c r="N23" i="242"/>
  <c r="K23" i="242"/>
  <c r="O13" i="195"/>
  <c r="K7" i="238"/>
  <c r="N7" i="238"/>
  <c r="J4" i="195"/>
  <c r="O8" i="234"/>
  <c r="L8" i="234"/>
  <c r="K8" i="195"/>
  <c r="G36" i="242"/>
  <c r="W31" i="238"/>
  <c r="K12" i="238"/>
  <c r="J3" i="242"/>
  <c r="N3" i="242"/>
  <c r="N34" i="242"/>
  <c r="X34" i="119"/>
  <c r="W28" i="244"/>
  <c r="W35" i="238"/>
  <c r="V36" i="232"/>
  <c r="U36" i="232"/>
  <c r="K21" i="247"/>
  <c r="M15" i="244"/>
  <c r="N15" i="244"/>
  <c r="W30" i="236"/>
  <c r="V36" i="244"/>
  <c r="U33" i="236"/>
  <c r="O28" i="244"/>
  <c r="K28" i="244"/>
  <c r="W28" i="236"/>
  <c r="M29" i="242"/>
  <c r="J29" i="242"/>
  <c r="J7" i="119"/>
  <c r="N37" i="236"/>
  <c r="O37" i="236"/>
  <c r="L4" i="247"/>
  <c r="G12" i="247"/>
  <c r="L22" i="234"/>
  <c r="J15" i="236"/>
  <c r="O15" i="236"/>
  <c r="O32" i="195"/>
  <c r="J18" i="242"/>
  <c r="K18" i="242"/>
  <c r="M20" i="195"/>
  <c r="J20" i="195"/>
  <c r="K10" i="244"/>
  <c r="G16" i="232"/>
  <c r="L11" i="244"/>
  <c r="K15" i="234"/>
  <c r="O15" i="234"/>
  <c r="V33" i="244"/>
  <c r="G31" i="195"/>
  <c r="G31" i="244"/>
  <c r="U27" i="234"/>
  <c r="Y27" i="234"/>
  <c r="X38" i="232"/>
  <c r="J7" i="242"/>
  <c r="M8" i="232"/>
  <c r="O8" i="232"/>
  <c r="G9" i="242"/>
  <c r="K26" i="232"/>
  <c r="X30" i="195"/>
  <c r="W30" i="195"/>
  <c r="N32" i="242"/>
  <c r="G25" i="234"/>
  <c r="N34" i="238"/>
  <c r="K33" i="232"/>
  <c r="O33" i="232"/>
  <c r="J8" i="119"/>
  <c r="O8" i="119"/>
  <c r="V34" i="244"/>
  <c r="W34" i="244"/>
  <c r="J38" i="238"/>
  <c r="G21" i="240"/>
  <c r="K11" i="247"/>
  <c r="K33" i="234"/>
  <c r="O33" i="234"/>
  <c r="L7" i="236"/>
  <c r="N4" i="242"/>
  <c r="K4" i="242"/>
  <c r="K12" i="247"/>
  <c r="W33" i="242"/>
  <c r="U33" i="242"/>
  <c r="J15" i="232"/>
  <c r="N15" i="232"/>
  <c r="W31" i="244"/>
  <c r="K11" i="234"/>
  <c r="G6" i="232"/>
  <c r="M32" i="234"/>
  <c r="J35" i="247"/>
  <c r="M35" i="247"/>
  <c r="L10" i="240"/>
  <c r="G36" i="236"/>
  <c r="N18" i="195"/>
  <c r="O38" i="242"/>
  <c r="N38" i="242"/>
  <c r="M10" i="234"/>
  <c r="N10" i="234"/>
  <c r="M4" i="234"/>
  <c r="G26" i="236"/>
  <c r="W32" i="232"/>
  <c r="Y32" i="232"/>
  <c r="N3" i="195"/>
  <c r="K3" i="195"/>
  <c r="Y30" i="238"/>
  <c r="L30" i="236"/>
  <c r="O16" i="234"/>
  <c r="M16" i="234"/>
  <c r="M22" i="240"/>
  <c r="G36" i="195"/>
  <c r="L9" i="119"/>
  <c r="L13" i="244"/>
  <c r="O13" i="244"/>
  <c r="N5" i="247"/>
  <c r="G16" i="238"/>
  <c r="L34" i="234"/>
  <c r="M15" i="247"/>
  <c r="O15" i="247"/>
  <c r="M17" i="232"/>
  <c r="G38" i="234"/>
  <c r="N5" i="195"/>
  <c r="G28" i="195"/>
  <c r="J17" i="195"/>
  <c r="O31" i="240"/>
  <c r="K31" i="240"/>
  <c r="J10" i="238"/>
  <c r="J32" i="238"/>
  <c r="L32" i="238"/>
  <c r="L20" i="240"/>
  <c r="V37" i="119"/>
  <c r="G24" i="242"/>
  <c r="G30" i="242"/>
  <c r="J28" i="232"/>
  <c r="G18" i="234"/>
  <c r="O27" i="242"/>
  <c r="K20" i="247"/>
  <c r="M20" i="247"/>
  <c r="M8" i="240"/>
  <c r="N8" i="240"/>
  <c r="X38" i="238"/>
  <c r="G17" i="238"/>
  <c r="J37" i="247"/>
  <c r="O37" i="247"/>
  <c r="G9" i="244"/>
  <c r="X31" i="195"/>
  <c r="U38" i="119"/>
  <c r="N23" i="236"/>
  <c r="K23" i="236"/>
  <c r="N31" i="247"/>
  <c r="M16" i="232"/>
  <c r="L16" i="232"/>
  <c r="O27" i="240"/>
  <c r="V33" i="238"/>
  <c r="Y33" i="238"/>
  <c r="M21" i="234"/>
  <c r="K13" i="119"/>
  <c r="J13" i="119"/>
  <c r="J3" i="240"/>
  <c r="G37" i="236"/>
  <c r="O27" i="195"/>
  <c r="M32" i="247"/>
  <c r="J32" i="247"/>
  <c r="L11" i="238"/>
  <c r="W34" i="234"/>
  <c r="G32" i="240"/>
  <c r="V38" i="242"/>
  <c r="G12" i="240"/>
  <c r="L26" i="119"/>
  <c r="M21" i="242"/>
  <c r="K21" i="242"/>
  <c r="X32" i="234"/>
  <c r="N35" i="242"/>
  <c r="G31" i="240"/>
  <c r="L13" i="232"/>
  <c r="M26" i="234"/>
  <c r="J26" i="234"/>
  <c r="W30" i="119"/>
  <c r="V33" i="119"/>
  <c r="M19" i="238"/>
  <c r="N19" i="238"/>
  <c r="N12" i="236"/>
  <c r="G3" i="195"/>
  <c r="O35" i="244"/>
  <c r="M14" i="232"/>
  <c r="L14" i="232"/>
  <c r="K16" i="240"/>
  <c r="N16" i="240"/>
  <c r="N4" i="232"/>
  <c r="K9" i="242"/>
  <c r="J9" i="242"/>
  <c r="K9" i="240"/>
  <c r="G17" i="232"/>
  <c r="U34" i="195"/>
  <c r="Y27" i="232"/>
  <c r="X27" i="232"/>
  <c r="J11" i="119"/>
  <c r="L3" i="238"/>
  <c r="K3" i="238"/>
  <c r="X33" i="195"/>
  <c r="U36" i="240"/>
  <c r="G9" i="195"/>
  <c r="V31" i="234"/>
  <c r="J27" i="234"/>
  <c r="K12" i="244"/>
  <c r="M12" i="244"/>
  <c r="K24" i="236"/>
  <c r="K26" i="238"/>
  <c r="J26" i="238"/>
  <c r="M23" i="195"/>
  <c r="O23" i="195"/>
  <c r="Y31" i="242"/>
  <c r="W28" i="195"/>
  <c r="G8" i="234"/>
  <c r="U36" i="119"/>
  <c r="X29" i="119"/>
  <c r="F15" i="119"/>
  <c r="E22" i="119"/>
  <c r="K11" i="119"/>
  <c r="M3" i="238"/>
  <c r="J3" i="238"/>
  <c r="U33" i="195"/>
  <c r="V36" i="240"/>
  <c r="Y31" i="234"/>
  <c r="U31" i="234"/>
  <c r="M27" i="234"/>
  <c r="O12" i="244"/>
  <c r="J12" i="244"/>
  <c r="L24" i="236"/>
  <c r="L26" i="238"/>
  <c r="O26" i="238"/>
  <c r="N23" i="195"/>
  <c r="U31" i="242"/>
  <c r="X28" i="195"/>
  <c r="W36" i="119"/>
  <c r="I15" i="119"/>
  <c r="E17" i="119"/>
  <c r="D49" i="119" l="1"/>
  <c r="B49" i="119" s="1"/>
  <c r="G5" i="260"/>
  <c r="J39" i="238"/>
  <c r="M39" i="238"/>
  <c r="K39" i="238"/>
  <c r="L39" i="238"/>
  <c r="A56" i="195"/>
  <c r="J39" i="240"/>
  <c r="K39" i="195"/>
  <c r="N39" i="195"/>
  <c r="N39" i="242"/>
  <c r="J39" i="242"/>
  <c r="A58" i="247"/>
  <c r="G39" i="247"/>
  <c r="D49" i="247" s="1"/>
  <c r="B49" i="247" s="1"/>
  <c r="A56" i="240"/>
  <c r="A56" i="234"/>
  <c r="A58" i="238"/>
  <c r="G39" i="238"/>
  <c r="D49" i="238" s="1"/>
  <c r="B49" i="238" s="1"/>
  <c r="M39" i="236"/>
  <c r="M39" i="232"/>
  <c r="O39" i="238"/>
  <c r="A57" i="242"/>
  <c r="K39" i="240"/>
  <c r="O39" i="240"/>
  <c r="G39" i="232"/>
  <c r="D49" i="232" s="1"/>
  <c r="B49" i="232" s="1"/>
  <c r="A58" i="232"/>
  <c r="J39" i="195"/>
  <c r="L39" i="195"/>
  <c r="K39" i="242"/>
  <c r="A56" i="232"/>
  <c r="A56" i="238"/>
  <c r="A58" i="236"/>
  <c r="G39" i="236"/>
  <c r="D49" i="236" s="1"/>
  <c r="B49" i="236" s="1"/>
  <c r="L39" i="236"/>
  <c r="J39" i="232"/>
  <c r="N39" i="238"/>
  <c r="L39" i="240"/>
  <c r="M39" i="240"/>
  <c r="M39" i="195"/>
  <c r="A57" i="236"/>
  <c r="M39" i="242"/>
  <c r="A57" i="238"/>
  <c r="A56" i="236"/>
  <c r="A58" i="244"/>
  <c r="G39" i="244"/>
  <c r="K39" i="236"/>
  <c r="N39" i="232"/>
  <c r="N39" i="240"/>
  <c r="O39" i="195"/>
  <c r="A57" i="244"/>
  <c r="O39" i="242"/>
  <c r="L39" i="242"/>
  <c r="A58" i="234"/>
  <c r="G39" i="234"/>
  <c r="D49" i="234" s="1"/>
  <c r="B49" i="234" s="1"/>
  <c r="A56" i="242"/>
  <c r="N39" i="236"/>
  <c r="O39" i="232"/>
  <c r="O39" i="236"/>
  <c r="J39" i="236"/>
  <c r="K39" i="232"/>
  <c r="L39" i="232"/>
  <c r="A57" i="240"/>
  <c r="O39" i="234"/>
  <c r="J39" i="234"/>
  <c r="J39" i="244"/>
  <c r="O39" i="244"/>
  <c r="G39" i="195"/>
  <c r="A58" i="195"/>
  <c r="N39" i="247"/>
  <c r="M39" i="247"/>
  <c r="A57" i="234"/>
  <c r="A56" i="247"/>
  <c r="A58" i="242"/>
  <c r="G39" i="242"/>
  <c r="D49" i="242" s="1"/>
  <c r="B49" i="242" s="1"/>
  <c r="K39" i="234"/>
  <c r="M39" i="244"/>
  <c r="A57" i="195"/>
  <c r="O39" i="247"/>
  <c r="G39" i="240"/>
  <c r="D49" i="240" s="1"/>
  <c r="B49" i="240" s="1"/>
  <c r="A58" i="240"/>
  <c r="A57" i="247"/>
  <c r="L39" i="234"/>
  <c r="N39" i="244"/>
  <c r="K39" i="247"/>
  <c r="A57" i="232"/>
  <c r="M39" i="234"/>
  <c r="N39" i="234"/>
  <c r="L39" i="244"/>
  <c r="K39" i="244"/>
  <c r="B47" i="244" s="1"/>
  <c r="A56" i="244"/>
  <c r="L39" i="247"/>
  <c r="B47" i="247" s="1"/>
  <c r="J39" i="247"/>
  <c r="B46" i="257"/>
  <c r="C48" i="257" s="1"/>
  <c r="D48" i="257" s="1"/>
  <c r="B48" i="257" s="1"/>
  <c r="D22" i="119"/>
  <c r="G12" i="119"/>
  <c r="K12" i="119"/>
  <c r="N12" i="119"/>
  <c r="O12" i="119"/>
  <c r="M12" i="119"/>
  <c r="F17" i="119"/>
  <c r="L12" i="119"/>
  <c r="L15" i="119"/>
  <c r="J15" i="119"/>
  <c r="I17" i="119"/>
  <c r="E19" i="119"/>
  <c r="F22" i="119"/>
  <c r="I22" i="119"/>
  <c r="J12" i="119"/>
  <c r="O15" i="119"/>
  <c r="G15" i="119"/>
  <c r="M15" i="119"/>
  <c r="N15" i="119"/>
  <c r="K15" i="119"/>
  <c r="B46" i="232" l="1"/>
  <c r="B46" i="242"/>
  <c r="B46" i="236"/>
  <c r="B46" i="240"/>
  <c r="B47" i="236"/>
  <c r="A56" i="119"/>
  <c r="B46" i="234"/>
  <c r="B46" i="244"/>
  <c r="C48" i="244" s="1"/>
  <c r="D48" i="244" s="1"/>
  <c r="B48" i="244" s="1"/>
  <c r="B46" i="247"/>
  <c r="C48" i="247" s="1"/>
  <c r="D48" i="247" s="1"/>
  <c r="B48" i="247" s="1"/>
  <c r="G5" i="255"/>
  <c r="D49" i="244"/>
  <c r="B49" i="244" s="1"/>
  <c r="B47" i="238"/>
  <c r="B47" i="234"/>
  <c r="B47" i="242"/>
  <c r="C48" i="242" s="1"/>
  <c r="D48" i="242" s="1"/>
  <c r="B48" i="242" s="1"/>
  <c r="B47" i="240"/>
  <c r="C48" i="240" s="1"/>
  <c r="D48" i="240" s="1"/>
  <c r="B48" i="240" s="1"/>
  <c r="B46" i="238"/>
  <c r="G5" i="252"/>
  <c r="G5" i="248"/>
  <c r="G5" i="249"/>
  <c r="D49" i="195"/>
  <c r="B49" i="195" s="1"/>
  <c r="G5" i="251"/>
  <c r="G5" i="253"/>
  <c r="G5" i="193"/>
  <c r="G5" i="250"/>
  <c r="B46" i="195"/>
  <c r="B47" i="232"/>
  <c r="C48" i="232" s="1"/>
  <c r="D48" i="232" s="1"/>
  <c r="B48" i="232" s="1"/>
  <c r="B47" i="195"/>
  <c r="D19" i="119"/>
  <c r="L22" i="119"/>
  <c r="N17" i="119"/>
  <c r="M22" i="119"/>
  <c r="J22" i="119"/>
  <c r="O22" i="119"/>
  <c r="N22" i="119"/>
  <c r="K22" i="119"/>
  <c r="K17" i="119"/>
  <c r="M17" i="119"/>
  <c r="F19" i="119"/>
  <c r="L17" i="119"/>
  <c r="G22" i="119"/>
  <c r="E24" i="119"/>
  <c r="I19" i="119"/>
  <c r="G17" i="119"/>
  <c r="J17" i="119"/>
  <c r="O17" i="119"/>
  <c r="C48" i="234" l="1"/>
  <c r="D48" i="234" s="1"/>
  <c r="B48" i="234" s="1"/>
  <c r="C48" i="236"/>
  <c r="D48" i="236" s="1"/>
  <c r="B48" i="236" s="1"/>
  <c r="C48" i="195"/>
  <c r="D48" i="195" s="1"/>
  <c r="B48" i="195" s="1"/>
  <c r="C48" i="238"/>
  <c r="D48" i="238" s="1"/>
  <c r="B48" i="238" s="1"/>
  <c r="D24" i="119"/>
  <c r="I24" i="119"/>
  <c r="O19" i="119"/>
  <c r="M19" i="119"/>
  <c r="E23" i="119"/>
  <c r="J19" i="119"/>
  <c r="G19" i="119"/>
  <c r="L19" i="119"/>
  <c r="K19" i="119"/>
  <c r="N19" i="119"/>
  <c r="F24" i="119"/>
  <c r="D23" i="119" l="1"/>
  <c r="I23" i="119"/>
  <c r="J24" i="119"/>
  <c r="M24" i="119"/>
  <c r="N24" i="119"/>
  <c r="E21" i="119"/>
  <c r="L24" i="119"/>
  <c r="O24" i="119"/>
  <c r="F23" i="119"/>
  <c r="K24" i="119"/>
  <c r="G24" i="119"/>
  <c r="D21" i="119" l="1"/>
  <c r="L23" i="119"/>
  <c r="J23" i="119"/>
  <c r="G23" i="119"/>
  <c r="F21" i="119"/>
  <c r="K23" i="119"/>
  <c r="E18" i="119"/>
  <c r="M23" i="119"/>
  <c r="I21" i="119"/>
  <c r="N23" i="119"/>
  <c r="O23" i="119"/>
  <c r="D18" i="119" l="1"/>
  <c r="E20" i="119"/>
  <c r="O21" i="119"/>
  <c r="F18" i="119"/>
  <c r="L21" i="119"/>
  <c r="G21" i="119"/>
  <c r="M21" i="119"/>
  <c r="K21" i="119"/>
  <c r="N21" i="119"/>
  <c r="I18" i="119"/>
  <c r="J21" i="119"/>
  <c r="D20" i="119" l="1"/>
  <c r="D16" i="119"/>
  <c r="I20" i="119"/>
  <c r="F20" i="119"/>
  <c r="M18" i="119"/>
  <c r="L18" i="119"/>
  <c r="G18" i="119"/>
  <c r="K18" i="119"/>
  <c r="O18" i="119"/>
  <c r="J18" i="119"/>
  <c r="N18" i="119"/>
  <c r="E16" i="119"/>
  <c r="G5" i="84" l="1"/>
  <c r="N20" i="119"/>
  <c r="M20" i="119"/>
  <c r="L20" i="119"/>
  <c r="J20" i="119"/>
  <c r="K20" i="119"/>
  <c r="F16" i="119"/>
  <c r="O20" i="119"/>
  <c r="G20" i="119"/>
  <c r="I16" i="119"/>
  <c r="O16" i="119"/>
  <c r="G16" i="119"/>
  <c r="L16" i="119"/>
  <c r="K16" i="119"/>
  <c r="N16" i="119"/>
  <c r="M16" i="119"/>
  <c r="J16" i="119"/>
  <c r="J39" i="119" l="1"/>
  <c r="M39" i="119"/>
  <c r="N39" i="119"/>
  <c r="K39" i="119"/>
  <c r="L39" i="119"/>
  <c r="A57" i="119"/>
  <c r="O39" i="119"/>
  <c r="B46" i="119" l="1"/>
  <c r="B47" i="119"/>
  <c r="C48" i="119" s="1"/>
  <c r="D48" i="119" s="1"/>
  <c r="B48" i="119" s="1"/>
</calcChain>
</file>

<file path=xl/connections.xml><?xml version="1.0" encoding="utf-8"?>
<connections xmlns="http://schemas.openxmlformats.org/spreadsheetml/2006/main">
  <connection id="1" name="baptism_source_district_month" type="6" refreshedVersion="5" background="1" refreshOnLoad="1" saveData="1">
    <textPr prompt="0" codePage="437" sourceFile="C:\Users\2019353\Documents\projects\automated_reporting\report\Debug\baptism\baptism_source_district_month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baptism_source_stake_month" type="6" refreshedVersion="5" background="1" refreshOnLoad="1" saveData="1">
    <textPr prompt="0" codePage="437" sourceFile="C:\Users\2019353\Documents\projects\automated_reporting\report\Debug\baptism\baptism_source_stake_month.txt">
      <textFields count="8">
        <textField/>
        <textField/>
        <textField/>
        <textField/>
        <textField/>
        <textField/>
        <textField/>
        <textField/>
      </textFields>
    </textPr>
  </connection>
  <connection id="3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4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ata_district" type="6" refreshedVersion="5" background="1" refreshOnLoad="1" saveData="1">
    <textPr prompt="0" codePage="437" sourceFile="C:\Users\2019353\Documents\projects\automated_reporting\report\Debug\reports\report_data_district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data_district_month" type="6" refreshedVersion="5" background="1" refreshOnLoad="1" saveData="1">
    <textPr prompt="0" codePage="437" sourceFile="C:\Users\2019353\Documents\projects\automated_reporting\report\Debug\reports\report_data_district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data_stake" type="6" refreshedVersion="5" background="1" refreshOnLoad="1" saveData="1">
    <textPr prompt="0" codePage="437" sourceFile="C:\Users\2019353\Documents\projects\automated_reporting\report\Debug\reports\report_data_stak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data_stake_month" type="6" refreshedVersion="5" background="1" refreshOnLoad="1" saveData="1">
    <textPr prompt="0" codePage="437" sourceFile="C:\Users\2019353\Documents\projects\automated_reporting\report\Debug\reports\report_data_stake_month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<sst xmlns="http://schemas.openxmlformats.org/spreadsheetml/2006/main" count="7002" uniqueCount="1874">
  <si>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</si>
  <si>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</si>
  <si>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</si>
  <si>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</si>
  <si>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</si>
  <si>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</si>
  <si>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</si>
  <si>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</si>
  <si>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</si>
  <si>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</si>
  <si>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</si>
  <si>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</si>
  <si>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</si>
  <si>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</si>
  <si>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</si>
  <si>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</si>
  <si>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</si>
  <si>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</si>
  <si>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</si>
  <si>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</si>
  <si>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</si>
  <si>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</si>
  <si>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</si>
  <si>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</si>
  <si>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</si>
  <si>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</si>
  <si>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</si>
  <si>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</si>
  <si>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</si>
  <si>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</si>
  <si>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</si>
  <si>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</si>
  <si>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</si>
  <si>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</si>
  <si>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</si>
  <si>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</si>
  <si>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</si>
  <si>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</si>
  <si>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</si>
  <si>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</si>
  <si>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</si>
  <si>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</si>
  <si>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</si>
  <si>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</si>
  <si>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</si>
  <si>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</si>
  <si>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</si>
  <si>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</si>
  <si>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</si>
  <si>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</si>
  <si>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</si>
  <si>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</si>
  <si>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</si>
  <si>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</si>
  <si>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</si>
  <si>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</si>
  <si>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</si>
  <si>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</si>
  <si>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</si>
  <si>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</si>
  <si>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</si>
  <si>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</si>
  <si>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</si>
  <si>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</si>
  <si>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</si>
  <si>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</si>
  <si>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</si>
  <si>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</si>
  <si>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</si>
  <si>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</si>
  <si>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</si>
  <si>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</si>
  <si>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</si>
  <si>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</si>
  <si>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</si>
  <si>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</si>
  <si>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</si>
  <si>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</si>
  <si>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</si>
  <si>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</si>
  <si>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</si>
  <si>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</si>
  <si>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</si>
  <si>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</si>
  <si>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</si>
  <si>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</si>
  <si>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</si>
  <si>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</si>
  <si>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</si>
  <si>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</si>
  <si>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</si>
  <si>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</si>
  <si>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</si>
  <si>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</si>
  <si>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</si>
  <si>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</si>
  <si>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</si>
  <si>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</si>
  <si>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</si>
  <si>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</si>
  <si>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</si>
  <si>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</si>
  <si>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</si>
  <si>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</si>
  <si>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</si>
  <si>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</si>
  <si>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</si>
  <si>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</si>
  <si>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</si>
  <si>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</si>
  <si>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</si>
  <si>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</si>
  <si>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</si>
  <si>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</si>
  <si>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</si>
  <si>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</si>
  <si>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</si>
  <si>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</si>
  <si>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</si>
  <si>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</si>
  <si>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</si>
  <si>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</si>
  <si>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</si>
  <si>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</si>
  <si>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</si>
  <si>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</si>
  <si>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</si>
  <si>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</si>
  <si>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</si>
  <si>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</si>
  <si>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</si>
  <si>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</si>
  <si>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</si>
  <si>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</si>
  <si>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</si>
  <si>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</si>
  <si>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</si>
  <si>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</si>
  <si>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</si>
  <si>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</si>
  <si>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</si>
  <si>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</si>
  <si>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</si>
  <si>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</si>
  <si>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</si>
  <si>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</si>
  <si>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</si>
  <si>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</si>
  <si>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</si>
  <si>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</si>
  <si>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</si>
  <si>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</si>
  <si>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</si>
  <si>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</si>
  <si>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</si>
  <si>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</si>
  <si>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</si>
  <si>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</si>
  <si>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</si>
  <si>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</si>
  <si>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</si>
  <si>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</si>
  <si>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</si>
  <si>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</si>
  <si>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</si>
  <si>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</si>
  <si>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</si>
  <si>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</si>
  <si>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</si>
  <si>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</si>
  <si>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</si>
  <si>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</si>
  <si>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</si>
  <si>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</si>
  <si>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</si>
  <si>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</si>
  <si>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</si>
  <si>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</si>
  <si>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</si>
  <si>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</si>
  <si>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</si>
  <si>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</si>
  <si>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</si>
  <si>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</si>
  <si>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</si>
  <si>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</si>
  <si>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</si>
  <si>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</si>
  <si>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</si>
  <si>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</si>
  <si>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</si>
  <si>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</si>
  <si>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</si>
  <si>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</si>
  <si>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</si>
  <si>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</si>
  <si>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</si>
  <si>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</si>
  <si>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</si>
  <si>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</si>
  <si>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</si>
  <si>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</si>
  <si>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</si>
  <si>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</si>
  <si>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</si>
  <si>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</si>
  <si>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</si>
  <si>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</si>
  <si>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</si>
  <si>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</si>
  <si>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</si>
  <si>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</si>
  <si>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</si>
  <si>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</si>
  <si>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</si>
  <si>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</si>
  <si>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</si>
  <si>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</si>
  <si>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</si>
  <si>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</si>
  <si>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</si>
  <si>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</si>
  <si>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</si>
  <si>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</si>
  <si>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</si>
  <si>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</si>
  <si>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</si>
  <si>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</si>
  <si>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</si>
  <si>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</si>
  <si>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</si>
  <si>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</si>
  <si>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</si>
  <si>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</si>
  <si>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</si>
  <si>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</si>
  <si>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</si>
  <si>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</si>
  <si>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</si>
  <si>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</si>
  <si>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</si>
  <si>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</si>
  <si>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</si>
  <si>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</si>
  <si>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</si>
  <si>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</si>
  <si>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</si>
  <si>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</si>
  <si>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</si>
  <si>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</si>
  <si>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</si>
  <si>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</si>
  <si>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</si>
  <si>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</si>
  <si>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</si>
  <si>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</si>
  <si>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</si>
  <si>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</si>
  <si>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</si>
  <si>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</si>
  <si>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</si>
  <si>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</si>
  <si>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</si>
  <si>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</si>
  <si>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</si>
  <si>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</si>
  <si>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</si>
  <si>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</si>
  <si>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</si>
  <si>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</si>
  <si>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</si>
  <si>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</si>
  <si>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</si>
  <si>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</si>
  <si>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</si>
  <si>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</si>
  <si>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</si>
  <si>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</si>
  <si>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</si>
  <si>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</si>
  <si>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</si>
  <si>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</si>
  <si>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</si>
  <si>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</si>
  <si>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</si>
  <si>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</si>
  <si>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</si>
  <si>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</si>
  <si>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</si>
  <si>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</si>
  <si>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</si>
  <si>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</si>
  <si>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</si>
  <si>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</si>
  <si>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</si>
  <si>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</si>
  <si>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</si>
  <si>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</si>
  <si>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</si>
  <si>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</si>
  <si>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</si>
  <si>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</si>
  <si>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</si>
  <si>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</si>
  <si>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</si>
  <si>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</si>
  <si>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</si>
  <si>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</si>
  <si>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</si>
  <si>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</si>
  <si>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</si>
  <si>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</si>
  <si>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</si>
  <si>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</si>
  <si>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</si>
  <si>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</si>
  <si>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</si>
  <si>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</si>
  <si>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</si>
  <si>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</si>
  <si>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</si>
  <si>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</si>
  <si>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</si>
  <si>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</si>
  <si>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</si>
  <si>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</si>
  <si>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</si>
  <si>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</si>
  <si>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</si>
  <si>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</si>
  <si>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</si>
  <si>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</si>
  <si>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</si>
  <si>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</si>
  <si>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</si>
  <si>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</si>
  <si>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</si>
  <si>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</si>
  <si>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</si>
  <si>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</si>
  <si>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</si>
  <si>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</si>
  <si>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</si>
  <si>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</si>
  <si>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</si>
  <si>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</si>
  <si>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</si>
  <si>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</si>
  <si>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</si>
  <si>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</si>
  <si>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</si>
  <si>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</si>
  <si>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</si>
  <si>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</si>
  <si>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</si>
  <si>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</si>
  <si>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</si>
  <si>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</si>
  <si>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</si>
  <si>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</si>
  <si>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</si>
  <si>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</si>
  <si>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</si>
  <si>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</si>
  <si>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</si>
  <si>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</si>
  <si>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</si>
  <si>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</si>
  <si>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</si>
  <si>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</si>
  <si>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</si>
  <si>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</si>
  <si>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</si>
  <si>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</si>
  <si>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</si>
  <si>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</si>
  <si>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</si>
  <si>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</si>
  <si>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</si>
  <si>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</si>
  <si>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</si>
  <si>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</si>
  <si>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</si>
  <si>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</si>
  <si>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</si>
  <si>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</si>
  <si>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</si>
  <si>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</si>
  <si>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</si>
  <si>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</si>
  <si>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</si>
  <si>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</si>
  <si>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</si>
  <si>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</si>
  <si>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</si>
  <si>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</si>
  <si>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</si>
  <si>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</si>
  <si>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</si>
  <si>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</si>
  <si>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</si>
  <si>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</si>
  <si>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</si>
  <si>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</si>
  <si>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</si>
  <si>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</si>
  <si>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</si>
  <si>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</si>
  <si>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</si>
  <si>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</si>
  <si>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</si>
  <si>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</si>
  <si>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</si>
  <si>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</si>
  <si>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</si>
  <si>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</si>
  <si>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</si>
  <si>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</si>
  <si>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</si>
  <si>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</si>
  <si>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</si>
  <si>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</si>
  <si>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</si>
  <si>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</si>
  <si>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</si>
  <si>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</si>
  <si>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</si>
  <si>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</si>
  <si>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</si>
  <si>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</si>
  <si>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</si>
  <si>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</si>
  <si>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</si>
  <si>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</si>
  <si>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</si>
  <si>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</si>
  <si>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</si>
  <si>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</si>
  <si>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</si>
  <si>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</si>
  <si>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</si>
  <si>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</si>
  <si>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</si>
  <si>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</si>
  <si>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</si>
  <si>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</si>
  <si>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</si>
  <si>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</si>
  <si>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</si>
  <si>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</si>
  <si>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</si>
  <si>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</si>
  <si>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</si>
  <si>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</si>
  <si>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</si>
  <si>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</si>
  <si>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</si>
  <si>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</si>
  <si>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</si>
  <si>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</si>
  <si>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</si>
  <si>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</si>
  <si>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</si>
  <si>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</si>
  <si>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</si>
  <si>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</si>
  <si>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</si>
  <si>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</si>
  <si>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</si>
  <si>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</si>
  <si>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</si>
  <si>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</si>
  <si>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</si>
  <si>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</si>
  <si>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</si>
  <si>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</si>
  <si>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</si>
  <si>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</si>
  <si>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</si>
  <si>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</si>
  <si>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</si>
  <si>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</si>
  <si>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</si>
  <si>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</si>
  <si>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</si>
  <si>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</si>
  <si>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</si>
  <si>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</si>
  <si>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</si>
  <si>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</si>
  <si>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</si>
  <si>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</si>
  <si>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</si>
  <si>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</si>
  <si>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</si>
  <si>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</si>
  <si>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</si>
  <si>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</si>
  <si>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</si>
  <si>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</si>
  <si>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</si>
  <si>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</si>
  <si>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</si>
  <si>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</si>
  <si>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</si>
  <si>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</si>
  <si>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</si>
  <si>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</si>
  <si>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</si>
  <si>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</si>
  <si>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</si>
  <si>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</si>
  <si>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</si>
  <si>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</si>
  <si>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</si>
  <si>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</si>
  <si>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</si>
  <si>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</si>
  <si>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</si>
  <si>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</si>
  <si>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</si>
  <si>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</si>
  <si>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</si>
  <si>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</si>
  <si>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</si>
  <si>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</si>
  <si>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</si>
  <si>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</si>
  <si>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</si>
  <si>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</si>
  <si>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</si>
  <si>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</si>
  <si>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</si>
  <si>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</si>
  <si>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</si>
  <si>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</si>
  <si>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</si>
  <si>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</si>
  <si>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</si>
  <si>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</si>
  <si>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</si>
  <si>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</si>
  <si>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</si>
  <si>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</si>
  <si>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</si>
  <si>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</si>
  <si>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</si>
  <si>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</si>
  <si>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</si>
  <si>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</si>
  <si>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</si>
  <si>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</si>
  <si>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</si>
  <si>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</si>
  <si>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</si>
  <si>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</si>
  <si>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</si>
  <si>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</si>
  <si>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</si>
  <si>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</si>
  <si>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</si>
  <si>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</si>
  <si>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</si>
  <si>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</si>
  <si>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</si>
  <si>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</si>
  <si>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</si>
  <si>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</si>
  <si>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</si>
  <si>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</si>
  <si>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</si>
  <si>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</si>
  <si>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</si>
  <si>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</si>
  <si>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</si>
  <si>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</si>
  <si>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</si>
  <si>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</si>
  <si>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</si>
  <si>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</si>
  <si>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</si>
  <si>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</si>
  <si>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</si>
  <si>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</si>
  <si>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</si>
  <si>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</si>
  <si>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</si>
  <si>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</si>
  <si>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</si>
  <si>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</si>
  <si>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</si>
  <si>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</si>
  <si>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</si>
  <si>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</si>
  <si>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</si>
  <si>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</si>
  <si>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</si>
  <si>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</si>
  <si>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</si>
  <si>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</si>
  <si>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</si>
  <si>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</si>
  <si>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</si>
  <si>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</si>
  <si>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</si>
  <si>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</si>
  <si>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</si>
  <si>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</si>
  <si>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</si>
  <si>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</si>
  <si>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</si>
  <si>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</si>
  <si>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</si>
  <si>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</si>
  <si>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</si>
  <si>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</si>
  <si>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</si>
  <si>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</si>
  <si>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</si>
  <si>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</si>
  <si>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</si>
  <si>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</si>
  <si>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</si>
  <si>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</si>
  <si>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</si>
  <si>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</si>
  <si>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</si>
  <si>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</si>
  <si>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</si>
  <si>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</si>
  <si>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</si>
  <si>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</si>
  <si>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</si>
  <si>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</si>
  <si>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</si>
  <si>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</si>
  <si>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</si>
  <si>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</si>
  <si>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</si>
  <si>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</si>
  <si>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</si>
  <si>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</si>
  <si>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</si>
  <si>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</si>
  <si>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</si>
  <si>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</si>
  <si>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</si>
  <si>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</si>
  <si>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</si>
  <si>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</si>
  <si>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</si>
  <si>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</si>
  <si>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</si>
  <si>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</si>
  <si>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</si>
  <si>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</si>
  <si>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</si>
  <si>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</si>
  <si>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</si>
  <si>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</si>
  <si>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</si>
  <si>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</si>
  <si>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</si>
  <si>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</si>
  <si>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</si>
  <si>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</si>
  <si>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</si>
  <si>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</si>
  <si>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</si>
  <si>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</si>
  <si>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</si>
  <si>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</si>
  <si>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</si>
  <si>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</si>
  <si>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</si>
  <si>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</si>
  <si>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</si>
  <si>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</si>
  <si>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</si>
  <si>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</si>
  <si>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</si>
  <si>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</si>
  <si>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</si>
  <si>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</si>
  <si>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</si>
  <si>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</si>
  <si>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</si>
  <si>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</si>
  <si>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</si>
  <si>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</si>
  <si>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</si>
  <si>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</si>
  <si>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</si>
  <si>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</si>
  <si>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</si>
  <si>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</si>
  <si>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</si>
  <si>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</si>
  <si>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</si>
  <si>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</si>
  <si>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</si>
  <si>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</si>
  <si>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</si>
  <si>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</si>
  <si>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</si>
  <si>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</si>
  <si>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</si>
  <si>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</si>
  <si>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</si>
  <si>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</si>
  <si>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</si>
  <si>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</si>
  <si>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</si>
  <si>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</si>
  <si>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</si>
  <si>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</si>
  <si>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</si>
  <si>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</si>
  <si>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</si>
  <si>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</si>
  <si>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</si>
  <si>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</si>
  <si>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</si>
  <si>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</si>
  <si>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</si>
  <si>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</si>
  <si>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</si>
  <si>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</si>
  <si>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</si>
  <si>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</si>
  <si>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</si>
  <si>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</si>
  <si>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</si>
  <si>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</si>
  <si>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</si>
  <si>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</si>
  <si>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</si>
  <si>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</si>
  <si>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</si>
  <si>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</si>
  <si>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</si>
  <si>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</si>
  <si>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</si>
  <si>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</si>
  <si>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</si>
  <si>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</si>
  <si>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</si>
  <si>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</si>
  <si>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</si>
  <si>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</si>
  <si>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</si>
  <si>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</si>
  <si>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</si>
  <si>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</si>
  <si>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</si>
  <si>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</si>
  <si>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</si>
  <si>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</si>
  <si>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</si>
  <si>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</si>
  <si>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</si>
  <si>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</si>
  <si>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</si>
  <si>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</si>
  <si>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</si>
  <si>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</si>
  <si>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</si>
  <si>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</si>
  <si>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</si>
  <si>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</si>
  <si>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</si>
  <si>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</si>
  <si>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</si>
  <si>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</si>
  <si>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</si>
  <si>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</si>
  <si>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</si>
  <si>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</si>
  <si>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</si>
  <si>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</si>
  <si>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</si>
  <si>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</si>
  <si>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</si>
  <si>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</si>
  <si>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</si>
  <si>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</si>
  <si>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</si>
  <si>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</si>
  <si>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</si>
  <si>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</si>
  <si>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</si>
  <si>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</si>
  <si>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</si>
  <si>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</si>
  <si>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</si>
  <si>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</si>
  <si>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</si>
  <si>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</si>
  <si>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</si>
  <si>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</si>
  <si>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</si>
  <si>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</si>
  <si>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</si>
  <si>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</si>
  <si>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</si>
  <si>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</si>
  <si>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</si>
  <si>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</si>
  <si>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</si>
  <si>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</si>
  <si>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</si>
  <si>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</si>
  <si>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</si>
  <si>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</si>
  <si>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</si>
  <si>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</si>
  <si>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</si>
  <si>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</si>
  <si>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</si>
  <si>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</si>
  <si>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</si>
  <si>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</si>
  <si>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</si>
  <si>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</si>
  <si>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</si>
  <si>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</si>
  <si>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</si>
  <si>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</si>
  <si>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</si>
  <si>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</si>
  <si>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</si>
  <si>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</si>
  <si>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</si>
  <si>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</si>
  <si>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</si>
  <si>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</si>
  <si>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</si>
  <si>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</si>
  <si>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</si>
  <si>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</si>
  <si>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</si>
  <si>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</si>
  <si>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</si>
  <si>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</si>
  <si>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</si>
  <si>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</si>
  <si>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</si>
  <si>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</si>
  <si>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</si>
  <si>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</si>
  <si>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</si>
  <si>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</si>
  <si>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</si>
  <si>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</si>
  <si>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</si>
  <si>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</si>
  <si>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</si>
  <si>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</si>
  <si>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</si>
  <si>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</si>
  <si>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</si>
  <si>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</si>
  <si>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</si>
  <si>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</si>
  <si>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</si>
  <si>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</si>
  <si>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</si>
  <si>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</si>
  <si>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</si>
  <si>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</si>
  <si>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</si>
  <si>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</si>
  <si>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</si>
  <si>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</si>
  <si>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</si>
  <si>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</si>
  <si>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</si>
  <si>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</si>
  <si>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</si>
  <si>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</si>
  <si>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</si>
  <si>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</si>
  <si>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</si>
  <si>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</si>
  <si>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</si>
  <si>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</si>
  <si>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</si>
  <si>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</si>
  <si>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</si>
  <si>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</si>
  <si>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</si>
  <si>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</si>
  <si>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</si>
  <si>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</si>
  <si>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</si>
  <si>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</si>
  <si>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</si>
  <si>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</si>
  <si>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</si>
  <si>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</si>
  <si>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</si>
  <si>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</si>
  <si>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</si>
  <si>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</si>
  <si>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</si>
  <si>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</si>
  <si>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</si>
  <si>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</si>
  <si>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</si>
  <si>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</si>
  <si>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</si>
  <si>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</si>
  <si>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</si>
  <si>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</si>
  <si>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</si>
  <si>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</si>
  <si>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</si>
  <si>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</si>
  <si>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</si>
  <si>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</si>
  <si>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</si>
  <si>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</si>
  <si>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</si>
  <si>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</si>
  <si>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</si>
  <si>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</si>
  <si>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</si>
  <si>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</si>
  <si>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</si>
  <si>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</si>
  <si>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</si>
  <si>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</si>
  <si>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</si>
  <si>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</si>
  <si>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</si>
  <si>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</si>
  <si>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</si>
  <si>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</si>
  <si>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</si>
  <si>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</si>
  <si>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</si>
  <si>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</si>
  <si>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</si>
  <si>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</si>
  <si>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</si>
  <si>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</si>
  <si>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</si>
  <si>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</si>
  <si>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</si>
  <si>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</si>
  <si>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</si>
  <si>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</si>
  <si>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</si>
  <si>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</si>
  <si>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</si>
  <si>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</si>
  <si>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</si>
  <si>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</si>
  <si>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</si>
  <si>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</si>
  <si>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</si>
  <si>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</si>
  <si>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</si>
  <si>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</si>
  <si>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</si>
  <si>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</si>
  <si>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</si>
  <si>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</si>
  <si>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</si>
  <si>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</si>
  <si>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</si>
  <si>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</si>
  <si>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</si>
  <si>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</si>
  <si>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</si>
  <si>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</si>
  <si>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</si>
  <si>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</si>
  <si>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</si>
  <si>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</si>
  <si>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</si>
  <si>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</si>
  <si>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</si>
  <si>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</si>
  <si>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</si>
  <si>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</si>
  <si>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</si>
  <si>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</si>
  <si>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</si>
  <si>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</si>
  <si>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</si>
  <si>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</si>
  <si>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</si>
  <si>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</si>
  <si>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</si>
  <si>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</si>
  <si>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</si>
  <si>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</si>
  <si>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</si>
  <si>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</si>
  <si>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</si>
  <si>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</si>
  <si>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</si>
  <si>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</si>
  <si>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</si>
  <si>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</si>
  <si>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</si>
  <si>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</si>
  <si>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</si>
  <si>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</si>
  <si>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</si>
  <si>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</si>
  <si>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</si>
  <si>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</si>
  <si>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</si>
  <si>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</si>
  <si>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</si>
  <si>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</si>
  <si>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</si>
  <si>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</si>
  <si>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</si>
  <si>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</si>
  <si>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</si>
  <si>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</si>
  <si>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</si>
  <si>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</si>
  <si>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</si>
  <si>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</si>
  <si>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</si>
  <si>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</si>
  <si>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</si>
  <si>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</si>
  <si>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</si>
  <si>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</si>
  <si>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</si>
  <si>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</si>
  <si>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</si>
  <si>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</si>
  <si>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</si>
  <si>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</si>
  <si>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</si>
  <si>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</si>
  <si>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</si>
  <si>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</si>
  <si>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</si>
  <si>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</si>
  <si>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</si>
  <si>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</si>
  <si>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</si>
  <si>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</si>
  <si>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</si>
  <si>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</si>
  <si>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</si>
  <si>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</si>
  <si>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</si>
  <si>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</si>
  <si>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</si>
  <si>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</si>
  <si>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</si>
  <si>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</si>
  <si>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</si>
  <si>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</si>
  <si>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</si>
  <si>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</si>
  <si>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</si>
  <si>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</si>
  <si>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</si>
  <si>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</si>
  <si>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</si>
  <si>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</si>
  <si>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</si>
  <si>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</si>
  <si>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</si>
  <si>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</si>
  <si>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</si>
  <si>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</si>
  <si>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</si>
  <si>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</si>
  <si>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</si>
  <si>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</si>
  <si>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</si>
  <si>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</si>
  <si>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</si>
  <si>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</si>
  <si>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</si>
  <si>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</si>
  <si>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</si>
  <si>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</si>
  <si>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</si>
  <si>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</si>
  <si>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</si>
  <si>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</si>
  <si>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</si>
  <si>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</si>
  <si>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</si>
  <si>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</si>
  <si>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</si>
  <si>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</si>
  <si>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</si>
  <si>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</si>
  <si>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</si>
  <si>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</si>
  <si>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</si>
  <si>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</si>
  <si>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</si>
  <si>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</si>
  <si>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</si>
  <si>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</si>
  <si>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</si>
  <si>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</si>
  <si>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</si>
  <si>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</si>
  <si>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</si>
  <si>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</si>
  <si>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</si>
  <si>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</si>
  <si>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</si>
  <si>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</si>
  <si>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</si>
  <si>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</si>
  <si>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</si>
  <si>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</si>
  <si>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</si>
  <si>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</si>
  <si>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</si>
  <si>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</si>
  <si>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</si>
  <si>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</si>
  <si>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</si>
  <si>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</si>
  <si>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</si>
  <si>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</si>
  <si>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</si>
  <si>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</si>
  <si>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</si>
  <si>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</si>
  <si>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</si>
  <si>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</si>
  <si>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</si>
  <si>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</si>
  <si>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</si>
  <si>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</si>
  <si>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</si>
  <si>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</si>
  <si>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</si>
  <si>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</si>
  <si>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</si>
  <si>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</si>
  <si>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</si>
  <si>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</si>
  <si>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</si>
  <si>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</si>
  <si>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</si>
  <si>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</si>
  <si>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</si>
  <si>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</si>
  <si>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</si>
  <si>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</si>
  <si>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</si>
  <si>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</si>
  <si>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</si>
  <si>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</si>
  <si>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</si>
  <si>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</si>
  <si>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</si>
  <si>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</si>
  <si>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</si>
  <si>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</si>
  <si>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</si>
  <si>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</si>
  <si>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</si>
  <si>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</si>
  <si>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</si>
  <si>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</si>
  <si>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</si>
  <si>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</si>
  <si>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</si>
  <si>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</si>
  <si>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</si>
  <si>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</si>
  <si>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</si>
  <si>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</si>
  <si>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</si>
  <si>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</si>
  <si>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</si>
  <si>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</si>
  <si>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</si>
  <si>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</si>
  <si>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</si>
  <si>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</si>
  <si>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</si>
  <si>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</si>
  <si>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</si>
  <si>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</si>
  <si>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</si>
  <si>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</si>
  <si>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</si>
  <si>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</si>
  <si>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</si>
  <si>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</si>
  <si>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</si>
  <si>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</si>
  <si>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</si>
  <si>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</si>
  <si>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</si>
  <si>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</si>
  <si>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</si>
  <si>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</si>
  <si>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</si>
  <si>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</si>
  <si>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</si>
  <si>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</si>
  <si>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</si>
  <si>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</si>
  <si>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</si>
  <si>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</si>
  <si>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</si>
  <si>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</si>
  <si>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</si>
  <si>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</si>
  <si>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</si>
  <si>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</si>
  <si>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</si>
  <si>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</si>
  <si>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</si>
  <si>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</si>
  <si>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</si>
  <si>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</si>
  <si>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</si>
  <si>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</si>
  <si>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</si>
  <si>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</si>
  <si>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</si>
  <si>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</si>
  <si>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</si>
  <si>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</si>
  <si>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</si>
  <si>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</si>
  <si>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</si>
  <si>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</si>
  <si>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</si>
  <si>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</si>
  <si>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</si>
  <si>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</si>
  <si>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</si>
  <si>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</si>
  <si>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</si>
  <si>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</si>
  <si>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</si>
  <si>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</si>
  <si>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</si>
  <si>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</si>
  <si>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</si>
  <si>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</si>
  <si>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</si>
  <si>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</si>
  <si>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</si>
  <si>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</si>
  <si>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</si>
  <si>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</si>
  <si>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</si>
  <si>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</si>
  <si>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</si>
  <si>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</si>
  <si>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</si>
  <si>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</si>
  <si>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</si>
  <si>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</si>
  <si>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</si>
  <si>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</si>
  <si>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</si>
  <si>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</si>
  <si>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</si>
  <si>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</si>
  <si>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</si>
  <si>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</si>
  <si>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</si>
  <si>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</si>
  <si>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</si>
  <si>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</si>
  <si>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</si>
  <si>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</si>
  <si>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</si>
  <si>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</si>
  <si>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</si>
  <si>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</si>
  <si>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</si>
  <si>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</si>
  <si>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</si>
  <si>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</si>
  <si>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</si>
  <si>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</si>
  <si>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</si>
  <si>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</si>
  <si>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</si>
  <si>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</si>
  <si>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</si>
  <si>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</si>
  <si>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</si>
  <si>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</si>
  <si>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</si>
  <si>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</si>
  <si>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</si>
  <si>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</si>
  <si>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</si>
  <si>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</si>
  <si>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</si>
  <si>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</si>
  <si>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</si>
  <si>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</si>
  <si>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</si>
  <si>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</si>
  <si>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</si>
  <si>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</si>
  <si>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</si>
  <si>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</si>
  <si>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</si>
  <si>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</si>
  <si>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</si>
  <si>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</si>
  <si>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</si>
  <si>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</si>
  <si>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</si>
  <si>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</si>
  <si>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</si>
  <si>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</si>
  <si>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</si>
  <si>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</si>
  <si>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</si>
  <si>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</si>
  <si>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</si>
  <si>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</si>
  <si>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</si>
  <si>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</si>
  <si>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</si>
  <si>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</si>
  <si>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</si>
  <si>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</si>
  <si>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</si>
  <si>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</si>
  <si>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</si>
  <si>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</si>
  <si>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</si>
  <si>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</si>
  <si>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</si>
  <si>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</si>
  <si>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</si>
  <si>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</si>
  <si>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</si>
  <si>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</si>
  <si>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</si>
  <si>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</si>
  <si>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</si>
  <si>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</si>
  <si>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</si>
  <si>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</si>
  <si>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</si>
  <si>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</si>
  <si>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</si>
  <si>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</si>
  <si>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</si>
  <si>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</si>
  <si>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</si>
  <si>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</si>
  <si>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</si>
  <si>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</si>
  <si>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</si>
  <si>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</si>
  <si>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</si>
  <si>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</si>
  <si>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</si>
  <si>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</si>
  <si>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</si>
  <si>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</si>
  <si>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</si>
  <si>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</si>
  <si>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</si>
  <si>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</si>
  <si>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</si>
  <si>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</si>
  <si>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</si>
  <si>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</si>
  <si>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</si>
  <si>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</si>
  <si>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</si>
  <si>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</si>
  <si>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</si>
  <si>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</si>
  <si>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</si>
  <si>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</si>
  <si>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</si>
  <si>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</si>
  <si>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</si>
  <si>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</si>
  <si>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</si>
  <si>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</si>
  <si>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</si>
  <si>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</si>
  <si>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</si>
  <si>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</si>
  <si>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</si>
  <si>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</si>
  <si>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</si>
  <si>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</si>
  <si>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</si>
  <si>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</si>
  <si>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</si>
  <si>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</si>
  <si>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</si>
  <si>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</si>
  <si>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</si>
  <si>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</si>
  <si>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</si>
  <si>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</si>
  <si>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</si>
  <si>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</si>
  <si>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</si>
  <si>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</si>
  <si>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</si>
  <si>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</si>
  <si>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</si>
  <si>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</si>
  <si>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</si>
  <si>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</si>
  <si>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</si>
  <si>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</si>
  <si>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</si>
  <si>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</si>
  <si>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</si>
  <si>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</si>
  <si>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</si>
  <si>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</si>
  <si>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</si>
  <si>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</si>
  <si>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</si>
  <si>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</si>
  <si>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</si>
  <si>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</si>
  <si>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</si>
  <si>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</si>
  <si>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</si>
  <si>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</si>
  <si>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</si>
  <si>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</si>
  <si>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</si>
  <si>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</si>
  <si>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</si>
  <si>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</si>
  <si>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</si>
  <si>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</si>
  <si>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-</t>
  </si>
  <si>
    <t>ROW_BAP_SRC</t>
  </si>
  <si>
    <t>NUM_COMPANIONSHIPS</t>
  </si>
  <si>
    <t>YEAR_OFFSET</t>
  </si>
  <si>
    <t>WEEK_OFFSET</t>
  </si>
  <si>
    <t>WEEKNUM</t>
  </si>
  <si>
    <t>TAOYUAN_ZONE!</t>
  </si>
  <si>
    <t>EAST_ZONE!</t>
  </si>
  <si>
    <t>HUALIAN_ZONE!</t>
  </si>
  <si>
    <t>TAIDONG_ZONE!</t>
  </si>
  <si>
    <t>ZHUNAN_ZONE!</t>
  </si>
  <si>
    <t>XINZHU_ZONE!</t>
  </si>
  <si>
    <t>CENTRAL_ZONE!</t>
  </si>
  <si>
    <t>NORTH_ZONE!</t>
  </si>
  <si>
    <t>WEST_ZONE!</t>
  </si>
  <si>
    <t>REDGREEN_SHEET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</si>
  <si>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</si>
  <si>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</si>
  <si>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</si>
  <si>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</si>
  <si>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</si>
  <si>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</si>
  <si>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OFFICE_ZONE!</t>
  </si>
  <si>
    <t>2016:1:2:7:HSINCHU</t>
  </si>
  <si>
    <t>2016:1:2:7:HUALIEN</t>
  </si>
  <si>
    <t>2016:1:4:7:HSINCHU</t>
  </si>
  <si>
    <t>2016:1:4:7:HUALIEN</t>
  </si>
  <si>
    <t>2016:1:5:7:HSINCHU</t>
  </si>
  <si>
    <t>2016:1:5:7:HUALIEN</t>
  </si>
  <si>
    <t>2016:2:1:7:HSINCHU</t>
  </si>
  <si>
    <t>2016:2:1:7:HUALIEN</t>
  </si>
  <si>
    <t>2016:2:2:7:HSINCHU</t>
  </si>
  <si>
    <t>2016:2:2:7:HUALIEN</t>
  </si>
  <si>
    <t>2016:1:0:0:HSINCHU</t>
  </si>
  <si>
    <t>2016:1:0:0:HUALIEN</t>
  </si>
  <si>
    <t>2016:2:0:0:HSINCHU</t>
  </si>
  <si>
    <t>2016:2:0:0:HUALIEN</t>
  </si>
  <si>
    <t>District Totals 地帶總數</t>
  </si>
  <si>
    <t>Taoyuan 3 District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</si>
  <si>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</si>
  <si>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</si>
  <si>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</si>
  <si>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</si>
  <si>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</si>
  <si>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</si>
  <si>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</si>
  <si>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</si>
  <si>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</si>
  <si>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</si>
  <si>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</si>
  <si>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2016:1:2:7:TOUFEN/MIAOLI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</si>
  <si>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</si>
  <si>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</si>
  <si>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</si>
  <si>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</si>
  <si>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</si>
  <si>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</si>
  <si>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</si>
  <si>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</si>
  <si>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</si>
  <si>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</si>
  <si>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</si>
  <si>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</si>
  <si>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</si>
  <si>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</si>
  <si>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</si>
  <si>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</si>
  <si>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</si>
  <si>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</si>
  <si>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</si>
  <si>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</si>
  <si>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</si>
  <si>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2016:1:4:7:TOUFEN/MIAOLI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</si>
  <si>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</si>
  <si>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</si>
  <si>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</si>
  <si>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</si>
  <si>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</si>
  <si>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</si>
  <si>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</si>
  <si>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</si>
  <si>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</si>
  <si>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</si>
  <si>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</si>
  <si>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</si>
  <si>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</si>
  <si>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</si>
  <si>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</si>
  <si>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</si>
  <si>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</si>
  <si>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</si>
  <si>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</si>
  <si>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</si>
  <si>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</si>
  <si>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2016:1:5:7:TOUFEN/MIAOLI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</si>
  <si>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</si>
  <si>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</si>
  <si>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</si>
  <si>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</si>
  <si>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</si>
  <si>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</si>
  <si>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</si>
  <si>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</si>
  <si>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</si>
  <si>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</si>
  <si>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</si>
  <si>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</si>
  <si>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</si>
  <si>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</si>
  <si>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</si>
  <si>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</si>
  <si>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</si>
  <si>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</si>
  <si>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</si>
  <si>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</si>
  <si>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</si>
  <si>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2016:2:1:7:TOUFEN/MIAOLI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</si>
  <si>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</si>
  <si>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</si>
  <si>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</si>
  <si>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</si>
  <si>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</si>
  <si>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</si>
  <si>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</si>
  <si>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</si>
  <si>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</si>
  <si>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</si>
  <si>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</si>
  <si>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</si>
  <si>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</si>
  <si>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</si>
  <si>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</si>
  <si>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</si>
  <si>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</si>
  <si>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</si>
  <si>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</si>
  <si>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</si>
  <si>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</si>
  <si>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2016:2:2:7:TOUFEN/MIAOLI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</si>
  <si>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</si>
  <si>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</si>
  <si>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</si>
  <si>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</si>
  <si>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</si>
  <si>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</si>
  <si>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</si>
  <si>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</si>
  <si>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</si>
  <si>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</si>
  <si>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TAOYUAN_3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</si>
  <si>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</si>
  <si>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</si>
  <si>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</si>
  <si>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</si>
  <si>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</si>
  <si>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</si>
  <si>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</si>
  <si>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</si>
  <si>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</si>
  <si>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</si>
  <si>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</si>
  <si>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</si>
  <si>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</si>
  <si>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</si>
  <si>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</si>
  <si>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</si>
  <si>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</si>
  <si>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</si>
  <si>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</si>
  <si>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</si>
  <si>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</si>
  <si>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</si>
  <si>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</si>
  <si>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</si>
  <si>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</si>
  <si>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</si>
  <si>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</si>
  <si>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</si>
  <si>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</si>
  <si>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</si>
  <si>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</si>
  <si>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</si>
  <si>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2016:1:0:0:TOUFEN/MIAOLI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</si>
  <si>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</si>
  <si>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</si>
  <si>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</si>
  <si>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</si>
  <si>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</si>
  <si>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</si>
  <si>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</si>
  <si>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</si>
  <si>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</si>
  <si>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</si>
  <si>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</si>
  <si>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</si>
  <si>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</si>
  <si>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</si>
  <si>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</si>
  <si>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</si>
  <si>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</si>
  <si>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</si>
  <si>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</si>
  <si>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</si>
  <si>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</si>
  <si>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</si>
  <si>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</si>
  <si>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</si>
  <si>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2016:2:0:0:TAOYUAN_4</t>
  </si>
  <si>
    <t>2016:2:0:0:TAOYUAN_5</t>
  </si>
  <si>
    <t>2016:2:0:0:TAOYUAN_6</t>
  </si>
  <si>
    <t>2016:2:0:0:TOUFEN/MIAOLI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</si>
  <si>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</si>
  <si>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</si>
  <si>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</si>
  <si>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</si>
  <si>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</si>
  <si>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</si>
  <si>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</si>
  <si>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</si>
  <si>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</si>
  <si>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</si>
  <si>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Bade District</t>
  </si>
  <si>
    <t>BADE</t>
  </si>
  <si>
    <t>ZHONGLI</t>
  </si>
  <si>
    <t>Zhongli District</t>
  </si>
  <si>
    <t>WEEKDAY</t>
  </si>
  <si>
    <t>Songshan District</t>
  </si>
  <si>
    <t>SONGSHAN</t>
  </si>
  <si>
    <t>Jilong District</t>
  </si>
  <si>
    <t>JILONG</t>
  </si>
  <si>
    <t>Xizhi District</t>
  </si>
  <si>
    <t>XIZHI</t>
  </si>
  <si>
    <t>Yilan District</t>
  </si>
  <si>
    <t>YILAN</t>
  </si>
  <si>
    <t>Ji'an District</t>
  </si>
  <si>
    <t>JIAN</t>
  </si>
  <si>
    <t>Hualian District</t>
  </si>
  <si>
    <t>Taidong 2 District</t>
  </si>
  <si>
    <t>TAIDONG_2</t>
  </si>
  <si>
    <t>Taidong 1&amp;3 District</t>
  </si>
  <si>
    <t>TAIDONG_1_3</t>
  </si>
  <si>
    <t>Yuli District</t>
  </si>
  <si>
    <t>YULI</t>
  </si>
  <si>
    <t>Zhunan District</t>
  </si>
  <si>
    <t>Toufen/ Miaoli District</t>
  </si>
  <si>
    <t>TOUFEN_MIAOLI</t>
  </si>
  <si>
    <t>Xinzhu District</t>
  </si>
  <si>
    <t>Zhudong District</t>
  </si>
  <si>
    <t>ZHUDONG</t>
  </si>
  <si>
    <t>Zhubei District</t>
  </si>
  <si>
    <t>ZHUBEI</t>
  </si>
  <si>
    <t>Wanda District</t>
  </si>
  <si>
    <t>WANDA</t>
  </si>
  <si>
    <t>Sanchong District</t>
  </si>
  <si>
    <t>SANCHONG</t>
  </si>
  <si>
    <t>Shilin District</t>
  </si>
  <si>
    <t>SHILIN</t>
  </si>
  <si>
    <t>BEITOU</t>
  </si>
  <si>
    <t>Beitou District</t>
  </si>
  <si>
    <t>Jingxin District</t>
  </si>
  <si>
    <t>JINGXIN</t>
  </si>
  <si>
    <t>Xindian District</t>
  </si>
  <si>
    <t>XINDIAN</t>
  </si>
  <si>
    <t>Shuanghe District</t>
  </si>
  <si>
    <t>SHUANGHE</t>
  </si>
  <si>
    <t>Tucheng District</t>
  </si>
  <si>
    <t>TUCHENG</t>
  </si>
  <si>
    <t>Xinzhuang District</t>
  </si>
  <si>
    <t>XINZHUANG</t>
  </si>
  <si>
    <t>Banqiao District</t>
  </si>
  <si>
    <t>BANQIAO</t>
  </si>
  <si>
    <t>2016:2:3:7:CENTRAL</t>
  </si>
  <si>
    <t>2016:2:3:7:HUALIAN</t>
  </si>
  <si>
    <t>2016:2:3:7:NORTH</t>
  </si>
  <si>
    <t>2016:2:3:7:SOUTH</t>
  </si>
  <si>
    <t>2016:2:3:7:TAIDONG</t>
  </si>
  <si>
    <t>2016:2:3:7:WEST</t>
  </si>
  <si>
    <t>2016:2:3:7:XINZHU</t>
  </si>
  <si>
    <t>2016:2:3:7:ZHUNAN</t>
  </si>
  <si>
    <t>2016:2:3:7:DANSHUI_B_E</t>
  </si>
  <si>
    <t>2016:2:3:7:MIAOLI_A_E</t>
  </si>
  <si>
    <t>0L</t>
  </si>
  <si>
    <t>2016:2:3:7:MIAOLI_B_E</t>
  </si>
  <si>
    <t>2016:2:3:7:NORTH_JINHUA_E</t>
  </si>
  <si>
    <t>2016:2:3:7:TAIDONG_2_S</t>
  </si>
  <si>
    <t>2016:2:3:7:TAO_2_S</t>
  </si>
  <si>
    <t>2016:2:3:7:BEITOU</t>
  </si>
  <si>
    <t>2016:2:3:7:TAIDONG_2</t>
  </si>
  <si>
    <t>2016:2:3:7:TAOYUAN_1_2</t>
  </si>
  <si>
    <t>2016:2:3:7:TOUFEN/MIAOLI</t>
  </si>
  <si>
    <t>2016:2:3:7:WANDA</t>
  </si>
  <si>
    <t>2016:2:3:7:TAOYUAN</t>
  </si>
  <si>
    <t>2016:2:3:7:HSINCHU</t>
  </si>
  <si>
    <t>2016:2:3:7:HUALIEN</t>
  </si>
  <si>
    <t>SOUTH_ZONE!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</si>
  <si>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</si>
  <si>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</si>
  <si>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</si>
  <si>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</si>
  <si>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</si>
  <si>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</si>
  <si>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</si>
  <si>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</si>
  <si>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</si>
  <si>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</si>
  <si>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0_x0018_</t>
  </si>
  <si>
    <t>2016:2:3:7:JIAN_E</t>
  </si>
  <si>
    <t>2016:2:3:7:JILONG_A_E</t>
  </si>
  <si>
    <t>2016:2:3:7:JINGXIN_S</t>
  </si>
  <si>
    <t>2016:2:3:7:LONGTAN_E</t>
  </si>
  <si>
    <t>2016:2:3:7:LUODONG_A_E</t>
  </si>
  <si>
    <t>0`</t>
  </si>
  <si>
    <t>2016:2:3:7:LUZHOU_A_E</t>
  </si>
  <si>
    <t>1L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</si>
  <si>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</si>
  <si>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</si>
  <si>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</si>
  <si>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</si>
  <si>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</si>
  <si>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</si>
  <si>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2016:2:3:7:SANXIA_A</t>
  </si>
  <si>
    <t>2016:2:3:7:SANXIA_B</t>
  </si>
  <si>
    <t>2016:2:3:7:SHILIN_E</t>
  </si>
  <si>
    <t>2016:2:3:7:SHILIN_S</t>
  </si>
  <si>
    <t>2016:2:3:7:SIYUAN_E</t>
  </si>
  <si>
    <t>2016:2:3:7:SONGSHAN_E</t>
  </si>
  <si>
    <t>1_x0018_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</si>
  <si>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</si>
  <si>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</si>
  <si>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</si>
  <si>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</si>
  <si>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</si>
  <si>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</si>
  <si>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0@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</si>
  <si>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</si>
  <si>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</si>
  <si>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</si>
  <si>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</si>
  <si>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</si>
  <si>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</si>
  <si>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</si>
  <si>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</si>
  <si>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2016:2:3:7:TUCHENG_B_S</t>
  </si>
  <si>
    <t>2016:2:3:7:TUCHENG_E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</si>
  <si>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</si>
  <si>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</si>
  <si>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</si>
  <si>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</si>
  <si>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</si>
  <si>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</si>
  <si>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</si>
  <si>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</si>
  <si>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</si>
  <si>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</si>
  <si>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</si>
  <si>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</si>
  <si>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</si>
  <si>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</si>
  <si>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</si>
  <si>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</si>
  <si>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</si>
  <si>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</si>
  <si>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</si>
  <si>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</si>
  <si>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</si>
  <si>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2_x0018_</t>
  </si>
  <si>
    <t>2016:2:3:7:ZHONGLI_1_E</t>
  </si>
  <si>
    <t>2016:2:3:7:ZHONGLI_1_S</t>
  </si>
  <si>
    <t>2016:2:3:7:ZHONGLI_2_E</t>
  </si>
  <si>
    <t>2016:2:3:7:ZHUBEI_1_S</t>
  </si>
  <si>
    <t>2016:2:3:7:ZHUBEI_2_E</t>
  </si>
  <si>
    <t>2016:2:3:7:ZHUBEI_2_S</t>
  </si>
  <si>
    <t>2016:2:3:7:ZHUBEI_3_E</t>
  </si>
  <si>
    <t>2016:2:3:7:ZHUDONG_E</t>
  </si>
  <si>
    <t>2016:2:3:7:ZHUDONG_S</t>
  </si>
  <si>
    <t>1@</t>
  </si>
  <si>
    <t>2016:2:3:7:ZHUNAN_E</t>
  </si>
  <si>
    <t>2016:2:3:7:BADE</t>
  </si>
  <si>
    <t>2016:2:3:7:BANQIAO</t>
  </si>
  <si>
    <t>2016:2:3:7:JIAN</t>
  </si>
  <si>
    <t>2016:2:3:7:JILONG</t>
  </si>
  <si>
    <t>2016:2:3:7:JINGXIN</t>
  </si>
  <si>
    <t>2016:2:3:7:SANCHONG</t>
  </si>
  <si>
    <t>2016:2:3:7:SHILIN</t>
  </si>
  <si>
    <t>2016:2:3:7:SHUANGHE</t>
  </si>
  <si>
    <t>2016:2:3:7:SONGSHAN</t>
  </si>
  <si>
    <t>2016:2:3:7:TAIDONG_1_3</t>
  </si>
  <si>
    <t>2016:2:3:7:TAOYUAN_3</t>
  </si>
  <si>
    <t>2016:2:3:7:TUCHENG</t>
  </si>
  <si>
    <t>2016:2:3:7:XINDIAN</t>
  </si>
  <si>
    <t>2016:2:3:7:XINZHUANG</t>
  </si>
  <si>
    <t>2016:2:3:7:XIZHI</t>
  </si>
  <si>
    <t>2016:2:3:7:YILAN</t>
  </si>
  <si>
    <t>2016:2:3:7:YULI</t>
  </si>
  <si>
    <t>2016:2:3:7:ZHONGLI</t>
  </si>
  <si>
    <t>2016:2:3:7:ZHUBEI</t>
  </si>
  <si>
    <t>2016:2:3:7:ZHUDONG</t>
  </si>
  <si>
    <t>2016:2:3:7:EAST</t>
  </si>
  <si>
    <t>2016:2:3:7:BADE_S</t>
  </si>
  <si>
    <t>2016:2:3:7:DANFENG_E</t>
  </si>
  <si>
    <t>2016:2:3:7:DANSHUI_A_E</t>
  </si>
  <si>
    <t>2016:2:3:7:GUISHAN_E</t>
  </si>
  <si>
    <t>2016:2:3:7:HUALIAN_3_B_E</t>
  </si>
  <si>
    <t>2016:2:3:7:JINGXIN_E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</si>
  <si>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</si>
  <si>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</si>
  <si>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</si>
  <si>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</si>
  <si>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</si>
  <si>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</si>
  <si>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2016:2:3:7:XINZHU_3_E</t>
  </si>
  <si>
    <t>2016:2:3:7:YILAN_S</t>
  </si>
  <si>
    <t>2016:2:3:7:ZHUNAN_S</t>
  </si>
  <si>
    <t>2016:2:3:7:JILONG_B_E</t>
  </si>
  <si>
    <t>2016:2:3:7:TAIDONG_2_E</t>
  </si>
  <si>
    <t>Taipei Mission</t>
  </si>
  <si>
    <t>臺北傳道部</t>
  </si>
  <si>
    <t>BAPTISMAL DATE STATUS</t>
  </si>
  <si>
    <t>Mission Totals 傳道部總數</t>
  </si>
  <si>
    <t>Week 1</t>
  </si>
  <si>
    <t>Week 2</t>
  </si>
  <si>
    <t>Week 3</t>
  </si>
  <si>
    <t>Week 4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</si>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</sst>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8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/>
    <xf numFmtId="49" fontId="3" fillId="0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23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F8F"/>
      <color rgb="FFFF3737"/>
      <color rgb="FFC00000"/>
      <color rgb="FF9E0000"/>
      <color rgb="FF0081E2"/>
      <color rgb="FF4BB2FF"/>
      <color rgb="FF005696"/>
      <color rgb="FF00487E"/>
      <color rgb="FF003054"/>
      <color rgb="FFB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OFFICE_ZONE_GRAPH_DATA!$A$56</c:f>
              <c:strCache>
                <c:ptCount val="1"/>
                <c:pt idx="0">
                  <c:v>2014   15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OFFICE_ZONE_GRAPH_DATA!$A$57</c:f>
              <c:strCache>
                <c:ptCount val="1"/>
                <c:pt idx="0">
                  <c:v>2015   18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OFFICE_ZONE_GRAPH_DATA!$G$15:$G$26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OFFICE_ZONE_GRAPH_DATA!$A$58</c:f>
              <c:strCache>
                <c:ptCount val="1"/>
                <c:pt idx="0">
                  <c:v>2016   0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57472"/>
        <c:axId val="389957080"/>
      </c:lineChart>
      <c:dateAx>
        <c:axId val="3899574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7080"/>
        <c:crosses val="autoZero"/>
        <c:auto val="1"/>
        <c:lblOffset val="100"/>
        <c:baseTimeUnit val="months"/>
      </c:dateAx>
      <c:valAx>
        <c:axId val="3899570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74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HUALIAN_ZONE_GRAPH_DATA!$A$56</c:f>
              <c:strCache>
                <c:ptCount val="1"/>
                <c:pt idx="0">
                  <c:v>2014   48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HUALIAN_ZONE_GRAPH_DATA!$A$57</c:f>
              <c:strCache>
                <c:ptCount val="1"/>
                <c:pt idx="0">
                  <c:v>2015   32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HUALIAN_ZONE_GRAPH_DATA!$A$58</c:f>
              <c:strCache>
                <c:ptCount val="1"/>
                <c:pt idx="0">
                  <c:v>2016   3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21968"/>
        <c:axId val="392235072"/>
      </c:lineChart>
      <c:dateAx>
        <c:axId val="3923219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5072"/>
        <c:crosses val="autoZero"/>
        <c:auto val="1"/>
        <c:lblOffset val="100"/>
        <c:baseTimeUnit val="months"/>
      </c:dateAx>
      <c:valAx>
        <c:axId val="3922350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1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HUALIAN_ZONE_GRAPH_DATA!$J$39:$O$39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25</c:v>
                </c:pt>
                <c:pt idx="6">
                  <c:v>#N/A</c:v>
                </c:pt>
                <c:pt idx="7">
                  <c:v>36</c:v>
                </c:pt>
                <c:pt idx="8">
                  <c:v>39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7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14</c:v>
                </c:pt>
                <c:pt idx="6">
                  <c:v>#N/A</c:v>
                </c:pt>
                <c:pt idx="7">
                  <c:v>36</c:v>
                </c:pt>
                <c:pt idx="8">
                  <c:v>29</c:v>
                </c:pt>
                <c:pt idx="9">
                  <c:v>26</c:v>
                </c:pt>
                <c:pt idx="10">
                  <c:v>26</c:v>
                </c:pt>
                <c:pt idx="11">
                  <c:v>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HUALIAN_ZONE_GRAPH_DATA!$AA$27:$AA$38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HUALIAN_ZONE_GRAPH_DATA!$AB$27:$AB$38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HUALIAN_ZONE_GRAPH_DATA!$AC$27:$AC$38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HUALIAN_ZONE_GRAPH_DATA!$AD$27:$AD$38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HUALIAN_ZONE_GRAPH_DATA!$Z$27:$Z$38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23144"/>
        <c:axId val="409082512"/>
      </c:lineChart>
      <c:dateAx>
        <c:axId val="3923231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25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090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TAIDONG_ZONE_GRAPH_DATA!$A$56</c:f>
              <c:strCache>
                <c:ptCount val="1"/>
                <c:pt idx="0">
                  <c:v>2014   33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TAIDONG_ZONE_GRAPH_DATA!$A$57</c:f>
              <c:strCache>
                <c:ptCount val="1"/>
                <c:pt idx="0">
                  <c:v>2015   29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TAIDONG_ZONE_GRAPH_DATA!$A$58</c:f>
              <c:strCache>
                <c:ptCount val="1"/>
                <c:pt idx="0">
                  <c:v>2016   1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084080"/>
        <c:axId val="409083688"/>
      </c:lineChart>
      <c:dateAx>
        <c:axId val="4090840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3688"/>
        <c:crosses val="autoZero"/>
        <c:auto val="1"/>
        <c:lblOffset val="100"/>
        <c:baseTimeUnit val="months"/>
      </c:dateAx>
      <c:valAx>
        <c:axId val="409083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40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TAIDONG_ZONE_GRAPH_DATA!$J$39:$O$39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48</c:v>
                </c:pt>
                <c:pt idx="6">
                  <c:v>#N/A</c:v>
                </c:pt>
                <c:pt idx="7">
                  <c:v>51</c:v>
                </c:pt>
                <c:pt idx="8">
                  <c:v>43</c:v>
                </c:pt>
                <c:pt idx="9">
                  <c:v>40</c:v>
                </c:pt>
                <c:pt idx="10">
                  <c:v>40</c:v>
                </c:pt>
                <c:pt idx="1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17</c:v>
                </c:pt>
                <c:pt idx="8">
                  <c:v>16</c:v>
                </c:pt>
                <c:pt idx="9">
                  <c:v>6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#N/A</c:v>
                </c:pt>
                <c:pt idx="7">
                  <c:v>28</c:v>
                </c:pt>
                <c:pt idx="8">
                  <c:v>24</c:v>
                </c:pt>
                <c:pt idx="9">
                  <c:v>21</c:v>
                </c:pt>
                <c:pt idx="10">
                  <c:v>32</c:v>
                </c:pt>
                <c:pt idx="11">
                  <c:v>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TAIDONG_ZONE_GRAPH_DATA!$Z$27:$Z$38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085256"/>
        <c:axId val="409085648"/>
      </c:lineChart>
      <c:dateAx>
        <c:axId val="4090852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56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090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ZHUNAN_ZONE_GRAPH_DATA!$A$56</c:f>
              <c:strCache>
                <c:ptCount val="1"/>
                <c:pt idx="0">
                  <c:v>2014   4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ZHUNAN_ZONE_GRAPH_DATA!$A$57</c:f>
              <c:strCache>
                <c:ptCount val="1"/>
                <c:pt idx="0">
                  <c:v>2015   20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ZHUNAN_ZONE_GRAPH_DATA!$A$58</c:f>
              <c:strCache>
                <c:ptCount val="1"/>
                <c:pt idx="0">
                  <c:v>2016   7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ZHUNAN_ZONE_GRAPH_DATA!$G$27:$G$38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03328"/>
        <c:axId val="409086040"/>
      </c:lineChart>
      <c:dateAx>
        <c:axId val="4089033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6040"/>
        <c:crosses val="autoZero"/>
        <c:auto val="1"/>
        <c:lblOffset val="100"/>
        <c:baseTimeUnit val="months"/>
      </c:dateAx>
      <c:valAx>
        <c:axId val="409086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033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ZHUNAN_ZONE_GRAPH_DATA!$J$39:$O$39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32</c:v>
                </c:pt>
                <c:pt idx="6">
                  <c:v>#N/A</c:v>
                </c:pt>
                <c:pt idx="7">
                  <c:v>27</c:v>
                </c:pt>
                <c:pt idx="8">
                  <c:v>28</c:v>
                </c:pt>
                <c:pt idx="9">
                  <c:v>22</c:v>
                </c:pt>
                <c:pt idx="10">
                  <c:v>13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9</c:v>
                </c:pt>
                <c:pt idx="8">
                  <c:v>16</c:v>
                </c:pt>
                <c:pt idx="9">
                  <c:v>6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20</c:v>
                </c:pt>
                <c:pt idx="6">
                  <c:v>#N/A</c:v>
                </c:pt>
                <c:pt idx="7">
                  <c:v>29</c:v>
                </c:pt>
                <c:pt idx="8">
                  <c:v>24</c:v>
                </c:pt>
                <c:pt idx="9">
                  <c:v>23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ZHUNAN_ZONE_GRAPH_DATA!$Z$27:$Z$38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04504"/>
        <c:axId val="408904896"/>
      </c:lineChart>
      <c:dateAx>
        <c:axId val="4089045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048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08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0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XINZHU_ZONE_GRAPH_DATA!$A$56</c:f>
              <c:strCache>
                <c:ptCount val="1"/>
                <c:pt idx="0">
                  <c:v>2014   86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XINZHU_ZONE_GRAPH_DATA!$A$57</c:f>
              <c:strCache>
                <c:ptCount val="1"/>
                <c:pt idx="0">
                  <c:v>2015   37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XINZHU_ZONE_GRAPH_DATA!$A$58</c:f>
              <c:strCache>
                <c:ptCount val="1"/>
                <c:pt idx="0">
                  <c:v>2016   7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XINZHU_ZONE_GRAPH_DATA!$G$27:$G$38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06072"/>
        <c:axId val="408905680"/>
      </c:lineChart>
      <c:dateAx>
        <c:axId val="4089060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05680"/>
        <c:crosses val="autoZero"/>
        <c:auto val="1"/>
        <c:lblOffset val="100"/>
        <c:baseTimeUnit val="months"/>
      </c:dateAx>
      <c:valAx>
        <c:axId val="4089056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060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OFFICE_ZONE_GRAPH_DATA!$J$1:$O$1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OFFICE_ZONE_GRAPH_DATA!$J$39:$O$39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XINZHU_ZONE_GRAPH_DATA!$J$39:$O$39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53</c:v>
                </c:pt>
                <c:pt idx="6">
                  <c:v>#N/A</c:v>
                </c:pt>
                <c:pt idx="7">
                  <c:v>49</c:v>
                </c:pt>
                <c:pt idx="8">
                  <c:v>53</c:v>
                </c:pt>
                <c:pt idx="9">
                  <c:v>51</c:v>
                </c:pt>
                <c:pt idx="10">
                  <c:v>44</c:v>
                </c:pt>
                <c:pt idx="11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12</c:v>
                </c:pt>
                <c:pt idx="8">
                  <c:v>20</c:v>
                </c:pt>
                <c:pt idx="9">
                  <c:v>12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29</c:v>
                </c:pt>
                <c:pt idx="6">
                  <c:v>#N/A</c:v>
                </c:pt>
                <c:pt idx="7">
                  <c:v>36</c:v>
                </c:pt>
                <c:pt idx="8">
                  <c:v>35</c:v>
                </c:pt>
                <c:pt idx="9">
                  <c:v>51</c:v>
                </c:pt>
                <c:pt idx="10">
                  <c:v>34</c:v>
                </c:pt>
                <c:pt idx="11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XINZHU_ZONE_GRAPH_DATA!$Z$27:$Z$38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79408"/>
        <c:axId val="411679800"/>
      </c:lineChart>
      <c:dateAx>
        <c:axId val="4116794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798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116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CENTRAL_ZONE_GRAPH_DATA!$A$56</c:f>
              <c:strCache>
                <c:ptCount val="1"/>
                <c:pt idx="0">
                  <c:v>2014   68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CENTRAL_ZONE_GRAPH_DATA!$A$57</c:f>
              <c:strCache>
                <c:ptCount val="1"/>
                <c:pt idx="0">
                  <c:v>2015   80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CENTRAL_ZONE_GRAPH_DATA!$A$58</c:f>
              <c:strCache>
                <c:ptCount val="1"/>
                <c:pt idx="0">
                  <c:v>2016   5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80976"/>
        <c:axId val="411680584"/>
      </c:lineChart>
      <c:dateAx>
        <c:axId val="4116809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80584"/>
        <c:crosses val="autoZero"/>
        <c:auto val="1"/>
        <c:lblOffset val="100"/>
        <c:baseTimeUnit val="months"/>
      </c:dateAx>
      <c:valAx>
        <c:axId val="4116805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809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CENTRAL_ZONE_GRAPH_DATA!$J$39:$O$39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50</c:v>
                </c:pt>
                <c:pt idx="6">
                  <c:v>#N/A</c:v>
                </c:pt>
                <c:pt idx="7">
                  <c:v>47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40</c:v>
                </c:pt>
                <c:pt idx="8">
                  <c:v>38</c:v>
                </c:pt>
                <c:pt idx="9">
                  <c:v>64</c:v>
                </c:pt>
                <c:pt idx="10">
                  <c:v>56</c:v>
                </c:pt>
                <c:pt idx="11">
                  <c:v>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CENTRAL_ZONE_GRAPH_DATA!$Z$27:$Z$38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82152"/>
        <c:axId val="411682544"/>
      </c:lineChart>
      <c:dateAx>
        <c:axId val="4116821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825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116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8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NORTH_ZONE_GRAPH_DATA!$A$57</c:f>
              <c:strCache>
                <c:ptCount val="1"/>
                <c:pt idx="0">
                  <c:v>2015   2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6328"/>
        <c:axId val="413425936"/>
      </c:lineChart>
      <c:dateAx>
        <c:axId val="4134263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5936"/>
        <c:crosses val="autoZero"/>
        <c:auto val="1"/>
        <c:lblOffset val="100"/>
        <c:baseTimeUnit val="months"/>
      </c:dateAx>
      <c:valAx>
        <c:axId val="4134259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63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NORTH_ZONE_GRAPH_DATA!$J$39:$O$39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32</c:v>
                </c:pt>
                <c:pt idx="6">
                  <c:v>#N/A</c:v>
                </c:pt>
                <c:pt idx="7">
                  <c:v>31</c:v>
                </c:pt>
                <c:pt idx="8">
                  <c:v>25</c:v>
                </c:pt>
                <c:pt idx="9">
                  <c:v>31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13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18</c:v>
                </c:pt>
                <c:pt idx="6">
                  <c:v>#N/A</c:v>
                </c:pt>
                <c:pt idx="7">
                  <c:v>34</c:v>
                </c:pt>
                <c:pt idx="8">
                  <c:v>27</c:v>
                </c:pt>
                <c:pt idx="9">
                  <c:v>21</c:v>
                </c:pt>
                <c:pt idx="10">
                  <c:v>30</c:v>
                </c:pt>
                <c:pt idx="11">
                  <c:v>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</a:t>
                    </a:r>
                    <a:r>
                      <a:rPr lang="en-US"/>
                      <a:t>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NORTH_ZONE_GRAPH_DATA!$Z$27:$Z$38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7504"/>
        <c:axId val="413427896"/>
      </c:lineChart>
      <c:dateAx>
        <c:axId val="4134275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78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134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SOUTH_ZONE_GRAPH_DATA!$A$57</c:f>
              <c:strCache>
                <c:ptCount val="1"/>
                <c:pt idx="0">
                  <c:v>2015   39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SOUTH_ZONE_GRAPH_DATA!$A$58</c:f>
              <c:strCache>
                <c:ptCount val="1"/>
                <c:pt idx="0">
                  <c:v>2016   12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SOUTH_ZONE_GRAPH_DATA!$G$27:$G$38</c:f>
              <c:numCache>
                <c:formatCode>General</c:formatCode>
                <c:ptCount val="12"/>
                <c:pt idx="0">
                  <c:v>10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9072"/>
        <c:axId val="413428680"/>
      </c:lineChart>
      <c:dateAx>
        <c:axId val="4134290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8680"/>
        <c:crosses val="autoZero"/>
        <c:auto val="1"/>
        <c:lblOffset val="100"/>
        <c:baseTimeUnit val="months"/>
      </c:dateAx>
      <c:valAx>
        <c:axId val="4134286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90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SOUTH_ZONE_GRAPH_DATA!$J$39:$O$39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18</c:v>
                </c:pt>
                <c:pt idx="8">
                  <c:v>15</c:v>
                </c:pt>
                <c:pt idx="9">
                  <c:v>25</c:v>
                </c:pt>
                <c:pt idx="10">
                  <c:v>20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OFFICE_ZONE_GRAPH_DATA!$AA$27:$AA$38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OFFICE_ZONE_GRAPH_DATA!$AB$27:$AB$38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</a:t>
                    </a:r>
                    <a:r>
                      <a:rPr lang="en-US"/>
                      <a:t>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OFFICE_ZONE_GRAPH_DATA!$AC$27:$AC$38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OFFICE_ZONE_GRAPH_DATA!$AD$27:$AD$38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OFFICE_ZONE_GRAPH_DATA!$Z$27:$Z$38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58648"/>
        <c:axId val="389959040"/>
      </c:lineChart>
      <c:dateAx>
        <c:axId val="3899586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90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9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55</c:v>
                </c:pt>
                <c:pt idx="6">
                  <c:v>#N/A</c:v>
                </c:pt>
                <c:pt idx="7">
                  <c:v>77</c:v>
                </c:pt>
                <c:pt idx="8">
                  <c:v>72</c:v>
                </c:pt>
                <c:pt idx="9">
                  <c:v>81</c:v>
                </c:pt>
                <c:pt idx="10">
                  <c:v>80</c:v>
                </c:pt>
                <c:pt idx="11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22</c:v>
                </c:pt>
                <c:pt idx="8">
                  <c:v>29</c:v>
                </c:pt>
                <c:pt idx="9">
                  <c:v>17</c:v>
                </c:pt>
                <c:pt idx="10">
                  <c:v>34</c:v>
                </c:pt>
                <c:pt idx="11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28</c:v>
                </c:pt>
                <c:pt idx="6">
                  <c:v>#N/A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75</c:v>
                </c:pt>
                <c:pt idx="11">
                  <c:v>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SOUTH_ZONE_GRAPH_DATA!$AA$27:$AA$38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SOUTH_ZONE_GRAPH_DATA!$AB$27:$AB$38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</a:t>
                    </a:r>
                    <a:r>
                      <a:rPr lang="en-US"/>
                      <a:t>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SOUTH_ZONE_GRAPH_DATA!$AC$27:$AC$38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SOUTH_ZONE_GRAPH_DATA!$AD$27:$AD$38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SOUTH_ZONE_GRAPH_DATA!$Z$27:$Z$38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70680"/>
        <c:axId val="411971072"/>
      </c:lineChart>
      <c:dateAx>
        <c:axId val="4119706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0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119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WEST_ZONE_GRAPH_DATA!$A$56</c:f>
              <c:strCache>
                <c:ptCount val="1"/>
                <c:pt idx="0">
                  <c:v>2014   92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WEST_ZONE_GRAPH_DATA!$A$57</c:f>
              <c:strCache>
                <c:ptCount val="1"/>
                <c:pt idx="0">
                  <c:v>2015   49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WEST_ZONE_GRAPH_DATA!$G$15:$G$26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WEST_ZONE_GRAPH_DATA!$A$58</c:f>
              <c:strCache>
                <c:ptCount val="1"/>
                <c:pt idx="0">
                  <c:v>2016   7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WEST_ZONE_GRAPH_DATA!$G$27:$G$38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72640"/>
        <c:axId val="411972248"/>
      </c:lineChart>
      <c:dateAx>
        <c:axId val="4119726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248"/>
        <c:crosses val="autoZero"/>
        <c:auto val="1"/>
        <c:lblOffset val="100"/>
        <c:baseTimeUnit val="months"/>
      </c:dateAx>
      <c:valAx>
        <c:axId val="4119722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WEST_ZONE_GRAPH_DATA!$J$39:$O$39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40</c:v>
                </c:pt>
                <c:pt idx="6">
                  <c:v>#N/A</c:v>
                </c:pt>
                <c:pt idx="7">
                  <c:v>52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16</c:v>
                </c:pt>
                <c:pt idx="8">
                  <c:v>17</c:v>
                </c:pt>
                <c:pt idx="9">
                  <c:v>13</c:v>
                </c:pt>
                <c:pt idx="10">
                  <c:v>24</c:v>
                </c:pt>
                <c:pt idx="11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18</c:v>
                </c:pt>
                <c:pt idx="6">
                  <c:v>#N/A</c:v>
                </c:pt>
                <c:pt idx="7">
                  <c:v>46</c:v>
                </c:pt>
                <c:pt idx="8">
                  <c:v>50</c:v>
                </c:pt>
                <c:pt idx="9">
                  <c:v>43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WEST_ZONE_GRAPH_DATA!$AA$27:$AA$38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WEST_ZONE_GRAPH_DATA!$AB$27:$AB$38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</a:t>
                    </a:r>
                    <a:r>
                      <a:rPr lang="en-US"/>
                      <a:t>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WEST_ZONE_GRAPH_DATA!$AC$27:$AC$38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WEST_ZONE_GRAPH_DATA!$AD$27:$AD$38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WEST_ZONE_GRAPH_DATA!$Z$27:$Z$38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73816"/>
        <c:axId val="412954368"/>
      </c:lineChart>
      <c:dateAx>
        <c:axId val="4119738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543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129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TAOYUAN_ZONE_GRAPH_DATA!$A$56</c:f>
              <c:strCache>
                <c:ptCount val="1"/>
                <c:pt idx="0">
                  <c:v>2014   80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TAOYUAN_ZONE_GRAPH_DATA!$A$57</c:f>
              <c:strCache>
                <c:ptCount val="1"/>
                <c:pt idx="0">
                  <c:v>2015   88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TAOYUAN_ZONE_GRAPH_DATA!$G$15:$G$26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TAOYUAN_ZONE_GRAPH_DATA!$A$58</c:f>
              <c:strCache>
                <c:ptCount val="1"/>
                <c:pt idx="0">
                  <c:v>2016   7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66264"/>
        <c:axId val="391565872"/>
      </c:lineChart>
      <c:dateAx>
        <c:axId val="3915662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65872"/>
        <c:crosses val="autoZero"/>
        <c:auto val="1"/>
        <c:lblOffset val="100"/>
        <c:baseTimeUnit val="months"/>
      </c:dateAx>
      <c:valAx>
        <c:axId val="3915658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66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TAOYUAN_ZONE_GRAPH_DATA!$J$39:$O$39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84</c:v>
                </c:pt>
                <c:pt idx="6">
                  <c:v>#N/A</c:v>
                </c:pt>
                <c:pt idx="7">
                  <c:v>84</c:v>
                </c:pt>
                <c:pt idx="8">
                  <c:v>81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18</c:v>
                </c:pt>
                <c:pt idx="8">
                  <c:v>18</c:v>
                </c:pt>
                <c:pt idx="9">
                  <c:v>15</c:v>
                </c:pt>
                <c:pt idx="10">
                  <c:v>28</c:v>
                </c:pt>
                <c:pt idx="11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35</c:v>
                </c:pt>
                <c:pt idx="6">
                  <c:v>#N/A</c:v>
                </c:pt>
                <c:pt idx="7">
                  <c:v>67</c:v>
                </c:pt>
                <c:pt idx="8">
                  <c:v>53</c:v>
                </c:pt>
                <c:pt idx="9">
                  <c:v>57</c:v>
                </c:pt>
                <c:pt idx="10">
                  <c:v>68</c:v>
                </c:pt>
                <c:pt idx="11">
                  <c:v>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TAOYUAN_ZONE_GRAPH_DATA!$AA$27:$AA$38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TAOYUAN_ZONE_GRAPH_DATA!$AB$27:$AB$38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TAOYUAN_ZONE_GRAPH_DATA!$AC$27:$AC$38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TAOYUAN_ZONE_GRAPH_DATA!$AD$27:$AD$38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TAOYUAN_ZONE_GRAPH_DATA!$Z$27:$Z$38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37032"/>
        <c:axId val="392237424"/>
      </c:lineChart>
      <c:dateAx>
        <c:axId val="3922370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74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22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EAST_ZONE_GRAPH_DATA!$A$56</c:f>
              <c:strCache>
                <c:ptCount val="1"/>
                <c:pt idx="0">
                  <c:v>2014   58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EAST_ZONE_GRAPH_DATA!$A$57</c:f>
              <c:strCache>
                <c:ptCount val="1"/>
                <c:pt idx="0">
                  <c:v>2015   58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EAST_ZONE_GRAPH_DATA!$A$58</c:f>
              <c:strCache>
                <c:ptCount val="1"/>
                <c:pt idx="0">
                  <c:v>2016   9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EAST_ZONE_GRAPH_DATA!$G$27:$G$38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38600"/>
        <c:axId val="392238208"/>
      </c:lineChart>
      <c:dateAx>
        <c:axId val="3922386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8208"/>
        <c:crosses val="autoZero"/>
        <c:auto val="1"/>
        <c:lblOffset val="100"/>
        <c:baseTimeUnit val="months"/>
      </c:dateAx>
      <c:valAx>
        <c:axId val="3922382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8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EAST_ZONE_GRAPH_DATA!$J$39:$O$39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59</c:v>
                </c:pt>
                <c:pt idx="6">
                  <c:v>#N/A</c:v>
                </c:pt>
                <c:pt idx="7">
                  <c:v>66</c:v>
                </c:pt>
                <c:pt idx="8">
                  <c:v>60</c:v>
                </c:pt>
                <c:pt idx="9">
                  <c:v>70</c:v>
                </c:pt>
                <c:pt idx="10">
                  <c:v>63</c:v>
                </c:pt>
                <c:pt idx="11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27</c:v>
                </c:pt>
                <c:pt idx="8">
                  <c:v>21</c:v>
                </c:pt>
                <c:pt idx="9">
                  <c:v>24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18</c:v>
                </c:pt>
                <c:pt idx="6">
                  <c:v>#N/A</c:v>
                </c:pt>
                <c:pt idx="7">
                  <c:v>57</c:v>
                </c:pt>
                <c:pt idx="8">
                  <c:v>59</c:v>
                </c:pt>
                <c:pt idx="9">
                  <c:v>68</c:v>
                </c:pt>
                <c:pt idx="10">
                  <c:v>47</c:v>
                </c:pt>
                <c:pt idx="11">
                  <c:v>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EAST_ZONE_GRAPH_DATA!$AA$27:$AA$38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EAST_ZONE_GRAPH_DATA!$AB$27:$AB$38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EAST_ZONE_GRAPH_DATA!$AC$27:$AC$38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EAST_ZONE_GRAPH_DATA!$AD$27:$AD$38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42344</c:v>
                </c:pt>
                <c:pt idx="1">
                  <c:v>42351</c:v>
                </c:pt>
                <c:pt idx="2">
                  <c:v>42358</c:v>
                </c:pt>
                <c:pt idx="3">
                  <c:v>42365</c:v>
                </c:pt>
                <c:pt idx="4">
                  <c:v>42372</c:v>
                </c:pt>
                <c:pt idx="5">
                  <c:v>42379</c:v>
                </c:pt>
                <c:pt idx="6">
                  <c:v>42386</c:v>
                </c:pt>
                <c:pt idx="7">
                  <c:v>42393</c:v>
                </c:pt>
                <c:pt idx="8">
                  <c:v>42400</c:v>
                </c:pt>
                <c:pt idx="9">
                  <c:v>42407</c:v>
                </c:pt>
                <c:pt idx="10">
                  <c:v>42414</c:v>
                </c:pt>
                <c:pt idx="11">
                  <c:v>42421</c:v>
                </c:pt>
              </c:numCache>
            </c:numRef>
          </c:cat>
          <c:val>
            <c:numRef>
              <c:f>EAST_ZONE_GRAPH_DATA!$Z$27:$Z$38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36248"/>
        <c:axId val="392235856"/>
      </c:lineChart>
      <c:dateAx>
        <c:axId val="392236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58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22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OFFICE_ZONE_GRAPH_DATA!$B$50:$B$54" spid="_x0000_s3379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ZONE_GRAPH_DATA!$B$50:$B$54" spid="_x0000_s32362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65
Stake Actual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09%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ZONE_GRAPH_DATA!$B$50:$B$54" spid="_x0000_s32464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60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ZONE_GRAPH_DATA!$B$50:$B$54" spid="_x0000_s32771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59
Stake 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ZONE_GRAPH_DATA!$B$50:$B$54" spid="_x0000_s32976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OFFICE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24
Stake 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59
Stake 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ZONE_GRAPH_DATA!$B$50:$B$54" spid="_x0000_s33078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89
Stake 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ZONE_GRAPH_DATA!$B$50:$B$54" spid="_x0000_s3318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ZONE_GRAPH_DATA!$B$50:$B$54" spid="_x0000_s41678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140
Stake Actual YTD 年度實際:    12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OFFICE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ZONE_GRAPH_DATA!$B$50:$B$54" spid="_x0000_s3359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85
Stake 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ZONE_GRAPH_DATA!$B$50:$B$54" spid="_x0000_s16598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ZONE_GRAPH_DATA!$B$50:$B$54" spid="_x0000_s28472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88
Stake Actual YTD 年度實際:    9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UTH_ZONE_GRAPH_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_ZONE_GRAPH_DATA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report_data" refreshOnLoad="1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stake_month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district" refreshOnLoad="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refreshOnLoad="1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refreshOnLoad="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stake" refreshOnLoad="1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stake_month" refreshOnLoad="1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zone_month" refreshOnLoad="1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ptism_source_district_month" refreshOnLoad="1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ptism_source_zone_month" refreshOnLoad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D21" sqref="D21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8" t="s">
        <v>16</v>
      </c>
      <c r="B1" s="2">
        <v>42421</v>
      </c>
      <c r="C1" s="8" t="s">
        <v>0</v>
      </c>
      <c r="D1" s="8">
        <f>YEAR(DATE)</f>
        <v>2016</v>
      </c>
    </row>
    <row r="2" spans="1:4">
      <c r="A2" t="s">
        <v>50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2">
        <f>WEEKNUM(DATE,2)-WEEKNUM(DATE(YEAR(DATE),MONTH(DATE),1),2)+1</f>
        <v>3</v>
      </c>
    </row>
    <row r="4" spans="1:4">
      <c r="C4" s="8" t="s">
        <v>1675</v>
      </c>
      <c r="D4" s="8">
        <f>WEEKDAY(DATE,2)</f>
        <v>7</v>
      </c>
    </row>
    <row r="5" spans="1:4">
      <c r="C5" s="55" t="s">
        <v>17</v>
      </c>
      <c r="D5">
        <f>DAY(DATE)</f>
        <v>21</v>
      </c>
    </row>
    <row r="11" spans="1:4">
      <c r="D11" s="34">
        <f>DATE(YEAR, MONTH, WEEKDAY)</f>
        <v>42407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activeCell="E11" sqref="E11"/>
    </sheetView>
  </sheetViews>
  <sheetFormatPr defaultRowHeight="15"/>
  <cols>
    <col min="1" max="1" width="19.28515625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spans="1:8">
      <c r="A2" s="8" t="s">
        <v>604</v>
      </c>
      <c r="B2" s="3" t="s">
        <v>1450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605</v>
      </c>
      <c r="B3" s="3" t="s">
        <v>1450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606</v>
      </c>
      <c r="B4" s="3" t="s">
        <v>1450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607</v>
      </c>
      <c r="B5" s="3" t="s">
        <v>1450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608</v>
      </c>
      <c r="B6" s="3" t="s">
        <v>1450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609</v>
      </c>
      <c r="B7" s="3" t="s">
        <v>1450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610</v>
      </c>
      <c r="B8" s="3" t="s">
        <v>1450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611</v>
      </c>
      <c r="B9" s="3" t="s">
        <v>1450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612</v>
      </c>
      <c r="B10" s="3" t="s">
        <v>1450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613</v>
      </c>
      <c r="B11" s="3" t="s">
        <v>1450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614</v>
      </c>
      <c r="B12" s="3" t="s">
        <v>1450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  <row r="13" spans="1:8">
      <c r="A13" s="8" t="s">
        <v>615</v>
      </c>
      <c r="B13" s="3" t="s">
        <v>520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1</v>
      </c>
    </row>
    <row r="14" spans="1:8">
      <c r="A14" s="8" t="s">
        <v>616</v>
      </c>
      <c r="B14" s="3" t="s">
        <v>114</v>
      </c>
      <c r="C14" s="8">
        <v>0</v>
      </c>
      <c r="D14" s="8">
        <v>1</v>
      </c>
      <c r="E14" s="8">
        <v>0</v>
      </c>
      <c r="F14" s="8">
        <v>1</v>
      </c>
      <c r="G14" s="8">
        <v>0</v>
      </c>
      <c r="H14" s="8">
        <v>0</v>
      </c>
    </row>
    <row r="15" spans="1:8">
      <c r="A15" s="8" t="s">
        <v>617</v>
      </c>
      <c r="B15" s="3" t="s">
        <v>106</v>
      </c>
      <c r="C15" s="8">
        <v>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>
      <c r="A16" s="8" t="s">
        <v>623</v>
      </c>
      <c r="B16" s="3" t="s">
        <v>217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workbookViewId="0">
      <selection activeCell="D21" sqref="D21"/>
    </sheetView>
  </sheetViews>
  <sheetFormatPr defaultRowHeight="15"/>
  <cols>
    <col min="1" max="1" width="18.5703125" bestFit="1" customWidth="1"/>
    <col min="2" max="2" width="12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spans="1:8">
      <c r="A2" s="8" t="s">
        <v>615</v>
      </c>
      <c r="B2" s="8">
        <v>886972576577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1</v>
      </c>
    </row>
    <row r="3" spans="1:8">
      <c r="A3" s="8" t="s">
        <v>616</v>
      </c>
      <c r="B3" s="8">
        <v>886972576520</v>
      </c>
      <c r="C3" s="8">
        <v>0</v>
      </c>
      <c r="D3" s="8">
        <v>1</v>
      </c>
      <c r="E3" s="8">
        <v>0</v>
      </c>
      <c r="F3" s="8">
        <v>1</v>
      </c>
      <c r="G3" s="8">
        <v>0</v>
      </c>
      <c r="H3" s="8">
        <v>0</v>
      </c>
    </row>
    <row r="4" spans="1:8">
      <c r="A4" s="8" t="s">
        <v>1485</v>
      </c>
      <c r="B4" s="8">
        <v>886972576569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>
      <c r="A5" s="8" t="s">
        <v>1486</v>
      </c>
      <c r="B5" s="8">
        <v>886972576536</v>
      </c>
      <c r="C5" s="8">
        <v>2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P25" sqref="P25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7" width="4.7109375" style="8" customWidth="1"/>
    <col min="8" max="8" width="16.7109375" style="8" customWidth="1"/>
    <col min="9" max="21" width="7.7109375" style="8" customWidth="1"/>
    <col min="22" max="22" width="11.42578125" style="8" customWidth="1"/>
    <col min="23" max="16384" width="9.140625" style="8"/>
  </cols>
  <sheetData>
    <row r="1" spans="1:39" ht="152.25" customHeight="1">
      <c r="A1" s="46" t="s">
        <v>1865</v>
      </c>
      <c r="B1" s="38"/>
      <c r="C1" s="39"/>
      <c r="D1" s="39"/>
      <c r="E1" s="39"/>
      <c r="F1" s="39"/>
      <c r="G1" s="39"/>
      <c r="H1" s="40"/>
      <c r="I1" s="64" t="s">
        <v>26</v>
      </c>
      <c r="J1" s="64" t="s">
        <v>27</v>
      </c>
      <c r="K1" s="64" t="s">
        <v>28</v>
      </c>
      <c r="L1" s="64" t="s">
        <v>29</v>
      </c>
      <c r="M1" s="64" t="s">
        <v>30</v>
      </c>
      <c r="N1" s="64" t="s">
        <v>31</v>
      </c>
      <c r="O1" s="64" t="s">
        <v>58</v>
      </c>
      <c r="P1" s="64" t="s">
        <v>59</v>
      </c>
      <c r="Q1" s="64" t="s">
        <v>60</v>
      </c>
      <c r="R1" s="64" t="s">
        <v>32</v>
      </c>
      <c r="S1" s="64" t="s">
        <v>33</v>
      </c>
    </row>
    <row r="2" spans="1:39" ht="15" customHeight="1">
      <c r="A2" s="66" t="s">
        <v>1866</v>
      </c>
      <c r="B2" s="31" t="s">
        <v>1392</v>
      </c>
      <c r="C2" s="68">
        <v>805</v>
      </c>
      <c r="D2" s="70" t="s">
        <v>63</v>
      </c>
      <c r="E2" s="71"/>
      <c r="F2" s="71"/>
      <c r="G2" s="72"/>
      <c r="H2" s="63" t="s">
        <v>53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39" ht="15" customHeight="1">
      <c r="A3" s="67"/>
      <c r="B3" s="30" t="s">
        <v>1393</v>
      </c>
      <c r="C3" s="69"/>
      <c r="D3" s="70" t="s">
        <v>1386</v>
      </c>
      <c r="E3" s="71"/>
      <c r="F3" s="71"/>
      <c r="G3" s="72"/>
      <c r="H3" s="63" t="s">
        <v>1385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</row>
    <row r="4" spans="1:39" ht="15" customHeight="1">
      <c r="A4" s="73">
        <f>DATE</f>
        <v>42421</v>
      </c>
      <c r="B4" s="28" t="s">
        <v>1389</v>
      </c>
      <c r="C4" s="29"/>
      <c r="D4" s="75">
        <f>ROUND($C$2/12*MONTH,0)</f>
        <v>134</v>
      </c>
      <c r="E4" s="76"/>
      <c r="F4" s="76"/>
      <c r="G4" s="77"/>
      <c r="H4" s="47">
        <f>ROUND($C$2/12,0)</f>
        <v>67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39" ht="15" customHeight="1">
      <c r="A5" s="74"/>
      <c r="B5" s="28" t="s">
        <v>1390</v>
      </c>
      <c r="C5" s="29"/>
      <c r="D5" s="75"/>
      <c r="E5" s="76"/>
      <c r="F5" s="76"/>
      <c r="G5" s="77"/>
      <c r="H5" s="47">
        <f>$I$15</f>
        <v>20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</row>
    <row r="6" spans="1:39" ht="15" customHeight="1">
      <c r="A6" s="44" t="s">
        <v>19</v>
      </c>
      <c r="B6" s="30" t="s">
        <v>1867</v>
      </c>
      <c r="C6" s="30"/>
      <c r="D6" s="25" t="s">
        <v>2</v>
      </c>
      <c r="E6" s="25" t="s">
        <v>3</v>
      </c>
      <c r="F6" s="25" t="s">
        <v>4</v>
      </c>
      <c r="G6" s="25" t="s">
        <v>5</v>
      </c>
      <c r="H6" s="25" t="s">
        <v>49</v>
      </c>
      <c r="I6" s="81" t="s">
        <v>20</v>
      </c>
      <c r="J6" s="81" t="s">
        <v>20</v>
      </c>
      <c r="K6" s="81" t="s">
        <v>21</v>
      </c>
      <c r="L6" s="81" t="s">
        <v>22</v>
      </c>
      <c r="M6" s="81" t="s">
        <v>23</v>
      </c>
      <c r="N6" s="81"/>
      <c r="O6" s="81" t="s">
        <v>24</v>
      </c>
      <c r="P6" s="81" t="s">
        <v>54</v>
      </c>
      <c r="Q6" s="81" t="s">
        <v>24</v>
      </c>
      <c r="R6" s="81" t="s">
        <v>25</v>
      </c>
      <c r="S6" s="82"/>
    </row>
    <row r="7" spans="1:39" ht="15" customHeight="1">
      <c r="A7" s="83" t="s">
        <v>896</v>
      </c>
      <c r="B7" s="30" t="s">
        <v>1387</v>
      </c>
      <c r="C7" s="30"/>
      <c r="D7" s="25"/>
      <c r="E7" s="25"/>
      <c r="F7" s="25"/>
      <c r="G7" s="25"/>
      <c r="H7" s="25" t="s">
        <v>1388</v>
      </c>
      <c r="I7" s="81" t="s">
        <v>1394</v>
      </c>
      <c r="J7" s="81" t="s">
        <v>1394</v>
      </c>
      <c r="K7" s="81" t="s">
        <v>1395</v>
      </c>
      <c r="L7" s="81" t="s">
        <v>1396</v>
      </c>
      <c r="M7" s="81" t="s">
        <v>1397</v>
      </c>
      <c r="N7" s="81"/>
      <c r="O7" s="81" t="s">
        <v>1398</v>
      </c>
      <c r="P7" s="81" t="s">
        <v>1399</v>
      </c>
      <c r="Q7" s="81" t="s">
        <v>1398</v>
      </c>
      <c r="R7" s="81" t="s">
        <v>1400</v>
      </c>
      <c r="S7" s="82"/>
    </row>
    <row r="8" spans="1:39" hidden="1">
      <c r="A8" s="84"/>
      <c r="B8" s="20"/>
      <c r="C8" s="20"/>
      <c r="D8" s="20" t="s">
        <v>2</v>
      </c>
      <c r="E8" s="20" t="s">
        <v>3</v>
      </c>
      <c r="F8" s="20" t="s">
        <v>4</v>
      </c>
      <c r="G8" s="20" t="s">
        <v>5</v>
      </c>
      <c r="H8" s="20" t="s">
        <v>55</v>
      </c>
      <c r="I8" s="20" t="s">
        <v>6</v>
      </c>
      <c r="J8" s="20" t="s">
        <v>70</v>
      </c>
      <c r="K8" s="20" t="s">
        <v>7</v>
      </c>
      <c r="L8" s="20" t="s">
        <v>8</v>
      </c>
      <c r="M8" s="20" t="s">
        <v>9</v>
      </c>
      <c r="N8" s="20" t="s">
        <v>10</v>
      </c>
      <c r="O8" s="20" t="s">
        <v>57</v>
      </c>
      <c r="P8" s="20" t="s">
        <v>56</v>
      </c>
      <c r="Q8" s="20" t="s">
        <v>11</v>
      </c>
      <c r="R8" s="20" t="s">
        <v>12</v>
      </c>
      <c r="S8" s="21" t="s">
        <v>13</v>
      </c>
    </row>
    <row r="9" spans="1:39">
      <c r="A9" s="13" t="s">
        <v>1868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4" t="s">
        <v>1381</v>
      </c>
      <c r="B10" s="14"/>
      <c r="C10" s="14"/>
      <c r="D10" s="11">
        <f>SUM(X$17:X$27)</f>
        <v>8</v>
      </c>
      <c r="E10" s="11">
        <f t="shared" ref="E10:S10" si="0">SUM(Y$17:Y$27)</f>
        <v>17</v>
      </c>
      <c r="F10" s="11">
        <f t="shared" si="0"/>
        <v>147</v>
      </c>
      <c r="G10" s="11">
        <f t="shared" si="0"/>
        <v>238</v>
      </c>
      <c r="H10" s="11">
        <f t="shared" si="0"/>
        <v>1</v>
      </c>
      <c r="I10" s="11">
        <f t="shared" si="0"/>
        <v>3</v>
      </c>
      <c r="J10" s="11">
        <f t="shared" si="0"/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 t="shared" si="0"/>
        <v>89</v>
      </c>
      <c r="S10" s="11">
        <f t="shared" si="0"/>
        <v>6</v>
      </c>
    </row>
    <row r="11" spans="1:39">
      <c r="A11" s="24" t="s">
        <v>1380</v>
      </c>
      <c r="B11" s="14"/>
      <c r="C11" s="14"/>
      <c r="D11" s="11">
        <f>SUM(X$28:X$38)</f>
        <v>10</v>
      </c>
      <c r="E11" s="11">
        <f t="shared" ref="E11:S11" si="1">SUM(Y$28:Y$38)</f>
        <v>26</v>
      </c>
      <c r="F11" s="11">
        <f t="shared" si="1"/>
        <v>136</v>
      </c>
      <c r="G11" s="11">
        <f t="shared" si="1"/>
        <v>211</v>
      </c>
      <c r="H11" s="11">
        <f t="shared" si="1"/>
        <v>15</v>
      </c>
      <c r="I11" s="11">
        <f t="shared" si="1"/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4" t="s">
        <v>1382</v>
      </c>
      <c r="B12" s="14"/>
      <c r="C12" s="14"/>
      <c r="D12" s="11">
        <f>SUM(X$39:X$49)</f>
        <v>9</v>
      </c>
      <c r="E12" s="11">
        <f t="shared" ref="E12:S12" si="2">SUM(Y$39:Y$49)</f>
        <v>24</v>
      </c>
      <c r="F12" s="11">
        <f t="shared" si="2"/>
        <v>132</v>
      </c>
      <c r="G12" s="11">
        <f t="shared" si="2"/>
        <v>190</v>
      </c>
      <c r="H12" s="11">
        <f t="shared" si="2"/>
        <v>17</v>
      </c>
      <c r="I12" s="11">
        <f t="shared" si="2"/>
        <v>13</v>
      </c>
      <c r="J12" s="11">
        <f t="shared" si="2"/>
        <v>12</v>
      </c>
      <c r="K12" s="11">
        <f t="shared" si="2"/>
        <v>511</v>
      </c>
      <c r="L12" s="11">
        <f t="shared" si="2"/>
        <v>203</v>
      </c>
      <c r="M12" s="11">
        <f t="shared" si="2"/>
        <v>729</v>
      </c>
      <c r="N12" s="11">
        <f t="shared" si="2"/>
        <v>984</v>
      </c>
      <c r="O12" s="11">
        <f t="shared" si="2"/>
        <v>495</v>
      </c>
      <c r="P12" s="11">
        <f t="shared" si="2"/>
        <v>24</v>
      </c>
      <c r="Q12" s="11">
        <f t="shared" si="2"/>
        <v>375</v>
      </c>
      <c r="R12" s="11">
        <f t="shared" si="2"/>
        <v>146</v>
      </c>
      <c r="S12" s="11">
        <f t="shared" si="2"/>
        <v>11</v>
      </c>
    </row>
    <row r="13" spans="1:39">
      <c r="A13" s="24" t="s">
        <v>1383</v>
      </c>
      <c r="B13" s="14"/>
      <c r="C13" s="14"/>
      <c r="D13" s="11">
        <f>SUM(X$50:X$60)</f>
        <v>0</v>
      </c>
      <c r="E13" s="11">
        <f t="shared" ref="E13:S13" si="3">SUM(Y$50:Y$60)</f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4" t="s">
        <v>1384</v>
      </c>
      <c r="B14" s="14"/>
      <c r="C14" s="14"/>
      <c r="D14" s="11">
        <f>SUM(X$61:X$71)</f>
        <v>0</v>
      </c>
      <c r="E14" s="11">
        <f t="shared" ref="E14:S14" si="4">SUM(Y$61:Y$71)</f>
        <v>0</v>
      </c>
      <c r="F14" s="11">
        <f t="shared" si="4"/>
        <v>0</v>
      </c>
      <c r="G14" s="11">
        <f t="shared" si="4"/>
        <v>0</v>
      </c>
      <c r="H14" s="11">
        <f t="shared" si="4"/>
        <v>0</v>
      </c>
      <c r="I14" s="11">
        <f t="shared" si="4"/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1391</v>
      </c>
      <c r="B15" s="15"/>
      <c r="C15" s="15"/>
      <c r="D15" s="19">
        <f>SUM(D10:D14)</f>
        <v>27</v>
      </c>
      <c r="E15" s="19">
        <f>SUM(E10:E14)</f>
        <v>67</v>
      </c>
      <c r="F15" s="19">
        <f>SUM(F10:F14)</f>
        <v>415</v>
      </c>
      <c r="G15" s="19">
        <f>SUM(G10:G14)</f>
        <v>639</v>
      </c>
      <c r="H15" s="19">
        <f>SUM(H10:H14)</f>
        <v>33</v>
      </c>
      <c r="I15" s="19">
        <f>SUM(I10:I14)</f>
        <v>20</v>
      </c>
      <c r="J15" s="19">
        <f>SUM(J10:J14)</f>
        <v>19</v>
      </c>
      <c r="K15" s="19">
        <f>SUM(K10:K14)</f>
        <v>1580</v>
      </c>
      <c r="L15" s="19">
        <f>SUM(L10:L14)</f>
        <v>516</v>
      </c>
      <c r="M15" s="19">
        <f>SUM(M10:M14)</f>
        <v>1867</v>
      </c>
      <c r="N15" s="19">
        <f>SUM(N10:N14)</f>
        <v>3038</v>
      </c>
      <c r="O15" s="19">
        <f>SUM(O10:O14)</f>
        <v>1376</v>
      </c>
      <c r="P15" s="19">
        <f>SUM(P10:P14)</f>
        <v>73</v>
      </c>
      <c r="Q15" s="19">
        <f>SUM(Q10:Q14)</f>
        <v>1088</v>
      </c>
      <c r="R15" s="19">
        <f>SUM(R10:R14)</f>
        <v>373</v>
      </c>
      <c r="S15" s="19">
        <f>SUM(S10:S14)</f>
        <v>19</v>
      </c>
    </row>
    <row r="16" spans="1:39">
      <c r="T16" s="26"/>
      <c r="U16" s="26"/>
      <c r="V16" s="26"/>
      <c r="W16" s="26"/>
      <c r="X16" s="26" t="s">
        <v>2</v>
      </c>
      <c r="Y16" s="26" t="s">
        <v>3</v>
      </c>
      <c r="Z16" s="26" t="s">
        <v>4</v>
      </c>
      <c r="AA16" s="26" t="s">
        <v>5</v>
      </c>
      <c r="AB16" s="26" t="s">
        <v>55</v>
      </c>
      <c r="AC16" s="26" t="s">
        <v>6</v>
      </c>
      <c r="AD16" s="26" t="s">
        <v>70</v>
      </c>
      <c r="AE16" s="26" t="s">
        <v>7</v>
      </c>
      <c r="AF16" s="26" t="s">
        <v>8</v>
      </c>
      <c r="AG16" s="26" t="s">
        <v>9</v>
      </c>
      <c r="AH16" s="26" t="s">
        <v>10</v>
      </c>
      <c r="AI16" s="26" t="s">
        <v>57</v>
      </c>
      <c r="AJ16" s="26" t="s">
        <v>56</v>
      </c>
      <c r="AK16" s="26" t="s">
        <v>11</v>
      </c>
      <c r="AL16" s="26" t="s">
        <v>12</v>
      </c>
      <c r="AM16" s="26" t="s">
        <v>13</v>
      </c>
    </row>
    <row r="17" spans="4:39">
      <c r="T17" s="26" t="s">
        <v>38</v>
      </c>
      <c r="U17" s="85" t="s">
        <v>1869</v>
      </c>
      <c r="V17" s="14" t="str">
        <f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26" t="s">
        <v>43</v>
      </c>
      <c r="U18" s="85"/>
      <c r="V18" s="14" t="str">
        <f>CONCATENATE(YEAR,":",MONTH,":1:7:", $T18)</f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26" t="s">
        <v>42</v>
      </c>
      <c r="U19" s="85"/>
      <c r="V19" s="14" t="str">
        <f>CONCATENATE(YEAR,":",MONTH,":1:7:", $T19)</f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26" t="s">
        <v>41</v>
      </c>
      <c r="U20" s="85"/>
      <c r="V20" s="14" t="str">
        <f>CONCATENATE(YEAR,":",MONTH,":1:7:", $T20)</f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26" t="s">
        <v>40</v>
      </c>
      <c r="U21" s="85"/>
      <c r="V21" s="14" t="str">
        <f>CONCATENATE(YEAR,":",MONTH,":1:7:", $T21)</f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26" t="s">
        <v>48</v>
      </c>
      <c r="U22" s="85"/>
      <c r="V22" s="14" t="str">
        <f>CONCATENATE(YEAR,":",MONTH,":1:7:", $T22)</f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26" t="s">
        <v>44</v>
      </c>
      <c r="U23" s="85"/>
      <c r="V23" s="14" t="str">
        <f>CONCATENATE(YEAR,":",MONTH,":1:7:", $T23)</f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26" t="s">
        <v>47</v>
      </c>
      <c r="U24" s="85"/>
      <c r="V24" s="14" t="str">
        <f>CONCATENATE(YEAR,":",MONTH,":1:7:", $T24)</f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26" t="s">
        <v>46</v>
      </c>
      <c r="U25" s="85"/>
      <c r="V25" s="14" t="str">
        <f>CONCATENATE(YEAR,":",MONTH,":1:7:", $T25)</f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26" t="s">
        <v>45</v>
      </c>
      <c r="U26" s="85"/>
      <c r="V26" s="14" t="str">
        <f>CONCATENATE(YEAR,":",MONTH,":1:7:", $T26)</f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26" t="s">
        <v>39</v>
      </c>
      <c r="U27" s="85"/>
      <c r="V27" s="14" t="str">
        <f>CONCATENATE(YEAR,":",MONTH,":1:7:", $T27)</f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26" t="s">
        <v>38</v>
      </c>
      <c r="U28" s="86" t="s">
        <v>1870</v>
      </c>
      <c r="V28" s="87" t="str">
        <f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26" t="s">
        <v>43</v>
      </c>
      <c r="U29" s="86"/>
      <c r="V29" s="87" t="str">
        <f>CONCATENATE(YEAR,":",MONTH,":2:7:", $T29)</f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26" t="s">
        <v>42</v>
      </c>
      <c r="U30" s="86"/>
      <c r="V30" s="87" t="str">
        <f>CONCATENATE(YEAR,":",MONTH,":2:7:", $T30)</f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26" t="s">
        <v>41</v>
      </c>
      <c r="U31" s="86"/>
      <c r="V31" s="87" t="str">
        <f>CONCATENATE(YEAR,":",MONTH,":2:7:", $T31)</f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26" t="s">
        <v>40</v>
      </c>
      <c r="U32" s="86"/>
      <c r="V32" s="87" t="str">
        <f>CONCATENATE(YEAR,":",MONTH,":2:7:", $T32)</f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26" t="s">
        <v>48</v>
      </c>
      <c r="U33" s="86"/>
      <c r="V33" s="87" t="str">
        <f>CONCATENATE(YEAR,":",MONTH,":2:7:", $T33)</f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26" t="s">
        <v>44</v>
      </c>
      <c r="U34" s="86"/>
      <c r="V34" s="87" t="str">
        <f>CONCATENATE(YEAR,":",MONTH,":2:7:", $T34)</f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26" t="s">
        <v>47</v>
      </c>
      <c r="U35" s="86"/>
      <c r="V35" s="87" t="str">
        <f>CONCATENATE(YEAR,":",MONTH,":2:7:", $T35)</f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26" t="s">
        <v>46</v>
      </c>
      <c r="U36" s="86"/>
      <c r="V36" s="87" t="str">
        <f>CONCATENATE(YEAR,":",MONTH,":2:7:", $T36)</f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26" t="s">
        <v>45</v>
      </c>
      <c r="U37" s="86"/>
      <c r="V37" s="87" t="str">
        <f>CONCATENATE(YEAR,":",MONTH,":2:7:", $T37)</f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26" t="s">
        <v>39</v>
      </c>
      <c r="U38" s="86"/>
      <c r="V38" s="87" t="str">
        <f>CONCATENATE(YEAR,":",MONTH,":2:7:", $T38)</f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26" t="s">
        <v>38</v>
      </c>
      <c r="U39" s="86" t="s">
        <v>1871</v>
      </c>
      <c r="V39" s="87" t="str">
        <f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26" t="s">
        <v>43</v>
      </c>
      <c r="U40" s="86"/>
      <c r="V40" s="87" t="str">
        <f>CONCATENATE(YEAR,":",MONTH,":3:7:", $T40)</f>
        <v>2016:2:3:7:HUALIAN</v>
      </c>
      <c r="W40" s="14">
        <f>MATCH($V40,REPORT_DATA_BY_ZONE!$A:$A, 0)</f>
        <v>59</v>
      </c>
      <c r="X40" s="11">
        <f>IFERROR(INDEX(REPORT_DATA_BY_ZONE!$A:$AG,$W40,MATCH(X$16,REPORT_DATA_BY_ZONE!$A$1:$AG$1,0)), "")</f>
        <v>1</v>
      </c>
      <c r="Y40" s="11">
        <f>IFERROR(INDEX(REPORT_DATA_BY_ZONE!$A:$AG,$W40,MATCH(Y$16,REPORT_DATA_BY_ZONE!$A$1:$AG$1,0)), "")</f>
        <v>2</v>
      </c>
      <c r="Z40" s="11">
        <f>IFERROR(INDEX(REPORT_DATA_BY_ZONE!$A:$AG,$W40,MATCH(Z$16,REPORT_DATA_BY_ZONE!$A$1:$AG$1,0)), "")</f>
        <v>10</v>
      </c>
      <c r="AA40" s="11">
        <f>IFERROR(INDEX(REPORT_DATA_BY_ZONE!$A:$AG,$W40,MATCH(AA$16,REPORT_DATA_BY_ZONE!$A$1:$AG$1,0)), "")</f>
        <v>15</v>
      </c>
      <c r="AB40" s="11">
        <f>IFERROR(INDEX(REPORT_DATA_BY_ZONE!$A:$AG,$W40,MATCH(AB$16,REPORT_DATA_BY_ZONE!$A$1:$AG$1,0)), "")</f>
        <v>1</v>
      </c>
      <c r="AC40" s="11">
        <f>IFERROR(INDEX(REPORT_DATA_BY_ZONE!$A:$AG,$W40,MATCH(AC$16,REPORT_DATA_BY_ZONE!$A$1:$AG$1,0)), "")</f>
        <v>2</v>
      </c>
      <c r="AD40" s="11">
        <f>IFERROR(INDEX(REPORT_DATA_BY_ZONE!$A:$AG,$W40,MATCH(AD$16,REPORT_DATA_BY_ZONE!$A$1:$AG$1,0)), "")</f>
        <v>2</v>
      </c>
      <c r="AE40" s="11">
        <f>IFERROR(INDEX(REPORT_DATA_BY_ZONE!$A:$AG,$W40,MATCH(AE$16,REPORT_DATA_BY_ZONE!$A$1:$AG$1,0)), "")</f>
        <v>40</v>
      </c>
      <c r="AF40" s="11">
        <f>IFERROR(INDEX(REPORT_DATA_BY_ZONE!$A:$AG,$W40,MATCH(AF$16,REPORT_DATA_BY_ZONE!$A$1:$AG$1,0)), "")</f>
        <v>10</v>
      </c>
      <c r="AG40" s="11">
        <f>IFERROR(INDEX(REPORT_DATA_BY_ZONE!$A:$AG,$W40,MATCH(AG$16,REPORT_DATA_BY_ZONE!$A$1:$AG$1,0)), "")</f>
        <v>39</v>
      </c>
      <c r="AH40" s="11">
        <f>IFERROR(INDEX(REPORT_DATA_BY_ZONE!$A:$AG,$W40,MATCH(AH$16,REPORT_DATA_BY_ZONE!$A$1:$AG$1,0)), "")</f>
        <v>79</v>
      </c>
      <c r="AI40" s="11">
        <f>IFERROR(INDEX(REPORT_DATA_BY_ZONE!$A:$AG,$W40,MATCH(AI$16,REPORT_DATA_BY_ZONE!$A$1:$AG$1,0)), "")</f>
        <v>40</v>
      </c>
      <c r="AJ40" s="11">
        <f>IFERROR(INDEX(REPORT_DATA_BY_ZONE!$A:$AG,$W40,MATCH(AJ$16,REPORT_DATA_BY_ZONE!$A$1:$AG$1,0)), "")</f>
        <v>1</v>
      </c>
      <c r="AK40" s="11">
        <f>IFERROR(INDEX(REPORT_DATA_BY_ZONE!$A:$AG,$W40,MATCH(AK$16,REPORT_DATA_BY_ZONE!$A$1:$AG$1,0)), "")</f>
        <v>23</v>
      </c>
      <c r="AL40" s="11">
        <f>IFERROR(INDEX(REPORT_DATA_BY_ZONE!$A:$AG,$W40,MATCH(AL$16,REPORT_DATA_BY_ZONE!$A$1:$AG$1,0)), "")</f>
        <v>9</v>
      </c>
      <c r="AM40" s="11">
        <f>IFERROR(INDEX(REPORT_DATA_BY_ZONE!$A:$AG,$W40,MATCH(AM$16,REPORT_DATA_BY_ZONE!$A$1:$AG$1,0)), "")</f>
        <v>1</v>
      </c>
    </row>
    <row r="41" spans="20:39">
      <c r="T41" s="26" t="s">
        <v>42</v>
      </c>
      <c r="U41" s="86"/>
      <c r="V41" s="87" t="str">
        <f>CONCATENATE(YEAR,":",MONTH,":3:7:", $T41)</f>
        <v>2016:2:3:7:TAIDONG</v>
      </c>
      <c r="W41" s="14">
        <f>MATCH($V41,REPORT_DATA_BY_ZONE!$A:$A, 0)</f>
        <v>62</v>
      </c>
      <c r="X41" s="11">
        <f>IFERROR(INDEX(REPORT_DATA_BY_ZONE!$A:$AG,$W41,MATCH(X$16,REPORT_DATA_BY_ZONE!$A$1:$AG$1,0)), "")</f>
        <v>0</v>
      </c>
      <c r="Y41" s="11">
        <f>IFERROR(INDEX(REPORT_DATA_BY_ZONE!$A:$AG,$W41,MATCH(Y$16,REPORT_DATA_BY_ZONE!$A$1:$AG$1,0)), "")</f>
        <v>2</v>
      </c>
      <c r="Z41" s="11">
        <f>IFERROR(INDEX(REPORT_DATA_BY_ZONE!$A:$AG,$W41,MATCH(Z$16,REPORT_DATA_BY_ZONE!$A$1:$AG$1,0)), "")</f>
        <v>16</v>
      </c>
      <c r="AA41" s="11">
        <f>IFERROR(INDEX(REPORT_DATA_BY_ZONE!$A:$AG,$W41,MATCH(AA$16,REPORT_DATA_BY_ZONE!$A$1:$AG$1,0)), "")</f>
        <v>11</v>
      </c>
      <c r="AB41" s="11">
        <f>IFERROR(INDEX(REPORT_DATA_BY_ZONE!$A:$AG,$W41,MATCH(AB$16,REPORT_DATA_BY_ZONE!$A$1:$AG$1,0)), "")</f>
        <v>2</v>
      </c>
      <c r="AC41" s="11">
        <f>IFERROR(INDEX(REPORT_DATA_BY_ZONE!$A:$AG,$W41,MATCH(AC$16,REPORT_DATA_BY_ZONE!$A$1:$AG$1,0)), "")</f>
        <v>1</v>
      </c>
      <c r="AD41" s="11">
        <f>IFERROR(INDEX(REPORT_DATA_BY_ZONE!$A:$AG,$W41,MATCH(AD$16,REPORT_DATA_BY_ZONE!$A$1:$AG$1,0)), "")</f>
        <v>1</v>
      </c>
      <c r="AE41" s="11">
        <f>IFERROR(INDEX(REPORT_DATA_BY_ZONE!$A:$AG,$W41,MATCH(AE$16,REPORT_DATA_BY_ZONE!$A$1:$AG$1,0)), "")</f>
        <v>32</v>
      </c>
      <c r="AF41" s="11">
        <f>IFERROR(INDEX(REPORT_DATA_BY_ZONE!$A:$AG,$W41,MATCH(AF$16,REPORT_DATA_BY_ZONE!$A$1:$AG$1,0)), "")</f>
        <v>12</v>
      </c>
      <c r="AG41" s="11">
        <f>IFERROR(INDEX(REPORT_DATA_BY_ZONE!$A:$AG,$W41,MATCH(AG$16,REPORT_DATA_BY_ZONE!$A$1:$AG$1,0)), "")</f>
        <v>45</v>
      </c>
      <c r="AH41" s="11">
        <f>IFERROR(INDEX(REPORT_DATA_BY_ZONE!$A:$AG,$W41,MATCH(AH$16,REPORT_DATA_BY_ZONE!$A$1:$AG$1,0)), "")</f>
        <v>83</v>
      </c>
      <c r="AI41" s="11">
        <f>IFERROR(INDEX(REPORT_DATA_BY_ZONE!$A:$AG,$W41,MATCH(AI$16,REPORT_DATA_BY_ZONE!$A$1:$AG$1,0)), "")</f>
        <v>31</v>
      </c>
      <c r="AJ41" s="11">
        <f>IFERROR(INDEX(REPORT_DATA_BY_ZONE!$A:$AG,$W41,MATCH(AJ$16,REPORT_DATA_BY_ZONE!$A$1:$AG$1,0)), "")</f>
        <v>0</v>
      </c>
      <c r="AK41" s="11">
        <f>IFERROR(INDEX(REPORT_DATA_BY_ZONE!$A:$AG,$W41,MATCH(AK$16,REPORT_DATA_BY_ZONE!$A$1:$AG$1,0)), "")</f>
        <v>21</v>
      </c>
      <c r="AL41" s="11">
        <f>IFERROR(INDEX(REPORT_DATA_BY_ZONE!$A:$AG,$W41,MATCH(AL$16,REPORT_DATA_BY_ZONE!$A$1:$AG$1,0)), "")</f>
        <v>12</v>
      </c>
      <c r="AM41" s="11">
        <f>IFERROR(INDEX(REPORT_DATA_BY_ZONE!$A:$AG,$W41,MATCH(AM$16,REPORT_DATA_BY_ZONE!$A$1:$AG$1,0)), "")</f>
        <v>0</v>
      </c>
    </row>
    <row r="42" spans="20:39">
      <c r="T42" s="26" t="s">
        <v>41</v>
      </c>
      <c r="U42" s="86"/>
      <c r="V42" s="87" t="str">
        <f>CONCATENATE(YEAR,":",MONTH,":3:7:", $T42)</f>
        <v>2016:2:3:7:ZHUNAN</v>
      </c>
      <c r="W42" s="14">
        <f>MATCH($V42,REPORT_DATA_BY_ZONE!$A:$A, 0)</f>
        <v>66</v>
      </c>
      <c r="X42" s="11">
        <f>IFERROR(INDEX(REPORT_DATA_BY_ZONE!$A:$AG,$W42,MATCH(X$16,REPORT_DATA_BY_ZONE!$A$1:$AG$1,0)), "")</f>
        <v>0</v>
      </c>
      <c r="Y42" s="11">
        <f>IFERROR(INDEX(REPORT_DATA_BY_ZONE!$A:$AG,$W42,MATCH(Y$16,REPORT_DATA_BY_ZONE!$A$1:$AG$1,0)), "")</f>
        <v>4</v>
      </c>
      <c r="Z42" s="11">
        <f>IFERROR(INDEX(REPORT_DATA_BY_ZONE!$A:$AG,$W42,MATCH(Z$16,REPORT_DATA_BY_ZONE!$A$1:$AG$1,0)), "")</f>
        <v>6</v>
      </c>
      <c r="AA42" s="11">
        <f>IFERROR(INDEX(REPORT_DATA_BY_ZONE!$A:$AG,$W42,MATCH(AA$16,REPORT_DATA_BY_ZONE!$A$1:$AG$1,0)), "")</f>
        <v>6</v>
      </c>
      <c r="AB42" s="11">
        <f>IFERROR(INDEX(REPORT_DATA_BY_ZONE!$A:$AG,$W42,MATCH(AB$16,REPORT_DATA_BY_ZONE!$A$1:$AG$1,0)), "")</f>
        <v>1</v>
      </c>
      <c r="AC42" s="11">
        <f>IFERROR(INDEX(REPORT_DATA_BY_ZONE!$A:$AG,$W42,MATCH(AC$16,REPORT_DATA_BY_ZONE!$A$1:$AG$1,0)), "")</f>
        <v>0</v>
      </c>
      <c r="AD42" s="11">
        <f>IFERROR(INDEX(REPORT_DATA_BY_ZONE!$A:$AG,$W42,MATCH(AD$16,REPORT_DATA_BY_ZONE!$A$1:$AG$1,0)), "")</f>
        <v>0</v>
      </c>
      <c r="AE42" s="11">
        <f>IFERROR(INDEX(REPORT_DATA_BY_ZONE!$A:$AG,$W42,MATCH(AE$16,REPORT_DATA_BY_ZONE!$A$1:$AG$1,0)), "")</f>
        <v>19</v>
      </c>
      <c r="AF42" s="11">
        <f>IFERROR(INDEX(REPORT_DATA_BY_ZONE!$A:$AG,$W42,MATCH(AF$16,REPORT_DATA_BY_ZONE!$A$1:$AG$1,0)), "")</f>
        <v>11</v>
      </c>
      <c r="AG42" s="11">
        <f>IFERROR(INDEX(REPORT_DATA_BY_ZONE!$A:$AG,$W42,MATCH(AG$16,REPORT_DATA_BY_ZONE!$A$1:$AG$1,0)), "")</f>
        <v>43</v>
      </c>
      <c r="AH42" s="11">
        <f>IFERROR(INDEX(REPORT_DATA_BY_ZONE!$A:$AG,$W42,MATCH(AH$16,REPORT_DATA_BY_ZONE!$A$1:$AG$1,0)), "")</f>
        <v>81</v>
      </c>
      <c r="AI42" s="11">
        <f>IFERROR(INDEX(REPORT_DATA_BY_ZONE!$A:$AG,$W42,MATCH(AI$16,REPORT_DATA_BY_ZONE!$A$1:$AG$1,0)), "")</f>
        <v>29</v>
      </c>
      <c r="AJ42" s="11">
        <f>IFERROR(INDEX(REPORT_DATA_BY_ZONE!$A:$AG,$W42,MATCH(AJ$16,REPORT_DATA_BY_ZONE!$A$1:$AG$1,0)), "")</f>
        <v>1</v>
      </c>
      <c r="AK42" s="11">
        <f>IFERROR(INDEX(REPORT_DATA_BY_ZONE!$A:$AG,$W42,MATCH(AK$16,REPORT_DATA_BY_ZONE!$A$1:$AG$1,0)), "")</f>
        <v>25</v>
      </c>
      <c r="AL42" s="11">
        <f>IFERROR(INDEX(REPORT_DATA_BY_ZONE!$A:$AG,$W42,MATCH(AL$16,REPORT_DATA_BY_ZONE!$A$1:$AG$1,0)), "")</f>
        <v>10</v>
      </c>
      <c r="AM42" s="11">
        <f>IFERROR(INDEX(REPORT_DATA_BY_ZONE!$A:$AG,$W42,MATCH(AM$16,REPORT_DATA_BY_ZONE!$A$1:$AG$1,0)), "")</f>
        <v>0</v>
      </c>
    </row>
    <row r="43" spans="20:39">
      <c r="T43" s="26" t="s">
        <v>40</v>
      </c>
      <c r="U43" s="86"/>
      <c r="V43" s="87" t="str">
        <f>CONCATENATE(YEAR,":",MONTH,":3:7:", $T43)</f>
        <v>2016:2:3:7:XINZHU</v>
      </c>
      <c r="W43" s="14">
        <f>MATCH($V43,REPORT_DATA_BY_ZONE!$A:$A, 0)</f>
        <v>65</v>
      </c>
      <c r="X43" s="11">
        <f>IFERROR(INDEX(REPORT_DATA_BY_ZONE!$A:$AG,$W43,MATCH(X$16,REPORT_DATA_BY_ZONE!$A$1:$AG$1,0)), "")</f>
        <v>3</v>
      </c>
      <c r="Y43" s="11">
        <f>IFERROR(INDEX(REPORT_DATA_BY_ZONE!$A:$AG,$W43,MATCH(Y$16,REPORT_DATA_BY_ZONE!$A$1:$AG$1,0)), "")</f>
        <v>2</v>
      </c>
      <c r="Z43" s="11">
        <f>IFERROR(INDEX(REPORT_DATA_BY_ZONE!$A:$AG,$W43,MATCH(Z$16,REPORT_DATA_BY_ZONE!$A$1:$AG$1,0)), "")</f>
        <v>12</v>
      </c>
      <c r="AA43" s="11">
        <f>IFERROR(INDEX(REPORT_DATA_BY_ZONE!$A:$AG,$W43,MATCH(AA$16,REPORT_DATA_BY_ZONE!$A$1:$AG$1,0)), "")</f>
        <v>24</v>
      </c>
      <c r="AB43" s="11">
        <f>IFERROR(INDEX(REPORT_DATA_BY_ZONE!$A:$AG,$W43,MATCH(AB$16,REPORT_DATA_BY_ZONE!$A$1:$AG$1,0)), "")</f>
        <v>4</v>
      </c>
      <c r="AC43" s="11">
        <f>IFERROR(INDEX(REPORT_DATA_BY_ZONE!$A:$AG,$W43,MATCH(AC$16,REPORT_DATA_BY_ZONE!$A$1:$AG$1,0)), "")</f>
        <v>2</v>
      </c>
      <c r="AD43" s="11">
        <f>IFERROR(INDEX(REPORT_DATA_BY_ZONE!$A:$AG,$W43,MATCH(AD$16,REPORT_DATA_BY_ZONE!$A$1:$AG$1,0)), "")</f>
        <v>2</v>
      </c>
      <c r="AE43" s="11">
        <f>IFERROR(INDEX(REPORT_DATA_BY_ZONE!$A:$AG,$W43,MATCH(AE$16,REPORT_DATA_BY_ZONE!$A$1:$AG$1,0)), "")</f>
        <v>46</v>
      </c>
      <c r="AF43" s="11">
        <f>IFERROR(INDEX(REPORT_DATA_BY_ZONE!$A:$AG,$W43,MATCH(AF$16,REPORT_DATA_BY_ZONE!$A$1:$AG$1,0)), "")</f>
        <v>19</v>
      </c>
      <c r="AG43" s="11">
        <f>IFERROR(INDEX(REPORT_DATA_BY_ZONE!$A:$AG,$W43,MATCH(AG$16,REPORT_DATA_BY_ZONE!$A$1:$AG$1,0)), "")</f>
        <v>70</v>
      </c>
      <c r="AH43" s="11">
        <f>IFERROR(INDEX(REPORT_DATA_BY_ZONE!$A:$AG,$W43,MATCH(AH$16,REPORT_DATA_BY_ZONE!$A$1:$AG$1,0)), "")</f>
        <v>93</v>
      </c>
      <c r="AI43" s="11">
        <f>IFERROR(INDEX(REPORT_DATA_BY_ZONE!$A:$AG,$W43,MATCH(AI$16,REPORT_DATA_BY_ZONE!$A$1:$AG$1,0)), "")</f>
        <v>46</v>
      </c>
      <c r="AJ43" s="11">
        <f>IFERROR(INDEX(REPORT_DATA_BY_ZONE!$A:$AG,$W43,MATCH(AJ$16,REPORT_DATA_BY_ZONE!$A$1:$AG$1,0)), "")</f>
        <v>1</v>
      </c>
      <c r="AK43" s="11">
        <f>IFERROR(INDEX(REPORT_DATA_BY_ZONE!$A:$AG,$W43,MATCH(AK$16,REPORT_DATA_BY_ZONE!$A$1:$AG$1,0)), "")</f>
        <v>44</v>
      </c>
      <c r="AL43" s="11">
        <f>IFERROR(INDEX(REPORT_DATA_BY_ZONE!$A:$AG,$W43,MATCH(AL$16,REPORT_DATA_BY_ZONE!$A$1:$AG$1,0)), "")</f>
        <v>21</v>
      </c>
      <c r="AM43" s="11">
        <f>IFERROR(INDEX(REPORT_DATA_BY_ZONE!$A:$AG,$W43,MATCH(AM$16,REPORT_DATA_BY_ZONE!$A$1:$AG$1,0)), "")</f>
        <v>2</v>
      </c>
    </row>
    <row r="44" spans="20:39">
      <c r="T44" s="26" t="s">
        <v>48</v>
      </c>
      <c r="U44" s="86"/>
      <c r="V44" s="87" t="str">
        <f>CONCATENATE(YEAR,":",MONTH,":3:7:", $T44)</f>
        <v>2016:2:3:7:CENTRAL</v>
      </c>
      <c r="W44" s="14">
        <f>MATCH($V44,REPORT_DATA_BY_ZONE!$A:$A, 0)</f>
        <v>57</v>
      </c>
      <c r="X44" s="11">
        <f>IFERROR(INDEX(REPORT_DATA_BY_ZONE!$A:$AG,$W44,MATCH(X$16,REPORT_DATA_BY_ZONE!$A$1:$AG$1,0)), "")</f>
        <v>1</v>
      </c>
      <c r="Y44" s="11">
        <f>IFERROR(INDEX(REPORT_DATA_BY_ZONE!$A:$AG,$W44,MATCH(Y$16,REPORT_DATA_BY_ZONE!$A$1:$AG$1,0)), "")</f>
        <v>2</v>
      </c>
      <c r="Z44" s="11">
        <f>IFERROR(INDEX(REPORT_DATA_BY_ZONE!$A:$AG,$W44,MATCH(Z$16,REPORT_DATA_BY_ZONE!$A$1:$AG$1,0)), "")</f>
        <v>14</v>
      </c>
      <c r="AA44" s="11">
        <f>IFERROR(INDEX(REPORT_DATA_BY_ZONE!$A:$AG,$W44,MATCH(AA$16,REPORT_DATA_BY_ZONE!$A$1:$AG$1,0)), "")</f>
        <v>21</v>
      </c>
      <c r="AB44" s="11">
        <f>IFERROR(INDEX(REPORT_DATA_BY_ZONE!$A:$AG,$W44,MATCH(AB$16,REPORT_DATA_BY_ZONE!$A$1:$AG$1,0)), "")</f>
        <v>3</v>
      </c>
      <c r="AC44" s="11">
        <f>IFERROR(INDEX(REPORT_DATA_BY_ZONE!$A:$AG,$W44,MATCH(AC$16,REPORT_DATA_BY_ZONE!$A$1:$AG$1,0)), "")</f>
        <v>1</v>
      </c>
      <c r="AD44" s="11">
        <f>IFERROR(INDEX(REPORT_DATA_BY_ZONE!$A:$AG,$W44,MATCH(AD$16,REPORT_DATA_BY_ZONE!$A$1:$AG$1,0)), "")</f>
        <v>1</v>
      </c>
      <c r="AE44" s="11">
        <f>IFERROR(INDEX(REPORT_DATA_BY_ZONE!$A:$AG,$W44,MATCH(AE$16,REPORT_DATA_BY_ZONE!$A$1:$AG$1,0)), "")</f>
        <v>65</v>
      </c>
      <c r="AF44" s="11">
        <f>IFERROR(INDEX(REPORT_DATA_BY_ZONE!$A:$AG,$W44,MATCH(AF$16,REPORT_DATA_BY_ZONE!$A$1:$AG$1,0)), "")</f>
        <v>20</v>
      </c>
      <c r="AG44" s="11">
        <f>IFERROR(INDEX(REPORT_DATA_BY_ZONE!$A:$AG,$W44,MATCH(AG$16,REPORT_DATA_BY_ZONE!$A$1:$AG$1,0)), "")</f>
        <v>93</v>
      </c>
      <c r="AH44" s="11">
        <f>IFERROR(INDEX(REPORT_DATA_BY_ZONE!$A:$AG,$W44,MATCH(AH$16,REPORT_DATA_BY_ZONE!$A$1:$AG$1,0)), "")</f>
        <v>139</v>
      </c>
      <c r="AI44" s="11">
        <f>IFERROR(INDEX(REPORT_DATA_BY_ZONE!$A:$AG,$W44,MATCH(AI$16,REPORT_DATA_BY_ZONE!$A$1:$AG$1,0)), "")</f>
        <v>55</v>
      </c>
      <c r="AJ44" s="11">
        <f>IFERROR(INDEX(REPORT_DATA_BY_ZONE!$A:$AG,$W44,MATCH(AJ$16,REPORT_DATA_BY_ZONE!$A$1:$AG$1,0)), "")</f>
        <v>6</v>
      </c>
      <c r="AK44" s="11">
        <f>IFERROR(INDEX(REPORT_DATA_BY_ZONE!$A:$AG,$W44,MATCH(AK$16,REPORT_DATA_BY_ZONE!$A$1:$AG$1,0)), "")</f>
        <v>39</v>
      </c>
      <c r="AL44" s="11">
        <f>IFERROR(INDEX(REPORT_DATA_BY_ZONE!$A:$AG,$W44,MATCH(AL$16,REPORT_DATA_BY_ZONE!$A$1:$AG$1,0)), "")</f>
        <v>9</v>
      </c>
      <c r="AM44" s="11">
        <f>IFERROR(INDEX(REPORT_DATA_BY_ZONE!$A:$AG,$W44,MATCH(AM$16,REPORT_DATA_BY_ZONE!$A$1:$AG$1,0)), "")</f>
        <v>1</v>
      </c>
    </row>
    <row r="45" spans="20:39">
      <c r="T45" s="26" t="s">
        <v>44</v>
      </c>
      <c r="U45" s="86"/>
      <c r="V45" s="87" t="str">
        <f>CONCATENATE(YEAR,":",MONTH,":3:7:", $T45)</f>
        <v>2016:2:3:7:NORTH</v>
      </c>
      <c r="W45" s="14">
        <f>MATCH($V45,REPORT_DATA_BY_ZONE!$A:$A, 0)</f>
        <v>60</v>
      </c>
      <c r="X45" s="11">
        <f>IFERROR(INDEX(REPORT_DATA_BY_ZONE!$A:$AG,$W45,MATCH(X$16,REPORT_DATA_BY_ZONE!$A$1:$AG$1,0)), "")</f>
        <v>2</v>
      </c>
      <c r="Y45" s="11">
        <f>IFERROR(INDEX(REPORT_DATA_BY_ZONE!$A:$AG,$W45,MATCH(Y$16,REPORT_DATA_BY_ZONE!$A$1:$AG$1,0)), "")</f>
        <v>3</v>
      </c>
      <c r="Z45" s="11">
        <f>IFERROR(INDEX(REPORT_DATA_BY_ZONE!$A:$AG,$W45,MATCH(Z$16,REPORT_DATA_BY_ZONE!$A$1:$AG$1,0)), "")</f>
        <v>4</v>
      </c>
      <c r="AA45" s="11">
        <f>IFERROR(INDEX(REPORT_DATA_BY_ZONE!$A:$AG,$W45,MATCH(AA$16,REPORT_DATA_BY_ZONE!$A$1:$AG$1,0)), "")</f>
        <v>5</v>
      </c>
      <c r="AB45" s="11">
        <f>IFERROR(INDEX(REPORT_DATA_BY_ZONE!$A:$AG,$W45,MATCH(AB$16,REPORT_DATA_BY_ZONE!$A$1:$AG$1,0)), "")</f>
        <v>0</v>
      </c>
      <c r="AC45" s="11">
        <f>IFERROR(INDEX(REPORT_DATA_BY_ZONE!$A:$AG,$W45,MATCH(AC$16,REPORT_DATA_BY_ZONE!$A$1:$AG$1,0)), "")</f>
        <v>0</v>
      </c>
      <c r="AD45" s="11">
        <f>IFERROR(INDEX(REPORT_DATA_BY_ZONE!$A:$AG,$W45,MATCH(AD$16,REPORT_DATA_BY_ZONE!$A$1:$AG$1,0)), "")</f>
        <v>0</v>
      </c>
      <c r="AE45" s="11">
        <f>IFERROR(INDEX(REPORT_DATA_BY_ZONE!$A:$AG,$W45,MATCH(AE$16,REPORT_DATA_BY_ZONE!$A$1:$AG$1,0)), "")</f>
        <v>28</v>
      </c>
      <c r="AF45" s="11">
        <f>IFERROR(INDEX(REPORT_DATA_BY_ZONE!$A:$AG,$W45,MATCH(AF$16,REPORT_DATA_BY_ZONE!$A$1:$AG$1,0)), "")</f>
        <v>10</v>
      </c>
      <c r="AG45" s="11">
        <f>IFERROR(INDEX(REPORT_DATA_BY_ZONE!$A:$AG,$W45,MATCH(AG$16,REPORT_DATA_BY_ZONE!$A$1:$AG$1,0)), "")</f>
        <v>40</v>
      </c>
      <c r="AH45" s="11">
        <f>IFERROR(INDEX(REPORT_DATA_BY_ZONE!$A:$AG,$W45,MATCH(AH$16,REPORT_DATA_BY_ZONE!$A$1:$AG$1,0)), "")</f>
        <v>66</v>
      </c>
      <c r="AI45" s="11">
        <f>IFERROR(INDEX(REPORT_DATA_BY_ZONE!$A:$AG,$W45,MATCH(AI$16,REPORT_DATA_BY_ZONE!$A$1:$AG$1,0)), "")</f>
        <v>37</v>
      </c>
      <c r="AJ45" s="11">
        <f>IFERROR(INDEX(REPORT_DATA_BY_ZONE!$A:$AG,$W45,MATCH(AJ$16,REPORT_DATA_BY_ZONE!$A$1:$AG$1,0)), "")</f>
        <v>0</v>
      </c>
      <c r="AK45" s="11">
        <f>IFERROR(INDEX(REPORT_DATA_BY_ZONE!$A:$AG,$W45,MATCH(AK$16,REPORT_DATA_BY_ZONE!$A$1:$AG$1,0)), "")</f>
        <v>26</v>
      </c>
      <c r="AL45" s="11">
        <f>IFERROR(INDEX(REPORT_DATA_BY_ZONE!$A:$AG,$W45,MATCH(AL$16,REPORT_DATA_BY_ZONE!$A$1:$AG$1,0)), "")</f>
        <v>8</v>
      </c>
      <c r="AM45" s="11">
        <f>IFERROR(INDEX(REPORT_DATA_BY_ZONE!$A:$AG,$W45,MATCH(AM$16,REPORT_DATA_BY_ZONE!$A$1:$AG$1,0)), "")</f>
        <v>1</v>
      </c>
    </row>
    <row r="46" spans="20:39">
      <c r="T46" s="26" t="s">
        <v>47</v>
      </c>
      <c r="U46" s="86"/>
      <c r="V46" s="87" t="str">
        <f>CONCATENATE(YEAR,":",MONTH,":3:7:", $T46)</f>
        <v>2016:2:3:7:SOUTH</v>
      </c>
      <c r="W46" s="14">
        <f>MATCH($V46,REPORT_DATA_BY_ZONE!$A:$A, 0)</f>
        <v>61</v>
      </c>
      <c r="X46" s="11">
        <f>IFERROR(INDEX(REPORT_DATA_BY_ZONE!$A:$AG,$W46,MATCH(X$16,REPORT_DATA_BY_ZONE!$A$1:$AG$1,0)), "")</f>
        <v>1</v>
      </c>
      <c r="Y46" s="11">
        <f>IFERROR(INDEX(REPORT_DATA_BY_ZONE!$A:$AG,$W46,MATCH(Y$16,REPORT_DATA_BY_ZONE!$A$1:$AG$1,0)), "")</f>
        <v>3</v>
      </c>
      <c r="Z46" s="11">
        <f>IFERROR(INDEX(REPORT_DATA_BY_ZONE!$A:$AG,$W46,MATCH(Z$16,REPORT_DATA_BY_ZONE!$A$1:$AG$1,0)), "")</f>
        <v>24</v>
      </c>
      <c r="AA46" s="11">
        <f>IFERROR(INDEX(REPORT_DATA_BY_ZONE!$A:$AG,$W46,MATCH(AA$16,REPORT_DATA_BY_ZONE!$A$1:$AG$1,0)), "")</f>
        <v>23</v>
      </c>
      <c r="AB46" s="11">
        <f>IFERROR(INDEX(REPORT_DATA_BY_ZONE!$A:$AG,$W46,MATCH(AB$16,REPORT_DATA_BY_ZONE!$A$1:$AG$1,0)), "")</f>
        <v>3</v>
      </c>
      <c r="AC46" s="11">
        <f>IFERROR(INDEX(REPORT_DATA_BY_ZONE!$A:$AG,$W46,MATCH(AC$16,REPORT_DATA_BY_ZONE!$A$1:$AG$1,0)), "")</f>
        <v>2</v>
      </c>
      <c r="AD46" s="11">
        <f>IFERROR(INDEX(REPORT_DATA_BY_ZONE!$A:$AG,$W46,MATCH(AD$16,REPORT_DATA_BY_ZONE!$A$1:$AG$1,0)), "")</f>
        <v>2</v>
      </c>
      <c r="AE46" s="11">
        <f>IFERROR(INDEX(REPORT_DATA_BY_ZONE!$A:$AG,$W46,MATCH(AE$16,REPORT_DATA_BY_ZONE!$A$1:$AG$1,0)), "")</f>
        <v>74</v>
      </c>
      <c r="AF46" s="11">
        <f>IFERROR(INDEX(REPORT_DATA_BY_ZONE!$A:$AG,$W46,MATCH(AF$16,REPORT_DATA_BY_ZONE!$A$1:$AG$1,0)), "")</f>
        <v>34</v>
      </c>
      <c r="AG46" s="11">
        <f>IFERROR(INDEX(REPORT_DATA_BY_ZONE!$A:$AG,$W46,MATCH(AG$16,REPORT_DATA_BY_ZONE!$A$1:$AG$1,0)), "")</f>
        <v>119</v>
      </c>
      <c r="AH46" s="11">
        <f>IFERROR(INDEX(REPORT_DATA_BY_ZONE!$A:$AG,$W46,MATCH(AH$16,REPORT_DATA_BY_ZONE!$A$1:$AG$1,0)), "")</f>
        <v>100</v>
      </c>
      <c r="AI46" s="11">
        <f>IFERROR(INDEX(REPORT_DATA_BY_ZONE!$A:$AG,$W46,MATCH(AI$16,REPORT_DATA_BY_ZONE!$A$1:$AG$1,0)), "")</f>
        <v>62</v>
      </c>
      <c r="AJ46" s="11">
        <f>IFERROR(INDEX(REPORT_DATA_BY_ZONE!$A:$AG,$W46,MATCH(AJ$16,REPORT_DATA_BY_ZONE!$A$1:$AG$1,0)), "")</f>
        <v>5</v>
      </c>
      <c r="AK46" s="11">
        <f>IFERROR(INDEX(REPORT_DATA_BY_ZONE!$A:$AG,$W46,MATCH(AK$16,REPORT_DATA_BY_ZONE!$A$1:$AG$1,0)), "")</f>
        <v>49</v>
      </c>
      <c r="AL46" s="11">
        <f>IFERROR(INDEX(REPORT_DATA_BY_ZONE!$A:$AG,$W46,MATCH(AL$16,REPORT_DATA_BY_ZONE!$A$1:$AG$1,0)), "")</f>
        <v>20</v>
      </c>
      <c r="AM46" s="11">
        <f>IFERROR(INDEX(REPORT_DATA_BY_ZONE!$A:$AG,$W46,MATCH(AM$16,REPORT_DATA_BY_ZONE!$A$1:$AG$1,0)), "")</f>
        <v>2</v>
      </c>
    </row>
    <row r="47" spans="20:39">
      <c r="T47" s="26" t="s">
        <v>46</v>
      </c>
      <c r="U47" s="86"/>
      <c r="V47" s="87" t="str">
        <f>CONCATENATE(YEAR,":",MONTH,":3:7:", $T47)</f>
        <v>2016:2:3:7:WEST</v>
      </c>
      <c r="W47" s="14">
        <f>MATCH($V47,REPORT_DATA_BY_ZONE!$A:$A, 0)</f>
        <v>64</v>
      </c>
      <c r="X47" s="11">
        <f>IFERROR(INDEX(REPORT_DATA_BY_ZONE!$A:$AG,$W47,MATCH(X$16,REPORT_DATA_BY_ZONE!$A$1:$AG$1,0)), "")</f>
        <v>1</v>
      </c>
      <c r="Y47" s="11">
        <f>IFERROR(INDEX(REPORT_DATA_BY_ZONE!$A:$AG,$W47,MATCH(Y$16,REPORT_DATA_BY_ZONE!$A$1:$AG$1,0)), "")</f>
        <v>3</v>
      </c>
      <c r="Z47" s="11">
        <f>IFERROR(INDEX(REPORT_DATA_BY_ZONE!$A:$AG,$W47,MATCH(Z$16,REPORT_DATA_BY_ZONE!$A$1:$AG$1,0)), "")</f>
        <v>14</v>
      </c>
      <c r="AA47" s="11">
        <f>IFERROR(INDEX(REPORT_DATA_BY_ZONE!$A:$AG,$W47,MATCH(AA$16,REPORT_DATA_BY_ZONE!$A$1:$AG$1,0)), "")</f>
        <v>29</v>
      </c>
      <c r="AB47" s="11">
        <f>IFERROR(INDEX(REPORT_DATA_BY_ZONE!$A:$AG,$W47,MATCH(AB$16,REPORT_DATA_BY_ZONE!$A$1:$AG$1,0)), "")</f>
        <v>2</v>
      </c>
      <c r="AC47" s="11">
        <f>IFERROR(INDEX(REPORT_DATA_BY_ZONE!$A:$AG,$W47,MATCH(AC$16,REPORT_DATA_BY_ZONE!$A$1:$AG$1,0)), "")</f>
        <v>2</v>
      </c>
      <c r="AD47" s="11">
        <f>IFERROR(INDEX(REPORT_DATA_BY_ZONE!$A:$AG,$W47,MATCH(AD$16,REPORT_DATA_BY_ZONE!$A$1:$AG$1,0)), "")</f>
        <v>2</v>
      </c>
      <c r="AE47" s="11">
        <f>IFERROR(INDEX(REPORT_DATA_BY_ZONE!$A:$AG,$W47,MATCH(AE$16,REPORT_DATA_BY_ZONE!$A$1:$AG$1,0)), "")</f>
        <v>68</v>
      </c>
      <c r="AF47" s="11">
        <f>IFERROR(INDEX(REPORT_DATA_BY_ZONE!$A:$AG,$W47,MATCH(AF$16,REPORT_DATA_BY_ZONE!$A$1:$AG$1,0)), "")</f>
        <v>27</v>
      </c>
      <c r="AG47" s="11">
        <f>IFERROR(INDEX(REPORT_DATA_BY_ZONE!$A:$AG,$W47,MATCH(AG$16,REPORT_DATA_BY_ZONE!$A$1:$AG$1,0)), "")</f>
        <v>73</v>
      </c>
      <c r="AH47" s="11">
        <f>IFERROR(INDEX(REPORT_DATA_BY_ZONE!$A:$AG,$W47,MATCH(AH$16,REPORT_DATA_BY_ZONE!$A$1:$AG$1,0)), "")</f>
        <v>89</v>
      </c>
      <c r="AI47" s="11">
        <f>IFERROR(INDEX(REPORT_DATA_BY_ZONE!$A:$AG,$W47,MATCH(AI$16,REPORT_DATA_BY_ZONE!$A$1:$AG$1,0)), "")</f>
        <v>57</v>
      </c>
      <c r="AJ47" s="11">
        <f>IFERROR(INDEX(REPORT_DATA_BY_ZONE!$A:$AG,$W47,MATCH(AJ$16,REPORT_DATA_BY_ZONE!$A$1:$AG$1,0)), "")</f>
        <v>8</v>
      </c>
      <c r="AK47" s="11">
        <f>IFERROR(INDEX(REPORT_DATA_BY_ZONE!$A:$AG,$W47,MATCH(AK$16,REPORT_DATA_BY_ZONE!$A$1:$AG$1,0)), "")</f>
        <v>47</v>
      </c>
      <c r="AL47" s="11">
        <f>IFERROR(INDEX(REPORT_DATA_BY_ZONE!$A:$AG,$W47,MATCH(AL$16,REPORT_DATA_BY_ZONE!$A$1:$AG$1,0)), "")</f>
        <v>15</v>
      </c>
      <c r="AM47" s="11">
        <f>IFERROR(INDEX(REPORT_DATA_BY_ZONE!$A:$AG,$W47,MATCH(AM$16,REPORT_DATA_BY_ZONE!$A$1:$AG$1,0)), "")</f>
        <v>2</v>
      </c>
    </row>
    <row r="48" spans="20:39">
      <c r="T48" s="26" t="s">
        <v>45</v>
      </c>
      <c r="U48" s="86"/>
      <c r="V48" s="87" t="str">
        <f>CONCATENATE(YEAR,":",MONTH,":3:7:", $T48)</f>
        <v>2016:2:3:7:EAST</v>
      </c>
      <c r="W48" s="14">
        <f>MATCH($V48,REPORT_DATA_BY_ZONE!$A:$A, 0)</f>
        <v>58</v>
      </c>
      <c r="X48" s="11">
        <f>IFERROR(INDEX(REPORT_DATA_BY_ZONE!$A:$AG,$W48,MATCH(X$16,REPORT_DATA_BY_ZONE!$A$1:$AG$1,0)), "")</f>
        <v>0</v>
      </c>
      <c r="Y48" s="11">
        <f>IFERROR(INDEX(REPORT_DATA_BY_ZONE!$A:$AG,$W48,MATCH(Y$16,REPORT_DATA_BY_ZONE!$A$1:$AG$1,0)), "")</f>
        <v>1</v>
      </c>
      <c r="Z48" s="11">
        <f>IFERROR(INDEX(REPORT_DATA_BY_ZONE!$A:$AG,$W48,MATCH(Z$16,REPORT_DATA_BY_ZONE!$A$1:$AG$1,0)), "")</f>
        <v>16</v>
      </c>
      <c r="AA48" s="11">
        <f>IFERROR(INDEX(REPORT_DATA_BY_ZONE!$A:$AG,$W48,MATCH(AA$16,REPORT_DATA_BY_ZONE!$A$1:$AG$1,0)), "")</f>
        <v>29</v>
      </c>
      <c r="AB48" s="11">
        <f>IFERROR(INDEX(REPORT_DATA_BY_ZONE!$A:$AG,$W48,MATCH(AB$16,REPORT_DATA_BY_ZONE!$A$1:$AG$1,0)), "")</f>
        <v>0</v>
      </c>
      <c r="AC48" s="11">
        <f>IFERROR(INDEX(REPORT_DATA_BY_ZONE!$A:$AG,$W48,MATCH(AC$16,REPORT_DATA_BY_ZONE!$A$1:$AG$1,0)), "")</f>
        <v>2</v>
      </c>
      <c r="AD48" s="11">
        <f>IFERROR(INDEX(REPORT_DATA_BY_ZONE!$A:$AG,$W48,MATCH(AD$16,REPORT_DATA_BY_ZONE!$A$1:$AG$1,0)), "")</f>
        <v>2</v>
      </c>
      <c r="AE48" s="11">
        <f>IFERROR(INDEX(REPORT_DATA_BY_ZONE!$A:$AG,$W48,MATCH(AE$16,REPORT_DATA_BY_ZONE!$A$1:$AG$1,0)), "")</f>
        <v>61</v>
      </c>
      <c r="AF48" s="11">
        <f>IFERROR(INDEX(REPORT_DATA_BY_ZONE!$A:$AG,$W48,MATCH(AF$16,REPORT_DATA_BY_ZONE!$A$1:$AG$1,0)), "")</f>
        <v>26</v>
      </c>
      <c r="AG48" s="11">
        <f>IFERROR(INDEX(REPORT_DATA_BY_ZONE!$A:$AG,$W48,MATCH(AG$16,REPORT_DATA_BY_ZONE!$A$1:$AG$1,0)), "")</f>
        <v>103</v>
      </c>
      <c r="AH48" s="11">
        <f>IFERROR(INDEX(REPORT_DATA_BY_ZONE!$A:$AG,$W48,MATCH(AH$16,REPORT_DATA_BY_ZONE!$A$1:$AG$1,0)), "")</f>
        <v>135</v>
      </c>
      <c r="AI48" s="11">
        <f>IFERROR(INDEX(REPORT_DATA_BY_ZONE!$A:$AG,$W48,MATCH(AI$16,REPORT_DATA_BY_ZONE!$A$1:$AG$1,0)), "")</f>
        <v>59</v>
      </c>
      <c r="AJ48" s="11">
        <f>IFERROR(INDEX(REPORT_DATA_BY_ZONE!$A:$AG,$W48,MATCH(AJ$16,REPORT_DATA_BY_ZONE!$A$1:$AG$1,0)), "")</f>
        <v>0</v>
      </c>
      <c r="AK48" s="11">
        <f>IFERROR(INDEX(REPORT_DATA_BY_ZONE!$A:$AG,$W48,MATCH(AK$16,REPORT_DATA_BY_ZONE!$A$1:$AG$1,0)), "")</f>
        <v>57</v>
      </c>
      <c r="AL48" s="11">
        <f>IFERROR(INDEX(REPORT_DATA_BY_ZONE!$A:$AG,$W48,MATCH(AL$16,REPORT_DATA_BY_ZONE!$A$1:$AG$1,0)), "")</f>
        <v>16</v>
      </c>
      <c r="AM48" s="11">
        <f>IFERROR(INDEX(REPORT_DATA_BY_ZONE!$A:$AG,$W48,MATCH(AM$16,REPORT_DATA_BY_ZONE!$A$1:$AG$1,0)), "")</f>
        <v>2</v>
      </c>
    </row>
    <row r="49" spans="20:39">
      <c r="T49" s="26" t="s">
        <v>39</v>
      </c>
      <c r="U49" s="86"/>
      <c r="V49" s="87" t="str">
        <f>CONCATENATE(YEAR,":",MONTH,":3:7:", $T49)</f>
        <v>2016:2:3:7:TAOYUAN</v>
      </c>
      <c r="W49" s="14">
        <f>MATCH($V49,REPORT_DATA_BY_ZONE!$A:$A, 0)</f>
        <v>63</v>
      </c>
      <c r="X49" s="11">
        <f>IFERROR(INDEX(REPORT_DATA_BY_ZONE!$A:$AG,$W49,MATCH(X$16,REPORT_DATA_BY_ZONE!$A$1:$AG$1,0)), "")</f>
        <v>0</v>
      </c>
      <c r="Y49" s="11">
        <f>IFERROR(INDEX(REPORT_DATA_BY_ZONE!$A:$AG,$W49,MATCH(Y$16,REPORT_DATA_BY_ZONE!$A$1:$AG$1,0)), "")</f>
        <v>2</v>
      </c>
      <c r="Z49" s="11">
        <f>IFERROR(INDEX(REPORT_DATA_BY_ZONE!$A:$AG,$W49,MATCH(Z$16,REPORT_DATA_BY_ZONE!$A$1:$AG$1,0)), "")</f>
        <v>16</v>
      </c>
      <c r="AA49" s="11">
        <f>IFERROR(INDEX(REPORT_DATA_BY_ZONE!$A:$AG,$W49,MATCH(AA$16,REPORT_DATA_BY_ZONE!$A$1:$AG$1,0)), "")</f>
        <v>27</v>
      </c>
      <c r="AB49" s="11">
        <f>IFERROR(INDEX(REPORT_DATA_BY_ZONE!$A:$AG,$W49,MATCH(AB$16,REPORT_DATA_BY_ZONE!$A$1:$AG$1,0)), "")</f>
        <v>1</v>
      </c>
      <c r="AC49" s="11">
        <f>IFERROR(INDEX(REPORT_DATA_BY_ZONE!$A:$AG,$W49,MATCH(AC$16,REPORT_DATA_BY_ZONE!$A$1:$AG$1,0)), "")</f>
        <v>1</v>
      </c>
      <c r="AD49" s="11">
        <f>IFERROR(INDEX(REPORT_DATA_BY_ZONE!$A:$AG,$W49,MATCH(AD$16,REPORT_DATA_BY_ZONE!$A$1:$AG$1,0)), "")</f>
        <v>0</v>
      </c>
      <c r="AE49" s="11">
        <f>IFERROR(INDEX(REPORT_DATA_BY_ZONE!$A:$AG,$W49,MATCH(AE$16,REPORT_DATA_BY_ZONE!$A$1:$AG$1,0)), "")</f>
        <v>78</v>
      </c>
      <c r="AF49" s="11">
        <f>IFERROR(INDEX(REPORT_DATA_BY_ZONE!$A:$AG,$W49,MATCH(AF$16,REPORT_DATA_BY_ZONE!$A$1:$AG$1,0)), "")</f>
        <v>34</v>
      </c>
      <c r="AG49" s="11">
        <f>IFERROR(INDEX(REPORT_DATA_BY_ZONE!$A:$AG,$W49,MATCH(AG$16,REPORT_DATA_BY_ZONE!$A$1:$AG$1,0)), "")</f>
        <v>104</v>
      </c>
      <c r="AH49" s="11">
        <f>IFERROR(INDEX(REPORT_DATA_BY_ZONE!$A:$AG,$W49,MATCH(AH$16,REPORT_DATA_BY_ZONE!$A$1:$AG$1,0)), "")</f>
        <v>119</v>
      </c>
      <c r="AI49" s="11">
        <f>IFERROR(INDEX(REPORT_DATA_BY_ZONE!$A:$AG,$W49,MATCH(AI$16,REPORT_DATA_BY_ZONE!$A$1:$AG$1,0)), "")</f>
        <v>79</v>
      </c>
      <c r="AJ49" s="11">
        <f>IFERROR(INDEX(REPORT_DATA_BY_ZONE!$A:$AG,$W49,MATCH(AJ$16,REPORT_DATA_BY_ZONE!$A$1:$AG$1,0)), "")</f>
        <v>2</v>
      </c>
      <c r="AK49" s="11">
        <f>IFERROR(INDEX(REPORT_DATA_BY_ZONE!$A:$AG,$W49,MATCH(AK$16,REPORT_DATA_BY_ZONE!$A$1:$AG$1,0)), "")</f>
        <v>44</v>
      </c>
      <c r="AL49" s="11">
        <f>IFERROR(INDEX(REPORT_DATA_BY_ZONE!$A:$AG,$W49,MATCH(AL$16,REPORT_DATA_BY_ZONE!$A$1:$AG$1,0)), "")</f>
        <v>26</v>
      </c>
      <c r="AM49" s="11">
        <f>IFERROR(INDEX(REPORT_DATA_BY_ZONE!$A:$AG,$W49,MATCH(AM$16,REPORT_DATA_BY_ZONE!$A$1:$AG$1,0)), "")</f>
        <v>0</v>
      </c>
    </row>
    <row r="50" spans="20:39">
      <c r="T50" s="26" t="s">
        <v>38</v>
      </c>
      <c r="U50" s="86" t="s">
        <v>1872</v>
      </c>
      <c r="V50" s="87" t="str">
        <f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26" t="s">
        <v>43</v>
      </c>
      <c r="U51" s="86"/>
      <c r="V51" s="87" t="str">
        <f>CONCATENATE(YEAR,":",MONTH,":4:7:", $T51)</f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26" t="s">
        <v>42</v>
      </c>
      <c r="U52" s="86"/>
      <c r="V52" s="87" t="str">
        <f>CONCATENATE(YEAR,":",MONTH,":4:7:", $T52)</f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26" t="s">
        <v>41</v>
      </c>
      <c r="U53" s="86"/>
      <c r="V53" s="87" t="str">
        <f>CONCATENATE(YEAR,":",MONTH,":4:7:", $T53)</f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26" t="s">
        <v>40</v>
      </c>
      <c r="U54" s="86"/>
      <c r="V54" s="87" t="str">
        <f>CONCATENATE(YEAR,":",MONTH,":4:7:", $T54)</f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26" t="s">
        <v>48</v>
      </c>
      <c r="U55" s="86"/>
      <c r="V55" s="87" t="str">
        <f>CONCATENATE(YEAR,":",MONTH,":4:7:", $T55)</f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26" t="s">
        <v>44</v>
      </c>
      <c r="U56" s="86"/>
      <c r="V56" s="87" t="str">
        <f>CONCATENATE(YEAR,":",MONTH,":4:7:", $T56)</f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26" t="s">
        <v>47</v>
      </c>
      <c r="U57" s="86"/>
      <c r="V57" s="87" t="str">
        <f>CONCATENATE(YEAR,":",MONTH,":4:7:", $T57)</f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26" t="s">
        <v>46</v>
      </c>
      <c r="U58" s="86"/>
      <c r="V58" s="87" t="str">
        <f>CONCATENATE(YEAR,":",MONTH,":4:7:", $T58)</f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26" t="s">
        <v>45</v>
      </c>
      <c r="U59" s="86"/>
      <c r="V59" s="87" t="str">
        <f>CONCATENATE(YEAR,":",MONTH,":4:7:", $T59)</f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26" t="s">
        <v>39</v>
      </c>
      <c r="U60" s="86"/>
      <c r="V60" s="87" t="str">
        <f>CONCATENATE(YEAR,":",MONTH,":4:7:", $T60)</f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26" t="s">
        <v>38</v>
      </c>
      <c r="U61" s="86" t="s">
        <v>1873</v>
      </c>
      <c r="V61" s="87" t="str">
        <f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26" t="s">
        <v>43</v>
      </c>
      <c r="U62" s="86"/>
      <c r="V62" s="87" t="str">
        <f>CONCATENATE(YEAR,":",MONTH,":5:7:", $T62)</f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26" t="s">
        <v>42</v>
      </c>
      <c r="U63" s="86"/>
      <c r="V63" s="87" t="str">
        <f>CONCATENATE(YEAR,":",MONTH,":5:7:", $T63)</f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26" t="s">
        <v>41</v>
      </c>
      <c r="U64" s="86"/>
      <c r="V64" s="87" t="str">
        <f>CONCATENATE(YEAR,":",MONTH,":5:7:", $T64)</f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26" t="s">
        <v>40</v>
      </c>
      <c r="U65" s="86"/>
      <c r="V65" s="87" t="str">
        <f>CONCATENATE(YEAR,":",MONTH,":5:7:", $T65)</f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26" t="s">
        <v>48</v>
      </c>
      <c r="U66" s="86"/>
      <c r="V66" s="87" t="str">
        <f>CONCATENATE(YEAR,":",MONTH,":5:7:", $T66)</f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26" t="s">
        <v>44</v>
      </c>
      <c r="U67" s="86"/>
      <c r="V67" s="87" t="str">
        <f>CONCATENATE(YEAR,":",MONTH,":5:7:", $T67)</f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26" t="s">
        <v>47</v>
      </c>
      <c r="U68" s="86"/>
      <c r="V68" s="87" t="str">
        <f>CONCATENATE(YEAR,":",MONTH,":5:7:", $T68)</f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26" t="s">
        <v>46</v>
      </c>
      <c r="U69" s="86"/>
      <c r="V69" s="87" t="str">
        <f>CONCATENATE(YEAR,":",MONTH,":5:7:", $T69)</f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26" t="s">
        <v>45</v>
      </c>
      <c r="U70" s="86"/>
      <c r="V70" s="87" t="str">
        <f>CONCATENATE(YEAR,":",MONTH,":5:7:", $T70)</f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26" t="s">
        <v>39</v>
      </c>
      <c r="U71" s="86"/>
      <c r="V71" s="87" t="str">
        <f>CONCATENATE(YEAR,":",MONTH,":5:7:", $T71)</f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K1:K5"/>
    <mergeCell ref="A2:A3"/>
    <mergeCell ref="C2:C3"/>
    <mergeCell ref="D2:G2"/>
    <mergeCell ref="D3:G3"/>
    <mergeCell ref="A4:A5"/>
    <mergeCell ref="I1:I5"/>
    <mergeCell ref="U61:U71"/>
    <mergeCell ref="D4:G4"/>
    <mergeCell ref="D5:G5"/>
    <mergeCell ref="U17:U27"/>
    <mergeCell ref="U28:U38"/>
    <mergeCell ref="U39:U49"/>
    <mergeCell ref="U50:U60"/>
    <mergeCell ref="J1:J5"/>
    <mergeCell ref="R1:R5"/>
    <mergeCell ref="S1:S5"/>
    <mergeCell ref="L1:L5"/>
    <mergeCell ref="M1:M5"/>
    <mergeCell ref="N1:N5"/>
    <mergeCell ref="O1:O5"/>
    <mergeCell ref="P1:P5"/>
    <mergeCell ref="Q1:Q5"/>
  </mergeCells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T24" sqref="T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38</v>
      </c>
      <c r="B1" s="46" t="s">
        <v>34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1401</v>
      </c>
      <c r="C2" s="31" t="s">
        <v>1392</v>
      </c>
      <c r="D2" s="68">
        <v>24</v>
      </c>
      <c r="E2" s="48"/>
      <c r="F2" s="48"/>
      <c r="G2" s="70" t="s">
        <v>63</v>
      </c>
      <c r="H2" s="71"/>
      <c r="I2" s="71"/>
      <c r="J2" s="72"/>
      <c r="K2" s="63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3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4</v>
      </c>
      <c r="H4" s="76"/>
      <c r="I4" s="76"/>
      <c r="J4" s="77"/>
      <c r="K4" s="47">
        <f>ROUND($D$2/12,0)</f>
        <v>2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TAOYUAN_ZONE_GRAPH_DATA!$G$39</f>
        <v>7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19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37</v>
      </c>
      <c r="B10" s="23" t="s">
        <v>35</v>
      </c>
      <c r="C10" s="4" t="s">
        <v>36</v>
      </c>
      <c r="D10" s="4" t="s">
        <v>61</v>
      </c>
      <c r="E10" s="4" t="str">
        <f>CONCATENATE(YEAR,":",MONTH,":",WEEK,":",WEEKDAY,":",$A10)</f>
        <v>2016:2:3:7:ASSISTANTS</v>
      </c>
      <c r="F10" s="4" t="e">
        <f>MATCH($E10,REPORT_DATA_BY_COMP!$A:$A,0)</f>
        <v>#N/A</v>
      </c>
      <c r="G10" s="11" t="str">
        <f>IFERROR(INDEX(REPORT_DATA_BY_COMP!$A:$AH,$F10,MATCH(G$8,REPORT_DATA_BY_COMP!$A$1:$AH$1,0)), "")</f>
        <v/>
      </c>
      <c r="H10" s="11" t="str">
        <f>IFERROR(INDEX(REPORT_DATA_BY_COMP!$A:$AH,$F10,MATCH(H$8,REPORT_DATA_BY_COMP!$A$1:$AH$1,0)), "")</f>
        <v/>
      </c>
      <c r="I10" s="11" t="str">
        <f>IFERROR(INDEX(REPORT_DATA_BY_COMP!$A:$AH,$F10,MATCH(I$8,REPORT_DATA_BY_COMP!$A$1:$AH$1,0)), "")</f>
        <v/>
      </c>
      <c r="J10" s="11" t="str">
        <f>IFERROR(INDEX(REPORT_DATA_BY_COMP!$A:$AH,$F10,MATCH(J$8,REPORT_DATA_BY_COMP!$A$1:$AH$1,0)), "")</f>
        <v/>
      </c>
      <c r="K10" s="11" t="str">
        <f>IFERROR(INDEX(REPORT_DATA_BY_COMP!$A:$AH,$F10,MATCH(K$8,REPORT_DATA_BY_COMP!$A$1:$AH$1,0)), "")</f>
        <v/>
      </c>
      <c r="L10" s="11" t="str">
        <f>IFERROR(INDEX(REPORT_DATA_BY_COMP!$A:$AH,$F10,MATCH(L$8,REPORT_DATA_BY_COMP!$A$1:$AH$1,0)), "")</f>
        <v/>
      </c>
      <c r="M10" s="11" t="str">
        <f>IFERROR(INDEX(REPORT_DATA_BY_COMP!$A:$AH,$F10,MATCH(M$8,REPORT_DATA_BY_COMP!$A$1:$AH$1,0)), "")</f>
        <v/>
      </c>
      <c r="N10" s="11" t="str">
        <f>IFERROR(INDEX(REPORT_DATA_BY_COMP!$A:$AH,$F10,MATCH(N$8,REPORT_DATA_BY_COMP!$A$1:$AH$1,0)), "")</f>
        <v/>
      </c>
      <c r="O10" s="11" t="str">
        <f>IFERROR(INDEX(REPORT_DATA_BY_COMP!$A:$AH,$F10,MATCH(O$8,REPORT_DATA_BY_COMP!$A$1:$AH$1,0)), "")</f>
        <v/>
      </c>
      <c r="P10" s="11" t="str">
        <f>IFERROR(INDEX(REPORT_DATA_BY_COMP!$A:$AH,$F10,MATCH(P$8,REPORT_DATA_BY_COMP!$A$1:$AH$1,0)), "")</f>
        <v/>
      </c>
      <c r="Q10" s="11" t="str">
        <f>IFERROR(INDEX(REPORT_DATA_BY_COMP!$A:$AH,$F10,MATCH(Q$8,REPORT_DATA_BY_COMP!$A$1:$AH$1,0)), "")</f>
        <v/>
      </c>
      <c r="R10" s="11" t="str">
        <f>IFERROR(INDEX(REPORT_DATA_BY_COMP!$A:$AH,$F10,MATCH(R$8,REPORT_DATA_BY_COMP!$A$1:$AH$1,0)), "")</f>
        <v/>
      </c>
      <c r="S10" s="11" t="str">
        <f>IFERROR(INDEX(REPORT_DATA_BY_COMP!$A:$AH,$F10,MATCH(S$8,REPORT_DATA_BY_COMP!$A$1:$AH$1,0)), "")</f>
        <v/>
      </c>
      <c r="T10" s="11" t="str">
        <f>IFERROR(INDEX(REPORT_DATA_BY_COMP!$A:$AH,$F10,MATCH(T$8,REPORT_DATA_BY_COMP!$A$1:$AH$1,0)), "")</f>
        <v/>
      </c>
      <c r="U10" s="11" t="str">
        <f>IFERROR(INDEX(REPORT_DATA_BY_COMP!$A:$AH,$F10,MATCH(U$8,REPORT_DATA_BY_COMP!$A$1:$AH$1,0)), "")</f>
        <v/>
      </c>
      <c r="V10" s="11" t="str">
        <f>IFERROR(INDEX(REPORT_DATA_BY_COMP!$A:$AH,$F10,MATCH(V$8,REPORT_DATA_BY_COMP!$A$1:$AH$1,0)), "")</f>
        <v/>
      </c>
    </row>
    <row r="11" spans="1:22">
      <c r="A11" s="22" t="s">
        <v>18</v>
      </c>
      <c r="B11" s="23" t="s">
        <v>52</v>
      </c>
      <c r="C11" s="4" t="s">
        <v>64</v>
      </c>
      <c r="D11" s="4" t="s">
        <v>62</v>
      </c>
      <c r="E11" s="4" t="str">
        <f>CONCATENATE(YEAR,":",MONTH,":",WEEK,":",WEEKDAY,":",$A11)</f>
        <v>2016:2:3:7:OFFICE_E</v>
      </c>
      <c r="F11" s="4" t="e">
        <f>MATCH($E11,REPORT_DATA_BY_COMP!$A:$A,0)</f>
        <v>#N/A</v>
      </c>
      <c r="G11" s="11" t="str">
        <f>IFERROR(INDEX(REPORT_DATA_BY_COMP!$A:$AH,$F11,MATCH(G$8,REPORT_DATA_BY_COMP!$A$1:$AH$1,0)), "")</f>
        <v/>
      </c>
      <c r="H11" s="11" t="str">
        <f>IFERROR(INDEX(REPORT_DATA_BY_COMP!$A:$AH,$F11,MATCH(H$8,REPORT_DATA_BY_COMP!$A$1:$AH$1,0)), "")</f>
        <v/>
      </c>
      <c r="I11" s="11" t="str">
        <f>IFERROR(INDEX(REPORT_DATA_BY_COMP!$A:$AH,$F11,MATCH(I$8,REPORT_DATA_BY_COMP!$A$1:$AH$1,0)), "")</f>
        <v/>
      </c>
      <c r="J11" s="11" t="str">
        <f>IFERROR(INDEX(REPORT_DATA_BY_COMP!$A:$AH,$F11,MATCH(J$8,REPORT_DATA_BY_COMP!$A$1:$AH$1,0)), "")</f>
        <v/>
      </c>
      <c r="K11" s="11" t="str">
        <f>IFERROR(INDEX(REPORT_DATA_BY_COMP!$A:$AH,$F11,MATCH(K$8,REPORT_DATA_BY_COMP!$A$1:$AH$1,0)), "")</f>
        <v/>
      </c>
      <c r="L11" s="11" t="str">
        <f>IFERROR(INDEX(REPORT_DATA_BY_COMP!$A:$AH,$F11,MATCH(L$8,REPORT_DATA_BY_COMP!$A$1:$AH$1,0)), "")</f>
        <v/>
      </c>
      <c r="M11" s="11" t="str">
        <f>IFERROR(INDEX(REPORT_DATA_BY_COMP!$A:$AH,$F11,MATCH(M$8,REPORT_DATA_BY_COMP!$A$1:$AH$1,0)), "")</f>
        <v/>
      </c>
      <c r="N11" s="11" t="str">
        <f>IFERROR(INDEX(REPORT_DATA_BY_COMP!$A:$AH,$F11,MATCH(N$8,REPORT_DATA_BY_COMP!$A$1:$AH$1,0)), "")</f>
        <v/>
      </c>
      <c r="O11" s="11" t="str">
        <f>IFERROR(INDEX(REPORT_DATA_BY_COMP!$A:$AH,$F11,MATCH(O$8,REPORT_DATA_BY_COMP!$A$1:$AH$1,0)), "")</f>
        <v/>
      </c>
      <c r="P11" s="11" t="str">
        <f>IFERROR(INDEX(REPORT_DATA_BY_COMP!$A:$AH,$F11,MATCH(P$8,REPORT_DATA_BY_COMP!$A$1:$AH$1,0)), "")</f>
        <v/>
      </c>
      <c r="Q11" s="11" t="str">
        <f>IFERROR(INDEX(REPORT_DATA_BY_COMP!$A:$AH,$F11,MATCH(Q$8,REPORT_DATA_BY_COMP!$A$1:$AH$1,0)), "")</f>
        <v/>
      </c>
      <c r="R11" s="11" t="str">
        <f>IFERROR(INDEX(REPORT_DATA_BY_COMP!$A:$AH,$F11,MATCH(R$8,REPORT_DATA_BY_COMP!$A$1:$AH$1,0)), "")</f>
        <v/>
      </c>
      <c r="S11" s="11" t="str">
        <f>IFERROR(INDEX(REPORT_DATA_BY_COMP!$A:$AH,$F11,MATCH(S$8,REPORT_DATA_BY_COMP!$A$1:$AH$1,0)), "")</f>
        <v/>
      </c>
      <c r="T11" s="11" t="str">
        <f>IFERROR(INDEX(REPORT_DATA_BY_COMP!$A:$AH,$F11,MATCH(T$8,REPORT_DATA_BY_COMP!$A$1:$AH$1,0)), "")</f>
        <v/>
      </c>
      <c r="U11" s="11" t="str">
        <f>IFERROR(INDEX(REPORT_DATA_BY_COMP!$A:$AH,$F11,MATCH(U$8,REPORT_DATA_BY_COMP!$A$1:$AH$1,0)), "")</f>
        <v/>
      </c>
      <c r="V11" s="11" t="str">
        <f>IFERROR(INDEX(REPORT_DATA_BY_COMP!$A:$AH,$F11,MATCH(V$8,REPORT_DATA_BY_COMP!$A$1:$AH$1,0)), "")</f>
        <v/>
      </c>
    </row>
    <row r="12" spans="1:22">
      <c r="B12" s="9" t="s">
        <v>1409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0</v>
      </c>
      <c r="J12" s="12">
        <f>SUM(J10:J11)</f>
        <v>0</v>
      </c>
      <c r="K12" s="12">
        <f>SUM(K10:K11)</f>
        <v>0</v>
      </c>
      <c r="L12" s="12">
        <f>SUM(L10:L11)</f>
        <v>0</v>
      </c>
      <c r="M12" s="12">
        <f>SUM(M10:M11)</f>
        <v>0</v>
      </c>
      <c r="N12" s="12">
        <f>SUM(N10:N11)</f>
        <v>0</v>
      </c>
      <c r="O12" s="12">
        <f>SUM(O10:O11)</f>
        <v>0</v>
      </c>
      <c r="P12" s="12">
        <f>SUM(P10:P11)</f>
        <v>0</v>
      </c>
      <c r="Q12" s="12">
        <f>SUM(Q10:Q11)</f>
        <v>0</v>
      </c>
      <c r="R12" s="12">
        <f>SUM(R10:R11)</f>
        <v>0</v>
      </c>
      <c r="S12" s="12">
        <f>SUM(S10:S11)</f>
        <v>0</v>
      </c>
      <c r="T12" s="12">
        <f>SUM(T10:T11)</f>
        <v>0</v>
      </c>
      <c r="U12" s="12">
        <f>SUM(U10:U11)</f>
        <v>0</v>
      </c>
      <c r="V12" s="12">
        <f>SUM(V10:V11)</f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1407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0</v>
      </c>
      <c r="H20" s="19">
        <f t="shared" ref="H20:V20" si="0">SUM(H15:H19)</f>
        <v>0</v>
      </c>
      <c r="I20" s="19">
        <f t="shared" si="0"/>
        <v>13</v>
      </c>
      <c r="J20" s="19">
        <f t="shared" si="0"/>
        <v>13</v>
      </c>
      <c r="K20" s="19">
        <f t="shared" si="0"/>
        <v>0</v>
      </c>
      <c r="L20" s="19">
        <f t="shared" si="0"/>
        <v>0</v>
      </c>
      <c r="M20" s="19">
        <f t="shared" si="0"/>
        <v>0</v>
      </c>
      <c r="N20" s="19">
        <f t="shared" si="0"/>
        <v>45</v>
      </c>
      <c r="O20" s="19">
        <f t="shared" si="0"/>
        <v>7</v>
      </c>
      <c r="P20" s="19">
        <f t="shared" si="0"/>
        <v>13</v>
      </c>
      <c r="Q20" s="19">
        <f t="shared" si="0"/>
        <v>25</v>
      </c>
      <c r="R20" s="19">
        <f t="shared" si="0"/>
        <v>14</v>
      </c>
      <c r="S20" s="19">
        <f t="shared" si="0"/>
        <v>5</v>
      </c>
      <c r="T20" s="19">
        <f t="shared" si="0"/>
        <v>15</v>
      </c>
      <c r="U20" s="19">
        <f t="shared" si="0"/>
        <v>7</v>
      </c>
      <c r="V20" s="19">
        <f t="shared" si="0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2351" priority="47" operator="lessThan">
      <formula>0.5</formula>
    </cfRule>
    <cfRule type="cellIs" dxfId="2350" priority="48" operator="greaterThan">
      <formula>0.5</formula>
    </cfRule>
  </conditionalFormatting>
  <conditionalFormatting sqref="N10:N11">
    <cfRule type="cellIs" dxfId="2349" priority="45" operator="lessThan">
      <formula>4.5</formula>
    </cfRule>
    <cfRule type="cellIs" dxfId="2348" priority="46" operator="greaterThan">
      <formula>5.5</formula>
    </cfRule>
  </conditionalFormatting>
  <conditionalFormatting sqref="O10:O11">
    <cfRule type="cellIs" dxfId="2347" priority="43" operator="lessThan">
      <formula>1.5</formula>
    </cfRule>
    <cfRule type="cellIs" dxfId="2346" priority="44" operator="greaterThan">
      <formula>2.5</formula>
    </cfRule>
  </conditionalFormatting>
  <conditionalFormatting sqref="P10:P11">
    <cfRule type="cellIs" dxfId="2345" priority="41" operator="lessThan">
      <formula>4.5</formula>
    </cfRule>
    <cfRule type="cellIs" dxfId="2344" priority="42" operator="greaterThan">
      <formula>7.5</formula>
    </cfRule>
  </conditionalFormatting>
  <conditionalFormatting sqref="R10:S11">
    <cfRule type="cellIs" dxfId="2343" priority="39" operator="lessThan">
      <formula>2.5</formula>
    </cfRule>
    <cfRule type="cellIs" dxfId="2342" priority="40" operator="greaterThan">
      <formula>4.5</formula>
    </cfRule>
  </conditionalFormatting>
  <conditionalFormatting sqref="T10:T11">
    <cfRule type="cellIs" dxfId="2341" priority="37" operator="lessThan">
      <formula>2.5</formula>
    </cfRule>
    <cfRule type="cellIs" dxfId="2340" priority="38" operator="greaterThan">
      <formula>4.5</formula>
    </cfRule>
  </conditionalFormatting>
  <conditionalFormatting sqref="U10:U11">
    <cfRule type="cellIs" dxfId="2339" priority="36" operator="greaterThan">
      <formula>1.5</formula>
    </cfRule>
  </conditionalFormatting>
  <conditionalFormatting sqref="L10:V11">
    <cfRule type="expression" dxfId="2338" priority="33">
      <formula>L10=""</formula>
    </cfRule>
  </conditionalFormatting>
  <conditionalFormatting sqref="S10:S11">
    <cfRule type="cellIs" dxfId="2337" priority="34" operator="greaterThan">
      <formula>0.5</formula>
    </cfRule>
    <cfRule type="cellIs" dxfId="2336" priority="35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C4"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J15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2014:1:0:0:OFFICE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2014:2:0:0:OFFICE</v>
      </c>
      <c r="F4" s="33">
        <f t="shared" ref="F4:F38" ca="1" si="5">MATCH($E4,INDIRECT(CONCATENATE($B$41,"$A:$A")),0)</f>
        <v>32</v>
      </c>
      <c r="G4" s="26">
        <f t="shared" ref="G4:G38" ca="1" si="6">INDEX(INDIRECT(CONCATENATE($B$41,"$A:$AG")),$F4,MATCH(G$2,INDIRECT(CONCATENATE($B$41,"$A$1:$AG$1")),0))</f>
        <v>2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2014:3:0:0:OFFICE</v>
      </c>
      <c r="F5" s="33">
        <f t="shared" ca="1" si="5"/>
        <v>40</v>
      </c>
      <c r="G5" s="26">
        <f t="shared" ca="1" si="6"/>
        <v>2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2014:4:0:0:OFFICE</v>
      </c>
      <c r="F6" s="33">
        <f t="shared" ca="1" si="5"/>
        <v>48</v>
      </c>
      <c r="G6" s="26">
        <f t="shared" ca="1" si="6"/>
        <v>3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2014:5:0:0:OFFICE</v>
      </c>
      <c r="F7" s="33">
        <f t="shared" ca="1" si="5"/>
        <v>56</v>
      </c>
      <c r="G7" s="26">
        <f t="shared" ca="1" si="6"/>
        <v>2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2014:6:0:0:OFFICE</v>
      </c>
      <c r="F8" s="33">
        <f t="shared" ca="1" si="5"/>
        <v>64</v>
      </c>
      <c r="G8" s="26">
        <f t="shared" ca="1" si="6"/>
        <v>1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2014:7:0:0:OFFICE</v>
      </c>
      <c r="F9" s="33">
        <f t="shared" ca="1" si="5"/>
        <v>72</v>
      </c>
      <c r="G9" s="26">
        <f t="shared" ca="1" si="6"/>
        <v>0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2014:8:0:0:OFFICE</v>
      </c>
      <c r="F10" s="33">
        <f t="shared" ca="1" si="5"/>
        <v>80</v>
      </c>
      <c r="G10" s="26">
        <f t="shared" ca="1" si="6"/>
        <v>2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2014:9:0:0:OFFICE</v>
      </c>
      <c r="F11" s="33">
        <f t="shared" ca="1" si="5"/>
        <v>88</v>
      </c>
      <c r="G11" s="26">
        <f t="shared" ca="1" si="6"/>
        <v>0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2014:10:0:0:OFFICE</v>
      </c>
      <c r="F12" s="33">
        <f t="shared" ca="1" si="5"/>
        <v>5</v>
      </c>
      <c r="G12" s="26">
        <f t="shared" ca="1" si="6"/>
        <v>1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2014:11:0:0:OFFICE</v>
      </c>
      <c r="F13" s="33">
        <f t="shared" ca="1" si="5"/>
        <v>14</v>
      </c>
      <c r="G13" s="26">
        <f t="shared" ca="1" si="6"/>
        <v>2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2014:12:0:0:OFFICE</v>
      </c>
      <c r="F14" s="33">
        <f t="shared" ca="1" si="5"/>
        <v>23</v>
      </c>
      <c r="G14" s="26">
        <f t="shared" ca="1" si="6"/>
        <v>0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2015:1:0:0:OFFICE</v>
      </c>
      <c r="F15" s="33">
        <f t="shared" ca="1" si="5"/>
        <v>127</v>
      </c>
      <c r="G15" s="26">
        <f t="shared" ca="1" si="6"/>
        <v>2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2015:2:0:0:OFFICE</v>
      </c>
      <c r="F16" s="33">
        <f t="shared" ca="1" si="5"/>
        <v>136</v>
      </c>
      <c r="G16" s="26">
        <f t="shared" ca="1" si="6"/>
        <v>1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2015:3:0:0:OFFICE</v>
      </c>
      <c r="F17" s="33">
        <f t="shared" ca="1" si="5"/>
        <v>146</v>
      </c>
      <c r="G17" s="26">
        <f t="shared" ca="1" si="6"/>
        <v>4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2015:4:0:0:OFFICE</v>
      </c>
      <c r="F18" s="33">
        <f t="shared" ca="1" si="5"/>
        <v>156</v>
      </c>
      <c r="G18" s="26">
        <f t="shared" ca="1" si="6"/>
        <v>0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2015:5:0:0:OFFICE</v>
      </c>
      <c r="F19" s="33">
        <f t="shared" ca="1" si="5"/>
        <v>166</v>
      </c>
      <c r="G19" s="26">
        <f t="shared" ca="1" si="6"/>
        <v>1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2015:6:0:0:OFFICE</v>
      </c>
      <c r="F20" s="33">
        <f t="shared" ca="1" si="5"/>
        <v>176</v>
      </c>
      <c r="G20" s="26">
        <f t="shared" ca="1" si="6"/>
        <v>2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2015:7:0:0:OFFICE</v>
      </c>
      <c r="F21" s="33">
        <f t="shared" ca="1" si="5"/>
        <v>186</v>
      </c>
      <c r="G21" s="26">
        <f t="shared" ca="1" si="6"/>
        <v>2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2015:8:0:0:OFFICE</v>
      </c>
      <c r="F22" s="33">
        <f t="shared" ca="1" si="5"/>
        <v>196</v>
      </c>
      <c r="G22" s="26">
        <f t="shared" ca="1" si="6"/>
        <v>1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2015:9:0:0:OFFICE</v>
      </c>
      <c r="F23" s="33">
        <f t="shared" ca="1" si="5"/>
        <v>206</v>
      </c>
      <c r="G23" s="26">
        <f t="shared" ca="1" si="6"/>
        <v>1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2015:10:0:0:OFFICE</v>
      </c>
      <c r="F24" s="33">
        <f t="shared" ca="1" si="5"/>
        <v>96</v>
      </c>
      <c r="G24" s="26">
        <f t="shared" ca="1" si="6"/>
        <v>4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2015:11:0:0:OFFICE</v>
      </c>
      <c r="F25" s="33">
        <f t="shared" ca="1" si="5"/>
        <v>106</v>
      </c>
      <c r="G25" s="26">
        <f t="shared" ca="1" si="6"/>
        <v>0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2015:12:0:0:OFFICE</v>
      </c>
      <c r="F26" s="33">
        <f t="shared" ca="1" si="5"/>
        <v>117</v>
      </c>
      <c r="G26" s="26">
        <f t="shared" ca="1" si="6"/>
        <v>0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2016:1:0:0:OFFICE</v>
      </c>
      <c r="F27" s="33">
        <f t="shared" ca="1" si="5"/>
        <v>217</v>
      </c>
      <c r="G27" s="26">
        <f t="shared" ca="1" si="6"/>
        <v>0</v>
      </c>
      <c r="H27" s="26">
        <f t="shared" si="3"/>
        <v>8</v>
      </c>
      <c r="I27" s="33">
        <f t="shared" ca="1" si="7"/>
        <v>6</v>
      </c>
      <c r="J27" s="11">
        <f t="shared" ca="1" si="8"/>
        <v>2</v>
      </c>
      <c r="K27" s="11">
        <f t="shared" ca="1" si="8"/>
        <v>0</v>
      </c>
      <c r="L27" s="11">
        <f t="shared" ca="1" si="8"/>
        <v>0</v>
      </c>
      <c r="M27" s="11">
        <f t="shared" ca="1" si="8"/>
        <v>4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2015:12:1:7:OFFICE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12</v>
      </c>
      <c r="AB27" s="26">
        <f t="shared" ref="AB27:AB38" ca="1" si="15">3*$B$45</f>
        <v>6</v>
      </c>
      <c r="AC27" s="26">
        <f t="shared" ref="AC27:AC38" ca="1" si="16">5*$B$45</f>
        <v>10</v>
      </c>
      <c r="AD27" s="26">
        <f t="shared" ref="AD27:AD38" ca="1" si="17">1*$B$45</f>
        <v>2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2016:2:0:0:OFFICE</v>
      </c>
      <c r="F28" s="33">
        <f t="shared" ca="1" si="5"/>
        <v>228</v>
      </c>
      <c r="G28" s="26">
        <f t="shared" ca="1" si="6"/>
        <v>0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2015:12:2:7:OFFICE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12</v>
      </c>
      <c r="AB28" s="26">
        <f t="shared" ca="1" si="15"/>
        <v>6</v>
      </c>
      <c r="AC28" s="26">
        <f t="shared" ca="1" si="16"/>
        <v>10</v>
      </c>
      <c r="AD28" s="26">
        <f t="shared" ca="1" si="17"/>
        <v>2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2016:3:0:0:OFFICE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2015:12:3:7:OFFICE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12</v>
      </c>
      <c r="AB29" s="26">
        <f t="shared" ca="1" si="15"/>
        <v>6</v>
      </c>
      <c r="AC29" s="26">
        <f t="shared" ca="1" si="16"/>
        <v>10</v>
      </c>
      <c r="AD29" s="26">
        <f t="shared" ca="1" si="17"/>
        <v>2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2016:4:0:0:OFFICE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2015:12:4:7:OFFICE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12</v>
      </c>
      <c r="AB30" s="26">
        <f t="shared" ca="1" si="15"/>
        <v>6</v>
      </c>
      <c r="AC30" s="26">
        <f t="shared" ca="1" si="16"/>
        <v>10</v>
      </c>
      <c r="AD30" s="26">
        <f t="shared" ca="1" si="17"/>
        <v>2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2016:5:0:0:OFFICE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2016:1:1:7:OFFICE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1</v>
      </c>
      <c r="AA31" s="26">
        <f t="shared" ca="1" si="14"/>
        <v>12</v>
      </c>
      <c r="AB31" s="26">
        <f t="shared" ca="1" si="15"/>
        <v>6</v>
      </c>
      <c r="AC31" s="26">
        <f t="shared" ca="1" si="16"/>
        <v>10</v>
      </c>
      <c r="AD31" s="26">
        <f t="shared" ca="1" si="17"/>
        <v>2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2016:6:0:0:OFFICE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2016:1:2:7:OFFICE</v>
      </c>
      <c r="T32" s="33">
        <f t="shared" ca="1" si="18"/>
        <v>6</v>
      </c>
      <c r="U32" s="26">
        <f t="shared" ca="1" si="19"/>
        <v>0</v>
      </c>
      <c r="V32" s="26">
        <f t="shared" ca="1" si="12"/>
        <v>1</v>
      </c>
      <c r="W32" s="26">
        <f t="shared" ca="1" si="12"/>
        <v>0</v>
      </c>
      <c r="X32" s="26">
        <f t="shared" ca="1" si="12"/>
        <v>0</v>
      </c>
      <c r="Y32" s="26">
        <f t="shared" ca="1" si="12"/>
        <v>0</v>
      </c>
      <c r="Z32" s="26">
        <f t="shared" ca="1" si="13"/>
        <v>1</v>
      </c>
      <c r="AA32" s="26">
        <f t="shared" ca="1" si="14"/>
        <v>12</v>
      </c>
      <c r="AB32" s="26">
        <f t="shared" ca="1" si="15"/>
        <v>6</v>
      </c>
      <c r="AC32" s="26">
        <f t="shared" ca="1" si="16"/>
        <v>10</v>
      </c>
      <c r="AD32" s="26">
        <f t="shared" ca="1" si="17"/>
        <v>2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2016:7:0:0:OFFICE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2016:1:3:7:OFFICE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1</v>
      </c>
      <c r="AA33" s="26">
        <f t="shared" ca="1" si="14"/>
        <v>12</v>
      </c>
      <c r="AB33" s="26">
        <f t="shared" ca="1" si="15"/>
        <v>6</v>
      </c>
      <c r="AC33" s="26">
        <f t="shared" ca="1" si="16"/>
        <v>10</v>
      </c>
      <c r="AD33" s="26">
        <f t="shared" ca="1" si="17"/>
        <v>2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2016:8:0:0:OFFICE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2016:1:4:7:OFFICE</v>
      </c>
      <c r="T34" s="33">
        <f t="shared" ca="1" si="18"/>
        <v>17</v>
      </c>
      <c r="U34" s="26">
        <f t="shared" ca="1" si="19"/>
        <v>0</v>
      </c>
      <c r="V34" s="26">
        <f t="shared" ca="1" si="12"/>
        <v>18</v>
      </c>
      <c r="W34" s="26">
        <f t="shared" ca="1" si="12"/>
        <v>5</v>
      </c>
      <c r="X34" s="26">
        <f t="shared" ca="1" si="12"/>
        <v>9</v>
      </c>
      <c r="Y34" s="26">
        <f t="shared" ca="1" si="12"/>
        <v>0</v>
      </c>
      <c r="Z34" s="26">
        <f t="shared" ca="1" si="13"/>
        <v>1</v>
      </c>
      <c r="AA34" s="26">
        <f t="shared" ca="1" si="14"/>
        <v>12</v>
      </c>
      <c r="AB34" s="26">
        <f t="shared" ca="1" si="15"/>
        <v>6</v>
      </c>
      <c r="AC34" s="26">
        <f t="shared" ca="1" si="16"/>
        <v>10</v>
      </c>
      <c r="AD34" s="26">
        <f t="shared" ca="1" si="17"/>
        <v>2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2016:9:0:0:OFFICE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2016:1:5:7:OFFICE</v>
      </c>
      <c r="T35" s="33">
        <f t="shared" ca="1" si="18"/>
        <v>28</v>
      </c>
      <c r="U35" s="26">
        <f t="shared" ca="1" si="19"/>
        <v>0</v>
      </c>
      <c r="V35" s="26">
        <f t="shared" ca="1" si="12"/>
        <v>15</v>
      </c>
      <c r="W35" s="26">
        <f t="shared" ca="1" si="12"/>
        <v>3</v>
      </c>
      <c r="X35" s="26">
        <f t="shared" ca="1" si="12"/>
        <v>7</v>
      </c>
      <c r="Y35" s="26">
        <f t="shared" ca="1" si="12"/>
        <v>0</v>
      </c>
      <c r="Z35" s="26">
        <f t="shared" ca="1" si="13"/>
        <v>1</v>
      </c>
      <c r="AA35" s="26">
        <f t="shared" ca="1" si="14"/>
        <v>12</v>
      </c>
      <c r="AB35" s="26">
        <f t="shared" ca="1" si="15"/>
        <v>6</v>
      </c>
      <c r="AC35" s="26">
        <f t="shared" ca="1" si="16"/>
        <v>10</v>
      </c>
      <c r="AD35" s="26">
        <f t="shared" ca="1" si="17"/>
        <v>2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2016:10:0:0:OFFICE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2016:2:1:7:OFFICE</v>
      </c>
      <c r="T36" s="33">
        <f t="shared" ca="1" si="18"/>
        <v>39</v>
      </c>
      <c r="U36" s="26">
        <f t="shared" ca="1" si="19"/>
        <v>0</v>
      </c>
      <c r="V36" s="26">
        <f t="shared" ca="1" si="12"/>
        <v>25</v>
      </c>
      <c r="W36" s="26">
        <f t="shared" ca="1" si="12"/>
        <v>1</v>
      </c>
      <c r="X36" s="26">
        <f t="shared" ca="1" si="12"/>
        <v>7</v>
      </c>
      <c r="Y36" s="26">
        <f t="shared" ca="1" si="12"/>
        <v>2</v>
      </c>
      <c r="Z36" s="26">
        <f t="shared" ca="1" si="13"/>
        <v>1</v>
      </c>
      <c r="AA36" s="26">
        <f t="shared" ca="1" si="14"/>
        <v>12</v>
      </c>
      <c r="AB36" s="26">
        <f t="shared" ca="1" si="15"/>
        <v>6</v>
      </c>
      <c r="AC36" s="26">
        <f t="shared" ca="1" si="16"/>
        <v>10</v>
      </c>
      <c r="AD36" s="26">
        <f t="shared" ca="1" si="17"/>
        <v>2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2016:11:0:0:OFFICE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2016:2:2:7:OFFICE</v>
      </c>
      <c r="T37" s="33">
        <f t="shared" ca="1" si="18"/>
        <v>50</v>
      </c>
      <c r="U37" s="26">
        <f t="shared" ca="1" si="19"/>
        <v>0</v>
      </c>
      <c r="V37" s="26">
        <f t="shared" ca="1" si="12"/>
        <v>20</v>
      </c>
      <c r="W37" s="26">
        <f t="shared" ca="1" si="12"/>
        <v>6</v>
      </c>
      <c r="X37" s="26">
        <f t="shared" ca="1" si="12"/>
        <v>7</v>
      </c>
      <c r="Y37" s="26">
        <f t="shared" ca="1" si="12"/>
        <v>3</v>
      </c>
      <c r="Z37" s="26">
        <f t="shared" ca="1" si="13"/>
        <v>1</v>
      </c>
      <c r="AA37" s="26">
        <f t="shared" ca="1" si="14"/>
        <v>12</v>
      </c>
      <c r="AB37" s="26">
        <f t="shared" ca="1" si="15"/>
        <v>6</v>
      </c>
      <c r="AC37" s="26">
        <f t="shared" ca="1" si="16"/>
        <v>10</v>
      </c>
      <c r="AD37" s="26">
        <f t="shared" ca="1" si="17"/>
        <v>2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2016:12:0:0:OFFICE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2016:2:3:7:OFFICE</v>
      </c>
      <c r="T38" s="33" t="e">
        <f t="shared" ca="1" si="18"/>
        <v>#N/A</v>
      </c>
      <c r="U38" s="26" t="e">
        <f t="shared" ca="1" si="19"/>
        <v>#N/A</v>
      </c>
      <c r="V38" s="26" t="e">
        <f t="shared" ca="1" si="12"/>
        <v>#N/A</v>
      </c>
      <c r="W38" s="26" t="e">
        <f t="shared" ca="1" si="12"/>
        <v>#N/A</v>
      </c>
      <c r="X38" s="26" t="e">
        <f t="shared" ca="1" si="12"/>
        <v>#N/A</v>
      </c>
      <c r="Y38" s="26" t="e">
        <f t="shared" ca="1" si="12"/>
        <v>#N/A</v>
      </c>
      <c r="Z38" s="26">
        <f t="shared" ca="1" si="13"/>
        <v>1</v>
      </c>
      <c r="AA38" s="26">
        <f t="shared" ca="1" si="14"/>
        <v>12</v>
      </c>
      <c r="AB38" s="26">
        <f t="shared" ca="1" si="15"/>
        <v>6</v>
      </c>
      <c r="AC38" s="26">
        <f t="shared" ca="1" si="16"/>
        <v>10</v>
      </c>
      <c r="AD38" s="26">
        <f t="shared" ca="1" si="17"/>
        <v>2</v>
      </c>
    </row>
    <row r="39" spans="1:30">
      <c r="A39" s="8" t="s">
        <v>1465</v>
      </c>
      <c r="B39" s="2" t="s">
        <v>1472</v>
      </c>
      <c r="C39" s="33"/>
      <c r="D39" s="33"/>
      <c r="G39" s="8">
        <f ca="1">SUMIFS(G3:G38, $B3:$B38,YEAR,G3:G38,"&lt;&gt;#N/A")</f>
        <v>0</v>
      </c>
      <c r="H39" s="33"/>
      <c r="J39" s="8">
        <f ca="1">SUM(J3:J38)</f>
        <v>2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4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2</v>
      </c>
    </row>
    <row r="46" spans="1:30">
      <c r="A46" s="8" t="s">
        <v>626</v>
      </c>
      <c r="B46" s="8">
        <f ca="1">SUM($M$39:$O$39)</f>
        <v>4</v>
      </c>
    </row>
    <row r="47" spans="1:30">
      <c r="A47" s="8" t="s">
        <v>627</v>
      </c>
      <c r="B47" s="8">
        <f ca="1">SUM($J$39:$L$39)</f>
        <v>2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33%</v>
      </c>
      <c r="C48" s="36">
        <f ca="1">IFERROR(B47/SUM(B46:B47),"0")</f>
        <v>0.33333333333333331</v>
      </c>
      <c r="D48" s="8" t="str">
        <f ca="1">TEXT(C48,"00%")</f>
        <v>33%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24
Stake Actual YTD 年度實際:    0</v>
      </c>
      <c r="C49" s="8">
        <f ca="1">INDIRECT(CONCATENATE($B$39,"$D$2"))</f>
        <v>24</v>
      </c>
      <c r="D49" s="8">
        <f ca="1">$G$39</f>
        <v>0</v>
      </c>
    </row>
    <row r="50" spans="1:4" ht="23.25">
      <c r="A50" s="8" t="s">
        <v>1410</v>
      </c>
      <c r="B50" s="59" t="str">
        <f ca="1">INDIRECT(CONCATENATE($B$39, "$B$1"))</f>
        <v>Office Zone</v>
      </c>
    </row>
    <row r="51" spans="1:4">
      <c r="B51" s="57" t="str">
        <f ca="1">INDIRECT(CONCATENATE($B$39, "$B$2"))</f>
        <v>辦公室地帶</v>
      </c>
    </row>
    <row r="52" spans="1:4">
      <c r="B52" s="57" t="str">
        <f ca="1">INDIRECT(CONCATENATE($B$39, "$B$6"))</f>
        <v>Central Stake</v>
      </c>
    </row>
    <row r="53" spans="1:4">
      <c r="B53" s="57" t="str">
        <f ca="1">INDIRECT(CONCATENATE($B$39, "$B$7"))</f>
        <v>臺北中支聯會</v>
      </c>
    </row>
    <row r="54" spans="1:4">
      <c r="B54" s="58">
        <f ca="1">INDIRECT(CONCATENATE($B$39, "$B$4"))</f>
        <v>42421</v>
      </c>
    </row>
    <row r="56" spans="1:4">
      <c r="A56" s="8" t="str">
        <f ca="1">CONCATENATE("2014   ",SUMIF($G$3:$G$14,"&lt;&gt;#N/A",$G$3:$G$14))</f>
        <v>2014   15</v>
      </c>
    </row>
    <row r="57" spans="1:4">
      <c r="A57" s="8" t="str">
        <f ca="1">CONCATENATE("2015   ",SUMIF($G$15:$G$26,"&lt;&gt;#N/A",$G$15:$G$26))</f>
        <v>2015   18</v>
      </c>
    </row>
    <row r="58" spans="1:4">
      <c r="A58" s="8" t="str">
        <f ca="1">CONCATENATE("2016   ",SUMIF($G$27:$G$38,"&lt;&gt;#N/A",$G$27:$G$38))</f>
        <v>2016   0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39</v>
      </c>
      <c r="B1" s="46" t="s">
        <v>697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1413</v>
      </c>
      <c r="C2" s="31" t="s">
        <v>1392</v>
      </c>
      <c r="D2" s="68">
        <v>100</v>
      </c>
      <c r="E2" s="48"/>
      <c r="F2" s="48"/>
      <c r="G2" s="70" t="s">
        <v>63</v>
      </c>
      <c r="H2" s="71"/>
      <c r="I2" s="71"/>
      <c r="J2" s="72"/>
      <c r="K2" s="43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43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17</v>
      </c>
      <c r="H4" s="76"/>
      <c r="I4" s="76"/>
      <c r="J4" s="77"/>
      <c r="K4" s="47">
        <f>ROUND($D$2/12,0)</f>
        <v>8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TAOYUAN_ZONE_GRAPH_DATA!$G$39</f>
        <v>7</v>
      </c>
      <c r="H5" s="79"/>
      <c r="I5" s="79"/>
      <c r="J5" s="80"/>
      <c r="K5" s="50">
        <f>$L$40</f>
        <v>3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695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647</v>
      </c>
      <c r="B10" s="23" t="s">
        <v>631</v>
      </c>
      <c r="C10" s="4" t="s">
        <v>663</v>
      </c>
      <c r="D10" s="4" t="s">
        <v>664</v>
      </c>
      <c r="E10" s="4" t="str">
        <f>CONCATENATE(YEAR,":",MONTH,":",WEEK,":",WEEKDAY,":",$A10)</f>
        <v>2016:2:3:7:TAO_3_E_ZL</v>
      </c>
      <c r="F10" s="4">
        <f>MATCH($E10,REPORT_DATA_BY_COMP!$A:$A,0)</f>
        <v>541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15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648</v>
      </c>
      <c r="B11" s="23" t="s">
        <v>632</v>
      </c>
      <c r="C11" s="4" t="s">
        <v>665</v>
      </c>
      <c r="D11" s="4" t="s">
        <v>666</v>
      </c>
      <c r="E11" s="4" t="str">
        <f>CONCATENATE(YEAR,":",MONTH,":",WEEK,":",WEEKDAY,":",$A11)</f>
        <v>2016:2:3:7:TAO_3_E</v>
      </c>
      <c r="F11" s="4">
        <f>MATCH($E11,REPORT_DATA_BY_COMP!$A:$A,0)</f>
        <v>540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2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649</v>
      </c>
      <c r="B12" s="23" t="s">
        <v>633</v>
      </c>
      <c r="C12" s="4" t="s">
        <v>667</v>
      </c>
      <c r="D12" s="4" t="s">
        <v>668</v>
      </c>
      <c r="E12" s="4" t="str">
        <f>CONCATENATE(YEAR,":",MONTH,":",WEEK,":",WEEKDAY,":",$A12)</f>
        <v>2016:2:3:7:TAO_4_E</v>
      </c>
      <c r="F12" s="4">
        <f>MATCH($E12,REPORT_DATA_BY_COMP!$A:$A,0)</f>
        <v>542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650</v>
      </c>
      <c r="B13" s="23" t="s">
        <v>634</v>
      </c>
      <c r="C13" s="4" t="s">
        <v>669</v>
      </c>
      <c r="D13" s="4" t="s">
        <v>670</v>
      </c>
      <c r="E13" s="4" t="str">
        <f>CONCATENATE(YEAR,":",MONTH,":",WEEK,":",WEEKDAY,":",$A13)</f>
        <v>2016:2:3:7:TAO_4_S</v>
      </c>
      <c r="F13" s="4">
        <f>MATCH($E13,REPORT_DATA_BY_COMP!$A:$A,0)</f>
        <v>543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4</v>
      </c>
      <c r="P13" s="11">
        <f>IFERROR(INDEX(REPORT_DATA_BY_COMP!$A:$AH,$F13,MATCH(P$8,REPORT_DATA_BY_COMP!$A$1:$AH$1,0)), "")</f>
        <v>14</v>
      </c>
      <c r="Q13" s="11">
        <f>IFERROR(INDEX(REPORT_DATA_BY_COMP!$A:$AH,$F13,MATCH(Q$8,REPORT_DATA_BY_COMP!$A$1:$AH$1,0)), "")</f>
        <v>19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5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3</v>
      </c>
      <c r="J14" s="12">
        <f t="shared" si="0"/>
        <v>14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21</v>
      </c>
      <c r="O14" s="12">
        <f t="shared" si="0"/>
        <v>8</v>
      </c>
      <c r="P14" s="12">
        <f t="shared" si="0"/>
        <v>28</v>
      </c>
      <c r="Q14" s="12">
        <f t="shared" si="0"/>
        <v>41</v>
      </c>
      <c r="R14" s="12">
        <f t="shared" si="0"/>
        <v>24</v>
      </c>
      <c r="S14" s="12">
        <f t="shared" si="0"/>
        <v>0</v>
      </c>
      <c r="T14" s="12">
        <f t="shared" si="0"/>
        <v>8</v>
      </c>
      <c r="U14" s="12">
        <f t="shared" si="0"/>
        <v>6</v>
      </c>
      <c r="V14" s="12">
        <f t="shared" si="0"/>
        <v>0</v>
      </c>
    </row>
    <row r="15" spans="1:22">
      <c r="B15" s="5" t="s">
        <v>1403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651</v>
      </c>
      <c r="B16" s="23" t="s">
        <v>635</v>
      </c>
      <c r="C16" s="4" t="s">
        <v>671</v>
      </c>
      <c r="D16" s="4" t="s">
        <v>672</v>
      </c>
      <c r="E16" s="4" t="str">
        <f>CONCATENATE(YEAR,":",MONTH,":",WEEK,":",WEEKDAY,":",$A16)</f>
        <v>2016:2:3:7:TAO_2_E</v>
      </c>
      <c r="F16" s="4">
        <f>MATCH($E16,REPORT_DATA_BY_COMP!$A:$A,0)</f>
        <v>538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0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16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4</v>
      </c>
      <c r="V16" s="11">
        <f>IFERROR(INDEX(REPORT_DATA_BY_COMP!$A:$AH,$F16,MATCH(V$8,REPORT_DATA_BY_COMP!$A$1:$AH$1,0)), "")</f>
        <v>0</v>
      </c>
    </row>
    <row r="17" spans="1:22">
      <c r="A17" s="22" t="s">
        <v>652</v>
      </c>
      <c r="B17" s="23" t="s">
        <v>636</v>
      </c>
      <c r="C17" s="4" t="s">
        <v>673</v>
      </c>
      <c r="D17" s="4" t="s">
        <v>674</v>
      </c>
      <c r="E17" s="4" t="str">
        <f>CONCATENATE(YEAR,":",MONTH,":",WEEK,":",WEEKDAY,":",$A17)</f>
        <v>2016:2:3:7:TAO_1_A</v>
      </c>
      <c r="F17" s="4">
        <f>MATCH($E17,REPORT_DATA_BY_COMP!$A:$A,0)</f>
        <v>536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3</v>
      </c>
      <c r="Q17" s="11">
        <f>IFERROR(INDEX(REPORT_DATA_BY_COMP!$A:$AH,$F17,MATCH(Q$8,REPORT_DATA_BY_COMP!$A$1:$AH$1,0)), "")</f>
        <v>5</v>
      </c>
      <c r="R17" s="11">
        <f>IFERROR(INDEX(REPORT_DATA_BY_COMP!$A:$AH,$F17,MATCH(R$8,REPORT_DATA_BY_COMP!$A$1:$AH$1,0)), "")</f>
        <v>1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2" t="s">
        <v>653</v>
      </c>
      <c r="B18" s="23" t="s">
        <v>637</v>
      </c>
      <c r="C18" s="4" t="s">
        <v>675</v>
      </c>
      <c r="D18" s="4" t="s">
        <v>676</v>
      </c>
      <c r="E18" s="4" t="str">
        <f>CONCATENATE(YEAR,":",MONTH,":",WEEK,":",WEEKDAY,":",$A18)</f>
        <v>2016:2:3:7:TAO_1_B</v>
      </c>
      <c r="F18" s="4">
        <f>MATCH($E18,REPORT_DATA_BY_COMP!$A:$A,0)</f>
        <v>537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1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6</v>
      </c>
      <c r="Q18" s="11">
        <f>IFERROR(INDEX(REPORT_DATA_BY_COMP!$A:$AH,$F18,MATCH(Q$8,REPORT_DATA_BY_COMP!$A$1:$AH$1,0)), "")</f>
        <v>4</v>
      </c>
      <c r="R18" s="11">
        <f>IFERROR(INDEX(REPORT_DATA_BY_COMP!$A:$AH,$F18,MATCH(R$8,REPORT_DATA_BY_COMP!$A$1:$AH$1,0)), "")</f>
        <v>3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 t="str">
        <f>IFERROR(INDEX(REPORT_DATA_BY_COMP!$A:$AH,$F18,MATCH(V$8,REPORT_DATA_BY_COMP!$A$1:$AH$1,0)), "")</f>
        <v>0@</v>
      </c>
    </row>
    <row r="19" spans="1:22">
      <c r="A19" s="22" t="s">
        <v>654</v>
      </c>
      <c r="B19" s="23" t="s">
        <v>638</v>
      </c>
      <c r="C19" s="4" t="s">
        <v>677</v>
      </c>
      <c r="D19" s="4" t="s">
        <v>678</v>
      </c>
      <c r="E19" s="4" t="str">
        <f>CONCATENATE(YEAR,":",MONTH,":",WEEK,":",WEEKDAY,":",$A19)</f>
        <v>2016:2:3:7:TAO_2_S</v>
      </c>
      <c r="F19" s="4">
        <f>MATCH($E19,REPORT_DATA_BY_COMP!$A:$A,0)</f>
        <v>539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8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9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2" t="s">
        <v>655</v>
      </c>
      <c r="B20" s="23" t="s">
        <v>639</v>
      </c>
      <c r="C20" s="4" t="s">
        <v>679</v>
      </c>
      <c r="D20" s="4" t="s">
        <v>680</v>
      </c>
      <c r="E20" s="4" t="str">
        <f>CONCATENATE(YEAR,":",MONTH,":",WEEK,":",WEEKDAY,":",$A20)</f>
        <v>2016:2:3:7:GUISHAN_E</v>
      </c>
      <c r="F20" s="4">
        <f>MATCH($E20,REPORT_DATA_BY_COMP!$A:$A,0)</f>
        <v>499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3</v>
      </c>
      <c r="O20" s="11">
        <f>IFERROR(INDEX(REPORT_DATA_BY_COMP!$A:$AH,$F20,MATCH(O$8,REPORT_DATA_BY_COMP!$A$1:$AH$1,0)), "")</f>
        <v>3</v>
      </c>
      <c r="P20" s="11">
        <f>IFERROR(INDEX(REPORT_DATA_BY_COMP!$A:$AH,$F20,MATCH(P$8,REPORT_DATA_BY_COMP!$A$1:$AH$1,0)), "")</f>
        <v>8</v>
      </c>
      <c r="Q20" s="11">
        <f>IFERROR(INDEX(REPORT_DATA_BY_COMP!$A:$AH,$F20,MATCH(Q$8,REPORT_DATA_BY_COMP!$A$1:$AH$1,0)), "")</f>
        <v>14</v>
      </c>
      <c r="R20" s="11">
        <f>IFERROR(INDEX(REPORT_DATA_BY_COMP!$A:$AH,$F20,MATCH(R$8,REPORT_DATA_BY_COMP!$A$1:$AH$1,0)), "")</f>
        <v>9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1409</v>
      </c>
      <c r="C21" s="10"/>
      <c r="D21" s="10"/>
      <c r="E21" s="10"/>
      <c r="F21" s="10"/>
      <c r="G21" s="12">
        <f>SUM(G16:G20)</f>
        <v>0</v>
      </c>
      <c r="H21" s="12">
        <f t="shared" ref="H21:V21" si="1">SUM(H16:H20)</f>
        <v>2</v>
      </c>
      <c r="I21" s="12">
        <f t="shared" si="1"/>
        <v>5</v>
      </c>
      <c r="J21" s="12">
        <f t="shared" si="1"/>
        <v>1</v>
      </c>
      <c r="K21" s="12">
        <f t="shared" si="1"/>
        <v>1</v>
      </c>
      <c r="L21" s="12">
        <f t="shared" si="1"/>
        <v>0</v>
      </c>
      <c r="M21" s="12">
        <f t="shared" si="1"/>
        <v>0</v>
      </c>
      <c r="N21" s="12">
        <f t="shared" si="1"/>
        <v>16</v>
      </c>
      <c r="O21" s="12">
        <f t="shared" si="1"/>
        <v>8</v>
      </c>
      <c r="P21" s="12">
        <f t="shared" si="1"/>
        <v>25</v>
      </c>
      <c r="Q21" s="12">
        <f t="shared" si="1"/>
        <v>49</v>
      </c>
      <c r="R21" s="12">
        <f t="shared" si="1"/>
        <v>28</v>
      </c>
      <c r="S21" s="12">
        <f t="shared" si="1"/>
        <v>0</v>
      </c>
      <c r="T21" s="12">
        <f t="shared" si="1"/>
        <v>11</v>
      </c>
      <c r="U21" s="12">
        <f t="shared" si="1"/>
        <v>8</v>
      </c>
      <c r="V21" s="12">
        <f t="shared" si="1"/>
        <v>0</v>
      </c>
    </row>
    <row r="22" spans="1:22">
      <c r="B22" s="5" t="s">
        <v>1404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2" t="s">
        <v>656</v>
      </c>
      <c r="B23" s="23" t="s">
        <v>640</v>
      </c>
      <c r="C23" s="4" t="s">
        <v>681</v>
      </c>
      <c r="D23" s="4" t="s">
        <v>682</v>
      </c>
      <c r="E23" s="4" t="str">
        <f>CONCATENATE(YEAR,":",MONTH,":",WEEK,":",WEEKDAY,":",$A23)</f>
        <v>2016:2:3:7:BADE_A_E</v>
      </c>
      <c r="F23" s="4">
        <f>MATCH($E23,REPORT_DATA_BY_COMP!$A:$A,0)</f>
        <v>490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0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5</v>
      </c>
      <c r="Q23" s="11">
        <f>IFERROR(INDEX(REPORT_DATA_BY_COMP!$A:$AH,$F23,MATCH(Q$8,REPORT_DATA_BY_COMP!$A$1:$AH$1,0)), "")</f>
        <v>4</v>
      </c>
      <c r="R23" s="11">
        <f>IFERROR(INDEX(REPORT_DATA_BY_COMP!$A:$AH,$F23,MATCH(R$8,REPORT_DATA_BY_COMP!$A$1:$AH$1,0)), "")</f>
        <v>7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5</v>
      </c>
      <c r="U23" s="11">
        <f>IFERROR(INDEX(REPORT_DATA_BY_COMP!$A:$AH,$F23,MATCH(U$8,REPORT_DATA_BY_COMP!$A$1:$AH$1,0)), "")</f>
        <v>3</v>
      </c>
      <c r="V23" s="11">
        <f>IFERROR(INDEX(REPORT_DATA_BY_COMP!$A:$AH,$F23,MATCH(V$8,REPORT_DATA_BY_COMP!$A$1:$AH$1,0)), "")</f>
        <v>0</v>
      </c>
    </row>
    <row r="24" spans="1:22">
      <c r="A24" s="22" t="s">
        <v>657</v>
      </c>
      <c r="B24" s="23" t="s">
        <v>641</v>
      </c>
      <c r="C24" s="4" t="s">
        <v>683</v>
      </c>
      <c r="D24" s="4" t="s">
        <v>684</v>
      </c>
      <c r="E24" s="4" t="str">
        <f>CONCATENATE(YEAR,":",MONTH,":",WEEK,":",WEEKDAY,":",$A24)</f>
        <v>2016:2:3:7:BADE_B_E</v>
      </c>
      <c r="F24" s="4">
        <f>MATCH($E24,REPORT_DATA_BY_COMP!$A:$A,0)</f>
        <v>491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0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3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4</v>
      </c>
      <c r="Q24" s="11">
        <f>IFERROR(INDEX(REPORT_DATA_BY_COMP!$A:$AH,$F24,MATCH(Q$8,REPORT_DATA_BY_COMP!$A$1:$AH$1,0)), "")</f>
        <v>5</v>
      </c>
      <c r="R24" s="11">
        <f>IFERROR(INDEX(REPORT_DATA_BY_COMP!$A:$AH,$F24,MATCH(R$8,REPORT_DATA_BY_COMP!$A$1:$AH$1,0)), "")</f>
        <v>4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2</v>
      </c>
      <c r="V24" s="11">
        <f>IFERROR(INDEX(REPORT_DATA_BY_COMP!$A:$AH,$F24,MATCH(V$8,REPORT_DATA_BY_COMP!$A$1:$AH$1,0)), "")</f>
        <v>0</v>
      </c>
    </row>
    <row r="25" spans="1:22">
      <c r="A25" s="22" t="s">
        <v>658</v>
      </c>
      <c r="B25" s="23" t="s">
        <v>642</v>
      </c>
      <c r="C25" s="4" t="s">
        <v>685</v>
      </c>
      <c r="D25" s="4" t="s">
        <v>686</v>
      </c>
      <c r="E25" s="4" t="str">
        <f>CONCATENATE(YEAR,":",MONTH,":",WEEK,":",WEEKDAY,":",$A25)</f>
        <v>2016:2:3:7:BADE_S</v>
      </c>
      <c r="F25" s="4">
        <f>MATCH($E25,REPORT_DATA_BY_COMP!$A:$A,0)</f>
        <v>492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8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1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10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12</v>
      </c>
      <c r="Q25" s="11">
        <f>IFERROR(INDEX(REPORT_DATA_BY_COMP!$A:$AH,$F25,MATCH(Q$8,REPORT_DATA_BY_COMP!$A$1:$AH$1,0)), "")</f>
        <v>0</v>
      </c>
      <c r="R25" s="11">
        <f>IFERROR(INDEX(REPORT_DATA_BY_COMP!$A:$AH,$F25,MATCH(R$8,REPORT_DATA_BY_COMP!$A$1:$AH$1,0)), "")</f>
        <v>6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1</v>
      </c>
      <c r="U25" s="11">
        <f>IFERROR(INDEX(REPORT_DATA_BY_COMP!$A:$AH,$F25,MATCH(U$8,REPORT_DATA_BY_COMP!$A$1:$AH$1,0)), "")</f>
        <v>0</v>
      </c>
      <c r="V25" s="11" t="str">
        <f>IFERROR(INDEX(REPORT_DATA_BY_COMP!$A:$AH,$F25,MATCH(V$8,REPORT_DATA_BY_COMP!$A$1:$AH$1,0)), "")</f>
        <v>0L</v>
      </c>
    </row>
    <row r="26" spans="1:22">
      <c r="A26" s="22" t="s">
        <v>659</v>
      </c>
      <c r="B26" s="23" t="s">
        <v>643</v>
      </c>
      <c r="C26" s="4" t="s">
        <v>687</v>
      </c>
      <c r="D26" s="4" t="s">
        <v>688</v>
      </c>
      <c r="E26" s="4" t="str">
        <f>CONCATENATE(YEAR,":",MONTH,":",WEEK,":",WEEKDAY,":",$A26)</f>
        <v>2016:2:3:7:LONGTAN_E</v>
      </c>
      <c r="F26" s="4">
        <f>MATCH($E26,REPORT_DATA_BY_COMP!$A:$A,0)</f>
        <v>510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0</v>
      </c>
      <c r="P26" s="11">
        <f>IFERROR(INDEX(REPORT_DATA_BY_COMP!$A:$AH,$F26,MATCH(P$8,REPORT_DATA_BY_COMP!$A$1:$AH$1,0)), "")</f>
        <v>4</v>
      </c>
      <c r="Q26" s="11">
        <f>IFERROR(INDEX(REPORT_DATA_BY_COMP!$A:$AH,$F26,MATCH(Q$8,REPORT_DATA_BY_COMP!$A$1:$AH$1,0)), "")</f>
        <v>5</v>
      </c>
      <c r="R26" s="11">
        <f>IFERROR(INDEX(REPORT_DATA_BY_COMP!$A:$AH,$F26,MATCH(R$8,REPORT_DATA_BY_COMP!$A$1:$AH$1,0)), "")</f>
        <v>2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3</v>
      </c>
      <c r="U26" s="11">
        <f>IFERROR(INDEX(REPORT_DATA_BY_COMP!$A:$AH,$F26,MATCH(U$8,REPORT_DATA_BY_COMP!$A$1:$AH$1,0)), "")</f>
        <v>1</v>
      </c>
      <c r="V26" s="11">
        <f>IFERROR(INDEX(REPORT_DATA_BY_COMP!$A:$AH,$F26,MATCH(V$8,REPORT_DATA_BY_COMP!$A$1:$AH$1,0)), "")</f>
        <v>0</v>
      </c>
    </row>
    <row r="27" spans="1:22">
      <c r="B27" s="9" t="s">
        <v>1409</v>
      </c>
      <c r="C27" s="10"/>
      <c r="D27" s="10"/>
      <c r="E27" s="10"/>
      <c r="F27" s="10"/>
      <c r="G27" s="12">
        <f>SUM(G23:G26)</f>
        <v>0</v>
      </c>
      <c r="H27" s="12">
        <f t="shared" ref="H27:V27" si="2">SUM(H23:H26)</f>
        <v>0</v>
      </c>
      <c r="I27" s="12">
        <f t="shared" si="2"/>
        <v>3</v>
      </c>
      <c r="J27" s="12">
        <f t="shared" si="2"/>
        <v>10</v>
      </c>
      <c r="K27" s="12">
        <f t="shared" si="2"/>
        <v>0</v>
      </c>
      <c r="L27" s="12">
        <f t="shared" si="2"/>
        <v>1</v>
      </c>
      <c r="M27" s="12">
        <f t="shared" si="2"/>
        <v>0</v>
      </c>
      <c r="N27" s="12">
        <f t="shared" si="2"/>
        <v>18</v>
      </c>
      <c r="O27" s="12">
        <f t="shared" si="2"/>
        <v>10</v>
      </c>
      <c r="P27" s="12">
        <f t="shared" si="2"/>
        <v>25</v>
      </c>
      <c r="Q27" s="12">
        <f t="shared" si="2"/>
        <v>14</v>
      </c>
      <c r="R27" s="12">
        <f t="shared" si="2"/>
        <v>19</v>
      </c>
      <c r="S27" s="12">
        <f t="shared" si="2"/>
        <v>0</v>
      </c>
      <c r="T27" s="12">
        <f t="shared" si="2"/>
        <v>15</v>
      </c>
      <c r="U27" s="12">
        <f t="shared" si="2"/>
        <v>6</v>
      </c>
      <c r="V27" s="12">
        <f t="shared" si="2"/>
        <v>0</v>
      </c>
    </row>
    <row r="28" spans="1:22">
      <c r="B28" s="5" t="s">
        <v>1405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2" t="s">
        <v>660</v>
      </c>
      <c r="B29" s="23" t="s">
        <v>644</v>
      </c>
      <c r="C29" s="4" t="s">
        <v>689</v>
      </c>
      <c r="D29" s="4" t="s">
        <v>690</v>
      </c>
      <c r="E29" s="4" t="str">
        <f>CONCATENATE(YEAR,":",MONTH,":",WEEK,":",WEEKDAY,":",$A29)</f>
        <v>2016:2:3:7:ZHONGLI_1_E</v>
      </c>
      <c r="F29" s="4">
        <f>MATCH($E29,REPORT_DATA_BY_COMP!$A:$A,0)</f>
        <v>576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16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9</v>
      </c>
      <c r="Q29" s="11">
        <f>IFERROR(INDEX(REPORT_DATA_BY_COMP!$A:$AH,$F29,MATCH(Q$8,REPORT_DATA_BY_COMP!$A$1:$AH$1,0)), "")</f>
        <v>0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1</v>
      </c>
      <c r="T29" s="11">
        <f>IFERROR(INDEX(REPORT_DATA_BY_COMP!$A:$AH,$F29,MATCH(T$8,REPORT_DATA_BY_COMP!$A$1:$AH$1,0)), "")</f>
        <v>5</v>
      </c>
      <c r="U29" s="11">
        <f>IFERROR(INDEX(REPORT_DATA_BY_COMP!$A:$AH,$F29,MATCH(U$8,REPORT_DATA_BY_COMP!$A$1:$AH$1,0)), "")</f>
        <v>4</v>
      </c>
      <c r="V29" s="11">
        <f>IFERROR(INDEX(REPORT_DATA_BY_COMP!$A:$AH,$F29,MATCH(V$8,REPORT_DATA_BY_COMP!$A$1:$AH$1,0)), "")</f>
        <v>0</v>
      </c>
    </row>
    <row r="30" spans="1:22">
      <c r="A30" s="22" t="s">
        <v>661</v>
      </c>
      <c r="B30" s="23" t="s">
        <v>645</v>
      </c>
      <c r="C30" s="4" t="s">
        <v>691</v>
      </c>
      <c r="D30" s="4" t="s">
        <v>692</v>
      </c>
      <c r="E30" s="4" t="str">
        <f>CONCATENATE(YEAR,":",MONTH,":",WEEK,":",WEEKDAY,":",$A30)</f>
        <v>2016:2:3:7:ZHONGLI_1_S</v>
      </c>
      <c r="F30" s="4">
        <f>MATCH($E30,REPORT_DATA_BY_COMP!$A:$A,0)</f>
        <v>577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1</v>
      </c>
      <c r="J30" s="11">
        <f>IFERROR(INDEX(REPORT_DATA_BY_COMP!$A:$AH,$F30,MATCH(J$8,REPORT_DATA_BY_COMP!$A$1:$AH$1,0)), "")</f>
        <v>0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3</v>
      </c>
      <c r="O30" s="11">
        <f>IFERROR(INDEX(REPORT_DATA_BY_COMP!$A:$AH,$F30,MATCH(O$8,REPORT_DATA_BY_COMP!$A$1:$AH$1,0)), "")</f>
        <v>4</v>
      </c>
      <c r="P30" s="11">
        <f>IFERROR(INDEX(REPORT_DATA_BY_COMP!$A:$AH,$F30,MATCH(P$8,REPORT_DATA_BY_COMP!$A$1:$AH$1,0)), "")</f>
        <v>8</v>
      </c>
      <c r="Q30" s="11">
        <f>IFERROR(INDEX(REPORT_DATA_BY_COMP!$A:$AH,$F30,MATCH(Q$8,REPORT_DATA_BY_COMP!$A$1:$AH$1,0)), "")</f>
        <v>9</v>
      </c>
      <c r="R30" s="11">
        <f>IFERROR(INDEX(REPORT_DATA_BY_COMP!$A:$AH,$F30,MATCH(R$8,REPORT_DATA_BY_COMP!$A$1:$AH$1,0)), "")</f>
        <v>2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3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2" t="s">
        <v>662</v>
      </c>
      <c r="B31" s="23" t="s">
        <v>646</v>
      </c>
      <c r="C31" s="4" t="s">
        <v>693</v>
      </c>
      <c r="D31" s="4" t="s">
        <v>694</v>
      </c>
      <c r="E31" s="4" t="str">
        <f>CONCATENATE(YEAR,":",MONTH,":",WEEK,":",WEEKDAY,":",$A31)</f>
        <v>2016:2:3:7:ZHONGLI_2_E</v>
      </c>
      <c r="F31" s="4">
        <f>MATCH($E31,REPORT_DATA_BY_COMP!$A:$A,0)</f>
        <v>578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2</v>
      </c>
      <c r="J31" s="11">
        <f>IFERROR(INDEX(REPORT_DATA_BY_COMP!$A:$AH,$F31,MATCH(J$8,REPORT_DATA_BY_COMP!$A$1:$AH$1,0)), "")</f>
        <v>0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4</v>
      </c>
      <c r="O31" s="11">
        <f>IFERROR(INDEX(REPORT_DATA_BY_COMP!$A:$AH,$F31,MATCH(O$8,REPORT_DATA_BY_COMP!$A$1:$AH$1,0)), "")</f>
        <v>4</v>
      </c>
      <c r="P31" s="11">
        <f>IFERROR(INDEX(REPORT_DATA_BY_COMP!$A:$AH,$F31,MATCH(P$8,REPORT_DATA_BY_COMP!$A$1:$AH$1,0)), "")</f>
        <v>9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1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1</v>
      </c>
      <c r="V31" s="11">
        <f>IFERROR(INDEX(REPORT_DATA_BY_COMP!$A:$AH,$F31,MATCH(V$8,REPORT_DATA_BY_COMP!$A$1:$AH$1,0)), "")</f>
        <v>0</v>
      </c>
    </row>
    <row r="32" spans="1:22">
      <c r="B32" s="9" t="s">
        <v>1409</v>
      </c>
      <c r="C32" s="10"/>
      <c r="D32" s="10"/>
      <c r="E32" s="10"/>
      <c r="F32" s="10"/>
      <c r="G32" s="12">
        <f>SUM(G29:G31)</f>
        <v>0</v>
      </c>
      <c r="H32" s="12">
        <f t="shared" ref="H32:V32" si="3">SUM(H29:H31)</f>
        <v>0</v>
      </c>
      <c r="I32" s="12">
        <f t="shared" si="3"/>
        <v>5</v>
      </c>
      <c r="J32" s="12">
        <f t="shared" si="3"/>
        <v>2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23</v>
      </c>
      <c r="O32" s="12">
        <f t="shared" si="3"/>
        <v>8</v>
      </c>
      <c r="P32" s="12">
        <f t="shared" si="3"/>
        <v>26</v>
      </c>
      <c r="Q32" s="12">
        <f t="shared" si="3"/>
        <v>15</v>
      </c>
      <c r="R32" s="12">
        <f t="shared" si="3"/>
        <v>8</v>
      </c>
      <c r="S32" s="12">
        <f t="shared" si="3"/>
        <v>2</v>
      </c>
      <c r="T32" s="12">
        <f t="shared" si="3"/>
        <v>10</v>
      </c>
      <c r="U32" s="12">
        <f t="shared" si="3"/>
        <v>6</v>
      </c>
      <c r="V32" s="12">
        <f t="shared" si="3"/>
        <v>0</v>
      </c>
    </row>
    <row r="33" spans="1:22">
      <c r="A33" s="55"/>
      <c r="B33" s="3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32"/>
    </row>
    <row r="34" spans="1:22">
      <c r="B34" s="13" t="s">
        <v>1407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4" t="s">
        <v>1381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4" t="s">
        <v>1380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4" t="s">
        <v>1382</v>
      </c>
      <c r="C37" s="14"/>
      <c r="D37" s="14"/>
      <c r="E37" s="14" t="str">
        <f>CONCATENATE(YEAR,":",MONTH,":3:",WEEKLY_REPORT_DAY,":", $A$1)</f>
        <v>2016:2:3:7:TAOYUAN</v>
      </c>
      <c r="F37" s="14">
        <f>MATCH($E37,REPORT_DATA_BY_ZONE!$A:$A, 0)</f>
        <v>63</v>
      </c>
      <c r="G37" s="11">
        <f>IFERROR(INDEX(REPORT_DATA_BY_ZONE!$A:$AH,$F37,MATCH(G$8,REPORT_DATA_BY_ZONE!$A$1:$AH$1,0)), "")</f>
        <v>0</v>
      </c>
      <c r="H37" s="11">
        <f>IFERROR(INDEX(REPORT_DATA_BY_ZONE!$A:$AH,$F37,MATCH(H$8,REPORT_DATA_BY_ZONE!$A$1:$AH$1,0)), "")</f>
        <v>2</v>
      </c>
      <c r="I37" s="11">
        <f>IFERROR(INDEX(REPORT_DATA_BY_ZONE!$A:$AH,$F37,MATCH(I$8,REPORT_DATA_BY_ZONE!$A$1:$AH$1,0)), "")</f>
        <v>16</v>
      </c>
      <c r="J37" s="11">
        <f>IFERROR(INDEX(REPORT_DATA_BY_ZONE!$A:$AH,$F37,MATCH(J$8,REPORT_DATA_BY_ZONE!$A$1:$AH$1,0)), "")</f>
        <v>27</v>
      </c>
      <c r="K37" s="11">
        <f>IFERROR(INDEX(REPORT_DATA_BY_ZONE!$A:$AH,$F37,MATCH(K$8,REPORT_DATA_BY_ZONE!$A$1:$AH$1,0)), "")</f>
        <v>1</v>
      </c>
      <c r="L37" s="11">
        <f>IFERROR(INDEX(REPORT_DATA_BY_ZONE!$A:$AH,$F37,MATCH(L$8,REPORT_DATA_BY_ZONE!$A$1:$AH$1,0)), "")</f>
        <v>1</v>
      </c>
      <c r="M37" s="11">
        <f>IFERROR(INDEX(REPORT_DATA_BY_ZONE!$A:$AH,$F37,MATCH(M$8,REPORT_DATA_BY_ZONE!$A$1:$AH$1,0)), "")</f>
        <v>0</v>
      </c>
      <c r="N37" s="11">
        <f>IFERROR(INDEX(REPORT_DATA_BY_ZONE!$A:$AH,$F37,MATCH(N$8,REPORT_DATA_BY_ZONE!$A$1:$AH$1,0)), "")</f>
        <v>78</v>
      </c>
      <c r="O37" s="11">
        <f>IFERROR(INDEX(REPORT_DATA_BY_ZONE!$A:$AH,$F37,MATCH(O$8,REPORT_DATA_BY_ZONE!$A$1:$AH$1,0)), "")</f>
        <v>34</v>
      </c>
      <c r="P37" s="11">
        <f>IFERROR(INDEX(REPORT_DATA_BY_ZONE!$A:$AH,$F37,MATCH(P$8,REPORT_DATA_BY_ZONE!$A$1:$AH$1,0)), "")</f>
        <v>104</v>
      </c>
      <c r="Q37" s="11">
        <f>IFERROR(INDEX(REPORT_DATA_BY_ZONE!$A:$AH,$F37,MATCH(Q$8,REPORT_DATA_BY_ZONE!$A$1:$AH$1,0)), "")</f>
        <v>119</v>
      </c>
      <c r="R37" s="11">
        <f>IFERROR(INDEX(REPORT_DATA_BY_ZONE!$A:$AH,$F37,MATCH(R$8,REPORT_DATA_BY_ZONE!$A$1:$AH$1,0)), "")</f>
        <v>79</v>
      </c>
      <c r="S37" s="11">
        <f>IFERROR(INDEX(REPORT_DATA_BY_ZONE!$A:$AH,$F37,MATCH(S$8,REPORT_DATA_BY_ZONE!$A$1:$AH$1,0)), "")</f>
        <v>2</v>
      </c>
      <c r="T37" s="11">
        <f>IFERROR(INDEX(REPORT_DATA_BY_ZONE!$A:$AH,$F37,MATCH(T$8,REPORT_DATA_BY_ZONE!$A$1:$AH$1,0)), "")</f>
        <v>44</v>
      </c>
      <c r="U37" s="11">
        <f>IFERROR(INDEX(REPORT_DATA_BY_ZONE!$A:$AH,$F37,MATCH(U$8,REPORT_DATA_BY_ZONE!$A$1:$AH$1,0)), "")</f>
        <v>26</v>
      </c>
      <c r="V37" s="11">
        <f>IFERROR(INDEX(REPORT_DATA_BY_ZONE!$A:$AH,$F37,MATCH(V$8,REPORT_DATA_BY_ZONE!$A$1:$AH$1,0)), "")</f>
        <v>0</v>
      </c>
    </row>
    <row r="38" spans="1:22">
      <c r="B38" s="24" t="s">
        <v>1383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4" t="s">
        <v>1384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1409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3</v>
      </c>
      <c r="I40" s="19">
        <f t="shared" si="4"/>
        <v>40</v>
      </c>
      <c r="J40" s="19">
        <f t="shared" si="4"/>
        <v>94</v>
      </c>
      <c r="K40" s="19">
        <f t="shared" si="4"/>
        <v>2</v>
      </c>
      <c r="L40" s="19">
        <f t="shared" si="4"/>
        <v>3</v>
      </c>
      <c r="M40" s="19">
        <f t="shared" si="4"/>
        <v>2</v>
      </c>
      <c r="N40" s="19">
        <f t="shared" si="4"/>
        <v>240</v>
      </c>
      <c r="O40" s="19">
        <f t="shared" si="4"/>
        <v>77</v>
      </c>
      <c r="P40" s="19">
        <f t="shared" si="4"/>
        <v>246</v>
      </c>
      <c r="Q40" s="19">
        <f t="shared" si="4"/>
        <v>435</v>
      </c>
      <c r="R40" s="19">
        <f t="shared" si="4"/>
        <v>204</v>
      </c>
      <c r="S40" s="19">
        <f t="shared" si="4"/>
        <v>7</v>
      </c>
      <c r="T40" s="19">
        <f t="shared" si="4"/>
        <v>140</v>
      </c>
      <c r="U40" s="19">
        <f t="shared" si="4"/>
        <v>62</v>
      </c>
      <c r="V40" s="19">
        <f t="shared" si="4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335" priority="143" operator="lessThan">
      <formula>0.5</formula>
    </cfRule>
    <cfRule type="cellIs" dxfId="2334" priority="144" operator="greaterThan">
      <formula>0.5</formula>
    </cfRule>
  </conditionalFormatting>
  <conditionalFormatting sqref="N10:N11">
    <cfRule type="cellIs" dxfId="2333" priority="141" operator="lessThan">
      <formula>4.5</formula>
    </cfRule>
    <cfRule type="cellIs" dxfId="2332" priority="142" operator="greaterThan">
      <formula>5.5</formula>
    </cfRule>
  </conditionalFormatting>
  <conditionalFormatting sqref="O10:O11">
    <cfRule type="cellIs" dxfId="2331" priority="139" operator="lessThan">
      <formula>1.5</formula>
    </cfRule>
    <cfRule type="cellIs" dxfId="2330" priority="140" operator="greaterThan">
      <formula>2.5</formula>
    </cfRule>
  </conditionalFormatting>
  <conditionalFormatting sqref="P10:P11">
    <cfRule type="cellIs" dxfId="2329" priority="137" operator="lessThan">
      <formula>4.5</formula>
    </cfRule>
    <cfRule type="cellIs" dxfId="2328" priority="138" operator="greaterThan">
      <formula>7.5</formula>
    </cfRule>
  </conditionalFormatting>
  <conditionalFormatting sqref="R10:S11">
    <cfRule type="cellIs" dxfId="2327" priority="135" operator="lessThan">
      <formula>2.5</formula>
    </cfRule>
    <cfRule type="cellIs" dxfId="2326" priority="136" operator="greaterThan">
      <formula>4.5</formula>
    </cfRule>
  </conditionalFormatting>
  <conditionalFormatting sqref="T10:T11">
    <cfRule type="cellIs" dxfId="2325" priority="133" operator="lessThan">
      <formula>2.5</formula>
    </cfRule>
    <cfRule type="cellIs" dxfId="2324" priority="134" operator="greaterThan">
      <formula>4.5</formula>
    </cfRule>
  </conditionalFormatting>
  <conditionalFormatting sqref="U10:U11">
    <cfRule type="cellIs" dxfId="2323" priority="132" operator="greaterThan">
      <formula>1.5</formula>
    </cfRule>
  </conditionalFormatting>
  <conditionalFormatting sqref="L10:V11">
    <cfRule type="expression" dxfId="2322" priority="129">
      <formula>L10=""</formula>
    </cfRule>
  </conditionalFormatting>
  <conditionalFormatting sqref="S10:S11">
    <cfRule type="cellIs" dxfId="2321" priority="130" operator="greaterThan">
      <formula>0.5</formula>
    </cfRule>
    <cfRule type="cellIs" dxfId="2320" priority="131" operator="lessThan">
      <formula>0.5</formula>
    </cfRule>
  </conditionalFormatting>
  <conditionalFormatting sqref="L12:M13">
    <cfRule type="cellIs" dxfId="2319" priority="127" operator="lessThan">
      <formula>0.5</formula>
    </cfRule>
    <cfRule type="cellIs" dxfId="2318" priority="128" operator="greaterThan">
      <formula>0.5</formula>
    </cfRule>
  </conditionalFormatting>
  <conditionalFormatting sqref="N12:N13">
    <cfRule type="cellIs" dxfId="2317" priority="125" operator="lessThan">
      <formula>4.5</formula>
    </cfRule>
    <cfRule type="cellIs" dxfId="2316" priority="126" operator="greaterThan">
      <formula>5.5</formula>
    </cfRule>
  </conditionalFormatting>
  <conditionalFormatting sqref="O12:O13">
    <cfRule type="cellIs" dxfId="2315" priority="123" operator="lessThan">
      <formula>1.5</formula>
    </cfRule>
    <cfRule type="cellIs" dxfId="2314" priority="124" operator="greaterThan">
      <formula>2.5</formula>
    </cfRule>
  </conditionalFormatting>
  <conditionalFormatting sqref="P12:P13">
    <cfRule type="cellIs" dxfId="2313" priority="121" operator="lessThan">
      <formula>4.5</formula>
    </cfRule>
    <cfRule type="cellIs" dxfId="2312" priority="122" operator="greaterThan">
      <formula>7.5</formula>
    </cfRule>
  </conditionalFormatting>
  <conditionalFormatting sqref="R12:S13">
    <cfRule type="cellIs" dxfId="2311" priority="119" operator="lessThan">
      <formula>2.5</formula>
    </cfRule>
    <cfRule type="cellIs" dxfId="2310" priority="120" operator="greaterThan">
      <formula>4.5</formula>
    </cfRule>
  </conditionalFormatting>
  <conditionalFormatting sqref="T12:T13">
    <cfRule type="cellIs" dxfId="2309" priority="117" operator="lessThan">
      <formula>2.5</formula>
    </cfRule>
    <cfRule type="cellIs" dxfId="2308" priority="118" operator="greaterThan">
      <formula>4.5</formula>
    </cfRule>
  </conditionalFormatting>
  <conditionalFormatting sqref="U12:U13">
    <cfRule type="cellIs" dxfId="2307" priority="116" operator="greaterThan">
      <formula>1.5</formula>
    </cfRule>
  </conditionalFormatting>
  <conditionalFormatting sqref="L12:V13">
    <cfRule type="expression" dxfId="2306" priority="113">
      <formula>L12=""</formula>
    </cfRule>
  </conditionalFormatting>
  <conditionalFormatting sqref="S12:S13">
    <cfRule type="cellIs" dxfId="2305" priority="114" operator="greaterThan">
      <formula>0.5</formula>
    </cfRule>
    <cfRule type="cellIs" dxfId="2304" priority="115" operator="lessThan">
      <formula>0.5</formula>
    </cfRule>
  </conditionalFormatting>
  <conditionalFormatting sqref="L16:M17">
    <cfRule type="cellIs" dxfId="2303" priority="111" operator="lessThan">
      <formula>0.5</formula>
    </cfRule>
    <cfRule type="cellIs" dxfId="2302" priority="112" operator="greaterThan">
      <formula>0.5</formula>
    </cfRule>
  </conditionalFormatting>
  <conditionalFormatting sqref="N16:N17">
    <cfRule type="cellIs" dxfId="2301" priority="109" operator="lessThan">
      <formula>4.5</formula>
    </cfRule>
    <cfRule type="cellIs" dxfId="2300" priority="110" operator="greaterThan">
      <formula>5.5</formula>
    </cfRule>
  </conditionalFormatting>
  <conditionalFormatting sqref="O16:O17">
    <cfRule type="cellIs" dxfId="2299" priority="107" operator="lessThan">
      <formula>1.5</formula>
    </cfRule>
    <cfRule type="cellIs" dxfId="2298" priority="108" operator="greaterThan">
      <formula>2.5</formula>
    </cfRule>
  </conditionalFormatting>
  <conditionalFormatting sqref="P16:P17">
    <cfRule type="cellIs" dxfId="2297" priority="105" operator="lessThan">
      <formula>4.5</formula>
    </cfRule>
    <cfRule type="cellIs" dxfId="2296" priority="106" operator="greaterThan">
      <formula>7.5</formula>
    </cfRule>
  </conditionalFormatting>
  <conditionalFormatting sqref="R16:S17">
    <cfRule type="cellIs" dxfId="2295" priority="103" operator="lessThan">
      <formula>2.5</formula>
    </cfRule>
    <cfRule type="cellIs" dxfId="2294" priority="104" operator="greaterThan">
      <formula>4.5</formula>
    </cfRule>
  </conditionalFormatting>
  <conditionalFormatting sqref="T16:T17">
    <cfRule type="cellIs" dxfId="2293" priority="101" operator="lessThan">
      <formula>2.5</formula>
    </cfRule>
    <cfRule type="cellIs" dxfId="2292" priority="102" operator="greaterThan">
      <formula>4.5</formula>
    </cfRule>
  </conditionalFormatting>
  <conditionalFormatting sqref="U16:U17">
    <cfRule type="cellIs" dxfId="2291" priority="100" operator="greaterThan">
      <formula>1.5</formula>
    </cfRule>
  </conditionalFormatting>
  <conditionalFormatting sqref="L16:V17">
    <cfRule type="expression" dxfId="2290" priority="97">
      <formula>L16=""</formula>
    </cfRule>
  </conditionalFormatting>
  <conditionalFormatting sqref="S16:S17">
    <cfRule type="cellIs" dxfId="2289" priority="98" operator="greaterThan">
      <formula>0.5</formula>
    </cfRule>
    <cfRule type="cellIs" dxfId="2288" priority="99" operator="lessThan">
      <formula>0.5</formula>
    </cfRule>
  </conditionalFormatting>
  <conditionalFormatting sqref="L18:M19">
    <cfRule type="cellIs" dxfId="2287" priority="95" operator="lessThan">
      <formula>0.5</formula>
    </cfRule>
    <cfRule type="cellIs" dxfId="2286" priority="96" operator="greaterThan">
      <formula>0.5</formula>
    </cfRule>
  </conditionalFormatting>
  <conditionalFormatting sqref="N18:N19">
    <cfRule type="cellIs" dxfId="2285" priority="93" operator="lessThan">
      <formula>4.5</formula>
    </cfRule>
    <cfRule type="cellIs" dxfId="2284" priority="94" operator="greaterThan">
      <formula>5.5</formula>
    </cfRule>
  </conditionalFormatting>
  <conditionalFormatting sqref="O18:O19">
    <cfRule type="cellIs" dxfId="2283" priority="91" operator="lessThan">
      <formula>1.5</formula>
    </cfRule>
    <cfRule type="cellIs" dxfId="2282" priority="92" operator="greaterThan">
      <formula>2.5</formula>
    </cfRule>
  </conditionalFormatting>
  <conditionalFormatting sqref="P18:P19">
    <cfRule type="cellIs" dxfId="2281" priority="89" operator="lessThan">
      <formula>4.5</formula>
    </cfRule>
    <cfRule type="cellIs" dxfId="2280" priority="90" operator="greaterThan">
      <formula>7.5</formula>
    </cfRule>
  </conditionalFormatting>
  <conditionalFormatting sqref="R18:S19">
    <cfRule type="cellIs" dxfId="2279" priority="87" operator="lessThan">
      <formula>2.5</formula>
    </cfRule>
    <cfRule type="cellIs" dxfId="2278" priority="88" operator="greaterThan">
      <formula>4.5</formula>
    </cfRule>
  </conditionalFormatting>
  <conditionalFormatting sqref="T18:T19">
    <cfRule type="cellIs" dxfId="2277" priority="85" operator="lessThan">
      <formula>2.5</formula>
    </cfRule>
    <cfRule type="cellIs" dxfId="2276" priority="86" operator="greaterThan">
      <formula>4.5</formula>
    </cfRule>
  </conditionalFormatting>
  <conditionalFormatting sqref="U18:U19">
    <cfRule type="cellIs" dxfId="2275" priority="84" operator="greaterThan">
      <formula>1.5</formula>
    </cfRule>
  </conditionalFormatting>
  <conditionalFormatting sqref="L18:V19">
    <cfRule type="expression" dxfId="2274" priority="81">
      <formula>L18=""</formula>
    </cfRule>
  </conditionalFormatting>
  <conditionalFormatting sqref="S18:S19">
    <cfRule type="cellIs" dxfId="2273" priority="82" operator="greaterThan">
      <formula>0.5</formula>
    </cfRule>
    <cfRule type="cellIs" dxfId="2272" priority="83" operator="lessThan">
      <formula>0.5</formula>
    </cfRule>
  </conditionalFormatting>
  <conditionalFormatting sqref="L23:M24">
    <cfRule type="cellIs" dxfId="2271" priority="79" operator="lessThan">
      <formula>0.5</formula>
    </cfRule>
    <cfRule type="cellIs" dxfId="2270" priority="80" operator="greaterThan">
      <formula>0.5</formula>
    </cfRule>
  </conditionalFormatting>
  <conditionalFormatting sqref="N23:N24">
    <cfRule type="cellIs" dxfId="2269" priority="77" operator="lessThan">
      <formula>4.5</formula>
    </cfRule>
    <cfRule type="cellIs" dxfId="2268" priority="78" operator="greaterThan">
      <formula>5.5</formula>
    </cfRule>
  </conditionalFormatting>
  <conditionalFormatting sqref="O23:O24">
    <cfRule type="cellIs" dxfId="2267" priority="75" operator="lessThan">
      <formula>1.5</formula>
    </cfRule>
    <cfRule type="cellIs" dxfId="2266" priority="76" operator="greaterThan">
      <formula>2.5</formula>
    </cfRule>
  </conditionalFormatting>
  <conditionalFormatting sqref="P23:P24">
    <cfRule type="cellIs" dxfId="2265" priority="73" operator="lessThan">
      <formula>4.5</formula>
    </cfRule>
    <cfRule type="cellIs" dxfId="2264" priority="74" operator="greaterThan">
      <formula>7.5</formula>
    </cfRule>
  </conditionalFormatting>
  <conditionalFormatting sqref="R23:S24">
    <cfRule type="cellIs" dxfId="2263" priority="71" operator="lessThan">
      <formula>2.5</formula>
    </cfRule>
    <cfRule type="cellIs" dxfId="2262" priority="72" operator="greaterThan">
      <formula>4.5</formula>
    </cfRule>
  </conditionalFormatting>
  <conditionalFormatting sqref="T23:T24">
    <cfRule type="cellIs" dxfId="2261" priority="69" operator="lessThan">
      <formula>2.5</formula>
    </cfRule>
    <cfRule type="cellIs" dxfId="2260" priority="70" operator="greaterThan">
      <formula>4.5</formula>
    </cfRule>
  </conditionalFormatting>
  <conditionalFormatting sqref="U23:U24">
    <cfRule type="cellIs" dxfId="2259" priority="68" operator="greaterThan">
      <formula>1.5</formula>
    </cfRule>
  </conditionalFormatting>
  <conditionalFormatting sqref="L23:V24">
    <cfRule type="expression" dxfId="2258" priority="65">
      <formula>L23=""</formula>
    </cfRule>
  </conditionalFormatting>
  <conditionalFormatting sqref="S23:S24">
    <cfRule type="cellIs" dxfId="2257" priority="66" operator="greaterThan">
      <formula>0.5</formula>
    </cfRule>
    <cfRule type="cellIs" dxfId="2256" priority="67" operator="lessThan">
      <formula>0.5</formula>
    </cfRule>
  </conditionalFormatting>
  <conditionalFormatting sqref="L25:M26">
    <cfRule type="cellIs" dxfId="2255" priority="63" operator="lessThan">
      <formula>0.5</formula>
    </cfRule>
    <cfRule type="cellIs" dxfId="2254" priority="64" operator="greaterThan">
      <formula>0.5</formula>
    </cfRule>
  </conditionalFormatting>
  <conditionalFormatting sqref="N25:N26">
    <cfRule type="cellIs" dxfId="2253" priority="61" operator="lessThan">
      <formula>4.5</formula>
    </cfRule>
    <cfRule type="cellIs" dxfId="2252" priority="62" operator="greaterThan">
      <formula>5.5</formula>
    </cfRule>
  </conditionalFormatting>
  <conditionalFormatting sqref="O25:O26">
    <cfRule type="cellIs" dxfId="2251" priority="59" operator="lessThan">
      <formula>1.5</formula>
    </cfRule>
    <cfRule type="cellIs" dxfId="2250" priority="60" operator="greaterThan">
      <formula>2.5</formula>
    </cfRule>
  </conditionalFormatting>
  <conditionalFormatting sqref="P25:P26">
    <cfRule type="cellIs" dxfId="2249" priority="57" operator="lessThan">
      <formula>4.5</formula>
    </cfRule>
    <cfRule type="cellIs" dxfId="2248" priority="58" operator="greaterThan">
      <formula>7.5</formula>
    </cfRule>
  </conditionalFormatting>
  <conditionalFormatting sqref="R25:S26">
    <cfRule type="cellIs" dxfId="2247" priority="55" operator="lessThan">
      <formula>2.5</formula>
    </cfRule>
    <cfRule type="cellIs" dxfId="2246" priority="56" operator="greaterThan">
      <formula>4.5</formula>
    </cfRule>
  </conditionalFormatting>
  <conditionalFormatting sqref="T25:T26">
    <cfRule type="cellIs" dxfId="2245" priority="53" operator="lessThan">
      <formula>2.5</formula>
    </cfRule>
    <cfRule type="cellIs" dxfId="2244" priority="54" operator="greaterThan">
      <formula>4.5</formula>
    </cfRule>
  </conditionalFormatting>
  <conditionalFormatting sqref="U25:U26">
    <cfRule type="cellIs" dxfId="2243" priority="52" operator="greaterThan">
      <formula>1.5</formula>
    </cfRule>
  </conditionalFormatting>
  <conditionalFormatting sqref="L25:V26">
    <cfRule type="expression" dxfId="2242" priority="49">
      <formula>L25=""</formula>
    </cfRule>
  </conditionalFormatting>
  <conditionalFormatting sqref="S25:S26">
    <cfRule type="cellIs" dxfId="2241" priority="50" operator="greaterThan">
      <formula>0.5</formula>
    </cfRule>
    <cfRule type="cellIs" dxfId="2240" priority="51" operator="lessThan">
      <formula>0.5</formula>
    </cfRule>
  </conditionalFormatting>
  <conditionalFormatting sqref="L29:M30">
    <cfRule type="cellIs" dxfId="2239" priority="47" operator="lessThan">
      <formula>0.5</formula>
    </cfRule>
    <cfRule type="cellIs" dxfId="2238" priority="48" operator="greaterThan">
      <formula>0.5</formula>
    </cfRule>
  </conditionalFormatting>
  <conditionalFormatting sqref="N29:N30">
    <cfRule type="cellIs" dxfId="2237" priority="45" operator="lessThan">
      <formula>4.5</formula>
    </cfRule>
    <cfRule type="cellIs" dxfId="2236" priority="46" operator="greaterThan">
      <formula>5.5</formula>
    </cfRule>
  </conditionalFormatting>
  <conditionalFormatting sqref="O29:O30">
    <cfRule type="cellIs" dxfId="2235" priority="43" operator="lessThan">
      <formula>1.5</formula>
    </cfRule>
    <cfRule type="cellIs" dxfId="2234" priority="44" operator="greaterThan">
      <formula>2.5</formula>
    </cfRule>
  </conditionalFormatting>
  <conditionalFormatting sqref="P29:P30">
    <cfRule type="cellIs" dxfId="2233" priority="41" operator="lessThan">
      <formula>4.5</formula>
    </cfRule>
    <cfRule type="cellIs" dxfId="2232" priority="42" operator="greaterThan">
      <formula>7.5</formula>
    </cfRule>
  </conditionalFormatting>
  <conditionalFormatting sqref="R29:S30">
    <cfRule type="cellIs" dxfId="2231" priority="39" operator="lessThan">
      <formula>2.5</formula>
    </cfRule>
    <cfRule type="cellIs" dxfId="2230" priority="40" operator="greaterThan">
      <formula>4.5</formula>
    </cfRule>
  </conditionalFormatting>
  <conditionalFormatting sqref="T29:T30">
    <cfRule type="cellIs" dxfId="2229" priority="37" operator="lessThan">
      <formula>2.5</formula>
    </cfRule>
    <cfRule type="cellIs" dxfId="2228" priority="38" operator="greaterThan">
      <formula>4.5</formula>
    </cfRule>
  </conditionalFormatting>
  <conditionalFormatting sqref="U29:U30">
    <cfRule type="cellIs" dxfId="2227" priority="36" operator="greaterThan">
      <formula>1.5</formula>
    </cfRule>
  </conditionalFormatting>
  <conditionalFormatting sqref="L29:V30">
    <cfRule type="expression" dxfId="2226" priority="33">
      <formula>L29=""</formula>
    </cfRule>
  </conditionalFormatting>
  <conditionalFormatting sqref="S29:S30">
    <cfRule type="cellIs" dxfId="2225" priority="34" operator="greaterThan">
      <formula>0.5</formula>
    </cfRule>
    <cfRule type="cellIs" dxfId="2224" priority="35" operator="lessThan">
      <formula>0.5</formula>
    </cfRule>
  </conditionalFormatting>
  <conditionalFormatting sqref="L31:M31">
    <cfRule type="cellIs" dxfId="2223" priority="31" operator="lessThan">
      <formula>0.5</formula>
    </cfRule>
    <cfRule type="cellIs" dxfId="2222" priority="32" operator="greaterThan">
      <formula>0.5</formula>
    </cfRule>
  </conditionalFormatting>
  <conditionalFormatting sqref="N31">
    <cfRule type="cellIs" dxfId="2221" priority="29" operator="lessThan">
      <formula>4.5</formula>
    </cfRule>
    <cfRule type="cellIs" dxfId="2220" priority="30" operator="greaterThan">
      <formula>5.5</formula>
    </cfRule>
  </conditionalFormatting>
  <conditionalFormatting sqref="O31">
    <cfRule type="cellIs" dxfId="2219" priority="27" operator="lessThan">
      <formula>1.5</formula>
    </cfRule>
    <cfRule type="cellIs" dxfId="2218" priority="28" operator="greaterThan">
      <formula>2.5</formula>
    </cfRule>
  </conditionalFormatting>
  <conditionalFormatting sqref="P31">
    <cfRule type="cellIs" dxfId="2217" priority="25" operator="lessThan">
      <formula>4.5</formula>
    </cfRule>
    <cfRule type="cellIs" dxfId="2216" priority="26" operator="greaterThan">
      <formula>7.5</formula>
    </cfRule>
  </conditionalFormatting>
  <conditionalFormatting sqref="R31:S31">
    <cfRule type="cellIs" dxfId="2215" priority="23" operator="lessThan">
      <formula>2.5</formula>
    </cfRule>
    <cfRule type="cellIs" dxfId="2214" priority="24" operator="greaterThan">
      <formula>4.5</formula>
    </cfRule>
  </conditionalFormatting>
  <conditionalFormatting sqref="T31">
    <cfRule type="cellIs" dxfId="2213" priority="21" operator="lessThan">
      <formula>2.5</formula>
    </cfRule>
    <cfRule type="cellIs" dxfId="2212" priority="22" operator="greaterThan">
      <formula>4.5</formula>
    </cfRule>
  </conditionalFormatting>
  <conditionalFormatting sqref="U31">
    <cfRule type="cellIs" dxfId="2211" priority="20" operator="greaterThan">
      <formula>1.5</formula>
    </cfRule>
  </conditionalFormatting>
  <conditionalFormatting sqref="L31:V31">
    <cfRule type="expression" dxfId="2210" priority="17">
      <formula>L31=""</formula>
    </cfRule>
  </conditionalFormatting>
  <conditionalFormatting sqref="S31">
    <cfRule type="cellIs" dxfId="2209" priority="18" operator="greaterThan">
      <formula>0.5</formula>
    </cfRule>
    <cfRule type="cellIs" dxfId="2208" priority="19" operator="lessThan">
      <formula>0.5</formula>
    </cfRule>
  </conditionalFormatting>
  <conditionalFormatting sqref="L20:M20">
    <cfRule type="cellIs" dxfId="2207" priority="15" operator="lessThan">
      <formula>0.5</formula>
    </cfRule>
    <cfRule type="cellIs" dxfId="2206" priority="16" operator="greaterThan">
      <formula>0.5</formula>
    </cfRule>
  </conditionalFormatting>
  <conditionalFormatting sqref="N20">
    <cfRule type="cellIs" dxfId="2205" priority="13" operator="lessThan">
      <formula>4.5</formula>
    </cfRule>
    <cfRule type="cellIs" dxfId="2204" priority="14" operator="greaterThan">
      <formula>5.5</formula>
    </cfRule>
  </conditionalFormatting>
  <conditionalFormatting sqref="O20">
    <cfRule type="cellIs" dxfId="2203" priority="11" operator="lessThan">
      <formula>1.5</formula>
    </cfRule>
    <cfRule type="cellIs" dxfId="2202" priority="12" operator="greaterThan">
      <formula>2.5</formula>
    </cfRule>
  </conditionalFormatting>
  <conditionalFormatting sqref="P20">
    <cfRule type="cellIs" dxfId="2201" priority="9" operator="lessThan">
      <formula>4.5</formula>
    </cfRule>
    <cfRule type="cellIs" dxfId="2200" priority="10" operator="greaterThan">
      <formula>7.5</formula>
    </cfRule>
  </conditionalFormatting>
  <conditionalFormatting sqref="R20:S20">
    <cfRule type="cellIs" dxfId="2199" priority="7" operator="lessThan">
      <formula>2.5</formula>
    </cfRule>
    <cfRule type="cellIs" dxfId="2198" priority="8" operator="greaterThan">
      <formula>4.5</formula>
    </cfRule>
  </conditionalFormatting>
  <conditionalFormatting sqref="T20">
    <cfRule type="cellIs" dxfId="2197" priority="5" operator="lessThan">
      <formula>2.5</formula>
    </cfRule>
    <cfRule type="cellIs" dxfId="2196" priority="6" operator="greaterThan">
      <formula>4.5</formula>
    </cfRule>
  </conditionalFormatting>
  <conditionalFormatting sqref="U20">
    <cfRule type="cellIs" dxfId="2195" priority="4" operator="greaterThan">
      <formula>1.5</formula>
    </cfRule>
  </conditionalFormatting>
  <conditionalFormatting sqref="L20:V20">
    <cfRule type="expression" dxfId="2194" priority="1">
      <formula>L20=""</formula>
    </cfRule>
  </conditionalFormatting>
  <conditionalFormatting sqref="S20">
    <cfRule type="cellIs" dxfId="2193" priority="2" operator="greaterThan">
      <formula>0.5</formula>
    </cfRule>
    <cfRule type="cellIs" dxfId="219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tabSelected="1" topLeftCell="K19" workbookViewId="0">
      <selection activeCell="R47" sqref="R47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31" width="9.140625" style="8"/>
    <col min="37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2014:1:0:0:TAOYUAN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2014:2:0:0:TAOYUAN</v>
      </c>
      <c r="F4" s="33">
        <f t="shared" ref="F4:F38" ca="1" si="5">MATCH($E4,INDIRECT(CONCATENATE($B$41,"$A:$A")),0)</f>
        <v>34</v>
      </c>
      <c r="G4" s="26">
        <f t="shared" ref="G4:G38" ca="1" si="6">INDEX(INDIRECT(CONCATENATE($B$41,"$A:$AG")),$F4,MATCH(G$2,INDIRECT(CONCATENATE($B$41,"$A$1:$AG$1")),0))</f>
        <v>6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2014:3:0:0:TAOYUAN</v>
      </c>
      <c r="F5" s="33">
        <f t="shared" ca="1" si="5"/>
        <v>42</v>
      </c>
      <c r="G5" s="26">
        <f t="shared" ca="1" si="6"/>
        <v>10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2014:4:0:0:TAOYUAN</v>
      </c>
      <c r="F6" s="33">
        <f t="shared" ca="1" si="5"/>
        <v>50</v>
      </c>
      <c r="G6" s="26">
        <f t="shared" ca="1" si="6"/>
        <v>6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2014:5:0:0:TAOYUAN</v>
      </c>
      <c r="F7" s="33">
        <f t="shared" ca="1" si="5"/>
        <v>58</v>
      </c>
      <c r="G7" s="26">
        <f t="shared" ca="1" si="6"/>
        <v>3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2014:6:0:0:TAOYUAN</v>
      </c>
      <c r="F8" s="33">
        <f t="shared" ca="1" si="5"/>
        <v>66</v>
      </c>
      <c r="G8" s="26">
        <f t="shared" ca="1" si="6"/>
        <v>9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2014:7:0:0:TAOYUAN</v>
      </c>
      <c r="F9" s="33">
        <f t="shared" ca="1" si="5"/>
        <v>74</v>
      </c>
      <c r="G9" s="26">
        <f t="shared" ca="1" si="6"/>
        <v>11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2014:8:0:0:TAOYUAN</v>
      </c>
      <c r="F10" s="33">
        <f t="shared" ca="1" si="5"/>
        <v>82</v>
      </c>
      <c r="G10" s="26">
        <f t="shared" ca="1" si="6"/>
        <v>6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2014:9:0:0:TAOYUAN</v>
      </c>
      <c r="F11" s="33">
        <f t="shared" ca="1" si="5"/>
        <v>90</v>
      </c>
      <c r="G11" s="26">
        <f t="shared" ca="1" si="6"/>
        <v>7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2014:10:0:0:TAOYUAN</v>
      </c>
      <c r="F12" s="33">
        <f t="shared" ca="1" si="5"/>
        <v>7</v>
      </c>
      <c r="G12" s="26">
        <f t="shared" ca="1" si="6"/>
        <v>9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2014:11:0:0:TAOYUAN</v>
      </c>
      <c r="F13" s="33">
        <f t="shared" ca="1" si="5"/>
        <v>16</v>
      </c>
      <c r="G13" s="26">
        <f t="shared" ca="1" si="6"/>
        <v>6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2014:12:0:0:TAOYUAN</v>
      </c>
      <c r="F14" s="33">
        <f t="shared" ca="1" si="5"/>
        <v>25</v>
      </c>
      <c r="G14" s="26">
        <f t="shared" ca="1" si="6"/>
        <v>7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2015:1:0:0:TAOYUAN</v>
      </c>
      <c r="F15" s="33">
        <f t="shared" ca="1" si="5"/>
        <v>129</v>
      </c>
      <c r="G15" s="26">
        <f t="shared" ca="1" si="6"/>
        <v>6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2015:2:0:0:TAOYUAN</v>
      </c>
      <c r="F16" s="33">
        <f t="shared" ca="1" si="5"/>
        <v>139</v>
      </c>
      <c r="G16" s="26">
        <f t="shared" ca="1" si="6"/>
        <v>7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2015:3:0:0:TAOYUAN</v>
      </c>
      <c r="F17" s="33">
        <f t="shared" ca="1" si="5"/>
        <v>149</v>
      </c>
      <c r="G17" s="26">
        <f t="shared" ca="1" si="6"/>
        <v>4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2015:4:0:0:TAOYUAN</v>
      </c>
      <c r="F18" s="33">
        <f t="shared" ca="1" si="5"/>
        <v>159</v>
      </c>
      <c r="G18" s="26">
        <f t="shared" ca="1" si="6"/>
        <v>6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2015:5:0:0:TAOYUAN</v>
      </c>
      <c r="F19" s="33">
        <f t="shared" ca="1" si="5"/>
        <v>169</v>
      </c>
      <c r="G19" s="26">
        <f t="shared" ca="1" si="6"/>
        <v>6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2015:6:0:0:TAOYUAN</v>
      </c>
      <c r="F20" s="33">
        <f t="shared" ca="1" si="5"/>
        <v>179</v>
      </c>
      <c r="G20" s="26">
        <f t="shared" ca="1" si="6"/>
        <v>11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2015:7:0:0:TAOYUAN</v>
      </c>
      <c r="F21" s="33">
        <f t="shared" ca="1" si="5"/>
        <v>189</v>
      </c>
      <c r="G21" s="26">
        <f t="shared" ca="1" si="6"/>
        <v>8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2015:8:0:0:TAOYUAN</v>
      </c>
      <c r="F22" s="33">
        <f t="shared" ca="1" si="5"/>
        <v>199</v>
      </c>
      <c r="G22" s="26">
        <f t="shared" ca="1" si="6"/>
        <v>10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2015:9:0:0:TAOYUAN</v>
      </c>
      <c r="F23" s="33">
        <f t="shared" ca="1" si="5"/>
        <v>209</v>
      </c>
      <c r="G23" s="26">
        <f t="shared" ca="1" si="6"/>
        <v>5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2015:10:0:0:TAOYUAN</v>
      </c>
      <c r="F24" s="33">
        <f t="shared" ca="1" si="5"/>
        <v>99</v>
      </c>
      <c r="G24" s="26">
        <f t="shared" ca="1" si="6"/>
        <v>5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2015:11:0:0:TAOYUAN</v>
      </c>
      <c r="F25" s="33">
        <f t="shared" ca="1" si="5"/>
        <v>109</v>
      </c>
      <c r="G25" s="26">
        <f t="shared" ca="1" si="6"/>
        <v>9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2015:12:0:0:TAOYUAN</v>
      </c>
      <c r="F26" s="33">
        <f t="shared" ca="1" si="5"/>
        <v>120</v>
      </c>
      <c r="G26" s="26">
        <f t="shared" ca="1" si="6"/>
        <v>11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2016:1:0:0:TAOYUAN</v>
      </c>
      <c r="F27" s="33">
        <f t="shared" ca="1" si="5"/>
        <v>220</v>
      </c>
      <c r="G27" s="26">
        <f t="shared" ca="1" si="6"/>
        <v>4</v>
      </c>
      <c r="H27" s="26">
        <f t="shared" si="3"/>
        <v>8</v>
      </c>
      <c r="I27" s="33">
        <f t="shared" ca="1" si="7"/>
        <v>9</v>
      </c>
      <c r="J27" s="11">
        <f t="shared" ca="1" si="8"/>
        <v>10</v>
      </c>
      <c r="K27" s="11">
        <f t="shared" ca="1" si="8"/>
        <v>0</v>
      </c>
      <c r="L27" s="11">
        <f t="shared" ca="1" si="8"/>
        <v>0</v>
      </c>
      <c r="M27" s="11">
        <f t="shared" ca="1" si="8"/>
        <v>10</v>
      </c>
      <c r="N27" s="11">
        <f t="shared" ca="1" si="8"/>
        <v>2</v>
      </c>
      <c r="O27" s="11">
        <f t="shared" ca="1" si="8"/>
        <v>1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2015:12:1:7:TAOYUAN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4</v>
      </c>
      <c r="AA27" s="26">
        <f t="shared" ref="AA27:AA38" ca="1" si="14">6*$B$45</f>
        <v>96</v>
      </c>
      <c r="AB27" s="26">
        <f t="shared" ref="AB27:AB38" ca="1" si="15">3*$B$45</f>
        <v>48</v>
      </c>
      <c r="AC27" s="26">
        <f t="shared" ref="AC27:AC38" ca="1" si="16">5*$B$45</f>
        <v>80</v>
      </c>
      <c r="AD27" s="26">
        <f t="shared" ref="AD27:AD38" ca="1" si="17">1*$B$45</f>
        <v>16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2016:2:0:0:TAOYUAN</v>
      </c>
      <c r="F28" s="33">
        <f t="shared" ca="1" si="5"/>
        <v>231</v>
      </c>
      <c r="G28" s="26">
        <f t="shared" ca="1" si="6"/>
        <v>3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2015:12:2:7:TAOYUAN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4</v>
      </c>
      <c r="AA28" s="26">
        <f t="shared" ca="1" si="14"/>
        <v>96</v>
      </c>
      <c r="AB28" s="26">
        <f t="shared" ca="1" si="15"/>
        <v>48</v>
      </c>
      <c r="AC28" s="26">
        <f t="shared" ca="1" si="16"/>
        <v>80</v>
      </c>
      <c r="AD28" s="26">
        <f t="shared" ca="1" si="17"/>
        <v>16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2016:3:0:0:TAOYUAN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2015:12:3:7:TAOYUAN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4</v>
      </c>
      <c r="AA29" s="26">
        <f t="shared" ca="1" si="14"/>
        <v>96</v>
      </c>
      <c r="AB29" s="26">
        <f t="shared" ca="1" si="15"/>
        <v>48</v>
      </c>
      <c r="AC29" s="26">
        <f t="shared" ca="1" si="16"/>
        <v>80</v>
      </c>
      <c r="AD29" s="26">
        <f t="shared" ca="1" si="17"/>
        <v>16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2016:4:0:0:TAOYUAN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2015:12:4:7:TAOYUAN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4</v>
      </c>
      <c r="AA30" s="26">
        <f t="shared" ca="1" si="14"/>
        <v>96</v>
      </c>
      <c r="AB30" s="26">
        <f t="shared" ca="1" si="15"/>
        <v>48</v>
      </c>
      <c r="AC30" s="26">
        <f t="shared" ca="1" si="16"/>
        <v>80</v>
      </c>
      <c r="AD30" s="26">
        <f t="shared" ca="1" si="17"/>
        <v>16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2016:5:0:0:TAOYUAN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2016:1:1:7:TAOYUAN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4</v>
      </c>
      <c r="AA31" s="26">
        <f t="shared" ca="1" si="14"/>
        <v>96</v>
      </c>
      <c r="AB31" s="26">
        <f t="shared" ca="1" si="15"/>
        <v>48</v>
      </c>
      <c r="AC31" s="26">
        <f t="shared" ca="1" si="16"/>
        <v>80</v>
      </c>
      <c r="AD31" s="26">
        <f t="shared" ca="1" si="17"/>
        <v>16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2016:6:0:0:TAOYUAN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2016:1:2:7:TAOYUAN</v>
      </c>
      <c r="T32" s="33">
        <f t="shared" ca="1" si="18"/>
        <v>9</v>
      </c>
      <c r="U32" s="26">
        <f t="shared" ca="1" si="19"/>
        <v>1</v>
      </c>
      <c r="V32" s="26">
        <f t="shared" ca="1" si="12"/>
        <v>84</v>
      </c>
      <c r="W32" s="26">
        <f t="shared" ca="1" si="12"/>
        <v>0</v>
      </c>
      <c r="X32" s="26">
        <f t="shared" ca="1" si="12"/>
        <v>35</v>
      </c>
      <c r="Y32" s="26">
        <f t="shared" ca="1" si="12"/>
        <v>0</v>
      </c>
      <c r="Z32" s="26">
        <f t="shared" ca="1" si="13"/>
        <v>4</v>
      </c>
      <c r="AA32" s="26">
        <f t="shared" ca="1" si="14"/>
        <v>96</v>
      </c>
      <c r="AB32" s="26">
        <f t="shared" ca="1" si="15"/>
        <v>48</v>
      </c>
      <c r="AC32" s="26">
        <f t="shared" ca="1" si="16"/>
        <v>80</v>
      </c>
      <c r="AD32" s="26">
        <f t="shared" ca="1" si="17"/>
        <v>16</v>
      </c>
    </row>
    <row r="33" spans="1:36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2016:7:0:0:TAOYUAN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2016:1:3:7:TAOYUAN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4</v>
      </c>
      <c r="AA33" s="26">
        <f t="shared" ca="1" si="14"/>
        <v>96</v>
      </c>
      <c r="AB33" s="26">
        <f t="shared" ca="1" si="15"/>
        <v>48</v>
      </c>
      <c r="AC33" s="26">
        <f t="shared" ca="1" si="16"/>
        <v>80</v>
      </c>
      <c r="AD33" s="26">
        <f t="shared" ca="1" si="17"/>
        <v>16</v>
      </c>
    </row>
    <row r="34" spans="1:36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2016:8:0:0:TAOYUAN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2016:1:4:7:TAOYUAN</v>
      </c>
      <c r="T34" s="33">
        <f t="shared" ca="1" si="18"/>
        <v>20</v>
      </c>
      <c r="U34" s="26">
        <f t="shared" ca="1" si="19"/>
        <v>1</v>
      </c>
      <c r="V34" s="26">
        <f t="shared" ca="1" si="12"/>
        <v>84</v>
      </c>
      <c r="W34" s="26">
        <f t="shared" ca="1" si="12"/>
        <v>18</v>
      </c>
      <c r="X34" s="26">
        <f t="shared" ca="1" si="12"/>
        <v>67</v>
      </c>
      <c r="Y34" s="26">
        <f t="shared" ca="1" si="12"/>
        <v>0</v>
      </c>
      <c r="Z34" s="26">
        <f t="shared" ca="1" si="13"/>
        <v>4</v>
      </c>
      <c r="AA34" s="26">
        <f t="shared" ca="1" si="14"/>
        <v>96</v>
      </c>
      <c r="AB34" s="26">
        <f t="shared" ca="1" si="15"/>
        <v>48</v>
      </c>
      <c r="AC34" s="26">
        <f t="shared" ca="1" si="16"/>
        <v>80</v>
      </c>
      <c r="AD34" s="26">
        <f t="shared" ca="1" si="17"/>
        <v>16</v>
      </c>
    </row>
    <row r="35" spans="1:36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2016:9:0:0:TAOYUAN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2016:1:5:7:TAOYUAN</v>
      </c>
      <c r="T35" s="33">
        <f t="shared" ca="1" si="18"/>
        <v>31</v>
      </c>
      <c r="U35" s="26">
        <f t="shared" ca="1" si="19"/>
        <v>2</v>
      </c>
      <c r="V35" s="26">
        <f t="shared" ca="1" si="12"/>
        <v>81</v>
      </c>
      <c r="W35" s="26">
        <f t="shared" ca="1" si="12"/>
        <v>18</v>
      </c>
      <c r="X35" s="26">
        <f t="shared" ca="1" si="12"/>
        <v>53</v>
      </c>
      <c r="Y35" s="26">
        <f t="shared" ca="1" si="12"/>
        <v>0</v>
      </c>
      <c r="Z35" s="26">
        <f t="shared" ca="1" si="13"/>
        <v>4</v>
      </c>
      <c r="AA35" s="26">
        <f t="shared" ca="1" si="14"/>
        <v>96</v>
      </c>
      <c r="AB35" s="26">
        <f t="shared" ca="1" si="15"/>
        <v>48</v>
      </c>
      <c r="AC35" s="26">
        <f t="shared" ca="1" si="16"/>
        <v>80</v>
      </c>
      <c r="AD35" s="26">
        <f t="shared" ca="1" si="17"/>
        <v>16</v>
      </c>
    </row>
    <row r="36" spans="1:36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2016:10:0:0:TAOYUAN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2016:2:1:7:TAOYUAN</v>
      </c>
      <c r="T36" s="33">
        <f t="shared" ca="1" si="18"/>
        <v>42</v>
      </c>
      <c r="U36" s="26">
        <f t="shared" ca="1" si="19"/>
        <v>1</v>
      </c>
      <c r="V36" s="26">
        <f t="shared" ca="1" si="12"/>
        <v>82</v>
      </c>
      <c r="W36" s="26">
        <f t="shared" ca="1" si="12"/>
        <v>15</v>
      </c>
      <c r="X36" s="26">
        <f t="shared" ca="1" si="12"/>
        <v>57</v>
      </c>
      <c r="Y36" s="26">
        <f t="shared" ca="1" si="12"/>
        <v>0</v>
      </c>
      <c r="Z36" s="26">
        <f t="shared" ca="1" si="13"/>
        <v>4</v>
      </c>
      <c r="AA36" s="26">
        <f t="shared" ca="1" si="14"/>
        <v>96</v>
      </c>
      <c r="AB36" s="26">
        <f t="shared" ca="1" si="15"/>
        <v>48</v>
      </c>
      <c r="AC36" s="26">
        <f t="shared" ca="1" si="16"/>
        <v>80</v>
      </c>
      <c r="AD36" s="26">
        <f t="shared" ca="1" si="17"/>
        <v>16</v>
      </c>
    </row>
    <row r="37" spans="1:36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2016:11:0:0:TAOYUAN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2016:2:2:7:TAOYUAN</v>
      </c>
      <c r="T37" s="33">
        <f t="shared" ca="1" si="18"/>
        <v>53</v>
      </c>
      <c r="U37" s="26">
        <f t="shared" ca="1" si="19"/>
        <v>1</v>
      </c>
      <c r="V37" s="26">
        <f t="shared" ca="1" si="12"/>
        <v>80</v>
      </c>
      <c r="W37" s="26">
        <f t="shared" ca="1" si="12"/>
        <v>28</v>
      </c>
      <c r="X37" s="26">
        <f t="shared" ca="1" si="12"/>
        <v>68</v>
      </c>
      <c r="Y37" s="26">
        <f t="shared" ca="1" si="12"/>
        <v>5</v>
      </c>
      <c r="Z37" s="26">
        <f t="shared" ca="1" si="13"/>
        <v>4</v>
      </c>
      <c r="AA37" s="26">
        <f t="shared" ca="1" si="14"/>
        <v>96</v>
      </c>
      <c r="AB37" s="26">
        <f t="shared" ca="1" si="15"/>
        <v>48</v>
      </c>
      <c r="AC37" s="26">
        <f t="shared" ca="1" si="16"/>
        <v>80</v>
      </c>
      <c r="AD37" s="26">
        <f t="shared" ca="1" si="17"/>
        <v>16</v>
      </c>
    </row>
    <row r="38" spans="1:36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2016:12:0:0:TAOYUAN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2016:2:3:7:TAOYUAN</v>
      </c>
      <c r="T38" s="33">
        <f t="shared" ca="1" si="18"/>
        <v>63</v>
      </c>
      <c r="U38" s="26">
        <f t="shared" ca="1" si="19"/>
        <v>1</v>
      </c>
      <c r="V38" s="26">
        <f t="shared" ca="1" si="12"/>
        <v>78</v>
      </c>
      <c r="W38" s="26">
        <f t="shared" ca="1" si="12"/>
        <v>34</v>
      </c>
      <c r="X38" s="26">
        <f t="shared" ca="1" si="12"/>
        <v>79</v>
      </c>
      <c r="Y38" s="26">
        <f t="shared" ca="1" si="12"/>
        <v>2</v>
      </c>
      <c r="Z38" s="26">
        <f t="shared" ca="1" si="13"/>
        <v>4</v>
      </c>
      <c r="AA38" s="26">
        <f t="shared" ca="1" si="14"/>
        <v>96</v>
      </c>
      <c r="AB38" s="26">
        <f t="shared" ca="1" si="15"/>
        <v>48</v>
      </c>
      <c r="AC38" s="26">
        <f t="shared" ca="1" si="16"/>
        <v>80</v>
      </c>
      <c r="AD38" s="26">
        <f t="shared" ca="1" si="17"/>
        <v>16</v>
      </c>
    </row>
    <row r="39" spans="1:36">
      <c r="A39" s="8" t="s">
        <v>1465</v>
      </c>
      <c r="B39" s="2" t="s">
        <v>1456</v>
      </c>
      <c r="C39" s="33"/>
      <c r="D39" s="33"/>
      <c r="G39" s="8">
        <f ca="1">SUMIFS(G3:G38, $B3:$B38,YEAR,G3:G38,"&lt;&gt;#N/A")</f>
        <v>7</v>
      </c>
      <c r="H39" s="33"/>
      <c r="J39" s="8">
        <f ca="1">SUM(J3:J38)</f>
        <v>10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10</v>
      </c>
      <c r="N39" s="8">
        <f t="shared" ca="1" si="20"/>
        <v>2</v>
      </c>
      <c r="O39" s="8">
        <f t="shared" ca="1" si="20"/>
        <v>1</v>
      </c>
    </row>
    <row r="40" spans="1:36">
      <c r="A40" s="8" t="s">
        <v>1466</v>
      </c>
      <c r="B40" s="2" t="s">
        <v>1469</v>
      </c>
      <c r="C40" s="33"/>
      <c r="D40" s="33"/>
      <c r="H40" s="33"/>
      <c r="AF40" s="8"/>
      <c r="AG40" s="8"/>
      <c r="AH40" s="8"/>
      <c r="AI40" s="8"/>
      <c r="AJ40" s="8"/>
    </row>
    <row r="41" spans="1:36">
      <c r="A41" s="8" t="s">
        <v>1467</v>
      </c>
      <c r="B41" s="2" t="s">
        <v>1468</v>
      </c>
      <c r="C41" s="33"/>
      <c r="D41" s="33"/>
      <c r="H41" s="33"/>
      <c r="AF41" s="8"/>
      <c r="AG41" s="8"/>
      <c r="AH41" s="8"/>
      <c r="AI41" s="8"/>
      <c r="AJ41" s="8"/>
    </row>
    <row r="42" spans="1:36">
      <c r="A42" s="55" t="s">
        <v>1470</v>
      </c>
      <c r="B42" s="2" t="s">
        <v>1471</v>
      </c>
      <c r="C42" s="33"/>
      <c r="D42" s="33"/>
      <c r="H42" s="33"/>
      <c r="AF42" s="8"/>
      <c r="AG42" s="8"/>
      <c r="AH42" s="8"/>
      <c r="AI42" s="8"/>
      <c r="AJ42" s="8"/>
    </row>
    <row r="43" spans="1:36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6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6">
      <c r="A45" s="8" t="s">
        <v>1452</v>
      </c>
      <c r="B45" s="33">
        <f ca="1">COUNTA(INDIRECT(CONCATENATE($B$39,"$A:$A")))-1</f>
        <v>16</v>
      </c>
    </row>
    <row r="46" spans="1:36">
      <c r="A46" s="8" t="s">
        <v>626</v>
      </c>
      <c r="B46" s="8">
        <f ca="1">SUM($M$39:$O$39)</f>
        <v>13</v>
      </c>
    </row>
    <row r="47" spans="1:36">
      <c r="A47" s="8" t="s">
        <v>627</v>
      </c>
      <c r="B47" s="8">
        <f ca="1">SUM($J$39:$L$39)</f>
        <v>10</v>
      </c>
    </row>
    <row r="48" spans="1:36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43%</v>
      </c>
      <c r="C48" s="36">
        <f ca="1">IFERROR(B47/SUM(B46:B47),"0")</f>
        <v>0.43478260869565216</v>
      </c>
      <c r="D48" s="8" t="str">
        <f ca="1">TEXT(C48,"00%")</f>
        <v>43%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100
Stake Actual YTD 年度實際:    7</v>
      </c>
      <c r="C49" s="8">
        <f ca="1">INDIRECT(CONCATENATE($B$39,"$D$2"))</f>
        <v>100</v>
      </c>
      <c r="D49" s="8">
        <f ca="1">$G$39</f>
        <v>7</v>
      </c>
    </row>
    <row r="50" spans="1:4" ht="23.25">
      <c r="A50" s="8" t="s">
        <v>1410</v>
      </c>
      <c r="B50" s="59" t="str">
        <f ca="1">INDIRECT(CONCATENATE($B$39, "$B$1"))</f>
        <v>Taoyuan Zone</v>
      </c>
    </row>
    <row r="51" spans="1:4">
      <c r="B51" s="57" t="str">
        <f ca="1">INDIRECT(CONCATENATE($B$39, "$B$2"))</f>
        <v>桃園地帶</v>
      </c>
    </row>
    <row r="52" spans="1:4">
      <c r="B52" s="57" t="str">
        <f ca="1">INDIRECT(CONCATENATE($B$39, "$B$6"))</f>
        <v>Taoyuan Stake</v>
      </c>
    </row>
    <row r="53" spans="1:4">
      <c r="B53" s="57" t="str">
        <f ca="1">INDIRECT(CONCATENATE($B$39, "$B$7"))</f>
        <v>桃園支聯會</v>
      </c>
    </row>
    <row r="54" spans="1:4">
      <c r="B54" s="58">
        <f ca="1">INDIRECT(CONCATENATE($B$39, "$B$4"))</f>
        <v>42421</v>
      </c>
    </row>
    <row r="56" spans="1:4">
      <c r="A56" s="8" t="str">
        <f ca="1">CONCATENATE("2014   ",SUMIF($G$3:$G$14,"&lt;&gt;#N/A",$G$3:$G$14))</f>
        <v>2014   80</v>
      </c>
    </row>
    <row r="57" spans="1:4">
      <c r="A57" s="8" t="str">
        <f ca="1">CONCATENATE("2015   ",SUMIF($G$15:$G$26,"&lt;&gt;#N/A",$G$15:$G$26))</f>
        <v>2015   88</v>
      </c>
    </row>
    <row r="58" spans="1:4">
      <c r="A58" s="8" t="str">
        <f ca="1">CONCATENATE("2016   ",SUMIF($G$27:$G$38,"&lt;&gt;#N/A",$G$27:$G$38))</f>
        <v>2016   7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1599</v>
      </c>
      <c r="B1" s="46" t="s">
        <v>1488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1413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0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0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695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647</v>
      </c>
      <c r="B10" s="23" t="s">
        <v>631</v>
      </c>
      <c r="C10" s="4" t="s">
        <v>663</v>
      </c>
      <c r="D10" s="4" t="s">
        <v>664</v>
      </c>
      <c r="E10" s="4" t="str">
        <f>CONCATENATE(YEAR,":",MONTH,":",WEEK,":",WEEKDAY,":",$A10)</f>
        <v>2016:2:3:7:TAO_3_E_ZL</v>
      </c>
      <c r="F10" s="4">
        <f>MATCH($E10,REPORT_DATA_BY_COMP!$A:$A,0)</f>
        <v>541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15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648</v>
      </c>
      <c r="B11" s="23" t="s">
        <v>632</v>
      </c>
      <c r="C11" s="4" t="s">
        <v>665</v>
      </c>
      <c r="D11" s="4" t="s">
        <v>666</v>
      </c>
      <c r="E11" s="4" t="str">
        <f>CONCATENATE(YEAR,":",MONTH,":",WEEK,":",WEEKDAY,":",$A11)</f>
        <v>2016:2:3:7:TAO_3_E</v>
      </c>
      <c r="F11" s="4">
        <f>MATCH($E11,REPORT_DATA_BY_COMP!$A:$A,0)</f>
        <v>540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2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649</v>
      </c>
      <c r="B12" s="23" t="s">
        <v>633</v>
      </c>
      <c r="C12" s="4" t="s">
        <v>667</v>
      </c>
      <c r="D12" s="4" t="s">
        <v>668</v>
      </c>
      <c r="E12" s="4" t="str">
        <f>CONCATENATE(YEAR,":",MONTH,":",WEEK,":",WEEKDAY,":",$A12)</f>
        <v>2016:2:3:7:TAO_4_E</v>
      </c>
      <c r="F12" s="4">
        <f>MATCH($E12,REPORT_DATA_BY_COMP!$A:$A,0)</f>
        <v>542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650</v>
      </c>
      <c r="B13" s="23" t="s">
        <v>634</v>
      </c>
      <c r="C13" s="4" t="s">
        <v>669</v>
      </c>
      <c r="D13" s="4" t="s">
        <v>670</v>
      </c>
      <c r="E13" s="4" t="str">
        <f>CONCATENATE(YEAR,":",MONTH,":",WEEK,":",WEEKDAY,":",$A13)</f>
        <v>2016:2:3:7:TAO_4_S</v>
      </c>
      <c r="F13" s="4">
        <f>MATCH($E13,REPORT_DATA_BY_COMP!$A:$A,0)</f>
        <v>543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4</v>
      </c>
      <c r="P13" s="11">
        <f>IFERROR(INDEX(REPORT_DATA_BY_COMP!$A:$AH,$F13,MATCH(P$8,REPORT_DATA_BY_COMP!$A$1:$AH$1,0)), "")</f>
        <v>14</v>
      </c>
      <c r="Q13" s="11">
        <f>IFERROR(INDEX(REPORT_DATA_BY_COMP!$A:$AH,$F13,MATCH(Q$8,REPORT_DATA_BY_COMP!$A$1:$AH$1,0)), "")</f>
        <v>19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5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3</v>
      </c>
      <c r="J14" s="12">
        <f t="shared" si="0"/>
        <v>14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21</v>
      </c>
      <c r="O14" s="12">
        <f t="shared" si="0"/>
        <v>8</v>
      </c>
      <c r="P14" s="12">
        <f t="shared" si="0"/>
        <v>28</v>
      </c>
      <c r="Q14" s="12">
        <f t="shared" si="0"/>
        <v>41</v>
      </c>
      <c r="R14" s="12">
        <f t="shared" si="0"/>
        <v>24</v>
      </c>
      <c r="S14" s="12">
        <f t="shared" si="0"/>
        <v>0</v>
      </c>
      <c r="T14" s="12">
        <f t="shared" si="0"/>
        <v>8</v>
      </c>
      <c r="U14" s="12">
        <f t="shared" si="0"/>
        <v>6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2016:2:1:7:TAOYUAN_3</v>
      </c>
      <c r="F17" s="14">
        <f>MATCH($E17,REPORT_DATA_BY_DISTRICT!$A:$A, 0)</f>
        <v>108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15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20</v>
      </c>
      <c r="O17" s="11">
        <f>IFERROR(INDEX(REPORT_DATA_BY_DISTRICT!$A:$AH,$F17,MATCH(O$8,REPORT_DATA_BY_DISTRICT!$A$1:$AH$1,0)), "")</f>
        <v>0</v>
      </c>
      <c r="P17" s="11">
        <f>IFERROR(INDEX(REPORT_DATA_BY_DISTRICT!$A:$AH,$F17,MATCH(P$8,REPORT_DATA_BY_DISTRICT!$A$1:$AH$1,0)), "")</f>
        <v>18</v>
      </c>
      <c r="Q17" s="11">
        <f>IFERROR(INDEX(REPORT_DATA_BY_DISTRICT!$A:$AH,$F17,MATCH(Q$8,REPORT_DATA_BY_DISTRICT!$A$1:$AH$1,0)), "")</f>
        <v>46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8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2016:2:2:7:TAOYUAN_3</v>
      </c>
      <c r="F18" s="14">
        <f>MATCH($E18,REPORT_DATA_BY_DISTRICT!$A:$A, 0)</f>
        <v>138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3</v>
      </c>
      <c r="J18" s="11">
        <f>IFERROR(INDEX(REPORT_DATA_BY_DISTRICT!$A:$AH,$F18,MATCH(J$8,REPORT_DATA_BY_DISTRICT!$A$1:$AH$1,0)), "")</f>
        <v>14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21</v>
      </c>
      <c r="O18" s="11">
        <f>IFERROR(INDEX(REPORT_DATA_BY_DISTRICT!$A:$AH,$F18,MATCH(O$8,REPORT_DATA_BY_DISTRICT!$A$1:$AH$1,0)), "")</f>
        <v>3</v>
      </c>
      <c r="P18" s="11">
        <f>IFERROR(INDEX(REPORT_DATA_BY_DISTRICT!$A:$AH,$F18,MATCH(P$8,REPORT_DATA_BY_DISTRICT!$A$1:$AH$1,0)), "")</f>
        <v>8</v>
      </c>
      <c r="Q18" s="11">
        <f>IFERROR(INDEX(REPORT_DATA_BY_DISTRICT!$A:$AH,$F18,MATCH(Q$8,REPORT_DATA_BY_DISTRICT!$A$1:$AH$1,0)), "")</f>
        <v>60</v>
      </c>
      <c r="R18" s="11">
        <f>IFERROR(INDEX(REPORT_DATA_BY_DISTRICT!$A:$AH,$F18,MATCH(R$8,REPORT_DATA_BY_DISTRICT!$A$1:$AH$1,0)), "")</f>
        <v>22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13</v>
      </c>
      <c r="U18" s="11">
        <f>IFERROR(INDEX(REPORT_DATA_BY_DISTRICT!$A:$AH,$F18,MATCH(U$8,REPORT_DATA_BY_DISTRICT!$A$1:$AH$1,0)), "")</f>
        <v>8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2016:2:3:7:TAOYUAN_3</v>
      </c>
      <c r="F19" s="14">
        <f>MATCH($E19,REPORT_DATA_BY_DISTRICT!$A:$A, 0)</f>
        <v>167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3</v>
      </c>
      <c r="J19" s="11">
        <f>IFERROR(INDEX(REPORT_DATA_BY_DISTRICT!$A:$AH,$F19,MATCH(J$8,REPORT_DATA_BY_DISTRICT!$A$1:$AH$1,0)), "")</f>
        <v>14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21</v>
      </c>
      <c r="O19" s="11">
        <f>IFERROR(INDEX(REPORT_DATA_BY_DISTRICT!$A:$AH,$F19,MATCH(O$8,REPORT_DATA_BY_DISTRICT!$A$1:$AH$1,0)), "")</f>
        <v>8</v>
      </c>
      <c r="P19" s="11">
        <f>IFERROR(INDEX(REPORT_DATA_BY_DISTRICT!$A:$AH,$F19,MATCH(P$8,REPORT_DATA_BY_DISTRICT!$A$1:$AH$1,0)), "")</f>
        <v>28</v>
      </c>
      <c r="Q19" s="11">
        <f>IFERROR(INDEX(REPORT_DATA_BY_DISTRICT!$A:$AH,$F19,MATCH(Q$8,REPORT_DATA_BY_DISTRICT!$A$1:$AH$1,0)), "")</f>
        <v>41</v>
      </c>
      <c r="R19" s="11">
        <f>IFERROR(INDEX(REPORT_DATA_BY_DISTRICT!$A:$AH,$F19,MATCH(R$8,REPORT_DATA_BY_DISTRICT!$A$1:$AH$1,0)), "")</f>
        <v>24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8</v>
      </c>
      <c r="U19" s="11">
        <f>IFERROR(INDEX(REPORT_DATA_BY_DISTRICT!$A:$AH,$F19,MATCH(U$8,REPORT_DATA_BY_DISTRICT!$A$1:$AH$1,0)), "")</f>
        <v>6</v>
      </c>
      <c r="V19" s="11">
        <f>IFERROR(INDEX(REPORT_DATA_BY_DISTRICT!$A:$AH,$F19,MATCH(V$8,REPORT_DATA_BY_DISTRICT!$A$1:$AH$1,0)), "")</f>
        <v>0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2016:2:4:7:TAOYUAN_3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2016:2:5:7:TAOYUAN_3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9</v>
      </c>
      <c r="J22" s="19">
        <f>SUM(J17:J21)</f>
        <v>43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62</v>
      </c>
      <c r="O22" s="19">
        <f t="shared" si="1"/>
        <v>11</v>
      </c>
      <c r="P22" s="19">
        <f t="shared" si="1"/>
        <v>54</v>
      </c>
      <c r="Q22" s="19">
        <f t="shared" si="1"/>
        <v>147</v>
      </c>
      <c r="R22" s="19">
        <f t="shared" si="1"/>
        <v>62</v>
      </c>
      <c r="S22" s="19">
        <f t="shared" si="1"/>
        <v>0</v>
      </c>
      <c r="T22" s="19">
        <f t="shared" si="1"/>
        <v>29</v>
      </c>
      <c r="U22" s="19">
        <f t="shared" si="1"/>
        <v>16</v>
      </c>
      <c r="V22" s="19">
        <f t="shared" si="1"/>
        <v>0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conditionalFormatting sqref="L10:M11">
    <cfRule type="cellIs" dxfId="2191" priority="143" operator="lessThan">
      <formula>0.5</formula>
    </cfRule>
    <cfRule type="cellIs" dxfId="2190" priority="144" operator="greaterThan">
      <formula>0.5</formula>
    </cfRule>
  </conditionalFormatting>
  <conditionalFormatting sqref="N10:N11">
    <cfRule type="cellIs" dxfId="2189" priority="141" operator="lessThan">
      <formula>4.5</formula>
    </cfRule>
    <cfRule type="cellIs" dxfId="2188" priority="142" operator="greaterThan">
      <formula>5.5</formula>
    </cfRule>
  </conditionalFormatting>
  <conditionalFormatting sqref="O10:O11">
    <cfRule type="cellIs" dxfId="2187" priority="139" operator="lessThan">
      <formula>1.5</formula>
    </cfRule>
    <cfRule type="cellIs" dxfId="2186" priority="140" operator="greaterThan">
      <formula>2.5</formula>
    </cfRule>
  </conditionalFormatting>
  <conditionalFormatting sqref="P10:P11">
    <cfRule type="cellIs" dxfId="2185" priority="137" operator="lessThan">
      <formula>4.5</formula>
    </cfRule>
    <cfRule type="cellIs" dxfId="2184" priority="138" operator="greaterThan">
      <formula>7.5</formula>
    </cfRule>
  </conditionalFormatting>
  <conditionalFormatting sqref="R10:S11">
    <cfRule type="cellIs" dxfId="2183" priority="135" operator="lessThan">
      <formula>2.5</formula>
    </cfRule>
    <cfRule type="cellIs" dxfId="2182" priority="136" operator="greaterThan">
      <formula>4.5</formula>
    </cfRule>
  </conditionalFormatting>
  <conditionalFormatting sqref="T10:T11">
    <cfRule type="cellIs" dxfId="2181" priority="133" operator="lessThan">
      <formula>2.5</formula>
    </cfRule>
    <cfRule type="cellIs" dxfId="2180" priority="134" operator="greaterThan">
      <formula>4.5</formula>
    </cfRule>
  </conditionalFormatting>
  <conditionalFormatting sqref="U10:U11">
    <cfRule type="cellIs" dxfId="2179" priority="132" operator="greaterThan">
      <formula>1.5</formula>
    </cfRule>
  </conditionalFormatting>
  <conditionalFormatting sqref="L10:V11">
    <cfRule type="expression" dxfId="2178" priority="129">
      <formula>L10=""</formula>
    </cfRule>
  </conditionalFormatting>
  <conditionalFormatting sqref="S10:S11">
    <cfRule type="cellIs" dxfId="2177" priority="130" operator="greaterThan">
      <formula>0.5</formula>
    </cfRule>
    <cfRule type="cellIs" dxfId="2176" priority="131" operator="lessThan">
      <formula>0.5</formula>
    </cfRule>
  </conditionalFormatting>
  <conditionalFormatting sqref="L12:M13">
    <cfRule type="cellIs" dxfId="2175" priority="127" operator="lessThan">
      <formula>0.5</formula>
    </cfRule>
    <cfRule type="cellIs" dxfId="2174" priority="128" operator="greaterThan">
      <formula>0.5</formula>
    </cfRule>
  </conditionalFormatting>
  <conditionalFormatting sqref="N12:N13">
    <cfRule type="cellIs" dxfId="2173" priority="125" operator="lessThan">
      <formula>4.5</formula>
    </cfRule>
    <cfRule type="cellIs" dxfId="2172" priority="126" operator="greaterThan">
      <formula>5.5</formula>
    </cfRule>
  </conditionalFormatting>
  <conditionalFormatting sqref="O12:O13">
    <cfRule type="cellIs" dxfId="2171" priority="123" operator="lessThan">
      <formula>1.5</formula>
    </cfRule>
    <cfRule type="cellIs" dxfId="2170" priority="124" operator="greaterThan">
      <formula>2.5</formula>
    </cfRule>
  </conditionalFormatting>
  <conditionalFormatting sqref="P12:P13">
    <cfRule type="cellIs" dxfId="2169" priority="121" operator="lessThan">
      <formula>4.5</formula>
    </cfRule>
    <cfRule type="cellIs" dxfId="2168" priority="122" operator="greaterThan">
      <formula>7.5</formula>
    </cfRule>
  </conditionalFormatting>
  <conditionalFormatting sqref="R12:S13">
    <cfRule type="cellIs" dxfId="2167" priority="119" operator="lessThan">
      <formula>2.5</formula>
    </cfRule>
    <cfRule type="cellIs" dxfId="2166" priority="120" operator="greaterThan">
      <formula>4.5</formula>
    </cfRule>
  </conditionalFormatting>
  <conditionalFormatting sqref="T12:T13">
    <cfRule type="cellIs" dxfId="2165" priority="117" operator="lessThan">
      <formula>2.5</formula>
    </cfRule>
    <cfRule type="cellIs" dxfId="2164" priority="118" operator="greaterThan">
      <formula>4.5</formula>
    </cfRule>
  </conditionalFormatting>
  <conditionalFormatting sqref="U12:U13">
    <cfRule type="cellIs" dxfId="2163" priority="116" operator="greaterThan">
      <formula>1.5</formula>
    </cfRule>
  </conditionalFormatting>
  <conditionalFormatting sqref="L12:V13">
    <cfRule type="expression" dxfId="2162" priority="113">
      <formula>L12=""</formula>
    </cfRule>
  </conditionalFormatting>
  <conditionalFormatting sqref="S12:S13">
    <cfRule type="cellIs" dxfId="2161" priority="114" operator="greaterThan">
      <formula>0.5</formula>
    </cfRule>
    <cfRule type="cellIs" dxfId="2160" priority="115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86"/>
  <sheetViews>
    <sheetView topLeftCell="A189" workbookViewId="0">
      <selection activeCell="D21" sqref="D21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85</v>
      </c>
      <c r="B2" s="3" t="s">
        <v>86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87</v>
      </c>
      <c r="B3" s="3" t="s">
        <v>88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89</v>
      </c>
      <c r="B4" s="3" t="s">
        <v>90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91</v>
      </c>
      <c r="B5" s="3" t="s">
        <v>92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93</v>
      </c>
      <c r="B6" s="3" t="s">
        <v>94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95</v>
      </c>
      <c r="B7" s="3" t="s">
        <v>96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97</v>
      </c>
      <c r="B8" s="3" t="s">
        <v>98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99</v>
      </c>
      <c r="B9" s="3" t="s">
        <v>100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1021</v>
      </c>
      <c r="B10" s="3" t="s">
        <v>102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103</v>
      </c>
      <c r="B11" s="3" t="s">
        <v>104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105</v>
      </c>
      <c r="B12" s="3" t="s">
        <v>106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107</v>
      </c>
      <c r="B13" s="3" t="s">
        <v>108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109</v>
      </c>
      <c r="B14" s="3" t="s">
        <v>110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111</v>
      </c>
      <c r="B15" s="3" t="s">
        <v>112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113</v>
      </c>
      <c r="B16" s="3" t="s">
        <v>114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115</v>
      </c>
      <c r="B17" s="3" t="s">
        <v>116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117</v>
      </c>
      <c r="B18" s="3" t="s">
        <v>118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119</v>
      </c>
      <c r="B19" s="3" t="s">
        <v>120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121</v>
      </c>
      <c r="B20" s="3" t="s">
        <v>122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123</v>
      </c>
      <c r="B21" s="3" t="s">
        <v>124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125</v>
      </c>
      <c r="B22" s="3" t="s">
        <v>126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127</v>
      </c>
      <c r="B23" s="3" t="s">
        <v>128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129</v>
      </c>
      <c r="B24" s="3" t="s">
        <v>130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131</v>
      </c>
      <c r="B25" s="3" t="s">
        <v>132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133</v>
      </c>
      <c r="B26" s="3" t="s">
        <v>134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135</v>
      </c>
      <c r="B27" s="3" t="s">
        <v>136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137</v>
      </c>
      <c r="B28" s="3" t="s">
        <v>138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139</v>
      </c>
      <c r="B29" s="3" t="s">
        <v>140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141</v>
      </c>
      <c r="B30" s="3" t="s">
        <v>142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143</v>
      </c>
      <c r="B31" s="3" t="s">
        <v>144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145</v>
      </c>
      <c r="B32" s="3" t="s">
        <v>51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146</v>
      </c>
      <c r="B33" s="3" t="s">
        <v>147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148</v>
      </c>
      <c r="B34" s="3" t="s">
        <v>149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150</v>
      </c>
      <c r="B35" s="3" t="s">
        <v>151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152</v>
      </c>
      <c r="B36" s="3" t="s">
        <v>153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154</v>
      </c>
      <c r="B37" s="3" t="s">
        <v>155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156</v>
      </c>
      <c r="B38" s="3" t="s">
        <v>157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158</v>
      </c>
      <c r="B39" s="3" t="s">
        <v>159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160</v>
      </c>
      <c r="B40" s="3" t="s">
        <v>161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162</v>
      </c>
      <c r="B41" s="3" t="s">
        <v>163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164</v>
      </c>
      <c r="B42" s="3" t="s">
        <v>165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166</v>
      </c>
      <c r="B43" s="3" t="s">
        <v>167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168</v>
      </c>
      <c r="B44" s="3" t="s">
        <v>169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170</v>
      </c>
      <c r="B45" s="3" t="s">
        <v>171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172</v>
      </c>
      <c r="B46" s="3" t="s">
        <v>173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174</v>
      </c>
      <c r="B47" s="3" t="s">
        <v>175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176</v>
      </c>
      <c r="B48" s="3" t="s">
        <v>177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178</v>
      </c>
      <c r="B49" s="3" t="s">
        <v>179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180</v>
      </c>
      <c r="B50" s="3" t="s">
        <v>181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182</v>
      </c>
      <c r="B51" s="3" t="s">
        <v>183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184</v>
      </c>
      <c r="B52" s="3" t="s">
        <v>185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186</v>
      </c>
      <c r="B53" s="3" t="s">
        <v>187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188</v>
      </c>
      <c r="B54" s="3" t="s">
        <v>189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190</v>
      </c>
      <c r="B55" s="3" t="s">
        <v>191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192</v>
      </c>
      <c r="B56" s="3" t="s">
        <v>193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194</v>
      </c>
      <c r="B57" s="3" t="s">
        <v>195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196</v>
      </c>
      <c r="B58" s="3" t="s">
        <v>197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198</v>
      </c>
      <c r="B59" s="3" t="s">
        <v>199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200</v>
      </c>
      <c r="B60" s="3" t="s">
        <v>201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202</v>
      </c>
      <c r="B61" s="3" t="s">
        <v>203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204</v>
      </c>
      <c r="B62" s="3" t="s">
        <v>205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206</v>
      </c>
      <c r="B63" s="3" t="s">
        <v>207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208</v>
      </c>
      <c r="B64" s="3" t="s">
        <v>209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210</v>
      </c>
      <c r="B65" s="3" t="s">
        <v>211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212</v>
      </c>
      <c r="B66" s="3" t="s">
        <v>213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214</v>
      </c>
      <c r="B67" s="3" t="s">
        <v>215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216</v>
      </c>
      <c r="B68" s="3" t="s">
        <v>217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218</v>
      </c>
      <c r="B69" s="3" t="s">
        <v>219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220</v>
      </c>
      <c r="B70" s="3" t="s">
        <v>221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222</v>
      </c>
      <c r="B71" s="3" t="s">
        <v>223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224</v>
      </c>
      <c r="B72" s="3" t="s">
        <v>225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226</v>
      </c>
      <c r="B73" s="3" t="s">
        <v>227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228</v>
      </c>
      <c r="B74" s="3" t="s">
        <v>229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230</v>
      </c>
      <c r="B75" s="3" t="s">
        <v>231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232</v>
      </c>
      <c r="B76" s="3" t="s">
        <v>233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234</v>
      </c>
      <c r="B77" s="3" t="s">
        <v>235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236</v>
      </c>
      <c r="B78" s="3" t="s">
        <v>237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238</v>
      </c>
      <c r="B79" s="3" t="s">
        <v>239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240</v>
      </c>
      <c r="B80" s="3" t="s">
        <v>241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242</v>
      </c>
      <c r="B81" s="3" t="s">
        <v>243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244</v>
      </c>
      <c r="B82" s="3" t="s">
        <v>245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246</v>
      </c>
      <c r="B83" s="3" t="s">
        <v>247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248</v>
      </c>
      <c r="B84" s="3" t="s">
        <v>249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1022</v>
      </c>
      <c r="B85" s="3" t="s">
        <v>256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250</v>
      </c>
      <c r="B86" s="3" t="s">
        <v>251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252</v>
      </c>
      <c r="B87" s="3" t="s">
        <v>253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254</v>
      </c>
      <c r="B88" s="3" t="s">
        <v>255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257</v>
      </c>
      <c r="B89" s="3" t="s">
        <v>258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259</v>
      </c>
      <c r="B90" s="3" t="s">
        <v>260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261</v>
      </c>
      <c r="B91" s="3" t="s">
        <v>262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263</v>
      </c>
      <c r="B92" s="3" t="s">
        <v>264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1023</v>
      </c>
      <c r="B93" s="3" t="s">
        <v>101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265</v>
      </c>
      <c r="B94" s="3" t="s">
        <v>86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266</v>
      </c>
      <c r="B95" s="3" t="s">
        <v>267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268</v>
      </c>
      <c r="B96" s="3" t="s">
        <v>88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269</v>
      </c>
      <c r="B97" s="3" t="s">
        <v>90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270</v>
      </c>
      <c r="B98" s="3" t="s">
        <v>92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271</v>
      </c>
      <c r="B99" s="3" t="s">
        <v>94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272</v>
      </c>
      <c r="B100" s="3" t="s">
        <v>96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273</v>
      </c>
      <c r="B101" s="3" t="s">
        <v>98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274</v>
      </c>
      <c r="B102" s="3" t="s">
        <v>100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1024</v>
      </c>
      <c r="B103" s="3" t="s">
        <v>102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275</v>
      </c>
      <c r="B104" s="3" t="s">
        <v>104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276</v>
      </c>
      <c r="B105" s="3" t="s">
        <v>106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277</v>
      </c>
      <c r="B106" s="3" t="s">
        <v>282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279</v>
      </c>
      <c r="B107" s="3" t="s">
        <v>108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280</v>
      </c>
      <c r="B108" s="3" t="s">
        <v>110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281</v>
      </c>
      <c r="B109" s="3" t="s">
        <v>278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283</v>
      </c>
      <c r="B110" s="3" t="s">
        <v>112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284</v>
      </c>
      <c r="B111" s="3" t="s">
        <v>114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285</v>
      </c>
      <c r="B112" s="3" t="s">
        <v>116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286</v>
      </c>
      <c r="B113" s="3" t="s">
        <v>118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287</v>
      </c>
      <c r="B114" s="3" t="s">
        <v>120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288</v>
      </c>
      <c r="B115" s="3" t="s">
        <v>122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289</v>
      </c>
      <c r="B116" s="3" t="s">
        <v>124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290</v>
      </c>
      <c r="B117" s="3" t="s">
        <v>126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291</v>
      </c>
      <c r="B118" s="3" t="s">
        <v>128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292</v>
      </c>
      <c r="B119" s="3" t="s">
        <v>130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293</v>
      </c>
      <c r="B120" s="3" t="s">
        <v>132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294</v>
      </c>
      <c r="B121" s="3" t="s">
        <v>134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295</v>
      </c>
      <c r="B122" s="3" t="s">
        <v>136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296</v>
      </c>
      <c r="B123" s="3" t="s">
        <v>138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297</v>
      </c>
      <c r="B124" s="3" t="s">
        <v>140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298</v>
      </c>
      <c r="B125" s="3" t="s">
        <v>142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299</v>
      </c>
      <c r="B126" s="3" t="s">
        <v>144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300</v>
      </c>
      <c r="B127" s="3" t="s">
        <v>147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301</v>
      </c>
      <c r="B128" s="3" t="s">
        <v>149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302</v>
      </c>
      <c r="B129" s="3" t="s">
        <v>303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304</v>
      </c>
      <c r="B130" s="3" t="s">
        <v>151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305</v>
      </c>
      <c r="B131" s="3" t="s">
        <v>153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306</v>
      </c>
      <c r="B132" s="3" t="s">
        <v>155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307</v>
      </c>
      <c r="B133" s="3" t="s">
        <v>157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308</v>
      </c>
      <c r="B134" s="3" t="s">
        <v>159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309</v>
      </c>
      <c r="B135" s="3" t="s">
        <v>161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310</v>
      </c>
      <c r="B136" s="3" t="s">
        <v>163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311</v>
      </c>
      <c r="B137" s="3" t="s">
        <v>165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312</v>
      </c>
      <c r="B138" s="3" t="s">
        <v>167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313</v>
      </c>
      <c r="B139" s="3" t="s">
        <v>169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314</v>
      </c>
      <c r="B140" s="3" t="s">
        <v>171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315</v>
      </c>
      <c r="B141" s="3" t="s">
        <v>173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316</v>
      </c>
      <c r="B142" s="3" t="s">
        <v>317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318</v>
      </c>
      <c r="B143" s="3" t="s">
        <v>175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319</v>
      </c>
      <c r="B144" s="3" t="s">
        <v>177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320</v>
      </c>
      <c r="B145" s="3" t="s">
        <v>179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321</v>
      </c>
      <c r="B146" s="3" t="s">
        <v>181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322</v>
      </c>
      <c r="B147" s="3" t="s">
        <v>183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323</v>
      </c>
      <c r="B148" s="3" t="s">
        <v>185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324</v>
      </c>
      <c r="B149" s="3" t="s">
        <v>187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325</v>
      </c>
      <c r="B150" s="3" t="s">
        <v>189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326</v>
      </c>
      <c r="B151" s="3" t="s">
        <v>191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327</v>
      </c>
      <c r="B152" s="3" t="s">
        <v>193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328</v>
      </c>
      <c r="B153" s="3" t="s">
        <v>195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329</v>
      </c>
      <c r="B154" s="3" t="s">
        <v>197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330</v>
      </c>
      <c r="B155" s="3" t="s">
        <v>199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331</v>
      </c>
      <c r="B156" s="3" t="s">
        <v>201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332</v>
      </c>
      <c r="B157" s="3" t="s">
        <v>203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333</v>
      </c>
      <c r="B158" s="3" t="s">
        <v>205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334</v>
      </c>
      <c r="B159" s="3" t="s">
        <v>207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335</v>
      </c>
      <c r="B160" s="3" t="s">
        <v>209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336</v>
      </c>
      <c r="B161" s="3" t="s">
        <v>211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337</v>
      </c>
      <c r="B162" s="3" t="s">
        <v>213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338</v>
      </c>
      <c r="B163" s="3" t="s">
        <v>215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339</v>
      </c>
      <c r="B164" s="3" t="s">
        <v>217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340</v>
      </c>
      <c r="B165" s="3" t="s">
        <v>219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341</v>
      </c>
      <c r="B166" s="3" t="s">
        <v>221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342</v>
      </c>
      <c r="B167" s="3" t="s">
        <v>223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343</v>
      </c>
      <c r="B168" s="3" t="s">
        <v>225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344</v>
      </c>
      <c r="B169" s="3" t="s">
        <v>227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345</v>
      </c>
      <c r="B170" s="3" t="s">
        <v>229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346</v>
      </c>
      <c r="B171" s="3" t="s">
        <v>231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347</v>
      </c>
      <c r="B172" s="3" t="s">
        <v>233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348</v>
      </c>
      <c r="B173" s="3" t="s">
        <v>235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349</v>
      </c>
      <c r="B174" s="3" t="s">
        <v>237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350</v>
      </c>
      <c r="B175" s="3" t="s">
        <v>239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351</v>
      </c>
      <c r="B176" s="3" t="s">
        <v>241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352</v>
      </c>
      <c r="B177" s="3" t="s">
        <v>243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353</v>
      </c>
      <c r="B178" s="3" t="s">
        <v>245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354</v>
      </c>
      <c r="B179" s="3" t="s">
        <v>247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355</v>
      </c>
      <c r="B180" s="3" t="s">
        <v>249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1025</v>
      </c>
      <c r="B181" s="3" t="s">
        <v>256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356</v>
      </c>
      <c r="B182" s="3" t="s">
        <v>251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357</v>
      </c>
      <c r="B183" s="3" t="s">
        <v>253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358</v>
      </c>
      <c r="B184" s="3" t="s">
        <v>258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359</v>
      </c>
      <c r="B185" s="3" t="s">
        <v>260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360</v>
      </c>
      <c r="B186" s="3" t="s">
        <v>262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361</v>
      </c>
      <c r="B187" s="3" t="s">
        <v>264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1026</v>
      </c>
      <c r="B188" s="3" t="s">
        <v>101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362</v>
      </c>
      <c r="B189" s="3" t="s">
        <v>86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363</v>
      </c>
      <c r="B190" s="3" t="s">
        <v>267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364</v>
      </c>
      <c r="B191" s="3" t="s">
        <v>88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365</v>
      </c>
      <c r="B192" s="3" t="s">
        <v>90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366</v>
      </c>
      <c r="B193" s="3" t="s">
        <v>92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367</v>
      </c>
      <c r="B194" s="3" t="s">
        <v>94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368</v>
      </c>
      <c r="B195" s="3" t="s">
        <v>96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369</v>
      </c>
      <c r="B196" s="3" t="s">
        <v>98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370</v>
      </c>
      <c r="B197" s="3" t="s">
        <v>100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1027</v>
      </c>
      <c r="B198" s="3" t="s">
        <v>102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371</v>
      </c>
      <c r="B199" s="3" t="s">
        <v>104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372</v>
      </c>
      <c r="B200" s="3" t="s">
        <v>106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373</v>
      </c>
      <c r="B201" s="3" t="s">
        <v>282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374</v>
      </c>
      <c r="B202" s="3" t="s">
        <v>108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375</v>
      </c>
      <c r="B203" s="3" t="s">
        <v>110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376</v>
      </c>
      <c r="B204" s="3" t="s">
        <v>278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377</v>
      </c>
      <c r="B205" s="3" t="s">
        <v>112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378</v>
      </c>
      <c r="B206" s="3" t="s">
        <v>114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379</v>
      </c>
      <c r="B207" s="3" t="s">
        <v>116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380</v>
      </c>
      <c r="B208" s="3" t="s">
        <v>118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381</v>
      </c>
      <c r="B209" s="3" t="s">
        <v>120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382</v>
      </c>
      <c r="B210" s="3" t="s">
        <v>122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383</v>
      </c>
      <c r="B211" s="3" t="s">
        <v>124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384</v>
      </c>
      <c r="B212" s="3" t="s">
        <v>126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385</v>
      </c>
      <c r="B213" s="3" t="s">
        <v>128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386</v>
      </c>
      <c r="B214" s="3" t="s">
        <v>387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388</v>
      </c>
      <c r="B215" s="3" t="s">
        <v>130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389</v>
      </c>
      <c r="B216" s="3" t="s">
        <v>132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390</v>
      </c>
      <c r="B217" s="3" t="s">
        <v>134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391</v>
      </c>
      <c r="B218" s="3" t="s">
        <v>136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392</v>
      </c>
      <c r="B219" s="3" t="s">
        <v>393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394</v>
      </c>
      <c r="B220" s="3" t="s">
        <v>142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395</v>
      </c>
      <c r="B221" s="3" t="s">
        <v>144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396</v>
      </c>
      <c r="B222" s="3" t="s">
        <v>51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397</v>
      </c>
      <c r="B223" s="3" t="s">
        <v>147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398</v>
      </c>
      <c r="B224" s="3" t="s">
        <v>149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399</v>
      </c>
      <c r="B225" s="3" t="s">
        <v>303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400</v>
      </c>
      <c r="B226" s="3" t="s">
        <v>151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401</v>
      </c>
      <c r="B227" s="3" t="s">
        <v>153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402</v>
      </c>
      <c r="B228" s="3" t="s">
        <v>155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403</v>
      </c>
      <c r="B229" s="3" t="s">
        <v>157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404</v>
      </c>
      <c r="B230" s="3" t="s">
        <v>159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405</v>
      </c>
      <c r="B231" s="3" t="s">
        <v>161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406</v>
      </c>
      <c r="B232" s="3" t="s">
        <v>163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407</v>
      </c>
      <c r="B233" s="3" t="s">
        <v>165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408</v>
      </c>
      <c r="B234" s="3" t="s">
        <v>167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409</v>
      </c>
      <c r="B235" s="3" t="s">
        <v>169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410</v>
      </c>
      <c r="B236" s="3" t="s">
        <v>171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411</v>
      </c>
      <c r="B237" s="3" t="s">
        <v>173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412</v>
      </c>
      <c r="B238" s="3" t="s">
        <v>317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413</v>
      </c>
      <c r="B239" s="3" t="s">
        <v>175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414</v>
      </c>
      <c r="B240" s="3" t="s">
        <v>177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415</v>
      </c>
      <c r="B241" s="3" t="s">
        <v>138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416</v>
      </c>
      <c r="B242" s="3" t="s">
        <v>181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417</v>
      </c>
      <c r="B243" s="3" t="s">
        <v>179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418</v>
      </c>
      <c r="B244" s="3" t="s">
        <v>140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419</v>
      </c>
      <c r="B245" s="3" t="s">
        <v>183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420</v>
      </c>
      <c r="B246" s="3" t="s">
        <v>185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421</v>
      </c>
      <c r="B247" s="3" t="s">
        <v>187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422</v>
      </c>
      <c r="B248" s="3" t="s">
        <v>189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423</v>
      </c>
      <c r="B249" s="3" t="s">
        <v>424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425</v>
      </c>
      <c r="B250" s="3" t="s">
        <v>191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426</v>
      </c>
      <c r="B251" s="3" t="s">
        <v>193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427</v>
      </c>
      <c r="B252" s="3" t="s">
        <v>195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428</v>
      </c>
      <c r="B253" s="3" t="s">
        <v>197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429</v>
      </c>
      <c r="B254" s="3" t="s">
        <v>199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430</v>
      </c>
      <c r="B255" s="3" t="s">
        <v>201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431</v>
      </c>
      <c r="B256" s="3" t="s">
        <v>203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432</v>
      </c>
      <c r="B257" s="3" t="s">
        <v>205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433</v>
      </c>
      <c r="B258" s="3" t="s">
        <v>207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434</v>
      </c>
      <c r="B259" s="3" t="s">
        <v>209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435</v>
      </c>
      <c r="B260" s="3" t="s">
        <v>211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436</v>
      </c>
      <c r="B261" s="3" t="s">
        <v>213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437</v>
      </c>
      <c r="B262" s="3" t="s">
        <v>215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438</v>
      </c>
      <c r="B263" s="3" t="s">
        <v>217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439</v>
      </c>
      <c r="B264" s="3" t="s">
        <v>219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440</v>
      </c>
      <c r="B265" s="3" t="s">
        <v>221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441</v>
      </c>
      <c r="B266" s="3" t="s">
        <v>223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442</v>
      </c>
      <c r="B267" s="3" t="s">
        <v>225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443</v>
      </c>
      <c r="B268" s="3" t="s">
        <v>227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444</v>
      </c>
      <c r="B269" s="3" t="s">
        <v>229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445</v>
      </c>
      <c r="B270" s="3" t="s">
        <v>231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446</v>
      </c>
      <c r="B271" s="3" t="s">
        <v>233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447</v>
      </c>
      <c r="B272" s="3" t="s">
        <v>235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448</v>
      </c>
      <c r="B273" s="3" t="s">
        <v>237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449</v>
      </c>
      <c r="B274" s="3" t="s">
        <v>239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450</v>
      </c>
      <c r="B275" s="3" t="s">
        <v>241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451</v>
      </c>
      <c r="B276" s="3" t="s">
        <v>243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452</v>
      </c>
      <c r="B277" s="3" t="s">
        <v>249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453</v>
      </c>
      <c r="B278" s="3" t="s">
        <v>245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454</v>
      </c>
      <c r="B279" s="3" t="s">
        <v>247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1028</v>
      </c>
      <c r="B280" s="3" t="s">
        <v>256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455</v>
      </c>
      <c r="B281" s="3" t="s">
        <v>251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456</v>
      </c>
      <c r="B282" s="3" t="s">
        <v>253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457</v>
      </c>
      <c r="B283" s="3" t="s">
        <v>255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458</v>
      </c>
      <c r="B284" s="3" t="s">
        <v>258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459</v>
      </c>
      <c r="B285" s="3" t="s">
        <v>260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460</v>
      </c>
      <c r="B286" s="3" t="s">
        <v>262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461</v>
      </c>
      <c r="B287" s="3" t="s">
        <v>264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1029</v>
      </c>
      <c r="B288" s="3" t="s">
        <v>101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462</v>
      </c>
      <c r="B289" s="3" t="s">
        <v>86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463</v>
      </c>
      <c r="B290" s="3" t="s">
        <v>267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464</v>
      </c>
      <c r="B291" s="3" t="s">
        <v>88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465</v>
      </c>
      <c r="B292" s="3" t="s">
        <v>90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466</v>
      </c>
      <c r="B293" s="3" t="s">
        <v>92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467</v>
      </c>
      <c r="B294" s="3" t="s">
        <v>94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468</v>
      </c>
      <c r="B295" s="3" t="s">
        <v>96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469</v>
      </c>
      <c r="B296" s="3" t="s">
        <v>98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470</v>
      </c>
      <c r="B297" s="3" t="s">
        <v>100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1030</v>
      </c>
      <c r="B298" s="3" t="s">
        <v>102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471</v>
      </c>
      <c r="B299" s="3" t="s">
        <v>104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472</v>
      </c>
      <c r="B300" s="3" t="s">
        <v>106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473</v>
      </c>
      <c r="B301" s="3" t="s">
        <v>282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474</v>
      </c>
      <c r="B302" s="3" t="s">
        <v>108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475</v>
      </c>
      <c r="B303" s="3" t="s">
        <v>110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476</v>
      </c>
      <c r="B304" s="3" t="s">
        <v>278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477</v>
      </c>
      <c r="B305" s="3" t="s">
        <v>112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478</v>
      </c>
      <c r="B306" s="3" t="s">
        <v>114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479</v>
      </c>
      <c r="B307" s="3" t="s">
        <v>116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480</v>
      </c>
      <c r="B308" s="3" t="s">
        <v>118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481</v>
      </c>
      <c r="B309" s="3" t="s">
        <v>120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482</v>
      </c>
      <c r="B310" s="3" t="s">
        <v>122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483</v>
      </c>
      <c r="B311" s="3" t="s">
        <v>124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484</v>
      </c>
      <c r="B312" s="3" t="s">
        <v>126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485</v>
      </c>
      <c r="B313" s="3" t="s">
        <v>128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486</v>
      </c>
      <c r="B314" s="3" t="s">
        <v>387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487</v>
      </c>
      <c r="B315" s="3" t="s">
        <v>130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488</v>
      </c>
      <c r="B316" s="3" t="s">
        <v>132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489</v>
      </c>
      <c r="B317" s="3" t="s">
        <v>134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490</v>
      </c>
      <c r="B318" s="3" t="s">
        <v>136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491</v>
      </c>
      <c r="B319" s="3" t="s">
        <v>393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492</v>
      </c>
      <c r="B320" s="3" t="s">
        <v>142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493</v>
      </c>
      <c r="B321" s="3" t="s">
        <v>144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494</v>
      </c>
      <c r="B322" s="3" t="s">
        <v>51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495</v>
      </c>
      <c r="B323" s="3" t="s">
        <v>147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496</v>
      </c>
      <c r="B324" s="3" t="s">
        <v>149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497</v>
      </c>
      <c r="B325" s="3" t="s">
        <v>303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498</v>
      </c>
      <c r="B326" s="3" t="s">
        <v>151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499</v>
      </c>
      <c r="B327" s="3" t="s">
        <v>153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500</v>
      </c>
      <c r="B328" s="3" t="s">
        <v>155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501</v>
      </c>
      <c r="B329" s="3" t="s">
        <v>157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502</v>
      </c>
      <c r="B330" s="3" t="s">
        <v>159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503</v>
      </c>
      <c r="B331" s="3" t="s">
        <v>161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504</v>
      </c>
      <c r="B332" s="3" t="s">
        <v>163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505</v>
      </c>
      <c r="B333" s="3" t="s">
        <v>165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506</v>
      </c>
      <c r="B334" s="3" t="s">
        <v>167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507</v>
      </c>
      <c r="B335" s="3" t="s">
        <v>169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508</v>
      </c>
      <c r="B336" s="3" t="s">
        <v>171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509</v>
      </c>
      <c r="B337" s="3" t="s">
        <v>173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510</v>
      </c>
      <c r="B338" s="3" t="s">
        <v>317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511</v>
      </c>
      <c r="B339" s="3" t="s">
        <v>175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512</v>
      </c>
      <c r="B340" s="3" t="s">
        <v>177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513</v>
      </c>
      <c r="B341" s="3" t="s">
        <v>138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514</v>
      </c>
      <c r="B342" s="3" t="s">
        <v>181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515</v>
      </c>
      <c r="B343" s="3" t="s">
        <v>179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516</v>
      </c>
      <c r="B344" s="3" t="s">
        <v>140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517</v>
      </c>
      <c r="B345" s="3" t="s">
        <v>183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518</v>
      </c>
      <c r="B346" s="3" t="s">
        <v>185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519</v>
      </c>
      <c r="B347" s="3" t="s">
        <v>187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1149</v>
      </c>
      <c r="R347" s="8">
        <v>0</v>
      </c>
      <c r="S347"/>
      <c r="T347"/>
      <c r="U347"/>
      <c r="V347"/>
      <c r="W347"/>
      <c r="X347"/>
    </row>
    <row r="348" spans="1:24">
      <c r="A348" s="8" t="s">
        <v>521</v>
      </c>
      <c r="B348" s="3" t="s">
        <v>189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522</v>
      </c>
      <c r="B349" s="3" t="s">
        <v>424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523</v>
      </c>
      <c r="B350" s="3" t="s">
        <v>191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524</v>
      </c>
      <c r="B351" s="3" t="s">
        <v>193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525</v>
      </c>
      <c r="B352" s="3" t="s">
        <v>195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526</v>
      </c>
      <c r="B353" s="3" t="s">
        <v>197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527</v>
      </c>
      <c r="B354" s="3" t="s">
        <v>199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528</v>
      </c>
      <c r="B355" s="3" t="s">
        <v>201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529</v>
      </c>
      <c r="B356" s="3" t="s">
        <v>203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530</v>
      </c>
      <c r="B357" s="3" t="s">
        <v>205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531</v>
      </c>
      <c r="B358" s="3" t="s">
        <v>207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532</v>
      </c>
      <c r="B359" s="3" t="s">
        <v>209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533</v>
      </c>
      <c r="B360" s="3" t="s">
        <v>211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534</v>
      </c>
      <c r="B361" s="3" t="s">
        <v>213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535</v>
      </c>
      <c r="B362" s="3" t="s">
        <v>215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536</v>
      </c>
      <c r="B363" s="3" t="s">
        <v>217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537</v>
      </c>
      <c r="B364" s="3" t="s">
        <v>219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538</v>
      </c>
      <c r="B365" s="3" t="s">
        <v>221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539</v>
      </c>
      <c r="B366" s="3" t="s">
        <v>223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540</v>
      </c>
      <c r="B367" s="3" t="s">
        <v>225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541</v>
      </c>
      <c r="B368" s="3" t="s">
        <v>227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542</v>
      </c>
      <c r="B369" s="3" t="s">
        <v>229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543</v>
      </c>
      <c r="B370" s="3" t="s">
        <v>231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544</v>
      </c>
      <c r="B371" s="3" t="s">
        <v>233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545</v>
      </c>
      <c r="B372" s="3" t="s">
        <v>235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546</v>
      </c>
      <c r="B373" s="3" t="s">
        <v>237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547</v>
      </c>
      <c r="B374" s="3" t="s">
        <v>239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548</v>
      </c>
      <c r="B375" s="3" t="s">
        <v>241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549</v>
      </c>
      <c r="B376" s="3" t="s">
        <v>243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550</v>
      </c>
      <c r="B377" s="3" t="s">
        <v>249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551</v>
      </c>
      <c r="B378" s="3" t="s">
        <v>245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552</v>
      </c>
      <c r="B379" s="3" t="s">
        <v>247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1031</v>
      </c>
      <c r="B380" s="3" t="s">
        <v>256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553</v>
      </c>
      <c r="B381" s="3" t="s">
        <v>251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554</v>
      </c>
      <c r="B382" s="3" t="s">
        <v>253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555</v>
      </c>
      <c r="B383" s="3" t="s">
        <v>255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556</v>
      </c>
      <c r="B384" s="3" t="s">
        <v>258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557</v>
      </c>
      <c r="B385" s="3" t="s">
        <v>260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558</v>
      </c>
      <c r="B386" s="3" t="s">
        <v>262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559</v>
      </c>
      <c r="B387" s="3" t="s">
        <v>264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1032</v>
      </c>
      <c r="B388" s="3" t="s">
        <v>101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1053</v>
      </c>
      <c r="B389" s="3" t="s">
        <v>86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1150</v>
      </c>
      <c r="B390" s="3" t="s">
        <v>1151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1033</v>
      </c>
      <c r="B391" s="3" t="s">
        <v>88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1054</v>
      </c>
      <c r="B392" s="3" t="s">
        <v>90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1152</v>
      </c>
      <c r="B393" s="3" t="s">
        <v>92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1055</v>
      </c>
      <c r="B394" s="3" t="s">
        <v>94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1056</v>
      </c>
      <c r="B395" s="3" t="s">
        <v>96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1046</v>
      </c>
      <c r="B396" s="3" t="s">
        <v>98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1057</v>
      </c>
      <c r="B397" s="3" t="s">
        <v>100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1058</v>
      </c>
      <c r="B398" s="3" t="s">
        <v>101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1059</v>
      </c>
      <c r="B399" s="3" t="s">
        <v>102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1034</v>
      </c>
      <c r="B400" s="3" t="s">
        <v>104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1060</v>
      </c>
      <c r="B401" s="3" t="s">
        <v>106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1061</v>
      </c>
      <c r="B402" s="3" t="s">
        <v>282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1062</v>
      </c>
      <c r="B403" s="3" t="s">
        <v>108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1063</v>
      </c>
      <c r="B404" s="3" t="s">
        <v>110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1064</v>
      </c>
      <c r="B405" s="3" t="s">
        <v>278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1065</v>
      </c>
      <c r="B406" s="3" t="s">
        <v>112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1153</v>
      </c>
      <c r="B407" s="3" t="s">
        <v>114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1066</v>
      </c>
      <c r="B408" s="3" t="s">
        <v>116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1154</v>
      </c>
      <c r="B409" s="3" t="s">
        <v>118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1067</v>
      </c>
      <c r="B410" s="3" t="s">
        <v>120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1068</v>
      </c>
      <c r="B411" s="3" t="s">
        <v>122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1069</v>
      </c>
      <c r="B412" s="3" t="s">
        <v>124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1070</v>
      </c>
      <c r="B413" s="3" t="s">
        <v>126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1047</v>
      </c>
      <c r="B414" s="3" t="s">
        <v>128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1071</v>
      </c>
      <c r="B415" s="3" t="s">
        <v>387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1048</v>
      </c>
      <c r="B416" s="3" t="s">
        <v>130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1072</v>
      </c>
      <c r="B417" s="3" t="s">
        <v>132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1073</v>
      </c>
      <c r="B418" s="3" t="s">
        <v>134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1155</v>
      </c>
      <c r="B419" s="3" t="s">
        <v>136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1074</v>
      </c>
      <c r="B420" s="3" t="s">
        <v>393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1075</v>
      </c>
      <c r="B421" s="3" t="s">
        <v>142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1035</v>
      </c>
      <c r="B422" s="3" t="s">
        <v>144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1049</v>
      </c>
      <c r="B423" s="3" t="s">
        <v>51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1036</v>
      </c>
      <c r="B424" s="3" t="s">
        <v>147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1037</v>
      </c>
      <c r="B425" s="3" t="s">
        <v>149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1076</v>
      </c>
      <c r="B426" s="3" t="s">
        <v>303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1077</v>
      </c>
      <c r="B427" s="3" t="s">
        <v>151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1078</v>
      </c>
      <c r="B428" s="3" t="s">
        <v>153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1079</v>
      </c>
      <c r="B429" s="3" t="s">
        <v>155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1156</v>
      </c>
      <c r="B430" s="3" t="s">
        <v>157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1080</v>
      </c>
      <c r="B431" s="3" t="s">
        <v>159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1081</v>
      </c>
      <c r="B432" s="3" t="s">
        <v>161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1157</v>
      </c>
      <c r="B433" s="3" t="s">
        <v>163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1082</v>
      </c>
      <c r="B434" s="3" t="s">
        <v>165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1083</v>
      </c>
      <c r="B435" s="3" t="s">
        <v>167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1084</v>
      </c>
      <c r="B436" s="3" t="s">
        <v>169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1158</v>
      </c>
      <c r="B437" s="3" t="s">
        <v>171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1085</v>
      </c>
      <c r="B438" s="3" t="s">
        <v>173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1086</v>
      </c>
      <c r="B439" s="3" t="s">
        <v>317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1087</v>
      </c>
      <c r="B440" s="3" t="s">
        <v>175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1088</v>
      </c>
      <c r="B441" s="3" t="s">
        <v>177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1089</v>
      </c>
      <c r="B442" s="3" t="s">
        <v>138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1090</v>
      </c>
      <c r="B443" s="3" t="s">
        <v>181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1091</v>
      </c>
      <c r="B444" s="3" t="s">
        <v>179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1092</v>
      </c>
      <c r="B445" s="3" t="s">
        <v>140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1093</v>
      </c>
      <c r="B446" s="3" t="s">
        <v>183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1094</v>
      </c>
      <c r="B447" s="3" t="s">
        <v>185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1159</v>
      </c>
      <c r="B448" s="3" t="s">
        <v>520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1038</v>
      </c>
      <c r="B449" s="3" t="s">
        <v>189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1095</v>
      </c>
      <c r="B450" s="3" t="s">
        <v>424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1096</v>
      </c>
      <c r="B451" s="3" t="s">
        <v>191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1097</v>
      </c>
      <c r="B452" s="3" t="s">
        <v>193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1098</v>
      </c>
      <c r="B453" s="3" t="s">
        <v>195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1160</v>
      </c>
      <c r="B454" s="3" t="s">
        <v>197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1050</v>
      </c>
      <c r="B455" s="3" t="s">
        <v>199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1099</v>
      </c>
      <c r="B456" s="3" t="s">
        <v>201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1100</v>
      </c>
      <c r="B457" s="3" t="s">
        <v>203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1101</v>
      </c>
      <c r="B458" s="3" t="s">
        <v>205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1102</v>
      </c>
      <c r="B459" s="3" t="s">
        <v>207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1103</v>
      </c>
      <c r="B460" s="3" t="s">
        <v>209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1161</v>
      </c>
      <c r="B461" s="3" t="s">
        <v>211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1162</v>
      </c>
      <c r="B462" s="3" t="s">
        <v>213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1163</v>
      </c>
      <c r="B463" s="3" t="s">
        <v>215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1104</v>
      </c>
      <c r="B464" s="3" t="s">
        <v>217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1039</v>
      </c>
      <c r="B465" s="3" t="s">
        <v>219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1164</v>
      </c>
      <c r="B466" s="3" t="s">
        <v>221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1105</v>
      </c>
      <c r="B467" s="3" t="s">
        <v>223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1106</v>
      </c>
      <c r="B468" s="3" t="s">
        <v>225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1107</v>
      </c>
      <c r="B469" s="3" t="s">
        <v>227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1165</v>
      </c>
      <c r="B470" s="3" t="s">
        <v>229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1166</v>
      </c>
      <c r="B471" s="3" t="s">
        <v>231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1108</v>
      </c>
      <c r="B472" s="3" t="s">
        <v>233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1109</v>
      </c>
      <c r="B473" s="3" t="s">
        <v>235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1110</v>
      </c>
      <c r="B474" s="3" t="s">
        <v>237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1111</v>
      </c>
      <c r="B475" s="3" t="s">
        <v>239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1112</v>
      </c>
      <c r="B476" s="3" t="s">
        <v>241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1113</v>
      </c>
      <c r="B477" s="3" t="s">
        <v>243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1114</v>
      </c>
      <c r="B478" s="3" t="s">
        <v>249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1115</v>
      </c>
      <c r="B479" s="3" t="s">
        <v>245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1116</v>
      </c>
      <c r="B480" s="3" t="s">
        <v>247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1117</v>
      </c>
      <c r="B481" s="3" t="s">
        <v>255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1118</v>
      </c>
      <c r="B482" s="3" t="s">
        <v>253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1167</v>
      </c>
      <c r="B483" s="3" t="s">
        <v>251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1119</v>
      </c>
      <c r="B484" s="3" t="s">
        <v>256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1120</v>
      </c>
      <c r="B485" s="3" t="s">
        <v>258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1051</v>
      </c>
      <c r="B486" s="3" t="s">
        <v>260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1052</v>
      </c>
      <c r="B487" s="3" t="s">
        <v>262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1040</v>
      </c>
      <c r="B488" s="3" t="s">
        <v>264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  <row r="489" spans="1:18">
      <c r="A489" s="8" t="s">
        <v>1745</v>
      </c>
      <c r="B489" s="3" t="s">
        <v>86</v>
      </c>
      <c r="C489" s="8">
        <v>0</v>
      </c>
      <c r="D489" s="8">
        <v>1</v>
      </c>
      <c r="E489" s="8">
        <v>1</v>
      </c>
      <c r="F489" s="8">
        <v>3</v>
      </c>
      <c r="G489" s="8">
        <v>1</v>
      </c>
      <c r="H489" s="8">
        <v>0</v>
      </c>
      <c r="I489" s="8">
        <v>0</v>
      </c>
      <c r="J489" s="8">
        <v>6</v>
      </c>
      <c r="K489" s="8">
        <v>6</v>
      </c>
      <c r="L489" s="8">
        <v>6</v>
      </c>
      <c r="M489" s="8">
        <v>7</v>
      </c>
      <c r="N489" s="8">
        <v>3</v>
      </c>
      <c r="O489" s="8">
        <v>0</v>
      </c>
      <c r="P489" s="8">
        <v>5</v>
      </c>
      <c r="Q489" s="8">
        <v>2</v>
      </c>
      <c r="R489" s="8">
        <v>0</v>
      </c>
    </row>
    <row r="490" spans="1:18">
      <c r="A490" s="8" t="s">
        <v>1746</v>
      </c>
      <c r="B490" s="3" t="s">
        <v>88</v>
      </c>
      <c r="C490" s="8">
        <v>0</v>
      </c>
      <c r="D490" s="8">
        <v>0</v>
      </c>
      <c r="E490" s="8">
        <v>1</v>
      </c>
      <c r="F490" s="8">
        <v>0</v>
      </c>
      <c r="G490" s="8">
        <v>0</v>
      </c>
      <c r="H490" s="8">
        <v>0</v>
      </c>
      <c r="I490" s="8">
        <v>0</v>
      </c>
      <c r="J490" s="8">
        <v>1</v>
      </c>
      <c r="K490" s="8">
        <v>2</v>
      </c>
      <c r="L490" s="8">
        <v>5</v>
      </c>
      <c r="M490" s="8">
        <v>4</v>
      </c>
      <c r="N490" s="8">
        <v>7</v>
      </c>
      <c r="O490" s="8">
        <v>0</v>
      </c>
      <c r="P490" s="8">
        <v>5</v>
      </c>
      <c r="Q490" s="8">
        <v>3</v>
      </c>
      <c r="R490" s="8">
        <v>0</v>
      </c>
    </row>
    <row r="491" spans="1:18">
      <c r="A491" s="8" t="s">
        <v>1747</v>
      </c>
      <c r="B491" s="3" t="s">
        <v>90</v>
      </c>
      <c r="C491" s="8">
        <v>0</v>
      </c>
      <c r="D491" s="8">
        <v>0</v>
      </c>
      <c r="E491" s="8">
        <v>1</v>
      </c>
      <c r="F491" s="8">
        <v>0</v>
      </c>
      <c r="G491" s="8">
        <v>0</v>
      </c>
      <c r="H491" s="8">
        <v>0</v>
      </c>
      <c r="I491" s="8">
        <v>0</v>
      </c>
      <c r="J491" s="8">
        <v>3</v>
      </c>
      <c r="K491" s="8">
        <v>1</v>
      </c>
      <c r="L491" s="8">
        <v>4</v>
      </c>
      <c r="M491" s="8">
        <v>5</v>
      </c>
      <c r="N491" s="8">
        <v>4</v>
      </c>
      <c r="O491" s="8">
        <v>0</v>
      </c>
      <c r="P491" s="8">
        <v>6</v>
      </c>
      <c r="Q491" s="8">
        <v>2</v>
      </c>
      <c r="R491" s="8">
        <v>0</v>
      </c>
    </row>
    <row r="492" spans="1:18">
      <c r="A492" s="8" t="s">
        <v>1848</v>
      </c>
      <c r="B492" s="3" t="s">
        <v>92</v>
      </c>
      <c r="C492" s="8">
        <v>0</v>
      </c>
      <c r="D492" s="8">
        <v>0</v>
      </c>
      <c r="E492" s="8">
        <v>1</v>
      </c>
      <c r="F492" s="8">
        <v>8</v>
      </c>
      <c r="G492" s="8">
        <v>0</v>
      </c>
      <c r="H492" s="8">
        <v>1</v>
      </c>
      <c r="I492" s="8">
        <v>0</v>
      </c>
      <c r="J492" s="8">
        <v>10</v>
      </c>
      <c r="K492" s="8">
        <v>7</v>
      </c>
      <c r="L492" s="8">
        <v>12</v>
      </c>
      <c r="M492" s="8">
        <v>0</v>
      </c>
      <c r="N492" s="8">
        <v>6</v>
      </c>
      <c r="O492" s="8">
        <v>0</v>
      </c>
      <c r="P492" s="8">
        <v>1</v>
      </c>
      <c r="Q492" s="8">
        <v>0</v>
      </c>
      <c r="R492" s="8" t="s">
        <v>1731</v>
      </c>
    </row>
    <row r="493" spans="1:18">
      <c r="A493" s="8" t="s">
        <v>1748</v>
      </c>
      <c r="B493" s="3" t="s">
        <v>94</v>
      </c>
      <c r="C493" s="8">
        <v>0</v>
      </c>
      <c r="D493" s="8">
        <v>0</v>
      </c>
      <c r="E493" s="8">
        <v>1</v>
      </c>
      <c r="F493" s="8">
        <v>1</v>
      </c>
      <c r="G493" s="8">
        <v>0</v>
      </c>
      <c r="H493" s="8">
        <v>0</v>
      </c>
      <c r="I493" s="8">
        <v>0</v>
      </c>
      <c r="J493" s="8">
        <v>4</v>
      </c>
      <c r="K493" s="8">
        <v>2</v>
      </c>
      <c r="L493" s="8">
        <v>0</v>
      </c>
      <c r="M493" s="8">
        <v>8</v>
      </c>
      <c r="N493" s="8">
        <v>1</v>
      </c>
      <c r="O493" s="8">
        <v>1</v>
      </c>
      <c r="P493" s="8">
        <v>1</v>
      </c>
      <c r="Q493" s="8">
        <v>0</v>
      </c>
      <c r="R493" s="8">
        <v>0</v>
      </c>
    </row>
    <row r="494" spans="1:18">
      <c r="A494" s="8" t="s">
        <v>1749</v>
      </c>
      <c r="B494" s="3" t="s">
        <v>96</v>
      </c>
      <c r="C494" s="8">
        <v>0</v>
      </c>
      <c r="D494" s="8">
        <v>0</v>
      </c>
      <c r="E494" s="8">
        <v>3</v>
      </c>
      <c r="F494" s="8">
        <v>0</v>
      </c>
      <c r="G494" s="8">
        <v>0</v>
      </c>
      <c r="H494" s="8">
        <v>0</v>
      </c>
      <c r="I494" s="8">
        <v>0</v>
      </c>
      <c r="J494" s="8">
        <v>3</v>
      </c>
      <c r="K494" s="8">
        <v>7</v>
      </c>
      <c r="L494" s="8">
        <v>4</v>
      </c>
      <c r="M494" s="8">
        <v>11</v>
      </c>
      <c r="N494" s="8">
        <v>7</v>
      </c>
      <c r="O494" s="8">
        <v>0</v>
      </c>
      <c r="P494" s="8">
        <v>0</v>
      </c>
      <c r="Q494" s="8">
        <v>1</v>
      </c>
      <c r="R494" s="8">
        <v>0</v>
      </c>
    </row>
    <row r="495" spans="1:18">
      <c r="A495" s="8" t="s">
        <v>1750</v>
      </c>
      <c r="B495" s="3" t="s">
        <v>98</v>
      </c>
      <c r="C495" s="8">
        <v>0</v>
      </c>
      <c r="D495" s="8">
        <v>0</v>
      </c>
      <c r="E495" s="8">
        <v>0</v>
      </c>
      <c r="F495" s="8">
        <v>2</v>
      </c>
      <c r="G495" s="8">
        <v>0</v>
      </c>
      <c r="H495" s="8">
        <v>0</v>
      </c>
      <c r="I495" s="8">
        <v>0</v>
      </c>
      <c r="J495" s="8">
        <v>5</v>
      </c>
      <c r="K495" s="8">
        <v>0</v>
      </c>
      <c r="L495" s="8">
        <v>10</v>
      </c>
      <c r="M495" s="8">
        <v>13</v>
      </c>
      <c r="N495" s="8">
        <v>8</v>
      </c>
      <c r="O495" s="8">
        <v>0</v>
      </c>
      <c r="P495" s="8">
        <v>9</v>
      </c>
      <c r="Q495" s="8">
        <v>1</v>
      </c>
      <c r="R495" s="8" t="s">
        <v>1731</v>
      </c>
    </row>
    <row r="496" spans="1:18">
      <c r="A496" s="8" t="s">
        <v>1849</v>
      </c>
      <c r="B496" s="3" t="s">
        <v>100</v>
      </c>
      <c r="C496" s="8">
        <v>0</v>
      </c>
      <c r="D496" s="8">
        <v>1</v>
      </c>
      <c r="E496" s="8">
        <v>3</v>
      </c>
      <c r="F496" s="8">
        <v>1</v>
      </c>
      <c r="G496" s="8">
        <v>0</v>
      </c>
      <c r="H496" s="8">
        <v>0</v>
      </c>
      <c r="I496" s="8">
        <v>0</v>
      </c>
      <c r="J496" s="8">
        <v>5</v>
      </c>
      <c r="K496" s="8">
        <v>3</v>
      </c>
      <c r="L496" s="8">
        <v>7</v>
      </c>
      <c r="M496" s="8">
        <v>2</v>
      </c>
      <c r="N496" s="8">
        <v>1</v>
      </c>
      <c r="O496" s="8">
        <v>0</v>
      </c>
      <c r="P496" s="8">
        <v>7</v>
      </c>
      <c r="Q496" s="8">
        <v>2</v>
      </c>
      <c r="R496" s="8">
        <v>0</v>
      </c>
    </row>
    <row r="497" spans="1:18">
      <c r="A497" s="8" t="s">
        <v>1850</v>
      </c>
      <c r="B497" s="3" t="s">
        <v>101</v>
      </c>
      <c r="C497" s="8">
        <v>1</v>
      </c>
      <c r="D497" s="8">
        <v>1</v>
      </c>
      <c r="E497" s="8">
        <v>0</v>
      </c>
      <c r="F497" s="8">
        <v>1</v>
      </c>
      <c r="G497" s="8">
        <v>0</v>
      </c>
      <c r="H497" s="8">
        <v>0</v>
      </c>
      <c r="I497" s="8">
        <v>0</v>
      </c>
      <c r="J497" s="8">
        <v>3</v>
      </c>
      <c r="K497" s="8">
        <v>1</v>
      </c>
      <c r="L497" s="8">
        <v>8</v>
      </c>
      <c r="M497" s="8">
        <v>5</v>
      </c>
      <c r="N497" s="8">
        <v>3</v>
      </c>
      <c r="O497" s="8">
        <v>0</v>
      </c>
      <c r="P497" s="8">
        <v>5</v>
      </c>
      <c r="Q497" s="8">
        <v>1</v>
      </c>
      <c r="R497" s="8">
        <v>0</v>
      </c>
    </row>
    <row r="498" spans="1:18">
      <c r="A498" s="8" t="s">
        <v>1729</v>
      </c>
      <c r="B498" s="3" t="s">
        <v>102</v>
      </c>
      <c r="C498" s="8">
        <v>1</v>
      </c>
      <c r="D498" s="8">
        <v>2</v>
      </c>
      <c r="E498" s="8">
        <v>1</v>
      </c>
      <c r="F498" s="8">
        <v>1</v>
      </c>
      <c r="G498" s="8">
        <v>0</v>
      </c>
      <c r="H498" s="8">
        <v>0</v>
      </c>
      <c r="I498" s="8">
        <v>0</v>
      </c>
      <c r="J498" s="8">
        <v>7</v>
      </c>
      <c r="K498" s="8">
        <v>1</v>
      </c>
      <c r="L498" s="8">
        <v>10</v>
      </c>
      <c r="M498" s="8">
        <v>6</v>
      </c>
      <c r="N498" s="8">
        <v>4</v>
      </c>
      <c r="O498" s="8">
        <v>0</v>
      </c>
      <c r="P498" s="8">
        <v>2</v>
      </c>
      <c r="Q498" s="8">
        <v>2</v>
      </c>
      <c r="R498" s="8">
        <v>0</v>
      </c>
    </row>
    <row r="499" spans="1:18">
      <c r="A499" s="8" t="s">
        <v>1851</v>
      </c>
      <c r="B499" s="3" t="s">
        <v>104</v>
      </c>
      <c r="C499" s="8">
        <v>0</v>
      </c>
      <c r="D499" s="8">
        <v>0</v>
      </c>
      <c r="E499" s="8">
        <v>1</v>
      </c>
      <c r="F499" s="8">
        <v>1</v>
      </c>
      <c r="G499" s="8">
        <v>0</v>
      </c>
      <c r="H499" s="8">
        <v>0</v>
      </c>
      <c r="I499" s="8">
        <v>0</v>
      </c>
      <c r="J499" s="8">
        <v>3</v>
      </c>
      <c r="K499" s="8">
        <v>3</v>
      </c>
      <c r="L499" s="8">
        <v>8</v>
      </c>
      <c r="M499" s="8">
        <v>14</v>
      </c>
      <c r="N499" s="8">
        <v>9</v>
      </c>
      <c r="O499" s="8">
        <v>0</v>
      </c>
      <c r="P499" s="8">
        <v>1</v>
      </c>
      <c r="Q499" s="8">
        <v>1</v>
      </c>
      <c r="R499" s="8">
        <v>0</v>
      </c>
    </row>
    <row r="500" spans="1:18">
      <c r="A500" s="8" t="s">
        <v>1751</v>
      </c>
      <c r="B500" s="3" t="s">
        <v>106</v>
      </c>
      <c r="C500" s="8">
        <v>0</v>
      </c>
      <c r="D500" s="8">
        <v>0</v>
      </c>
      <c r="E500" s="8">
        <v>1</v>
      </c>
      <c r="F500" s="8">
        <v>4</v>
      </c>
      <c r="G500" s="8">
        <v>0</v>
      </c>
      <c r="H500" s="8">
        <v>1</v>
      </c>
      <c r="I500" s="8">
        <v>1</v>
      </c>
      <c r="J500" s="8">
        <v>7</v>
      </c>
      <c r="K500" s="8">
        <v>1</v>
      </c>
      <c r="L500" s="8">
        <v>5</v>
      </c>
      <c r="M500" s="8">
        <v>10</v>
      </c>
      <c r="N500" s="8">
        <v>3</v>
      </c>
      <c r="O500" s="8">
        <v>0</v>
      </c>
      <c r="P500" s="8">
        <v>4</v>
      </c>
      <c r="Q500" s="8">
        <v>3</v>
      </c>
      <c r="R500" s="8">
        <v>0</v>
      </c>
    </row>
    <row r="501" spans="1:18">
      <c r="A501" s="8" t="s">
        <v>1752</v>
      </c>
      <c r="B501" s="3" t="s">
        <v>282</v>
      </c>
      <c r="C501" s="8">
        <v>0</v>
      </c>
      <c r="D501" s="8">
        <v>1</v>
      </c>
      <c r="E501" s="8">
        <v>1</v>
      </c>
      <c r="F501" s="8">
        <v>2</v>
      </c>
      <c r="G501" s="8">
        <v>0</v>
      </c>
      <c r="H501" s="8">
        <v>1</v>
      </c>
      <c r="I501" s="8">
        <v>1</v>
      </c>
      <c r="J501" s="8">
        <v>6</v>
      </c>
      <c r="K501" s="8">
        <v>3</v>
      </c>
      <c r="L501" s="8">
        <v>10</v>
      </c>
      <c r="M501" s="8">
        <v>25</v>
      </c>
      <c r="N501" s="8">
        <v>6</v>
      </c>
      <c r="O501" s="8">
        <v>0</v>
      </c>
      <c r="P501" s="8">
        <v>3</v>
      </c>
      <c r="Q501" s="8">
        <v>1</v>
      </c>
      <c r="R501" s="8" t="s">
        <v>1731</v>
      </c>
    </row>
    <row r="502" spans="1:18">
      <c r="A502" s="8" t="s">
        <v>1753</v>
      </c>
      <c r="B502" s="3" t="s">
        <v>108</v>
      </c>
      <c r="C502" s="8">
        <v>0</v>
      </c>
      <c r="D502" s="8">
        <v>0</v>
      </c>
      <c r="E502" s="8">
        <v>2</v>
      </c>
      <c r="F502" s="8">
        <v>0</v>
      </c>
      <c r="G502" s="8">
        <v>0</v>
      </c>
      <c r="H502" s="8">
        <v>0</v>
      </c>
      <c r="I502" s="8">
        <v>0</v>
      </c>
      <c r="J502" s="8">
        <v>3</v>
      </c>
      <c r="K502" s="8">
        <v>0</v>
      </c>
      <c r="L502" s="8">
        <v>6</v>
      </c>
      <c r="M502" s="8">
        <v>8</v>
      </c>
      <c r="N502" s="8">
        <v>7</v>
      </c>
      <c r="O502" s="8">
        <v>0</v>
      </c>
      <c r="P502" s="8">
        <v>1</v>
      </c>
      <c r="Q502" s="8">
        <v>0</v>
      </c>
      <c r="R502" s="8">
        <v>0</v>
      </c>
    </row>
    <row r="503" spans="1:18">
      <c r="A503" s="8" t="s">
        <v>1852</v>
      </c>
      <c r="B503" s="3" t="s">
        <v>110</v>
      </c>
      <c r="C503" s="8">
        <v>1</v>
      </c>
      <c r="D503" s="8">
        <v>0</v>
      </c>
      <c r="E503" s="8">
        <v>3</v>
      </c>
      <c r="F503" s="8">
        <v>5</v>
      </c>
      <c r="G503" s="8">
        <v>0</v>
      </c>
      <c r="H503" s="8">
        <v>0</v>
      </c>
      <c r="I503" s="8">
        <v>0</v>
      </c>
      <c r="J503" s="8">
        <v>9</v>
      </c>
      <c r="K503" s="8">
        <v>0</v>
      </c>
      <c r="L503" s="8">
        <v>6</v>
      </c>
      <c r="M503" s="8">
        <v>7</v>
      </c>
      <c r="N503" s="8">
        <v>8</v>
      </c>
      <c r="O503" s="8">
        <v>1</v>
      </c>
      <c r="P503" s="8">
        <v>4</v>
      </c>
      <c r="Q503" s="8">
        <v>0</v>
      </c>
      <c r="R503" s="8">
        <v>0</v>
      </c>
    </row>
    <row r="504" spans="1:18">
      <c r="A504" s="8" t="s">
        <v>1754</v>
      </c>
      <c r="B504" s="3" t="s">
        <v>278</v>
      </c>
      <c r="C504" s="8">
        <v>0</v>
      </c>
      <c r="D504" s="8">
        <v>0</v>
      </c>
      <c r="E504" s="8">
        <v>0</v>
      </c>
      <c r="F504" s="8">
        <v>3</v>
      </c>
      <c r="G504" s="8">
        <v>0</v>
      </c>
      <c r="H504" s="8">
        <v>0</v>
      </c>
      <c r="I504" s="8">
        <v>0</v>
      </c>
      <c r="J504" s="8">
        <v>5</v>
      </c>
      <c r="K504" s="8">
        <v>1</v>
      </c>
      <c r="L504" s="8">
        <v>5</v>
      </c>
      <c r="M504" s="8">
        <v>16</v>
      </c>
      <c r="N504" s="8">
        <v>6</v>
      </c>
      <c r="O504" s="8">
        <v>0</v>
      </c>
      <c r="P504" s="8">
        <v>5</v>
      </c>
      <c r="Q504" s="8">
        <v>3</v>
      </c>
      <c r="R504" s="8" t="s">
        <v>1755</v>
      </c>
    </row>
    <row r="505" spans="1:18">
      <c r="A505" s="8" t="s">
        <v>1756</v>
      </c>
      <c r="B505" s="3" t="s">
        <v>112</v>
      </c>
      <c r="C505" s="8">
        <v>0</v>
      </c>
      <c r="D505" s="8">
        <v>1</v>
      </c>
      <c r="E505" s="8">
        <v>3</v>
      </c>
      <c r="F505" s="8">
        <v>1</v>
      </c>
      <c r="G505" s="8">
        <v>1</v>
      </c>
      <c r="H505" s="8">
        <v>0</v>
      </c>
      <c r="I505" s="8">
        <v>0</v>
      </c>
      <c r="J505" s="8">
        <v>10</v>
      </c>
      <c r="K505" s="8">
        <v>5</v>
      </c>
      <c r="L505" s="8">
        <v>7</v>
      </c>
      <c r="M505" s="8">
        <v>13</v>
      </c>
      <c r="N505" s="8">
        <v>10</v>
      </c>
      <c r="O505" s="8">
        <v>0</v>
      </c>
      <c r="P505" s="8">
        <v>6</v>
      </c>
      <c r="Q505" s="8">
        <v>2</v>
      </c>
      <c r="R505" s="8">
        <v>1</v>
      </c>
    </row>
    <row r="506" spans="1:18">
      <c r="A506" s="8" t="s">
        <v>1757</v>
      </c>
      <c r="B506" s="3" t="s">
        <v>114</v>
      </c>
      <c r="C506" s="8">
        <v>0</v>
      </c>
      <c r="D506" s="8">
        <v>0</v>
      </c>
      <c r="E506" s="8">
        <v>2</v>
      </c>
      <c r="F506" s="8">
        <v>5</v>
      </c>
      <c r="G506" s="8">
        <v>0</v>
      </c>
      <c r="H506" s="8">
        <v>1</v>
      </c>
      <c r="I506" s="8">
        <v>1</v>
      </c>
      <c r="J506" s="8">
        <v>7</v>
      </c>
      <c r="K506" s="8">
        <v>3</v>
      </c>
      <c r="L506" s="8">
        <v>8</v>
      </c>
      <c r="M506" s="8">
        <v>8</v>
      </c>
      <c r="N506" s="8">
        <v>5</v>
      </c>
      <c r="O506" s="8">
        <v>0</v>
      </c>
      <c r="P506" s="8">
        <v>11</v>
      </c>
      <c r="Q506" s="8">
        <v>3</v>
      </c>
      <c r="R506" s="8">
        <v>0</v>
      </c>
    </row>
    <row r="507" spans="1:18">
      <c r="A507" s="8" t="s">
        <v>1863</v>
      </c>
      <c r="B507" s="3" t="s">
        <v>116</v>
      </c>
      <c r="C507" s="8">
        <v>0</v>
      </c>
      <c r="D507" s="8">
        <v>0</v>
      </c>
      <c r="E507" s="8">
        <v>0</v>
      </c>
      <c r="F507" s="8">
        <v>6</v>
      </c>
      <c r="G507" s="8">
        <v>0</v>
      </c>
      <c r="H507" s="8">
        <v>0</v>
      </c>
      <c r="I507" s="8">
        <v>0</v>
      </c>
      <c r="J507" s="8">
        <v>6</v>
      </c>
      <c r="K507" s="8">
        <v>3</v>
      </c>
      <c r="L507" s="8">
        <v>10</v>
      </c>
      <c r="M507" s="8">
        <v>7</v>
      </c>
      <c r="N507" s="8">
        <v>3</v>
      </c>
      <c r="O507" s="8">
        <v>0</v>
      </c>
      <c r="P507" s="8">
        <v>8</v>
      </c>
      <c r="Q507" s="8">
        <v>0</v>
      </c>
      <c r="R507" s="8">
        <v>0</v>
      </c>
    </row>
    <row r="508" spans="1:18">
      <c r="A508" s="8" t="s">
        <v>1853</v>
      </c>
      <c r="B508" s="3" t="s">
        <v>118</v>
      </c>
      <c r="C508" s="8">
        <v>0</v>
      </c>
      <c r="D508" s="8">
        <v>0</v>
      </c>
      <c r="E508" s="8">
        <v>3</v>
      </c>
      <c r="F508" s="8">
        <v>3</v>
      </c>
      <c r="G508" s="8">
        <v>0</v>
      </c>
      <c r="H508" s="8">
        <v>0</v>
      </c>
      <c r="I508" s="8">
        <v>0</v>
      </c>
      <c r="J508" s="8">
        <v>11</v>
      </c>
      <c r="K508" s="8">
        <v>3</v>
      </c>
      <c r="L508" s="8">
        <v>14</v>
      </c>
      <c r="M508" s="8">
        <v>11</v>
      </c>
      <c r="N508" s="8">
        <v>8</v>
      </c>
      <c r="O508" s="8">
        <v>0</v>
      </c>
      <c r="P508" s="8">
        <v>5</v>
      </c>
      <c r="Q508" s="8">
        <v>2</v>
      </c>
      <c r="R508" s="8" t="s">
        <v>1755</v>
      </c>
    </row>
    <row r="509" spans="1:18">
      <c r="A509" s="8" t="s">
        <v>1758</v>
      </c>
      <c r="B509" s="3" t="s">
        <v>120</v>
      </c>
      <c r="C509" s="8">
        <v>0</v>
      </c>
      <c r="D509" s="8">
        <v>1</v>
      </c>
      <c r="E509" s="8">
        <v>0</v>
      </c>
      <c r="F509" s="8">
        <v>0</v>
      </c>
      <c r="G509" s="8">
        <v>1</v>
      </c>
      <c r="H509" s="8">
        <v>0</v>
      </c>
      <c r="I509" s="8">
        <v>0</v>
      </c>
      <c r="J509" s="8">
        <v>1</v>
      </c>
      <c r="K509" s="8">
        <v>2</v>
      </c>
      <c r="L509" s="8">
        <v>7</v>
      </c>
      <c r="M509" s="8">
        <v>4</v>
      </c>
      <c r="N509" s="8">
        <v>2</v>
      </c>
      <c r="O509" s="8">
        <v>0</v>
      </c>
      <c r="P509" s="8">
        <v>2</v>
      </c>
      <c r="Q509" s="8">
        <v>0</v>
      </c>
      <c r="R509" s="8">
        <v>0</v>
      </c>
    </row>
    <row r="510" spans="1:18">
      <c r="A510" s="8" t="s">
        <v>1759</v>
      </c>
      <c r="B510" s="3" t="s">
        <v>122</v>
      </c>
      <c r="C510" s="8">
        <v>0</v>
      </c>
      <c r="D510" s="8">
        <v>0</v>
      </c>
      <c r="E510" s="8">
        <v>0</v>
      </c>
      <c r="F510" s="8">
        <v>2</v>
      </c>
      <c r="G510" s="8">
        <v>0</v>
      </c>
      <c r="H510" s="8">
        <v>0</v>
      </c>
      <c r="I510" s="8">
        <v>0</v>
      </c>
      <c r="J510" s="8">
        <v>4</v>
      </c>
      <c r="K510" s="8">
        <v>0</v>
      </c>
      <c r="L510" s="8">
        <v>4</v>
      </c>
      <c r="M510" s="8">
        <v>5</v>
      </c>
      <c r="N510" s="8">
        <v>2</v>
      </c>
      <c r="O510" s="8">
        <v>0</v>
      </c>
      <c r="P510" s="8">
        <v>3</v>
      </c>
      <c r="Q510" s="8">
        <v>1</v>
      </c>
      <c r="R510" s="8">
        <v>0</v>
      </c>
    </row>
    <row r="511" spans="1:18">
      <c r="A511" s="8" t="s">
        <v>1760</v>
      </c>
      <c r="B511" s="3" t="s">
        <v>124</v>
      </c>
      <c r="C511" s="8">
        <v>0</v>
      </c>
      <c r="D511" s="8">
        <v>0</v>
      </c>
      <c r="E511" s="8">
        <v>1</v>
      </c>
      <c r="F511" s="8">
        <v>0</v>
      </c>
      <c r="G511" s="8">
        <v>0</v>
      </c>
      <c r="H511" s="8">
        <v>0</v>
      </c>
      <c r="I511" s="8">
        <v>0</v>
      </c>
      <c r="J511" s="8">
        <v>4</v>
      </c>
      <c r="K511" s="8">
        <v>2</v>
      </c>
      <c r="L511" s="8">
        <v>9</v>
      </c>
      <c r="M511" s="8">
        <v>3</v>
      </c>
      <c r="N511" s="8">
        <v>2</v>
      </c>
      <c r="O511" s="8">
        <v>0</v>
      </c>
      <c r="P511" s="8">
        <v>3</v>
      </c>
      <c r="Q511" s="8">
        <v>0</v>
      </c>
      <c r="R511" s="8" t="s">
        <v>1761</v>
      </c>
    </row>
    <row r="512" spans="1:18">
      <c r="A512" s="8" t="s">
        <v>1854</v>
      </c>
      <c r="B512" s="3" t="s">
        <v>126</v>
      </c>
      <c r="C512" s="8">
        <v>0</v>
      </c>
      <c r="D512" s="8">
        <v>0</v>
      </c>
      <c r="E512" s="8">
        <v>0</v>
      </c>
      <c r="F512" s="8">
        <v>4</v>
      </c>
      <c r="G512" s="8">
        <v>0</v>
      </c>
      <c r="H512" s="8">
        <v>0</v>
      </c>
      <c r="I512" s="8">
        <v>0</v>
      </c>
      <c r="J512" s="8">
        <v>5</v>
      </c>
      <c r="K512" s="8">
        <v>2</v>
      </c>
      <c r="L512" s="8">
        <v>7</v>
      </c>
      <c r="M512" s="8">
        <v>10</v>
      </c>
      <c r="N512" s="8">
        <v>5</v>
      </c>
      <c r="O512" s="8">
        <v>0</v>
      </c>
      <c r="P512" s="8">
        <v>5</v>
      </c>
      <c r="Q512" s="8">
        <v>0</v>
      </c>
      <c r="R512" s="8" t="s">
        <v>1783</v>
      </c>
    </row>
    <row r="513" spans="1:18">
      <c r="A513" s="8" t="s">
        <v>1762</v>
      </c>
      <c r="B513" s="3" t="s">
        <v>128</v>
      </c>
      <c r="C513" s="8">
        <v>0</v>
      </c>
      <c r="D513" s="8">
        <v>0</v>
      </c>
      <c r="E513" s="8">
        <v>1</v>
      </c>
      <c r="F513" s="8">
        <v>0</v>
      </c>
      <c r="G513" s="8">
        <v>0</v>
      </c>
      <c r="H513" s="8">
        <v>0</v>
      </c>
      <c r="I513" s="8">
        <v>0</v>
      </c>
      <c r="J513" s="8">
        <v>4</v>
      </c>
      <c r="K513" s="8">
        <v>1</v>
      </c>
      <c r="L513" s="8">
        <v>9</v>
      </c>
      <c r="M513" s="8">
        <v>11</v>
      </c>
      <c r="N513" s="8">
        <v>6</v>
      </c>
      <c r="O513" s="8">
        <v>1</v>
      </c>
      <c r="P513" s="8">
        <v>5</v>
      </c>
      <c r="Q513" s="8">
        <v>1</v>
      </c>
      <c r="R513" s="8">
        <v>1</v>
      </c>
    </row>
    <row r="514" spans="1:18">
      <c r="A514" s="8" t="s">
        <v>1764</v>
      </c>
      <c r="B514" s="3" t="s">
        <v>387</v>
      </c>
      <c r="C514" s="8">
        <v>0</v>
      </c>
      <c r="D514" s="8">
        <v>0</v>
      </c>
      <c r="E514" s="8">
        <v>1</v>
      </c>
      <c r="F514" s="8">
        <v>5</v>
      </c>
      <c r="G514" s="8">
        <v>0</v>
      </c>
      <c r="H514" s="8">
        <v>0</v>
      </c>
      <c r="I514" s="8">
        <v>0</v>
      </c>
      <c r="J514" s="8">
        <v>7</v>
      </c>
      <c r="K514" s="8">
        <v>1</v>
      </c>
      <c r="L514" s="8">
        <v>6</v>
      </c>
      <c r="M514" s="8">
        <v>19</v>
      </c>
      <c r="N514" s="8">
        <v>9</v>
      </c>
      <c r="O514" s="8">
        <v>2</v>
      </c>
      <c r="P514" s="8">
        <v>2</v>
      </c>
      <c r="Q514" s="8">
        <v>0</v>
      </c>
      <c r="R514" s="8">
        <v>0</v>
      </c>
    </row>
    <row r="515" spans="1:18">
      <c r="A515" s="8" t="s">
        <v>1730</v>
      </c>
      <c r="B515" s="3" t="s">
        <v>130</v>
      </c>
      <c r="C515" s="8">
        <v>0</v>
      </c>
      <c r="D515" s="8">
        <v>1</v>
      </c>
      <c r="E515" s="8">
        <v>0</v>
      </c>
      <c r="F515" s="8">
        <v>1</v>
      </c>
      <c r="G515" s="8">
        <v>0</v>
      </c>
      <c r="H515" s="8">
        <v>0</v>
      </c>
      <c r="I515" s="8">
        <v>0</v>
      </c>
      <c r="J515" s="8">
        <v>3</v>
      </c>
      <c r="K515" s="8">
        <v>2</v>
      </c>
      <c r="L515" s="8">
        <v>12</v>
      </c>
      <c r="M515" s="8">
        <v>4</v>
      </c>
      <c r="N515" s="8">
        <v>4</v>
      </c>
      <c r="O515" s="8">
        <v>0</v>
      </c>
      <c r="P515" s="8">
        <v>3</v>
      </c>
      <c r="Q515" s="8">
        <v>3</v>
      </c>
      <c r="R515" s="8">
        <v>0</v>
      </c>
    </row>
    <row r="516" spans="1:18">
      <c r="A516" s="8" t="s">
        <v>1732</v>
      </c>
      <c r="B516" s="3" t="s">
        <v>132</v>
      </c>
      <c r="C516" s="8">
        <v>0</v>
      </c>
      <c r="D516" s="8">
        <v>1</v>
      </c>
      <c r="E516" s="8">
        <v>0</v>
      </c>
      <c r="F516" s="8">
        <v>1</v>
      </c>
      <c r="G516" s="8">
        <v>0</v>
      </c>
      <c r="H516" s="8">
        <v>0</v>
      </c>
      <c r="I516" s="8">
        <v>0</v>
      </c>
      <c r="J516" s="8">
        <v>2</v>
      </c>
      <c r="K516" s="8">
        <v>3</v>
      </c>
      <c r="L516" s="8">
        <v>7</v>
      </c>
      <c r="M516" s="8">
        <v>5</v>
      </c>
      <c r="N516" s="8">
        <v>1</v>
      </c>
      <c r="O516" s="8">
        <v>0</v>
      </c>
      <c r="P516" s="8">
        <v>1</v>
      </c>
      <c r="Q516" s="8">
        <v>0</v>
      </c>
      <c r="R516" s="8">
        <v>0</v>
      </c>
    </row>
    <row r="517" spans="1:18">
      <c r="A517" s="8" t="s">
        <v>1765</v>
      </c>
      <c r="B517" s="3" t="s">
        <v>134</v>
      </c>
      <c r="C517" s="8">
        <v>0</v>
      </c>
      <c r="D517" s="8">
        <v>1</v>
      </c>
      <c r="E517" s="8">
        <v>1</v>
      </c>
      <c r="F517" s="8">
        <v>6</v>
      </c>
      <c r="G517" s="8">
        <v>0</v>
      </c>
      <c r="H517" s="8">
        <v>0</v>
      </c>
      <c r="I517" s="8">
        <v>0</v>
      </c>
      <c r="J517" s="8">
        <v>13</v>
      </c>
      <c r="K517" s="8">
        <v>5</v>
      </c>
      <c r="L517" s="8">
        <v>11</v>
      </c>
      <c r="M517" s="8">
        <v>14</v>
      </c>
      <c r="N517" s="8">
        <v>10</v>
      </c>
      <c r="O517" s="8">
        <v>0</v>
      </c>
      <c r="P517" s="8">
        <v>3</v>
      </c>
      <c r="Q517" s="8">
        <v>2</v>
      </c>
      <c r="R517" s="8">
        <v>0</v>
      </c>
    </row>
    <row r="518" spans="1:18">
      <c r="A518" s="8" t="s">
        <v>1766</v>
      </c>
      <c r="B518" s="3" t="s">
        <v>136</v>
      </c>
      <c r="C518" s="8">
        <v>1</v>
      </c>
      <c r="D518" s="8">
        <v>0</v>
      </c>
      <c r="E518" s="8">
        <v>0</v>
      </c>
      <c r="F518" s="8">
        <v>2</v>
      </c>
      <c r="G518" s="8">
        <v>1</v>
      </c>
      <c r="H518" s="8">
        <v>1</v>
      </c>
      <c r="I518" s="8">
        <v>1</v>
      </c>
      <c r="J518" s="8">
        <v>3</v>
      </c>
      <c r="K518" s="8">
        <v>2</v>
      </c>
      <c r="L518" s="8">
        <v>5</v>
      </c>
      <c r="M518" s="8">
        <v>11</v>
      </c>
      <c r="N518" s="8">
        <v>7</v>
      </c>
      <c r="O518" s="8">
        <v>0</v>
      </c>
      <c r="P518" s="8">
        <v>1</v>
      </c>
      <c r="Q518" s="8">
        <v>1</v>
      </c>
      <c r="R518" s="8">
        <v>0</v>
      </c>
    </row>
    <row r="519" spans="1:18">
      <c r="A519" s="8" t="s">
        <v>1855</v>
      </c>
      <c r="B519" s="3" t="s">
        <v>393</v>
      </c>
      <c r="C519" s="8">
        <v>0</v>
      </c>
      <c r="D519" s="8">
        <v>0</v>
      </c>
      <c r="E519" s="8">
        <v>2</v>
      </c>
      <c r="F519" s="8">
        <v>1</v>
      </c>
      <c r="G519" s="8">
        <v>0</v>
      </c>
      <c r="H519" s="8">
        <v>0</v>
      </c>
      <c r="I519" s="8">
        <v>0</v>
      </c>
      <c r="J519" s="8">
        <v>3</v>
      </c>
      <c r="K519" s="8">
        <v>1</v>
      </c>
      <c r="L519" s="8">
        <v>6</v>
      </c>
      <c r="M519" s="8">
        <v>6</v>
      </c>
      <c r="N519" s="8">
        <v>2</v>
      </c>
      <c r="O519" s="8">
        <v>0</v>
      </c>
      <c r="P519" s="8">
        <v>3</v>
      </c>
      <c r="Q519" s="8">
        <v>5</v>
      </c>
      <c r="R519" s="8">
        <v>0</v>
      </c>
    </row>
    <row r="520" spans="1:18">
      <c r="A520" s="8" t="s">
        <v>1767</v>
      </c>
      <c r="B520" s="3" t="s">
        <v>142</v>
      </c>
      <c r="C520" s="8">
        <v>0</v>
      </c>
      <c r="D520" s="8">
        <v>0</v>
      </c>
      <c r="E520" s="8">
        <v>1</v>
      </c>
      <c r="F520" s="8">
        <v>2</v>
      </c>
      <c r="G520" s="8">
        <v>0</v>
      </c>
      <c r="H520" s="8">
        <v>0</v>
      </c>
      <c r="I520" s="8">
        <v>0</v>
      </c>
      <c r="J520" s="8">
        <v>3</v>
      </c>
      <c r="K520" s="8">
        <v>0</v>
      </c>
      <c r="L520" s="8">
        <v>2</v>
      </c>
      <c r="M520" s="8">
        <v>8</v>
      </c>
      <c r="N520" s="8">
        <v>6</v>
      </c>
      <c r="O520" s="8">
        <v>0</v>
      </c>
      <c r="P520" s="8">
        <v>4</v>
      </c>
      <c r="Q520" s="8">
        <v>2</v>
      </c>
      <c r="R520" s="8">
        <v>0</v>
      </c>
    </row>
    <row r="521" spans="1:18">
      <c r="A521" s="8" t="s">
        <v>1733</v>
      </c>
      <c r="B521" s="3" t="s">
        <v>144</v>
      </c>
      <c r="C521" s="8">
        <v>1</v>
      </c>
      <c r="D521" s="8">
        <v>1</v>
      </c>
      <c r="E521" s="8">
        <v>2</v>
      </c>
      <c r="F521" s="8">
        <v>6</v>
      </c>
      <c r="G521" s="8">
        <v>1</v>
      </c>
      <c r="H521" s="8">
        <v>0</v>
      </c>
      <c r="I521" s="8">
        <v>0</v>
      </c>
      <c r="J521" s="8">
        <v>18</v>
      </c>
      <c r="K521" s="8">
        <v>6</v>
      </c>
      <c r="L521" s="8">
        <v>11</v>
      </c>
      <c r="M521" s="8">
        <v>14</v>
      </c>
      <c r="N521" s="8">
        <v>10</v>
      </c>
      <c r="O521" s="8">
        <v>1</v>
      </c>
      <c r="P521" s="8">
        <v>5</v>
      </c>
      <c r="Q521" s="8">
        <v>1</v>
      </c>
      <c r="R521" s="8">
        <v>0</v>
      </c>
    </row>
    <row r="522" spans="1:18">
      <c r="A522" s="8" t="s">
        <v>1768</v>
      </c>
      <c r="B522" s="3" t="s">
        <v>147</v>
      </c>
      <c r="C522" s="8">
        <v>0</v>
      </c>
      <c r="D522" s="8">
        <v>0</v>
      </c>
      <c r="E522" s="8">
        <v>2</v>
      </c>
      <c r="F522" s="8">
        <v>1</v>
      </c>
      <c r="G522" s="8">
        <v>1</v>
      </c>
      <c r="H522" s="8">
        <v>0</v>
      </c>
      <c r="I522" s="8">
        <v>0</v>
      </c>
      <c r="J522" s="8">
        <v>5</v>
      </c>
      <c r="K522" s="8">
        <v>1</v>
      </c>
      <c r="L522" s="8">
        <v>12</v>
      </c>
      <c r="M522" s="8">
        <v>4</v>
      </c>
      <c r="N522" s="8">
        <v>5</v>
      </c>
      <c r="O522" s="8">
        <v>1</v>
      </c>
      <c r="P522" s="8">
        <v>6</v>
      </c>
      <c r="Q522" s="8">
        <v>1</v>
      </c>
      <c r="R522" s="8">
        <v>0</v>
      </c>
    </row>
    <row r="523" spans="1:18">
      <c r="A523" s="8" t="s">
        <v>1769</v>
      </c>
      <c r="B523" s="3" t="s">
        <v>149</v>
      </c>
      <c r="C523" s="8">
        <v>0</v>
      </c>
      <c r="D523" s="8">
        <v>0</v>
      </c>
      <c r="E523" s="8">
        <v>0</v>
      </c>
      <c r="F523" s="8">
        <v>1</v>
      </c>
      <c r="G523" s="8">
        <v>0</v>
      </c>
      <c r="H523" s="8">
        <v>0</v>
      </c>
      <c r="I523" s="8">
        <v>0</v>
      </c>
      <c r="J523" s="8">
        <v>3</v>
      </c>
      <c r="K523" s="8">
        <v>0</v>
      </c>
      <c r="L523" s="8">
        <v>5</v>
      </c>
      <c r="M523" s="8">
        <v>11</v>
      </c>
      <c r="N523" s="8">
        <v>5</v>
      </c>
      <c r="O523" s="8">
        <v>0</v>
      </c>
      <c r="P523" s="8">
        <v>5</v>
      </c>
      <c r="Q523" s="8">
        <v>0</v>
      </c>
      <c r="R523" s="8" t="s">
        <v>1761</v>
      </c>
    </row>
    <row r="524" spans="1:18">
      <c r="A524" s="8" t="s">
        <v>1770</v>
      </c>
      <c r="B524" s="3" t="s">
        <v>303</v>
      </c>
      <c r="C524" s="8">
        <v>0</v>
      </c>
      <c r="D524" s="8">
        <v>0</v>
      </c>
      <c r="E524" s="8">
        <v>2</v>
      </c>
      <c r="F524" s="8">
        <v>2</v>
      </c>
      <c r="G524" s="8">
        <v>0</v>
      </c>
      <c r="H524" s="8">
        <v>0</v>
      </c>
      <c r="I524" s="8">
        <v>0</v>
      </c>
      <c r="J524" s="8">
        <v>4</v>
      </c>
      <c r="K524" s="8">
        <v>3</v>
      </c>
      <c r="L524" s="8">
        <v>7</v>
      </c>
      <c r="M524" s="8">
        <v>9</v>
      </c>
      <c r="N524" s="8">
        <v>8</v>
      </c>
      <c r="O524" s="8">
        <v>1</v>
      </c>
      <c r="P524" s="8">
        <v>3</v>
      </c>
      <c r="Q524" s="8">
        <v>0</v>
      </c>
      <c r="R524" s="8">
        <v>0</v>
      </c>
    </row>
    <row r="525" spans="1:18">
      <c r="A525" s="8" t="s">
        <v>1771</v>
      </c>
      <c r="B525" s="3" t="s">
        <v>151</v>
      </c>
      <c r="C525" s="8">
        <v>0</v>
      </c>
      <c r="D525" s="8">
        <v>0</v>
      </c>
      <c r="E525" s="8">
        <v>0</v>
      </c>
      <c r="F525" s="8">
        <v>7</v>
      </c>
      <c r="G525" s="8">
        <v>0</v>
      </c>
      <c r="H525" s="8">
        <v>0</v>
      </c>
      <c r="I525" s="8">
        <v>0</v>
      </c>
      <c r="J525" s="8">
        <v>9</v>
      </c>
      <c r="K525" s="8">
        <v>4</v>
      </c>
      <c r="L525" s="8">
        <v>7</v>
      </c>
      <c r="M525" s="8">
        <v>10</v>
      </c>
      <c r="N525" s="8">
        <v>6</v>
      </c>
      <c r="O525" s="8">
        <v>0</v>
      </c>
      <c r="P525" s="8">
        <v>1</v>
      </c>
      <c r="Q525" s="8">
        <v>2</v>
      </c>
      <c r="R525" s="8">
        <v>0</v>
      </c>
    </row>
    <row r="526" spans="1:18">
      <c r="A526" s="8" t="s">
        <v>1772</v>
      </c>
      <c r="B526" s="3" t="s">
        <v>153</v>
      </c>
      <c r="C526" s="8">
        <v>0</v>
      </c>
      <c r="D526" s="8">
        <v>0</v>
      </c>
      <c r="E526" s="8">
        <v>0</v>
      </c>
      <c r="F526" s="8">
        <v>1</v>
      </c>
      <c r="G526" s="8">
        <v>0</v>
      </c>
      <c r="H526" s="8">
        <v>0</v>
      </c>
      <c r="I526" s="8">
        <v>0</v>
      </c>
      <c r="J526" s="8">
        <v>6</v>
      </c>
      <c r="K526" s="8">
        <v>1</v>
      </c>
      <c r="L526" s="8">
        <v>3</v>
      </c>
      <c r="M526" s="8">
        <v>17</v>
      </c>
      <c r="N526" s="8">
        <v>9</v>
      </c>
      <c r="O526" s="8">
        <v>0</v>
      </c>
      <c r="P526" s="8">
        <v>4</v>
      </c>
      <c r="Q526" s="8">
        <v>2</v>
      </c>
      <c r="R526" s="8">
        <v>0</v>
      </c>
    </row>
    <row r="527" spans="1:18">
      <c r="A527" s="8" t="s">
        <v>1773</v>
      </c>
      <c r="B527" s="3" t="s">
        <v>155</v>
      </c>
      <c r="C527" s="8">
        <v>0</v>
      </c>
      <c r="D527" s="8">
        <v>0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4</v>
      </c>
      <c r="K527" s="8">
        <v>0</v>
      </c>
      <c r="L527" s="8">
        <v>4</v>
      </c>
      <c r="M527" s="8">
        <v>6</v>
      </c>
      <c r="N527" s="8">
        <v>5</v>
      </c>
      <c r="O527" s="8">
        <v>0</v>
      </c>
      <c r="P527" s="8">
        <v>3</v>
      </c>
      <c r="Q527" s="8">
        <v>1</v>
      </c>
      <c r="R527" s="8">
        <v>0</v>
      </c>
    </row>
    <row r="528" spans="1:18">
      <c r="A528" s="8" t="s">
        <v>1774</v>
      </c>
      <c r="B528" s="3" t="s">
        <v>157</v>
      </c>
      <c r="C528" s="8">
        <v>0</v>
      </c>
      <c r="D528" s="8">
        <v>0</v>
      </c>
      <c r="E528" s="8">
        <v>1</v>
      </c>
      <c r="F528" s="8">
        <v>1</v>
      </c>
      <c r="G528" s="8">
        <v>0</v>
      </c>
      <c r="H528" s="8">
        <v>0</v>
      </c>
      <c r="I528" s="8">
        <v>0</v>
      </c>
      <c r="J528" s="8">
        <v>3</v>
      </c>
      <c r="K528" s="8">
        <v>0</v>
      </c>
      <c r="L528" s="8">
        <v>5</v>
      </c>
      <c r="M528" s="8">
        <v>11</v>
      </c>
      <c r="N528" s="8">
        <v>3</v>
      </c>
      <c r="O528" s="8">
        <v>0</v>
      </c>
      <c r="P528" s="8">
        <v>2</v>
      </c>
      <c r="Q528" s="8">
        <v>0</v>
      </c>
      <c r="R528" s="8">
        <v>0</v>
      </c>
    </row>
    <row r="529" spans="1:18">
      <c r="A529" s="8" t="s">
        <v>1775</v>
      </c>
      <c r="B529" s="3" t="s">
        <v>159</v>
      </c>
      <c r="C529" s="8">
        <v>0</v>
      </c>
      <c r="D529" s="8">
        <v>0</v>
      </c>
      <c r="E529" s="8">
        <v>6</v>
      </c>
      <c r="F529" s="8">
        <v>4</v>
      </c>
      <c r="G529" s="8">
        <v>0</v>
      </c>
      <c r="H529" s="8">
        <v>0</v>
      </c>
      <c r="I529" s="8">
        <v>0</v>
      </c>
      <c r="J529" s="8">
        <v>11</v>
      </c>
      <c r="K529" s="8">
        <v>5</v>
      </c>
      <c r="L529" s="8">
        <v>13</v>
      </c>
      <c r="M529" s="8">
        <v>12</v>
      </c>
      <c r="N529" s="8">
        <v>7</v>
      </c>
      <c r="O529" s="8">
        <v>0</v>
      </c>
      <c r="P529" s="8">
        <v>7</v>
      </c>
      <c r="Q529" s="8">
        <v>3</v>
      </c>
      <c r="R529" s="8" t="s">
        <v>1776</v>
      </c>
    </row>
    <row r="530" spans="1:18">
      <c r="A530" s="8" t="s">
        <v>1777</v>
      </c>
      <c r="B530" s="3" t="s">
        <v>161</v>
      </c>
      <c r="C530" s="8">
        <v>0</v>
      </c>
      <c r="D530" s="8">
        <v>0</v>
      </c>
      <c r="E530" s="8">
        <v>2</v>
      </c>
      <c r="F530" s="8">
        <v>2</v>
      </c>
      <c r="G530" s="8">
        <v>0</v>
      </c>
      <c r="H530" s="8">
        <v>0</v>
      </c>
      <c r="I530" s="8">
        <v>0</v>
      </c>
      <c r="J530" s="8">
        <v>5</v>
      </c>
      <c r="K530" s="8">
        <v>2</v>
      </c>
      <c r="L530" s="8">
        <v>10</v>
      </c>
      <c r="M530" s="8">
        <v>7</v>
      </c>
      <c r="N530" s="8">
        <v>6</v>
      </c>
      <c r="O530" s="8">
        <v>0</v>
      </c>
      <c r="P530" s="8">
        <v>5</v>
      </c>
      <c r="Q530" s="8">
        <v>0</v>
      </c>
      <c r="R530" s="8">
        <v>0</v>
      </c>
    </row>
    <row r="531" spans="1:18">
      <c r="A531" s="8" t="s">
        <v>1778</v>
      </c>
      <c r="B531" s="3" t="s">
        <v>163</v>
      </c>
      <c r="C531" s="8">
        <v>0</v>
      </c>
      <c r="D531" s="8">
        <v>0</v>
      </c>
      <c r="E531" s="8">
        <v>2</v>
      </c>
      <c r="F531" s="8">
        <v>1</v>
      </c>
      <c r="G531" s="8">
        <v>0</v>
      </c>
      <c r="H531" s="8">
        <v>0</v>
      </c>
      <c r="I531" s="8">
        <v>0</v>
      </c>
      <c r="J531" s="8">
        <v>5</v>
      </c>
      <c r="K531" s="8">
        <v>3</v>
      </c>
      <c r="L531" s="8">
        <v>7</v>
      </c>
      <c r="M531" s="8">
        <v>16</v>
      </c>
      <c r="N531" s="8">
        <v>6</v>
      </c>
      <c r="O531" s="8">
        <v>0</v>
      </c>
      <c r="P531" s="8">
        <v>8</v>
      </c>
      <c r="Q531" s="8">
        <v>3</v>
      </c>
      <c r="R531" s="8">
        <v>0</v>
      </c>
    </row>
    <row r="532" spans="1:18">
      <c r="A532" s="8" t="s">
        <v>1779</v>
      </c>
      <c r="B532" s="3" t="s">
        <v>165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4</v>
      </c>
      <c r="M532" s="8">
        <v>12</v>
      </c>
      <c r="N532" s="8">
        <v>5</v>
      </c>
      <c r="O532" s="8">
        <v>0</v>
      </c>
      <c r="P532" s="8">
        <v>1</v>
      </c>
      <c r="Q532" s="8">
        <v>0</v>
      </c>
      <c r="R532" s="8">
        <v>0</v>
      </c>
    </row>
    <row r="533" spans="1:18">
      <c r="A533" s="8" t="s">
        <v>1864</v>
      </c>
      <c r="B533" s="3" t="s">
        <v>167</v>
      </c>
      <c r="C533" s="8">
        <v>0</v>
      </c>
      <c r="D533" s="8">
        <v>0</v>
      </c>
      <c r="E533" s="8">
        <v>7</v>
      </c>
      <c r="F533" s="8">
        <v>0</v>
      </c>
      <c r="G533" s="8">
        <v>1</v>
      </c>
      <c r="H533" s="8">
        <v>1</v>
      </c>
      <c r="I533" s="8">
        <v>1</v>
      </c>
      <c r="J533" s="8">
        <v>7</v>
      </c>
      <c r="K533" s="8">
        <v>3</v>
      </c>
      <c r="L533" s="8">
        <v>14</v>
      </c>
      <c r="M533" s="8">
        <v>14</v>
      </c>
      <c r="N533" s="8">
        <v>0</v>
      </c>
      <c r="O533" s="8">
        <v>0</v>
      </c>
      <c r="P533" s="8">
        <v>2</v>
      </c>
      <c r="Q533" s="8">
        <v>3</v>
      </c>
      <c r="R533" s="8">
        <v>0</v>
      </c>
    </row>
    <row r="534" spans="1:18">
      <c r="A534" s="8" t="s">
        <v>1734</v>
      </c>
      <c r="B534" s="3" t="s">
        <v>169</v>
      </c>
      <c r="C534" s="8">
        <v>0</v>
      </c>
      <c r="D534" s="8">
        <v>0</v>
      </c>
      <c r="E534" s="8">
        <v>0</v>
      </c>
      <c r="F534" s="8">
        <v>4</v>
      </c>
      <c r="G534" s="8">
        <v>0</v>
      </c>
      <c r="H534" s="8">
        <v>0</v>
      </c>
      <c r="I534" s="8">
        <v>0</v>
      </c>
      <c r="J534" s="8">
        <v>4</v>
      </c>
      <c r="K534" s="8">
        <v>0</v>
      </c>
      <c r="L534" s="8">
        <v>7</v>
      </c>
      <c r="M534" s="8">
        <v>7</v>
      </c>
      <c r="N534" s="8">
        <v>7</v>
      </c>
      <c r="O534" s="8">
        <v>0</v>
      </c>
      <c r="P534" s="8">
        <v>3</v>
      </c>
      <c r="Q534" s="8">
        <v>1</v>
      </c>
      <c r="R534" s="8">
        <v>0</v>
      </c>
    </row>
    <row r="535" spans="1:18">
      <c r="A535" s="8" t="s">
        <v>1780</v>
      </c>
      <c r="B535" s="3" t="s">
        <v>171</v>
      </c>
      <c r="C535" s="8">
        <v>0</v>
      </c>
      <c r="D535" s="8">
        <v>2</v>
      </c>
      <c r="E535" s="8">
        <v>3</v>
      </c>
      <c r="F535" s="8">
        <v>0</v>
      </c>
      <c r="G535" s="8">
        <v>1</v>
      </c>
      <c r="H535" s="8">
        <v>0</v>
      </c>
      <c r="I535" s="8">
        <v>0</v>
      </c>
      <c r="J535" s="8">
        <v>6</v>
      </c>
      <c r="K535" s="8">
        <v>4</v>
      </c>
      <c r="L535" s="8">
        <v>5</v>
      </c>
      <c r="M535" s="8">
        <v>13</v>
      </c>
      <c r="N535" s="8">
        <v>3</v>
      </c>
      <c r="O535" s="8">
        <v>0</v>
      </c>
      <c r="P535" s="8">
        <v>3</v>
      </c>
      <c r="Q535" s="8">
        <v>2</v>
      </c>
      <c r="R535" s="8">
        <v>0</v>
      </c>
    </row>
    <row r="536" spans="1:18">
      <c r="A536" s="8" t="s">
        <v>1781</v>
      </c>
      <c r="B536" s="3" t="s">
        <v>173</v>
      </c>
      <c r="C536" s="8">
        <v>0</v>
      </c>
      <c r="D536" s="8">
        <v>1</v>
      </c>
      <c r="E536" s="8">
        <v>1</v>
      </c>
      <c r="F536" s="8">
        <v>0</v>
      </c>
      <c r="G536" s="8">
        <v>0</v>
      </c>
      <c r="H536" s="8">
        <v>0</v>
      </c>
      <c r="I536" s="8">
        <v>0</v>
      </c>
      <c r="J536" s="8">
        <v>2</v>
      </c>
      <c r="K536" s="8">
        <v>2</v>
      </c>
      <c r="L536" s="8">
        <v>3</v>
      </c>
      <c r="M536" s="8">
        <v>5</v>
      </c>
      <c r="N536" s="8">
        <v>1</v>
      </c>
      <c r="O536" s="8">
        <v>0</v>
      </c>
      <c r="P536" s="8">
        <v>1</v>
      </c>
      <c r="Q536" s="8">
        <v>0</v>
      </c>
      <c r="R536" s="8">
        <v>0</v>
      </c>
    </row>
    <row r="537" spans="1:18">
      <c r="A537" s="8" t="s">
        <v>1782</v>
      </c>
      <c r="B537" s="3" t="s">
        <v>317</v>
      </c>
      <c r="C537" s="8">
        <v>0</v>
      </c>
      <c r="D537" s="8">
        <v>1</v>
      </c>
      <c r="E537" s="8">
        <v>0</v>
      </c>
      <c r="F537" s="8">
        <v>0</v>
      </c>
      <c r="G537" s="8">
        <v>1</v>
      </c>
      <c r="H537" s="8">
        <v>0</v>
      </c>
      <c r="I537" s="8">
        <v>0</v>
      </c>
      <c r="J537" s="8">
        <v>1</v>
      </c>
      <c r="K537" s="8">
        <v>2</v>
      </c>
      <c r="L537" s="8">
        <v>6</v>
      </c>
      <c r="M537" s="8">
        <v>4</v>
      </c>
      <c r="N537" s="8">
        <v>3</v>
      </c>
      <c r="O537" s="8">
        <v>0</v>
      </c>
      <c r="P537" s="8">
        <v>2</v>
      </c>
      <c r="Q537" s="8">
        <v>1</v>
      </c>
      <c r="R537" s="8" t="s">
        <v>1783</v>
      </c>
    </row>
    <row r="538" spans="1:18">
      <c r="A538" s="8" t="s">
        <v>1784</v>
      </c>
      <c r="B538" s="3" t="s">
        <v>175</v>
      </c>
      <c r="C538" s="8">
        <v>0</v>
      </c>
      <c r="D538" s="8">
        <v>0</v>
      </c>
      <c r="E538" s="8">
        <v>2</v>
      </c>
      <c r="F538" s="8">
        <v>0</v>
      </c>
      <c r="G538" s="8">
        <v>0</v>
      </c>
      <c r="H538" s="8">
        <v>0</v>
      </c>
      <c r="I538" s="8">
        <v>0</v>
      </c>
      <c r="J538" s="8">
        <v>2</v>
      </c>
      <c r="K538" s="8">
        <v>0</v>
      </c>
      <c r="L538" s="8">
        <v>4</v>
      </c>
      <c r="M538" s="8">
        <v>16</v>
      </c>
      <c r="N538" s="8">
        <v>6</v>
      </c>
      <c r="O538" s="8">
        <v>0</v>
      </c>
      <c r="P538" s="8">
        <v>4</v>
      </c>
      <c r="Q538" s="8">
        <v>4</v>
      </c>
      <c r="R538" s="8">
        <v>0</v>
      </c>
    </row>
    <row r="539" spans="1:18">
      <c r="A539" s="8" t="s">
        <v>1735</v>
      </c>
      <c r="B539" s="3" t="s">
        <v>177</v>
      </c>
      <c r="C539" s="8">
        <v>0</v>
      </c>
      <c r="D539" s="8">
        <v>0</v>
      </c>
      <c r="E539" s="8">
        <v>1</v>
      </c>
      <c r="F539" s="8">
        <v>0</v>
      </c>
      <c r="G539" s="8">
        <v>0</v>
      </c>
      <c r="H539" s="8">
        <v>0</v>
      </c>
      <c r="I539" s="8">
        <v>0</v>
      </c>
      <c r="J539" s="8">
        <v>8</v>
      </c>
      <c r="K539" s="8">
        <v>1</v>
      </c>
      <c r="L539" s="8">
        <v>4</v>
      </c>
      <c r="M539" s="8">
        <v>10</v>
      </c>
      <c r="N539" s="8">
        <v>9</v>
      </c>
      <c r="O539" s="8">
        <v>0</v>
      </c>
      <c r="P539" s="8">
        <v>3</v>
      </c>
      <c r="Q539" s="8">
        <v>2</v>
      </c>
      <c r="R539" s="8">
        <v>0</v>
      </c>
    </row>
    <row r="540" spans="1:18">
      <c r="A540" s="8" t="s">
        <v>1785</v>
      </c>
      <c r="B540" s="3" t="s">
        <v>138</v>
      </c>
      <c r="C540" s="8">
        <v>0</v>
      </c>
      <c r="D540" s="8">
        <v>0</v>
      </c>
      <c r="E540" s="8">
        <v>0</v>
      </c>
      <c r="F540" s="8">
        <v>2</v>
      </c>
      <c r="G540" s="8">
        <v>0</v>
      </c>
      <c r="H540" s="8">
        <v>0</v>
      </c>
      <c r="I540" s="8">
        <v>0</v>
      </c>
      <c r="J540" s="8">
        <v>3</v>
      </c>
      <c r="K540" s="8">
        <v>2</v>
      </c>
      <c r="L540" s="8">
        <v>4</v>
      </c>
      <c r="M540" s="8">
        <v>2</v>
      </c>
      <c r="N540" s="8">
        <v>6</v>
      </c>
      <c r="O540" s="8">
        <v>0</v>
      </c>
      <c r="P540" s="8">
        <v>0</v>
      </c>
      <c r="Q540" s="8">
        <v>0</v>
      </c>
      <c r="R540" s="8">
        <v>0</v>
      </c>
    </row>
    <row r="541" spans="1:18">
      <c r="A541" s="8" t="s">
        <v>1786</v>
      </c>
      <c r="B541" s="3" t="s">
        <v>181</v>
      </c>
      <c r="C541" s="8">
        <v>0</v>
      </c>
      <c r="D541" s="8">
        <v>0</v>
      </c>
      <c r="E541" s="8">
        <v>1</v>
      </c>
      <c r="F541" s="8">
        <v>5</v>
      </c>
      <c r="G541" s="8">
        <v>0</v>
      </c>
      <c r="H541" s="8">
        <v>0</v>
      </c>
      <c r="I541" s="8">
        <v>0</v>
      </c>
      <c r="J541" s="8">
        <v>7</v>
      </c>
      <c r="K541" s="8">
        <v>1</v>
      </c>
      <c r="L541" s="8">
        <v>7</v>
      </c>
      <c r="M541" s="8">
        <v>15</v>
      </c>
      <c r="N541" s="8">
        <v>8</v>
      </c>
      <c r="O541" s="8">
        <v>0</v>
      </c>
      <c r="P541" s="8">
        <v>3</v>
      </c>
      <c r="Q541" s="8">
        <v>0</v>
      </c>
      <c r="R541" s="8">
        <v>0</v>
      </c>
    </row>
    <row r="542" spans="1:18">
      <c r="A542" s="8" t="s">
        <v>1856</v>
      </c>
      <c r="B542" s="3" t="s">
        <v>179</v>
      </c>
      <c r="C542" s="8">
        <v>0</v>
      </c>
      <c r="D542" s="8">
        <v>0</v>
      </c>
      <c r="E542" s="8">
        <v>1</v>
      </c>
      <c r="F542" s="8">
        <v>4</v>
      </c>
      <c r="G542" s="8">
        <v>0</v>
      </c>
      <c r="H542" s="8">
        <v>0</v>
      </c>
      <c r="I542" s="8">
        <v>0</v>
      </c>
      <c r="J542" s="8">
        <v>6</v>
      </c>
      <c r="K542" s="8">
        <v>1</v>
      </c>
      <c r="L542" s="8">
        <v>3</v>
      </c>
      <c r="M542" s="8">
        <v>5</v>
      </c>
      <c r="N542" s="8">
        <v>3</v>
      </c>
      <c r="O542" s="8">
        <v>0</v>
      </c>
      <c r="P542" s="8">
        <v>1</v>
      </c>
      <c r="Q542" s="8">
        <v>1</v>
      </c>
      <c r="R542" s="8">
        <v>0</v>
      </c>
    </row>
    <row r="543" spans="1:18">
      <c r="A543" s="8" t="s">
        <v>1787</v>
      </c>
      <c r="B543" s="3" t="s">
        <v>140</v>
      </c>
      <c r="C543" s="8">
        <v>0</v>
      </c>
      <c r="D543" s="8">
        <v>0</v>
      </c>
      <c r="E543" s="8">
        <v>1</v>
      </c>
      <c r="F543" s="8">
        <v>3</v>
      </c>
      <c r="G543" s="8">
        <v>0</v>
      </c>
      <c r="H543" s="8">
        <v>0</v>
      </c>
      <c r="I543" s="8">
        <v>0</v>
      </c>
      <c r="J543" s="8">
        <v>5</v>
      </c>
      <c r="K543" s="8">
        <v>4</v>
      </c>
      <c r="L543" s="8">
        <v>14</v>
      </c>
      <c r="M543" s="8">
        <v>19</v>
      </c>
      <c r="N543" s="8">
        <v>7</v>
      </c>
      <c r="O543" s="8">
        <v>0</v>
      </c>
      <c r="P543" s="8">
        <v>4</v>
      </c>
      <c r="Q543" s="8">
        <v>5</v>
      </c>
      <c r="R543" s="8">
        <v>0</v>
      </c>
    </row>
    <row r="544" spans="1:18">
      <c r="A544" s="8" t="s">
        <v>1788</v>
      </c>
      <c r="B544" s="3" t="s">
        <v>183</v>
      </c>
      <c r="C544" s="8">
        <v>0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1</v>
      </c>
      <c r="M544" s="8">
        <v>8</v>
      </c>
      <c r="N544" s="8">
        <v>1</v>
      </c>
      <c r="O544" s="8">
        <v>0</v>
      </c>
      <c r="P544" s="8">
        <v>3</v>
      </c>
      <c r="Q544" s="8">
        <v>0</v>
      </c>
      <c r="R544" s="8">
        <v>1</v>
      </c>
    </row>
    <row r="545" spans="1:18">
      <c r="A545" s="8" t="s">
        <v>1789</v>
      </c>
      <c r="B545" s="3" t="s">
        <v>185</v>
      </c>
      <c r="C545" s="8">
        <v>0</v>
      </c>
      <c r="D545" s="8">
        <v>0</v>
      </c>
      <c r="E545" s="8">
        <v>3</v>
      </c>
      <c r="F545" s="8">
        <v>2</v>
      </c>
      <c r="G545" s="8">
        <v>0</v>
      </c>
      <c r="H545" s="8">
        <v>0</v>
      </c>
      <c r="I545" s="8">
        <v>0</v>
      </c>
      <c r="J545" s="8">
        <v>5</v>
      </c>
      <c r="K545" s="8">
        <v>3</v>
      </c>
      <c r="L545" s="8">
        <v>7</v>
      </c>
      <c r="M545" s="8">
        <v>14</v>
      </c>
      <c r="N545" s="8">
        <v>6</v>
      </c>
      <c r="O545" s="8">
        <v>1</v>
      </c>
      <c r="P545" s="8">
        <v>6</v>
      </c>
      <c r="Q545" s="8">
        <v>3</v>
      </c>
      <c r="R545" s="8">
        <v>0</v>
      </c>
    </row>
    <row r="546" spans="1:18">
      <c r="A546" s="8" t="s">
        <v>1790</v>
      </c>
      <c r="B546" s="3" t="s">
        <v>520</v>
      </c>
      <c r="C546" s="8">
        <v>0</v>
      </c>
      <c r="D546" s="8">
        <v>0</v>
      </c>
      <c r="E546" s="8">
        <v>2</v>
      </c>
      <c r="F546" s="8">
        <v>0</v>
      </c>
      <c r="G546" s="8">
        <v>0</v>
      </c>
      <c r="H546" s="8">
        <v>1</v>
      </c>
      <c r="I546" s="8">
        <v>1</v>
      </c>
      <c r="J546" s="8">
        <v>3</v>
      </c>
      <c r="K546" s="8">
        <v>3</v>
      </c>
      <c r="L546" s="8">
        <v>17</v>
      </c>
      <c r="M546" s="8">
        <v>21</v>
      </c>
      <c r="N546" s="8">
        <v>6</v>
      </c>
      <c r="O546" s="8">
        <v>0</v>
      </c>
      <c r="P546" s="8">
        <v>5</v>
      </c>
      <c r="Q546" s="8">
        <v>3</v>
      </c>
      <c r="R546" s="8" t="s">
        <v>1731</v>
      </c>
    </row>
    <row r="547" spans="1:18">
      <c r="A547" s="8" t="s">
        <v>1791</v>
      </c>
      <c r="B547" s="3" t="s">
        <v>189</v>
      </c>
      <c r="C547" s="8">
        <v>0</v>
      </c>
      <c r="D547" s="8">
        <v>0</v>
      </c>
      <c r="E547" s="8">
        <v>1</v>
      </c>
      <c r="F547" s="8">
        <v>4</v>
      </c>
      <c r="G547" s="8">
        <v>0</v>
      </c>
      <c r="H547" s="8">
        <v>0</v>
      </c>
      <c r="I547" s="8">
        <v>0</v>
      </c>
      <c r="J547" s="8">
        <v>5</v>
      </c>
      <c r="K547" s="8">
        <v>2</v>
      </c>
      <c r="L547" s="8">
        <v>7</v>
      </c>
      <c r="M547" s="8">
        <v>1</v>
      </c>
      <c r="N547" s="8">
        <v>2</v>
      </c>
      <c r="O547" s="8">
        <v>0</v>
      </c>
      <c r="P547" s="8">
        <v>5</v>
      </c>
      <c r="Q547" s="8">
        <v>3</v>
      </c>
      <c r="R547" s="8">
        <v>1</v>
      </c>
    </row>
    <row r="548" spans="1:18">
      <c r="A548" s="8" t="s">
        <v>1792</v>
      </c>
      <c r="B548" s="3" t="s">
        <v>424</v>
      </c>
      <c r="C548" s="8">
        <v>0</v>
      </c>
      <c r="D548" s="8">
        <v>0</v>
      </c>
      <c r="E548" s="8">
        <v>0</v>
      </c>
      <c r="F548" s="8">
        <v>1</v>
      </c>
      <c r="G548" s="8">
        <v>0</v>
      </c>
      <c r="H548" s="8">
        <v>0</v>
      </c>
      <c r="I548" s="8">
        <v>0</v>
      </c>
      <c r="J548" s="8">
        <v>7</v>
      </c>
      <c r="K548" s="8">
        <v>0</v>
      </c>
      <c r="L548" s="8">
        <v>5</v>
      </c>
      <c r="M548" s="8">
        <v>5</v>
      </c>
      <c r="N548" s="8">
        <v>9</v>
      </c>
      <c r="O548" s="8">
        <v>0</v>
      </c>
      <c r="P548" s="8">
        <v>3</v>
      </c>
      <c r="Q548" s="8">
        <v>0</v>
      </c>
      <c r="R548" s="8">
        <v>0</v>
      </c>
    </row>
    <row r="549" spans="1:18">
      <c r="A549" s="8" t="s">
        <v>1793</v>
      </c>
      <c r="B549" s="3" t="s">
        <v>191</v>
      </c>
      <c r="C549" s="8">
        <v>0</v>
      </c>
      <c r="D549" s="8">
        <v>0</v>
      </c>
      <c r="E549" s="8">
        <v>2</v>
      </c>
      <c r="F549" s="8">
        <v>2</v>
      </c>
      <c r="G549" s="8">
        <v>0</v>
      </c>
      <c r="H549" s="8">
        <v>1</v>
      </c>
      <c r="I549" s="8">
        <v>1</v>
      </c>
      <c r="J549" s="8">
        <v>6</v>
      </c>
      <c r="K549" s="8">
        <v>4</v>
      </c>
      <c r="L549" s="8">
        <v>9</v>
      </c>
      <c r="M549" s="8">
        <v>12</v>
      </c>
      <c r="N549" s="8">
        <v>8</v>
      </c>
      <c r="O549" s="8">
        <v>1</v>
      </c>
      <c r="P549" s="8">
        <v>10</v>
      </c>
      <c r="Q549" s="8">
        <v>2</v>
      </c>
      <c r="R549" s="8" t="s">
        <v>1731</v>
      </c>
    </row>
    <row r="550" spans="1:18">
      <c r="A550" s="8" t="s">
        <v>1794</v>
      </c>
      <c r="B550" s="3" t="s">
        <v>193</v>
      </c>
      <c r="C550" s="8">
        <v>0</v>
      </c>
      <c r="D550" s="8">
        <v>0</v>
      </c>
      <c r="E550" s="8">
        <v>0</v>
      </c>
      <c r="F550" s="8">
        <v>4</v>
      </c>
      <c r="G550" s="8">
        <v>0</v>
      </c>
      <c r="H550" s="8">
        <v>0</v>
      </c>
      <c r="I550" s="8">
        <v>0</v>
      </c>
      <c r="J550" s="8">
        <v>5</v>
      </c>
      <c r="K550" s="8">
        <v>4</v>
      </c>
      <c r="L550" s="8">
        <v>7</v>
      </c>
      <c r="M550" s="8">
        <v>12</v>
      </c>
      <c r="N550" s="8">
        <v>1</v>
      </c>
      <c r="O550" s="8">
        <v>0</v>
      </c>
      <c r="P550" s="8">
        <v>1</v>
      </c>
      <c r="Q550" s="8">
        <v>0</v>
      </c>
      <c r="R550" s="8">
        <v>0</v>
      </c>
    </row>
    <row r="551" spans="1:18">
      <c r="A551" s="8" t="s">
        <v>1857</v>
      </c>
      <c r="B551" s="3" t="s">
        <v>195</v>
      </c>
      <c r="C551" s="8">
        <v>0</v>
      </c>
      <c r="D551" s="8">
        <v>1</v>
      </c>
      <c r="E551" s="8">
        <v>0</v>
      </c>
      <c r="F551" s="8">
        <v>0</v>
      </c>
      <c r="G551" s="8">
        <v>1</v>
      </c>
      <c r="H551" s="8">
        <v>0</v>
      </c>
      <c r="I551" s="8">
        <v>0</v>
      </c>
      <c r="J551" s="8">
        <v>2</v>
      </c>
      <c r="K551" s="8">
        <v>1</v>
      </c>
      <c r="L551" s="8">
        <v>6</v>
      </c>
      <c r="M551" s="8">
        <v>11</v>
      </c>
      <c r="N551" s="8">
        <v>1</v>
      </c>
      <c r="O551" s="8">
        <v>1</v>
      </c>
      <c r="P551" s="8">
        <v>0</v>
      </c>
      <c r="Q551" s="8">
        <v>0</v>
      </c>
      <c r="R551" s="8">
        <v>0</v>
      </c>
    </row>
    <row r="552" spans="1:18">
      <c r="A552" s="8" t="s">
        <v>1795</v>
      </c>
      <c r="B552" s="3" t="s">
        <v>197</v>
      </c>
      <c r="C552" s="8">
        <v>0</v>
      </c>
      <c r="D552" s="8">
        <v>0</v>
      </c>
      <c r="E552" s="8">
        <v>2</v>
      </c>
      <c r="F552" s="8">
        <v>2</v>
      </c>
      <c r="G552" s="8">
        <v>0</v>
      </c>
      <c r="H552" s="8">
        <v>0</v>
      </c>
      <c r="I552" s="8">
        <v>0</v>
      </c>
      <c r="J552" s="8">
        <v>8</v>
      </c>
      <c r="K552" s="8">
        <v>0</v>
      </c>
      <c r="L552" s="8">
        <v>11</v>
      </c>
      <c r="M552" s="8">
        <v>13</v>
      </c>
      <c r="N552" s="8">
        <v>6</v>
      </c>
      <c r="O552" s="8">
        <v>0</v>
      </c>
      <c r="P552" s="8">
        <v>6</v>
      </c>
      <c r="Q552" s="8">
        <v>1</v>
      </c>
      <c r="R552" s="8" t="s">
        <v>1731</v>
      </c>
    </row>
    <row r="553" spans="1:18">
      <c r="A553" s="8" t="s">
        <v>1796</v>
      </c>
      <c r="B553" s="3" t="s">
        <v>199</v>
      </c>
      <c r="C553" s="8">
        <v>0</v>
      </c>
      <c r="D553" s="8">
        <v>0</v>
      </c>
      <c r="E553" s="8">
        <v>0</v>
      </c>
      <c r="F553" s="8">
        <v>2</v>
      </c>
      <c r="G553" s="8">
        <v>0</v>
      </c>
      <c r="H553" s="8">
        <v>0</v>
      </c>
      <c r="I553" s="8">
        <v>0</v>
      </c>
      <c r="J553" s="8">
        <v>2</v>
      </c>
      <c r="K553" s="8">
        <v>0</v>
      </c>
      <c r="L553" s="8">
        <v>2</v>
      </c>
      <c r="M553" s="8">
        <v>16</v>
      </c>
      <c r="N553" s="8">
        <v>6</v>
      </c>
      <c r="O553" s="8">
        <v>0</v>
      </c>
      <c r="P553" s="8">
        <v>5</v>
      </c>
      <c r="Q553" s="8">
        <v>2</v>
      </c>
      <c r="R553" s="8">
        <v>0</v>
      </c>
    </row>
    <row r="554" spans="1:18">
      <c r="A554" s="8" t="s">
        <v>1858</v>
      </c>
      <c r="B554" s="3" t="s">
        <v>201</v>
      </c>
      <c r="C554" s="8">
        <v>0</v>
      </c>
      <c r="D554" s="8">
        <v>1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3</v>
      </c>
      <c r="K554" s="8">
        <v>1</v>
      </c>
      <c r="L554" s="8">
        <v>7</v>
      </c>
      <c r="M554" s="8">
        <v>30</v>
      </c>
      <c r="N554" s="8">
        <v>9</v>
      </c>
      <c r="O554" s="8">
        <v>0</v>
      </c>
      <c r="P554" s="8">
        <v>3</v>
      </c>
      <c r="Q554" s="8">
        <v>0</v>
      </c>
      <c r="R554" s="8">
        <v>0</v>
      </c>
    </row>
    <row r="555" spans="1:18">
      <c r="A555" s="8" t="s">
        <v>1797</v>
      </c>
      <c r="B555" s="3" t="s">
        <v>203</v>
      </c>
      <c r="C555" s="8">
        <v>0</v>
      </c>
      <c r="D555" s="8">
        <v>0</v>
      </c>
      <c r="E555" s="8">
        <v>4</v>
      </c>
      <c r="F555" s="8">
        <v>2</v>
      </c>
      <c r="G555" s="8">
        <v>0</v>
      </c>
      <c r="H555" s="8">
        <v>0</v>
      </c>
      <c r="I555" s="8">
        <v>0</v>
      </c>
      <c r="J555" s="8">
        <v>10</v>
      </c>
      <c r="K555" s="8">
        <v>3</v>
      </c>
      <c r="L555" s="8">
        <v>9</v>
      </c>
      <c r="M555" s="8">
        <v>23</v>
      </c>
      <c r="N555" s="8">
        <v>6</v>
      </c>
      <c r="O555" s="8">
        <v>0</v>
      </c>
      <c r="P555" s="8">
        <v>4</v>
      </c>
      <c r="Q555" s="8">
        <v>2</v>
      </c>
      <c r="R555" s="8">
        <v>0</v>
      </c>
    </row>
    <row r="556" spans="1:18">
      <c r="A556" s="8" t="s">
        <v>1798</v>
      </c>
      <c r="B556" s="3" t="s">
        <v>205</v>
      </c>
      <c r="C556" s="8">
        <v>0</v>
      </c>
      <c r="D556" s="8">
        <v>1</v>
      </c>
      <c r="E556" s="8">
        <v>0</v>
      </c>
      <c r="F556" s="8">
        <v>3</v>
      </c>
      <c r="G556" s="8">
        <v>0</v>
      </c>
      <c r="H556" s="8">
        <v>1</v>
      </c>
      <c r="I556" s="8">
        <v>1</v>
      </c>
      <c r="J556" s="8">
        <v>7</v>
      </c>
      <c r="K556" s="8">
        <v>3</v>
      </c>
      <c r="L556" s="8">
        <v>13</v>
      </c>
      <c r="M556" s="8">
        <v>8</v>
      </c>
      <c r="N556" s="8">
        <v>5</v>
      </c>
      <c r="O556" s="8">
        <v>1</v>
      </c>
      <c r="P556" s="8">
        <v>2</v>
      </c>
      <c r="Q556" s="8">
        <v>1</v>
      </c>
      <c r="R556" s="8">
        <v>0</v>
      </c>
    </row>
    <row r="557" spans="1:18">
      <c r="A557" s="8" t="s">
        <v>1799</v>
      </c>
      <c r="B557" s="3" t="s">
        <v>207</v>
      </c>
      <c r="C557" s="8">
        <v>0</v>
      </c>
      <c r="D557" s="8">
        <v>0</v>
      </c>
      <c r="E557" s="8">
        <v>3</v>
      </c>
      <c r="F557" s="8">
        <v>1</v>
      </c>
      <c r="G557" s="8">
        <v>0</v>
      </c>
      <c r="H557" s="8">
        <v>0</v>
      </c>
      <c r="I557" s="8">
        <v>0</v>
      </c>
      <c r="J557" s="8">
        <v>5</v>
      </c>
      <c r="K557" s="8">
        <v>2</v>
      </c>
      <c r="L557" s="8">
        <v>8</v>
      </c>
      <c r="M557" s="8">
        <v>7</v>
      </c>
      <c r="N557" s="8">
        <v>6</v>
      </c>
      <c r="O557" s="8">
        <v>0</v>
      </c>
      <c r="P557" s="8">
        <v>5</v>
      </c>
      <c r="Q557" s="8">
        <v>1</v>
      </c>
      <c r="R557" s="8">
        <v>0</v>
      </c>
    </row>
    <row r="558" spans="1:18">
      <c r="A558" s="8" t="s">
        <v>1800</v>
      </c>
      <c r="B558" s="3" t="s">
        <v>209</v>
      </c>
      <c r="C558" s="8">
        <v>0</v>
      </c>
      <c r="D558" s="8">
        <v>0</v>
      </c>
      <c r="E558" s="8">
        <v>5</v>
      </c>
      <c r="F558" s="8">
        <v>3</v>
      </c>
      <c r="G558" s="8">
        <v>0</v>
      </c>
      <c r="H558" s="8">
        <v>1</v>
      </c>
      <c r="I558" s="8">
        <v>1</v>
      </c>
      <c r="J558" s="8">
        <v>8</v>
      </c>
      <c r="K558" s="8">
        <v>3</v>
      </c>
      <c r="L558" s="8">
        <v>14</v>
      </c>
      <c r="M558" s="8">
        <v>12</v>
      </c>
      <c r="N558" s="8">
        <v>7</v>
      </c>
      <c r="O558" s="8">
        <v>2</v>
      </c>
      <c r="P558" s="8">
        <v>5</v>
      </c>
      <c r="Q558" s="8">
        <v>0</v>
      </c>
      <c r="R558" s="8" t="s">
        <v>1731</v>
      </c>
    </row>
    <row r="559" spans="1:18">
      <c r="A559" s="8" t="s">
        <v>1801</v>
      </c>
      <c r="B559" s="3" t="s">
        <v>211</v>
      </c>
      <c r="C559" s="8">
        <v>0</v>
      </c>
      <c r="D559" s="8">
        <v>1</v>
      </c>
      <c r="E559" s="8">
        <v>2</v>
      </c>
      <c r="F559" s="8">
        <v>3</v>
      </c>
      <c r="G559" s="8">
        <v>1</v>
      </c>
      <c r="H559" s="8">
        <v>0</v>
      </c>
      <c r="I559" s="8">
        <v>0</v>
      </c>
      <c r="J559" s="8">
        <v>6</v>
      </c>
      <c r="K559" s="8">
        <v>3</v>
      </c>
      <c r="L559" s="8">
        <v>9</v>
      </c>
      <c r="M559" s="8">
        <v>2</v>
      </c>
      <c r="N559" s="8">
        <v>0</v>
      </c>
      <c r="O559" s="8">
        <v>4</v>
      </c>
      <c r="P559" s="8">
        <v>8</v>
      </c>
      <c r="Q559" s="8">
        <v>3</v>
      </c>
      <c r="R559" s="8">
        <v>0</v>
      </c>
    </row>
    <row r="560" spans="1:18">
      <c r="A560" s="8" t="s">
        <v>1859</v>
      </c>
      <c r="B560" s="3" t="s">
        <v>213</v>
      </c>
      <c r="C560" s="8">
        <v>1</v>
      </c>
      <c r="D560" s="8">
        <v>0</v>
      </c>
      <c r="E560" s="8">
        <v>2</v>
      </c>
      <c r="F560" s="8">
        <v>4</v>
      </c>
      <c r="G560" s="8">
        <v>1</v>
      </c>
      <c r="H560" s="8">
        <v>0</v>
      </c>
      <c r="I560" s="8">
        <v>0</v>
      </c>
      <c r="J560" s="8">
        <v>12</v>
      </c>
      <c r="K560" s="8">
        <v>3</v>
      </c>
      <c r="L560" s="8">
        <v>4</v>
      </c>
      <c r="M560" s="8">
        <v>21</v>
      </c>
      <c r="N560" s="8">
        <v>14</v>
      </c>
      <c r="O560" s="8">
        <v>0</v>
      </c>
      <c r="P560" s="8">
        <v>5</v>
      </c>
      <c r="Q560" s="8">
        <v>2</v>
      </c>
      <c r="R560" s="8" t="s">
        <v>1776</v>
      </c>
    </row>
    <row r="561" spans="1:18">
      <c r="A561" s="8" t="s">
        <v>1802</v>
      </c>
      <c r="B561" s="3" t="s">
        <v>215</v>
      </c>
      <c r="C561" s="8">
        <v>0</v>
      </c>
      <c r="D561" s="8">
        <v>0</v>
      </c>
      <c r="E561" s="8">
        <v>2</v>
      </c>
      <c r="F561" s="8">
        <v>1</v>
      </c>
      <c r="G561" s="8">
        <v>0</v>
      </c>
      <c r="H561" s="8">
        <v>0</v>
      </c>
      <c r="I561" s="8">
        <v>0</v>
      </c>
      <c r="J561" s="8">
        <v>3</v>
      </c>
      <c r="K561" s="8">
        <v>1</v>
      </c>
      <c r="L561" s="8">
        <v>2</v>
      </c>
      <c r="M561" s="8">
        <v>9</v>
      </c>
      <c r="N561" s="8">
        <v>7</v>
      </c>
      <c r="O561" s="8">
        <v>0</v>
      </c>
      <c r="P561" s="8">
        <v>4</v>
      </c>
      <c r="Q561" s="8">
        <v>2</v>
      </c>
      <c r="R561" s="8">
        <v>0</v>
      </c>
    </row>
    <row r="562" spans="1:18">
      <c r="A562" s="8" t="s">
        <v>1803</v>
      </c>
      <c r="B562" s="3" t="s">
        <v>217</v>
      </c>
      <c r="C562" s="8">
        <v>0</v>
      </c>
      <c r="D562" s="8">
        <v>0</v>
      </c>
      <c r="E562" s="8">
        <v>1</v>
      </c>
      <c r="F562" s="8">
        <v>1</v>
      </c>
      <c r="G562" s="8">
        <v>0</v>
      </c>
      <c r="H562" s="8">
        <v>1</v>
      </c>
      <c r="I562" s="8">
        <v>1</v>
      </c>
      <c r="J562" s="8">
        <v>4</v>
      </c>
      <c r="K562" s="8">
        <v>1</v>
      </c>
      <c r="L562" s="8">
        <v>9</v>
      </c>
      <c r="M562" s="8">
        <v>17</v>
      </c>
      <c r="N562" s="8">
        <v>6</v>
      </c>
      <c r="O562" s="8">
        <v>0</v>
      </c>
      <c r="P562" s="8">
        <v>5</v>
      </c>
      <c r="Q562" s="8">
        <v>4</v>
      </c>
      <c r="R562" s="8">
        <v>0</v>
      </c>
    </row>
    <row r="563" spans="1:18">
      <c r="A563" s="8" t="s">
        <v>1860</v>
      </c>
      <c r="B563" s="3" t="s">
        <v>219</v>
      </c>
      <c r="C563" s="8">
        <v>0</v>
      </c>
      <c r="D563" s="8">
        <v>1</v>
      </c>
      <c r="E563" s="8">
        <v>4</v>
      </c>
      <c r="F563" s="8">
        <v>3</v>
      </c>
      <c r="G563" s="8">
        <v>0</v>
      </c>
      <c r="H563" s="8">
        <v>0</v>
      </c>
      <c r="I563" s="8">
        <v>0</v>
      </c>
      <c r="J563" s="8">
        <v>8</v>
      </c>
      <c r="K563" s="8">
        <v>2</v>
      </c>
      <c r="L563" s="8">
        <v>7</v>
      </c>
      <c r="M563" s="8">
        <v>11</v>
      </c>
      <c r="N563" s="8">
        <v>4</v>
      </c>
      <c r="O563" s="8">
        <v>0</v>
      </c>
      <c r="P563" s="8">
        <v>7</v>
      </c>
      <c r="Q563" s="8">
        <v>0</v>
      </c>
      <c r="R563" s="8" t="s">
        <v>1783</v>
      </c>
    </row>
    <row r="564" spans="1:18">
      <c r="A564" s="8" t="s">
        <v>1804</v>
      </c>
      <c r="B564" s="3" t="s">
        <v>221</v>
      </c>
      <c r="C564" s="8">
        <v>0</v>
      </c>
      <c r="D564" s="8">
        <v>0</v>
      </c>
      <c r="E564" s="8">
        <v>0</v>
      </c>
      <c r="F564" s="8">
        <v>6</v>
      </c>
      <c r="G564" s="8">
        <v>0</v>
      </c>
      <c r="H564" s="8">
        <v>0</v>
      </c>
      <c r="I564" s="8">
        <v>0</v>
      </c>
      <c r="J564" s="8">
        <v>9</v>
      </c>
      <c r="K564" s="8">
        <v>5</v>
      </c>
      <c r="L564" s="8">
        <v>8</v>
      </c>
      <c r="M564" s="8">
        <v>9</v>
      </c>
      <c r="N564" s="8">
        <v>8</v>
      </c>
      <c r="O564" s="8">
        <v>0</v>
      </c>
      <c r="P564" s="8">
        <v>1</v>
      </c>
      <c r="Q564" s="8">
        <v>2</v>
      </c>
      <c r="R564" s="8">
        <v>0</v>
      </c>
    </row>
    <row r="565" spans="1:18">
      <c r="A565" s="8" t="s">
        <v>1805</v>
      </c>
      <c r="B565" s="3" t="s">
        <v>223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2</v>
      </c>
      <c r="K565" s="8">
        <v>3</v>
      </c>
      <c r="L565" s="8">
        <v>5</v>
      </c>
      <c r="M565" s="8">
        <v>7</v>
      </c>
      <c r="N565" s="8">
        <v>4</v>
      </c>
      <c r="O565" s="8">
        <v>0</v>
      </c>
      <c r="P565" s="8">
        <v>4</v>
      </c>
      <c r="Q565" s="8">
        <v>1</v>
      </c>
      <c r="R565" s="8">
        <v>1</v>
      </c>
    </row>
    <row r="566" spans="1:18">
      <c r="A566" s="8" t="s">
        <v>1806</v>
      </c>
      <c r="B566" s="3" t="s">
        <v>225</v>
      </c>
      <c r="C566" s="8">
        <v>0</v>
      </c>
      <c r="D566" s="8">
        <v>0</v>
      </c>
      <c r="E566" s="8">
        <v>1</v>
      </c>
      <c r="F566" s="8">
        <v>2</v>
      </c>
      <c r="G566" s="8">
        <v>0</v>
      </c>
      <c r="H566" s="8">
        <v>0</v>
      </c>
      <c r="I566" s="8">
        <v>0</v>
      </c>
      <c r="J566" s="8">
        <v>4</v>
      </c>
      <c r="K566" s="8">
        <v>0</v>
      </c>
      <c r="L566" s="8">
        <v>8</v>
      </c>
      <c r="M566" s="8">
        <v>18</v>
      </c>
      <c r="N566" s="8">
        <v>4</v>
      </c>
      <c r="O566" s="8">
        <v>0</v>
      </c>
      <c r="P566" s="8">
        <v>1</v>
      </c>
      <c r="Q566" s="8">
        <v>0</v>
      </c>
      <c r="R566" s="8">
        <v>0</v>
      </c>
    </row>
    <row r="567" spans="1:18">
      <c r="A567" s="8" t="s">
        <v>1807</v>
      </c>
      <c r="B567" s="3" t="s">
        <v>227</v>
      </c>
      <c r="C567" s="8">
        <v>0</v>
      </c>
      <c r="D567" s="8">
        <v>0</v>
      </c>
      <c r="E567" s="8">
        <v>0</v>
      </c>
      <c r="F567" s="8">
        <v>1</v>
      </c>
      <c r="G567" s="8">
        <v>0</v>
      </c>
      <c r="H567" s="8">
        <v>1</v>
      </c>
      <c r="I567" s="8">
        <v>1</v>
      </c>
      <c r="J567" s="8">
        <v>5</v>
      </c>
      <c r="K567" s="8">
        <v>1</v>
      </c>
      <c r="L567" s="8">
        <v>11</v>
      </c>
      <c r="M567" s="8">
        <v>9</v>
      </c>
      <c r="N567" s="8">
        <v>6</v>
      </c>
      <c r="O567" s="8">
        <v>0</v>
      </c>
      <c r="P567" s="8">
        <v>2</v>
      </c>
      <c r="Q567" s="8">
        <v>2</v>
      </c>
      <c r="R567" s="8">
        <v>0</v>
      </c>
    </row>
    <row r="568" spans="1:18">
      <c r="A568" s="8" t="s">
        <v>1808</v>
      </c>
      <c r="B568" s="3" t="s">
        <v>229</v>
      </c>
      <c r="C568" s="8">
        <v>0</v>
      </c>
      <c r="D568" s="8">
        <v>0</v>
      </c>
      <c r="E568" s="8">
        <v>1</v>
      </c>
      <c r="F568" s="8">
        <v>0</v>
      </c>
      <c r="G568" s="8">
        <v>0</v>
      </c>
      <c r="H568" s="8">
        <v>0</v>
      </c>
      <c r="I568" s="8">
        <v>0</v>
      </c>
      <c r="J568" s="8">
        <v>3</v>
      </c>
      <c r="K568" s="8">
        <v>1</v>
      </c>
      <c r="L568" s="8">
        <v>5</v>
      </c>
      <c r="M568" s="8">
        <v>24</v>
      </c>
      <c r="N568" s="8">
        <v>3</v>
      </c>
      <c r="O568" s="8">
        <v>0</v>
      </c>
      <c r="P568" s="8">
        <v>1</v>
      </c>
      <c r="Q568" s="8">
        <v>0</v>
      </c>
      <c r="R568" s="8">
        <v>0</v>
      </c>
    </row>
    <row r="569" spans="1:18">
      <c r="A569" s="8" t="s">
        <v>1861</v>
      </c>
      <c r="B569" s="3" t="s">
        <v>231</v>
      </c>
      <c r="C569" s="8">
        <v>0</v>
      </c>
      <c r="D569" s="8">
        <v>1</v>
      </c>
      <c r="E569" s="8">
        <v>0</v>
      </c>
      <c r="F569" s="8">
        <v>2</v>
      </c>
      <c r="G569" s="8">
        <v>0</v>
      </c>
      <c r="H569" s="8">
        <v>0</v>
      </c>
      <c r="I569" s="8">
        <v>0</v>
      </c>
      <c r="J569" s="8">
        <v>3</v>
      </c>
      <c r="K569" s="8">
        <v>3</v>
      </c>
      <c r="L569" s="8">
        <v>9</v>
      </c>
      <c r="M569" s="8">
        <v>16</v>
      </c>
      <c r="N569" s="8">
        <v>6</v>
      </c>
      <c r="O569" s="8">
        <v>0</v>
      </c>
      <c r="P569" s="8">
        <v>3</v>
      </c>
      <c r="Q569" s="8">
        <v>0</v>
      </c>
      <c r="R569" s="8">
        <v>0</v>
      </c>
    </row>
    <row r="570" spans="1:18">
      <c r="A570" s="8" t="s">
        <v>1809</v>
      </c>
      <c r="B570" s="3" t="s">
        <v>233</v>
      </c>
      <c r="C570" s="8">
        <v>0</v>
      </c>
      <c r="D570" s="8">
        <v>0</v>
      </c>
      <c r="E570" s="8">
        <v>3</v>
      </c>
      <c r="F570" s="8">
        <v>0</v>
      </c>
      <c r="G570" s="8">
        <v>0</v>
      </c>
      <c r="H570" s="8">
        <v>0</v>
      </c>
      <c r="I570" s="8">
        <v>0</v>
      </c>
      <c r="J570" s="8">
        <v>6</v>
      </c>
      <c r="K570" s="8">
        <v>5</v>
      </c>
      <c r="L570" s="8">
        <v>22</v>
      </c>
      <c r="M570" s="8">
        <v>19</v>
      </c>
      <c r="N570" s="8">
        <v>7</v>
      </c>
      <c r="O570" s="8">
        <v>1</v>
      </c>
      <c r="P570" s="8">
        <v>8</v>
      </c>
      <c r="Q570" s="8">
        <v>3</v>
      </c>
      <c r="R570" s="8" t="s">
        <v>1731</v>
      </c>
    </row>
    <row r="571" spans="1:18">
      <c r="A571" s="8" t="s">
        <v>1810</v>
      </c>
      <c r="B571" s="3" t="s">
        <v>235</v>
      </c>
      <c r="C571" s="8">
        <v>0</v>
      </c>
      <c r="D571" s="8">
        <v>0</v>
      </c>
      <c r="E571" s="8">
        <v>3</v>
      </c>
      <c r="F571" s="8">
        <v>2</v>
      </c>
      <c r="G571" s="8">
        <v>0</v>
      </c>
      <c r="H571" s="8">
        <v>0</v>
      </c>
      <c r="I571" s="8">
        <v>0</v>
      </c>
      <c r="J571" s="8">
        <v>6</v>
      </c>
      <c r="K571" s="8">
        <v>1</v>
      </c>
      <c r="L571" s="8">
        <v>5</v>
      </c>
      <c r="M571" s="8">
        <v>9</v>
      </c>
      <c r="N571" s="8">
        <v>4</v>
      </c>
      <c r="O571" s="8">
        <v>0</v>
      </c>
      <c r="P571" s="8">
        <v>1</v>
      </c>
      <c r="Q571" s="8">
        <v>1</v>
      </c>
      <c r="R571" s="8">
        <v>0</v>
      </c>
    </row>
    <row r="572" spans="1:18">
      <c r="A572" s="8" t="s">
        <v>1811</v>
      </c>
      <c r="B572" s="3" t="s">
        <v>237</v>
      </c>
      <c r="C572" s="8">
        <v>0</v>
      </c>
      <c r="D572" s="8">
        <v>0</v>
      </c>
      <c r="E572" s="8">
        <v>1</v>
      </c>
      <c r="F572" s="8">
        <v>4</v>
      </c>
      <c r="G572" s="8">
        <v>0</v>
      </c>
      <c r="H572" s="8">
        <v>0</v>
      </c>
      <c r="I572" s="8">
        <v>0</v>
      </c>
      <c r="J572" s="8">
        <v>4</v>
      </c>
      <c r="K572" s="8">
        <v>1</v>
      </c>
      <c r="L572" s="8">
        <v>3</v>
      </c>
      <c r="M572" s="8">
        <v>12</v>
      </c>
      <c r="N572" s="8">
        <v>6</v>
      </c>
      <c r="O572" s="8">
        <v>0</v>
      </c>
      <c r="P572" s="8">
        <v>3</v>
      </c>
      <c r="Q572" s="8">
        <v>2</v>
      </c>
      <c r="R572" s="8">
        <v>0</v>
      </c>
    </row>
    <row r="573" spans="1:18">
      <c r="A573" s="8" t="s">
        <v>1812</v>
      </c>
      <c r="B573" s="3" t="s">
        <v>239</v>
      </c>
      <c r="C573" s="8">
        <v>0</v>
      </c>
      <c r="D573" s="8">
        <v>0</v>
      </c>
      <c r="E573" s="8">
        <v>1</v>
      </c>
      <c r="F573" s="8">
        <v>0</v>
      </c>
      <c r="G573" s="8">
        <v>0</v>
      </c>
      <c r="H573" s="8">
        <v>0</v>
      </c>
      <c r="I573" s="8">
        <v>0</v>
      </c>
      <c r="J573" s="8">
        <v>4</v>
      </c>
      <c r="K573" s="8">
        <v>1</v>
      </c>
      <c r="L573" s="8">
        <v>10</v>
      </c>
      <c r="M573" s="8">
        <v>7</v>
      </c>
      <c r="N573" s="8">
        <v>4</v>
      </c>
      <c r="O573" s="8">
        <v>0</v>
      </c>
      <c r="P573" s="8">
        <v>6</v>
      </c>
      <c r="Q573" s="8">
        <v>4</v>
      </c>
      <c r="R573" s="8">
        <v>0</v>
      </c>
    </row>
    <row r="574" spans="1:18">
      <c r="A574" s="8" t="s">
        <v>1813</v>
      </c>
      <c r="B574" s="3" t="s">
        <v>241</v>
      </c>
      <c r="C574" s="8">
        <v>0</v>
      </c>
      <c r="D574" s="8">
        <v>0</v>
      </c>
      <c r="E574" s="8">
        <v>4</v>
      </c>
      <c r="F574" s="8">
        <v>2</v>
      </c>
      <c r="G574" s="8">
        <v>0</v>
      </c>
      <c r="H574" s="8">
        <v>0</v>
      </c>
      <c r="I574" s="8">
        <v>0</v>
      </c>
      <c r="J574" s="8">
        <v>6</v>
      </c>
      <c r="K574" s="8">
        <v>2</v>
      </c>
      <c r="L574" s="8">
        <v>8</v>
      </c>
      <c r="M574" s="8">
        <v>5</v>
      </c>
      <c r="N574" s="8">
        <v>4</v>
      </c>
      <c r="O574" s="8">
        <v>0</v>
      </c>
      <c r="P574" s="8">
        <v>4</v>
      </c>
      <c r="Q574" s="8">
        <v>3</v>
      </c>
      <c r="R574" s="8">
        <v>0</v>
      </c>
    </row>
    <row r="575" spans="1:18">
      <c r="A575" s="8" t="s">
        <v>1814</v>
      </c>
      <c r="B575" s="3" t="s">
        <v>243</v>
      </c>
      <c r="C575" s="8">
        <v>0</v>
      </c>
      <c r="D575" s="8">
        <v>0</v>
      </c>
      <c r="E575" s="8">
        <v>3</v>
      </c>
      <c r="F575" s="8">
        <v>3</v>
      </c>
      <c r="G575" s="8">
        <v>0</v>
      </c>
      <c r="H575" s="8">
        <v>0</v>
      </c>
      <c r="I575" s="8">
        <v>0</v>
      </c>
      <c r="J575" s="8">
        <v>11</v>
      </c>
      <c r="K575" s="8">
        <v>3</v>
      </c>
      <c r="L575" s="8">
        <v>14</v>
      </c>
      <c r="M575" s="8">
        <v>3</v>
      </c>
      <c r="N575" s="8">
        <v>4</v>
      </c>
      <c r="O575" s="8">
        <v>2</v>
      </c>
      <c r="P575" s="8">
        <v>5</v>
      </c>
      <c r="Q575" s="8">
        <v>2</v>
      </c>
      <c r="R575" s="8" t="s">
        <v>1815</v>
      </c>
    </row>
    <row r="576" spans="1:18">
      <c r="A576" s="8" t="s">
        <v>1816</v>
      </c>
      <c r="B576" s="3" t="s">
        <v>249</v>
      </c>
      <c r="C576" s="8">
        <v>0</v>
      </c>
      <c r="D576" s="8">
        <v>0</v>
      </c>
      <c r="E576" s="8">
        <v>2</v>
      </c>
      <c r="F576" s="8">
        <v>2</v>
      </c>
      <c r="G576" s="8">
        <v>0</v>
      </c>
      <c r="H576" s="8">
        <v>0</v>
      </c>
      <c r="I576" s="8">
        <v>0</v>
      </c>
      <c r="J576" s="8">
        <v>16</v>
      </c>
      <c r="K576" s="8">
        <v>0</v>
      </c>
      <c r="L576" s="8">
        <v>9</v>
      </c>
      <c r="M576" s="8">
        <v>0</v>
      </c>
      <c r="N576" s="8">
        <v>5</v>
      </c>
      <c r="O576" s="8">
        <v>1</v>
      </c>
      <c r="P576" s="8">
        <v>5</v>
      </c>
      <c r="Q576" s="8">
        <v>4</v>
      </c>
      <c r="R576" s="8">
        <v>0</v>
      </c>
    </row>
    <row r="577" spans="1:18">
      <c r="A577" s="8" t="s">
        <v>1817</v>
      </c>
      <c r="B577" s="3" t="s">
        <v>245</v>
      </c>
      <c r="C577" s="8">
        <v>0</v>
      </c>
      <c r="D577" s="8">
        <v>0</v>
      </c>
      <c r="E577" s="8">
        <v>1</v>
      </c>
      <c r="F577" s="8">
        <v>0</v>
      </c>
      <c r="G577" s="8">
        <v>0</v>
      </c>
      <c r="H577" s="8">
        <v>0</v>
      </c>
      <c r="I577" s="8">
        <v>0</v>
      </c>
      <c r="J577" s="8">
        <v>3</v>
      </c>
      <c r="K577" s="8">
        <v>4</v>
      </c>
      <c r="L577" s="8">
        <v>8</v>
      </c>
      <c r="M577" s="8">
        <v>9</v>
      </c>
      <c r="N577" s="8">
        <v>2</v>
      </c>
      <c r="O577" s="8">
        <v>1</v>
      </c>
      <c r="P577" s="8">
        <v>3</v>
      </c>
      <c r="Q577" s="8">
        <v>1</v>
      </c>
      <c r="R577" s="8">
        <v>0</v>
      </c>
    </row>
    <row r="578" spans="1:18">
      <c r="A578" s="8" t="s">
        <v>1818</v>
      </c>
      <c r="B578" s="3" t="s">
        <v>247</v>
      </c>
      <c r="C578" s="8">
        <v>0</v>
      </c>
      <c r="D578" s="8">
        <v>0</v>
      </c>
      <c r="E578" s="8">
        <v>2</v>
      </c>
      <c r="F578" s="8">
        <v>0</v>
      </c>
      <c r="G578" s="8">
        <v>0</v>
      </c>
      <c r="H578" s="8">
        <v>0</v>
      </c>
      <c r="I578" s="8">
        <v>0</v>
      </c>
      <c r="J578" s="8">
        <v>4</v>
      </c>
      <c r="K578" s="8">
        <v>4</v>
      </c>
      <c r="L578" s="8">
        <v>9</v>
      </c>
      <c r="M578" s="8">
        <v>6</v>
      </c>
      <c r="N578" s="8">
        <v>1</v>
      </c>
      <c r="O578" s="8">
        <v>0</v>
      </c>
      <c r="P578" s="8">
        <v>2</v>
      </c>
      <c r="Q578" s="8">
        <v>1</v>
      </c>
      <c r="R578" s="8">
        <v>0</v>
      </c>
    </row>
    <row r="579" spans="1:18">
      <c r="A579" s="8" t="s">
        <v>1819</v>
      </c>
      <c r="B579" s="3" t="s">
        <v>255</v>
      </c>
      <c r="C579" s="8">
        <v>1</v>
      </c>
      <c r="D579" s="8">
        <v>0</v>
      </c>
      <c r="E579" s="8">
        <v>2</v>
      </c>
      <c r="F579" s="8">
        <v>3</v>
      </c>
      <c r="G579" s="8">
        <v>1</v>
      </c>
      <c r="H579" s="8">
        <v>0</v>
      </c>
      <c r="I579" s="8">
        <v>0</v>
      </c>
      <c r="J579" s="8">
        <v>6</v>
      </c>
      <c r="K579" s="8">
        <v>3</v>
      </c>
      <c r="L579" s="8">
        <v>9</v>
      </c>
      <c r="M579" s="8">
        <v>10</v>
      </c>
      <c r="N579" s="8">
        <v>5</v>
      </c>
      <c r="O579" s="8">
        <v>0</v>
      </c>
      <c r="P579" s="8">
        <v>2</v>
      </c>
      <c r="Q579" s="8">
        <v>0</v>
      </c>
      <c r="R579" s="8">
        <v>0</v>
      </c>
    </row>
    <row r="580" spans="1:18">
      <c r="A580" s="8" t="s">
        <v>1820</v>
      </c>
      <c r="B580" s="3" t="s">
        <v>253</v>
      </c>
      <c r="C580" s="8">
        <v>1</v>
      </c>
      <c r="D580" s="8">
        <v>0</v>
      </c>
      <c r="E580" s="8">
        <v>0</v>
      </c>
      <c r="F580" s="8">
        <v>0</v>
      </c>
      <c r="G580" s="8">
        <v>1</v>
      </c>
      <c r="H580" s="8">
        <v>0</v>
      </c>
      <c r="I580" s="8">
        <v>0</v>
      </c>
      <c r="J580" s="8">
        <v>1</v>
      </c>
      <c r="K580" s="8">
        <v>1</v>
      </c>
      <c r="L580" s="8">
        <v>3</v>
      </c>
      <c r="M580" s="8">
        <v>18</v>
      </c>
      <c r="N580" s="8">
        <v>4</v>
      </c>
      <c r="O580" s="8">
        <v>0</v>
      </c>
      <c r="P580" s="8">
        <v>7</v>
      </c>
      <c r="Q580" s="8">
        <v>1</v>
      </c>
      <c r="R580" s="8">
        <v>0</v>
      </c>
    </row>
    <row r="581" spans="1:18">
      <c r="A581" s="8" t="s">
        <v>1821</v>
      </c>
      <c r="B581" s="3" t="s">
        <v>251</v>
      </c>
      <c r="C581" s="8">
        <v>1</v>
      </c>
      <c r="D581" s="8">
        <v>0</v>
      </c>
      <c r="E581" s="8">
        <v>0</v>
      </c>
      <c r="F581" s="8">
        <v>1</v>
      </c>
      <c r="G581" s="8">
        <v>1</v>
      </c>
      <c r="H581" s="8">
        <v>0</v>
      </c>
      <c r="I581" s="8">
        <v>0</v>
      </c>
      <c r="J581" s="8">
        <v>2</v>
      </c>
      <c r="K581" s="8">
        <v>1</v>
      </c>
      <c r="L581" s="8">
        <v>8</v>
      </c>
      <c r="M581" s="8">
        <v>7</v>
      </c>
      <c r="N581" s="8">
        <v>8</v>
      </c>
      <c r="O581" s="8">
        <v>0</v>
      </c>
      <c r="P581" s="8">
        <v>5</v>
      </c>
      <c r="Q581" s="8">
        <v>2</v>
      </c>
      <c r="R581" s="8">
        <v>0</v>
      </c>
    </row>
    <row r="582" spans="1:18">
      <c r="A582" s="8" t="s">
        <v>1822</v>
      </c>
      <c r="B582" s="3" t="s">
        <v>256</v>
      </c>
      <c r="C582" s="8">
        <v>0</v>
      </c>
      <c r="D582" s="8">
        <v>1</v>
      </c>
      <c r="E582" s="8">
        <v>1</v>
      </c>
      <c r="F582" s="8">
        <v>4</v>
      </c>
      <c r="G582" s="8">
        <v>1</v>
      </c>
      <c r="H582" s="8">
        <v>0</v>
      </c>
      <c r="I582" s="8">
        <v>0</v>
      </c>
      <c r="J582" s="8">
        <v>6</v>
      </c>
      <c r="K582" s="8">
        <v>3</v>
      </c>
      <c r="L582" s="8">
        <v>11</v>
      </c>
      <c r="M582" s="8">
        <v>5</v>
      </c>
      <c r="N582" s="8">
        <v>0</v>
      </c>
      <c r="O582" s="8">
        <v>0</v>
      </c>
      <c r="P582" s="8">
        <v>0</v>
      </c>
      <c r="Q582" s="8">
        <v>1</v>
      </c>
      <c r="R582" s="8">
        <v>0</v>
      </c>
    </row>
    <row r="583" spans="1:18">
      <c r="A583" s="8" t="s">
        <v>1823</v>
      </c>
      <c r="B583" s="3" t="s">
        <v>258</v>
      </c>
      <c r="C583" s="8">
        <v>0</v>
      </c>
      <c r="D583" s="8">
        <v>0</v>
      </c>
      <c r="E583" s="8">
        <v>0</v>
      </c>
      <c r="F583" s="8">
        <v>4</v>
      </c>
      <c r="G583" s="8">
        <v>0</v>
      </c>
      <c r="H583" s="8">
        <v>0</v>
      </c>
      <c r="I583" s="8">
        <v>0</v>
      </c>
      <c r="J583" s="8">
        <v>4</v>
      </c>
      <c r="K583" s="8">
        <v>1</v>
      </c>
      <c r="L583" s="8">
        <v>4</v>
      </c>
      <c r="M583" s="8">
        <v>3</v>
      </c>
      <c r="N583" s="8">
        <v>3</v>
      </c>
      <c r="O583" s="8">
        <v>1</v>
      </c>
      <c r="P583" s="8">
        <v>7</v>
      </c>
      <c r="Q583" s="8">
        <v>3</v>
      </c>
      <c r="R583" s="8" t="s">
        <v>1763</v>
      </c>
    </row>
    <row r="584" spans="1:18">
      <c r="A584" s="8" t="s">
        <v>1824</v>
      </c>
      <c r="B584" s="3" t="s">
        <v>260</v>
      </c>
      <c r="C584" s="8">
        <v>0</v>
      </c>
      <c r="D584" s="8">
        <v>0</v>
      </c>
      <c r="E584" s="8">
        <v>2</v>
      </c>
      <c r="F584" s="8">
        <v>1</v>
      </c>
      <c r="G584" s="8">
        <v>0</v>
      </c>
      <c r="H584" s="8">
        <v>1</v>
      </c>
      <c r="I584" s="8">
        <v>1</v>
      </c>
      <c r="J584" s="8">
        <v>3</v>
      </c>
      <c r="K584" s="8">
        <v>1</v>
      </c>
      <c r="L584" s="8">
        <v>9</v>
      </c>
      <c r="M584" s="8">
        <v>4</v>
      </c>
      <c r="N584" s="8">
        <v>1</v>
      </c>
      <c r="O584" s="8">
        <v>0</v>
      </c>
      <c r="P584" s="8">
        <v>6</v>
      </c>
      <c r="Q584" s="8">
        <v>6</v>
      </c>
      <c r="R584" s="8" t="s">
        <v>1825</v>
      </c>
    </row>
    <row r="585" spans="1:18">
      <c r="A585" s="8" t="s">
        <v>1826</v>
      </c>
      <c r="B585" s="3" t="s">
        <v>262</v>
      </c>
      <c r="C585" s="8">
        <v>0</v>
      </c>
      <c r="D585" s="8">
        <v>0</v>
      </c>
      <c r="E585" s="8">
        <v>1</v>
      </c>
      <c r="F585" s="8">
        <v>0</v>
      </c>
      <c r="G585" s="8">
        <v>0</v>
      </c>
      <c r="H585" s="8">
        <v>0</v>
      </c>
      <c r="I585" s="8">
        <v>0</v>
      </c>
      <c r="J585" s="8">
        <v>1</v>
      </c>
      <c r="K585" s="8">
        <v>0</v>
      </c>
      <c r="L585" s="8">
        <v>1</v>
      </c>
      <c r="M585" s="8">
        <v>2</v>
      </c>
      <c r="N585" s="8">
        <v>1</v>
      </c>
      <c r="O585" s="8">
        <v>0</v>
      </c>
      <c r="P585" s="8">
        <v>3</v>
      </c>
      <c r="Q585" s="8">
        <v>2</v>
      </c>
      <c r="R585" s="8">
        <v>0</v>
      </c>
    </row>
    <row r="586" spans="1:18">
      <c r="A586" s="8" t="s">
        <v>1862</v>
      </c>
      <c r="B586" s="3" t="s">
        <v>264</v>
      </c>
      <c r="C586" s="8">
        <v>0</v>
      </c>
      <c r="D586" s="8">
        <v>1</v>
      </c>
      <c r="E586" s="8">
        <v>2</v>
      </c>
      <c r="F586" s="8">
        <v>0</v>
      </c>
      <c r="G586" s="8">
        <v>1</v>
      </c>
      <c r="H586" s="8">
        <v>0</v>
      </c>
      <c r="I586" s="8">
        <v>0</v>
      </c>
      <c r="J586" s="8">
        <v>3</v>
      </c>
      <c r="K586" s="8">
        <v>2</v>
      </c>
      <c r="L586" s="8">
        <v>7</v>
      </c>
      <c r="M586" s="8">
        <v>10</v>
      </c>
      <c r="N586" s="8">
        <v>2</v>
      </c>
      <c r="O586" s="8">
        <v>0</v>
      </c>
      <c r="P586" s="8">
        <v>4</v>
      </c>
      <c r="Q586" s="8">
        <v>0</v>
      </c>
      <c r="R586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1672</v>
      </c>
      <c r="B1" s="46" t="s">
        <v>1671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1413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3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695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656</v>
      </c>
      <c r="B10" s="23" t="s">
        <v>640</v>
      </c>
      <c r="C10" s="4" t="s">
        <v>681</v>
      </c>
      <c r="D10" s="4" t="s">
        <v>682</v>
      </c>
      <c r="E10" s="4" t="str">
        <f>CONCATENATE(YEAR,":",MONTH,":",WEEK,":",WEEKDAY,":",$A10)</f>
        <v>2016:2:3:7:BADE_A_E</v>
      </c>
      <c r="F10" s="4">
        <f>MATCH($E10,REPORT_DATA_BY_COMP!$A:$A,0)</f>
        <v>490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657</v>
      </c>
      <c r="B11" s="23" t="s">
        <v>641</v>
      </c>
      <c r="C11" s="4" t="s">
        <v>683</v>
      </c>
      <c r="D11" s="4" t="s">
        <v>684</v>
      </c>
      <c r="E11" s="4" t="str">
        <f>CONCATENATE(YEAR,":",MONTH,":",WEEK,":",WEEKDAY,":",$A11)</f>
        <v>2016:2:3:7:BADE_B_E</v>
      </c>
      <c r="F11" s="4">
        <f>MATCH($E11,REPORT_DATA_BY_COMP!$A:$A,0)</f>
        <v>491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658</v>
      </c>
      <c r="B12" s="23" t="s">
        <v>642</v>
      </c>
      <c r="C12" s="4" t="s">
        <v>685</v>
      </c>
      <c r="D12" s="4" t="s">
        <v>686</v>
      </c>
      <c r="E12" s="4" t="str">
        <f>CONCATENATE(YEAR,":",MONTH,":",WEEK,":",WEEKDAY,":",$A12)</f>
        <v>2016:2:3:7:BADE_S</v>
      </c>
      <c r="F12" s="4">
        <f>MATCH($E12,REPORT_DATA_BY_COMP!$A:$A,0)</f>
        <v>492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8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10</v>
      </c>
      <c r="O12" s="11">
        <f>IFERROR(INDEX(REPORT_DATA_BY_COMP!$A:$AH,$F12,MATCH(O$8,REPORT_DATA_BY_COMP!$A$1:$AH$1,0)), "")</f>
        <v>7</v>
      </c>
      <c r="P12" s="11">
        <f>IFERROR(INDEX(REPORT_DATA_BY_COMP!$A:$AH,$F12,MATCH(P$8,REPORT_DATA_BY_COMP!$A$1:$AH$1,0)), "")</f>
        <v>12</v>
      </c>
      <c r="Q12" s="11">
        <f>IFERROR(INDEX(REPORT_DATA_BY_COMP!$A:$AH,$F12,MATCH(Q$8,REPORT_DATA_BY_COMP!$A$1:$AH$1,0)), "")</f>
        <v>0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 t="str">
        <f>IFERROR(INDEX(REPORT_DATA_BY_COMP!$A:$AH,$F12,MATCH(V$8,REPORT_DATA_BY_COMP!$A$1:$AH$1,0)), "")</f>
        <v>0L</v>
      </c>
    </row>
    <row r="13" spans="1:22">
      <c r="A13" s="22" t="s">
        <v>659</v>
      </c>
      <c r="B13" s="23" t="s">
        <v>643</v>
      </c>
      <c r="C13" s="4" t="s">
        <v>687</v>
      </c>
      <c r="D13" s="4" t="s">
        <v>688</v>
      </c>
      <c r="E13" s="4" t="str">
        <f>CONCATENATE(YEAR,":",MONTH,":",WEEK,":",WEEKDAY,":",$A13)</f>
        <v>2016:2:3:7:LONGTAN_E</v>
      </c>
      <c r="F13" s="4">
        <f>MATCH($E13,REPORT_DATA_BY_COMP!$A:$A,0)</f>
        <v>510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4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0</v>
      </c>
      <c r="I14" s="12">
        <f t="shared" si="0"/>
        <v>3</v>
      </c>
      <c r="J14" s="12">
        <f t="shared" si="0"/>
        <v>10</v>
      </c>
      <c r="K14" s="12">
        <f t="shared" si="0"/>
        <v>0</v>
      </c>
      <c r="L14" s="12">
        <f t="shared" si="0"/>
        <v>1</v>
      </c>
      <c r="M14" s="12">
        <f t="shared" si="0"/>
        <v>0</v>
      </c>
      <c r="N14" s="12">
        <f t="shared" si="0"/>
        <v>18</v>
      </c>
      <c r="O14" s="12">
        <f t="shared" si="0"/>
        <v>10</v>
      </c>
      <c r="P14" s="12">
        <f t="shared" si="0"/>
        <v>25</v>
      </c>
      <c r="Q14" s="12">
        <f t="shared" si="0"/>
        <v>14</v>
      </c>
      <c r="R14" s="12">
        <f t="shared" si="0"/>
        <v>19</v>
      </c>
      <c r="S14" s="12">
        <f t="shared" si="0"/>
        <v>0</v>
      </c>
      <c r="T14" s="12">
        <f t="shared" si="0"/>
        <v>15</v>
      </c>
      <c r="U14" s="12">
        <f t="shared" si="0"/>
        <v>6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2016:2:1:7:BADE</v>
      </c>
      <c r="F17" s="14">
        <f>MATCH($E17,REPORT_DATA_BY_DISTRICT!$A:$A, 0)</f>
        <v>92</v>
      </c>
      <c r="G17" s="11">
        <f>IFERROR(INDEX(REPORT_DATA_BY_DISTRICT!$A:$AH,$F17,MATCH(G$8,REPORT_DATA_BY_DISTRICT!$A$1:$AH$1,0)), "")</f>
        <v>2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7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19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23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18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2016:2:2:7:BADE</v>
      </c>
      <c r="F18" s="14">
        <f>MATCH($E18,REPORT_DATA_BY_DISTRICT!$A:$A, 0)</f>
        <v>122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0</v>
      </c>
      <c r="J18" s="11">
        <f>IFERROR(INDEX(REPORT_DATA_BY_DISTRICT!$A:$AH,$F18,MATCH(J$8,REPORT_DATA_BY_DISTRICT!$A$1:$AH$1,0)), "")</f>
        <v>13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13</v>
      </c>
      <c r="P18" s="11">
        <f>IFERROR(INDEX(REPORT_DATA_BY_DISTRICT!$A:$AH,$F18,MATCH(P$8,REPORT_DATA_BY_DISTRICT!$A$1:$AH$1,0)), "")</f>
        <v>20</v>
      </c>
      <c r="Q18" s="11">
        <f>IFERROR(INDEX(REPORT_DATA_BY_DISTRICT!$A:$AH,$F18,MATCH(Q$8,REPORT_DATA_BY_DISTRICT!$A$1:$AH$1,0)), "")</f>
        <v>21</v>
      </c>
      <c r="R18" s="11">
        <f>IFERROR(INDEX(REPORT_DATA_BY_DISTRICT!$A:$AH,$F18,MATCH(R$8,REPORT_DATA_BY_DISTRICT!$A$1:$AH$1,0)), "")</f>
        <v>19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22</v>
      </c>
      <c r="U18" s="11">
        <f>IFERROR(INDEX(REPORT_DATA_BY_DISTRICT!$A:$AH,$F18,MATCH(U$8,REPORT_DATA_BY_DISTRICT!$A$1:$AH$1,0)), "")</f>
        <v>9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2016:2:3:7:BADE</v>
      </c>
      <c r="F19" s="14">
        <f>MATCH($E19,REPORT_DATA_BY_DISTRICT!$A:$A, 0)</f>
        <v>152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3</v>
      </c>
      <c r="J19" s="11">
        <f>IFERROR(INDEX(REPORT_DATA_BY_DISTRICT!$A:$AH,$F19,MATCH(J$8,REPORT_DATA_BY_DISTRICT!$A$1:$AH$1,0)), "")</f>
        <v>10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18</v>
      </c>
      <c r="O19" s="11">
        <f>IFERROR(INDEX(REPORT_DATA_BY_DISTRICT!$A:$AH,$F19,MATCH(O$8,REPORT_DATA_BY_DISTRICT!$A$1:$AH$1,0)), "")</f>
        <v>10</v>
      </c>
      <c r="P19" s="11">
        <f>IFERROR(INDEX(REPORT_DATA_BY_DISTRICT!$A:$AH,$F19,MATCH(P$8,REPORT_DATA_BY_DISTRICT!$A$1:$AH$1,0)), "")</f>
        <v>25</v>
      </c>
      <c r="Q19" s="11">
        <f>IFERROR(INDEX(REPORT_DATA_BY_DISTRICT!$A:$AH,$F19,MATCH(Q$8,REPORT_DATA_BY_DISTRICT!$A$1:$AH$1,0)), "")</f>
        <v>14</v>
      </c>
      <c r="R19" s="11">
        <f>IFERROR(INDEX(REPORT_DATA_BY_DISTRICT!$A:$AH,$F19,MATCH(R$8,REPORT_DATA_BY_DISTRICT!$A$1:$AH$1,0)), "")</f>
        <v>19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15</v>
      </c>
      <c r="U19" s="11">
        <f>IFERROR(INDEX(REPORT_DATA_BY_DISTRICT!$A:$AH,$F19,MATCH(U$8,REPORT_DATA_BY_DISTRICT!$A$1:$AH$1,0)), "")</f>
        <v>6</v>
      </c>
      <c r="V19" s="11">
        <f>IFERROR(INDEX(REPORT_DATA_BY_DISTRICT!$A:$AH,$F19,MATCH(V$8,REPORT_DATA_BY_DISTRICT!$A$1:$AH$1,0)), "")</f>
        <v>0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2016:2:4:7:BADE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2016:2:5:7:BADE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3</v>
      </c>
      <c r="H22" s="19">
        <f t="shared" ref="H22:V22" si="1">SUM(H17:H21)</f>
        <v>0</v>
      </c>
      <c r="I22" s="19">
        <f t="shared" si="1"/>
        <v>6</v>
      </c>
      <c r="J22" s="19">
        <f>SUM(J17:J21)</f>
        <v>30</v>
      </c>
      <c r="K22" s="19">
        <f t="shared" si="1"/>
        <v>1</v>
      </c>
      <c r="L22" s="19">
        <f t="shared" si="1"/>
        <v>3</v>
      </c>
      <c r="M22" s="19">
        <f t="shared" si="1"/>
        <v>2</v>
      </c>
      <c r="N22" s="19">
        <f t="shared" si="1"/>
        <v>60</v>
      </c>
      <c r="O22" s="19">
        <f t="shared" si="1"/>
        <v>27</v>
      </c>
      <c r="P22" s="19">
        <f t="shared" si="1"/>
        <v>68</v>
      </c>
      <c r="Q22" s="19">
        <f t="shared" si="1"/>
        <v>69</v>
      </c>
      <c r="R22" s="19">
        <f t="shared" si="1"/>
        <v>54</v>
      </c>
      <c r="S22" s="19">
        <f t="shared" si="1"/>
        <v>2</v>
      </c>
      <c r="T22" s="19">
        <f t="shared" si="1"/>
        <v>55</v>
      </c>
      <c r="U22" s="19">
        <f t="shared" si="1"/>
        <v>19</v>
      </c>
      <c r="V22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2159" priority="47" operator="lessThan">
      <formula>0.5</formula>
    </cfRule>
    <cfRule type="cellIs" dxfId="2158" priority="48" operator="greaterThan">
      <formula>0.5</formula>
    </cfRule>
  </conditionalFormatting>
  <conditionalFormatting sqref="N10:N11">
    <cfRule type="cellIs" dxfId="2157" priority="45" operator="lessThan">
      <formula>4.5</formula>
    </cfRule>
    <cfRule type="cellIs" dxfId="2156" priority="46" operator="greaterThan">
      <formula>5.5</formula>
    </cfRule>
  </conditionalFormatting>
  <conditionalFormatting sqref="O10:O11">
    <cfRule type="cellIs" dxfId="2155" priority="43" operator="lessThan">
      <formula>1.5</formula>
    </cfRule>
    <cfRule type="cellIs" dxfId="2154" priority="44" operator="greaterThan">
      <formula>2.5</formula>
    </cfRule>
  </conditionalFormatting>
  <conditionalFormatting sqref="P10:P11">
    <cfRule type="cellIs" dxfId="2153" priority="41" operator="lessThan">
      <formula>4.5</formula>
    </cfRule>
    <cfRule type="cellIs" dxfId="2152" priority="42" operator="greaterThan">
      <formula>7.5</formula>
    </cfRule>
  </conditionalFormatting>
  <conditionalFormatting sqref="R10:S11">
    <cfRule type="cellIs" dxfId="2151" priority="39" operator="lessThan">
      <formula>2.5</formula>
    </cfRule>
    <cfRule type="cellIs" dxfId="2150" priority="40" operator="greaterThan">
      <formula>4.5</formula>
    </cfRule>
  </conditionalFormatting>
  <conditionalFormatting sqref="T10:T11">
    <cfRule type="cellIs" dxfId="2149" priority="37" operator="lessThan">
      <formula>2.5</formula>
    </cfRule>
    <cfRule type="cellIs" dxfId="2148" priority="38" operator="greaterThan">
      <formula>4.5</formula>
    </cfRule>
  </conditionalFormatting>
  <conditionalFormatting sqref="U10:U11">
    <cfRule type="cellIs" dxfId="2147" priority="36" operator="greaterThan">
      <formula>1.5</formula>
    </cfRule>
  </conditionalFormatting>
  <conditionalFormatting sqref="L10:V11">
    <cfRule type="expression" dxfId="2146" priority="33">
      <formula>L10=""</formula>
    </cfRule>
  </conditionalFormatting>
  <conditionalFormatting sqref="S10:S11">
    <cfRule type="cellIs" dxfId="2145" priority="34" operator="greaterThan">
      <formula>0.5</formula>
    </cfRule>
    <cfRule type="cellIs" dxfId="2144" priority="35" operator="lessThan">
      <formula>0.5</formula>
    </cfRule>
  </conditionalFormatting>
  <conditionalFormatting sqref="L12:M12">
    <cfRule type="cellIs" dxfId="2143" priority="31" operator="lessThan">
      <formula>0.5</formula>
    </cfRule>
    <cfRule type="cellIs" dxfId="2142" priority="32" operator="greaterThan">
      <formula>0.5</formula>
    </cfRule>
  </conditionalFormatting>
  <conditionalFormatting sqref="N12">
    <cfRule type="cellIs" dxfId="2141" priority="29" operator="lessThan">
      <formula>4.5</formula>
    </cfRule>
    <cfRule type="cellIs" dxfId="2140" priority="30" operator="greaterThan">
      <formula>5.5</formula>
    </cfRule>
  </conditionalFormatting>
  <conditionalFormatting sqref="O12">
    <cfRule type="cellIs" dxfId="2139" priority="27" operator="lessThan">
      <formula>1.5</formula>
    </cfRule>
    <cfRule type="cellIs" dxfId="2138" priority="28" operator="greaterThan">
      <formula>2.5</formula>
    </cfRule>
  </conditionalFormatting>
  <conditionalFormatting sqref="P12">
    <cfRule type="cellIs" dxfId="2137" priority="25" operator="lessThan">
      <formula>4.5</formula>
    </cfRule>
    <cfRule type="cellIs" dxfId="2136" priority="26" operator="greaterThan">
      <formula>7.5</formula>
    </cfRule>
  </conditionalFormatting>
  <conditionalFormatting sqref="R12:S12">
    <cfRule type="cellIs" dxfId="2135" priority="23" operator="lessThan">
      <formula>2.5</formula>
    </cfRule>
    <cfRule type="cellIs" dxfId="2134" priority="24" operator="greaterThan">
      <formula>4.5</formula>
    </cfRule>
  </conditionalFormatting>
  <conditionalFormatting sqref="T12">
    <cfRule type="cellIs" dxfId="2133" priority="21" operator="lessThan">
      <formula>2.5</formula>
    </cfRule>
    <cfRule type="cellIs" dxfId="2132" priority="22" operator="greaterThan">
      <formula>4.5</formula>
    </cfRule>
  </conditionalFormatting>
  <conditionalFormatting sqref="U12">
    <cfRule type="cellIs" dxfId="2131" priority="20" operator="greaterThan">
      <formula>1.5</formula>
    </cfRule>
  </conditionalFormatting>
  <conditionalFormatting sqref="L12:V12">
    <cfRule type="expression" dxfId="2130" priority="17">
      <formula>L12=""</formula>
    </cfRule>
  </conditionalFormatting>
  <conditionalFormatting sqref="S12">
    <cfRule type="cellIs" dxfId="2129" priority="18" operator="greaterThan">
      <formula>0.5</formula>
    </cfRule>
    <cfRule type="cellIs" dxfId="2128" priority="19" operator="lessThan">
      <formula>0.5</formula>
    </cfRule>
  </conditionalFormatting>
  <conditionalFormatting sqref="L13:M13">
    <cfRule type="cellIs" dxfId="2127" priority="15" operator="lessThan">
      <formula>0.5</formula>
    </cfRule>
    <cfRule type="cellIs" dxfId="2126" priority="16" operator="greaterThan">
      <formula>0.5</formula>
    </cfRule>
  </conditionalFormatting>
  <conditionalFormatting sqref="N13">
    <cfRule type="cellIs" dxfId="2125" priority="13" operator="lessThan">
      <formula>4.5</formula>
    </cfRule>
    <cfRule type="cellIs" dxfId="2124" priority="14" operator="greaterThan">
      <formula>5.5</formula>
    </cfRule>
  </conditionalFormatting>
  <conditionalFormatting sqref="O13">
    <cfRule type="cellIs" dxfId="2123" priority="11" operator="lessThan">
      <formula>1.5</formula>
    </cfRule>
    <cfRule type="cellIs" dxfId="2122" priority="12" operator="greaterThan">
      <formula>2.5</formula>
    </cfRule>
  </conditionalFormatting>
  <conditionalFormatting sqref="P13">
    <cfRule type="cellIs" dxfId="2121" priority="9" operator="lessThan">
      <formula>4.5</formula>
    </cfRule>
    <cfRule type="cellIs" dxfId="2120" priority="10" operator="greaterThan">
      <formula>7.5</formula>
    </cfRule>
  </conditionalFormatting>
  <conditionalFormatting sqref="R13:S13">
    <cfRule type="cellIs" dxfId="2119" priority="7" operator="lessThan">
      <formula>2.5</formula>
    </cfRule>
    <cfRule type="cellIs" dxfId="2118" priority="8" operator="greaterThan">
      <formula>4.5</formula>
    </cfRule>
  </conditionalFormatting>
  <conditionalFormatting sqref="T13">
    <cfRule type="cellIs" dxfId="2117" priority="5" operator="lessThan">
      <formula>2.5</formula>
    </cfRule>
    <cfRule type="cellIs" dxfId="2116" priority="6" operator="greaterThan">
      <formula>4.5</formula>
    </cfRule>
  </conditionalFormatting>
  <conditionalFormatting sqref="U13">
    <cfRule type="cellIs" dxfId="2115" priority="4" operator="greaterThan">
      <formula>1.5</formula>
    </cfRule>
  </conditionalFormatting>
  <conditionalFormatting sqref="L13:V13">
    <cfRule type="expression" dxfId="2114" priority="1">
      <formula>L13=""</formula>
    </cfRule>
  </conditionalFormatting>
  <conditionalFormatting sqref="S13">
    <cfRule type="cellIs" dxfId="2113" priority="2" operator="greaterThan">
      <formula>0.5</formula>
    </cfRule>
    <cfRule type="cellIs" dxfId="211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1673</v>
      </c>
      <c r="B1" s="46" t="s">
        <v>1674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1413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695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660</v>
      </c>
      <c r="B10" s="23" t="s">
        <v>644</v>
      </c>
      <c r="C10" s="4" t="s">
        <v>689</v>
      </c>
      <c r="D10" s="4" t="s">
        <v>690</v>
      </c>
      <c r="E10" s="4" t="str">
        <f>CONCATENATE(YEAR,":",MONTH,":",WEEK,":",WEEKDAY,":",$A10)</f>
        <v>2016:2:3:7:ZHONGLI_1_E</v>
      </c>
      <c r="F10" s="4">
        <f>MATCH($E10,REPORT_DATA_BY_COMP!$A:$A,0)</f>
        <v>576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0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2" t="s">
        <v>661</v>
      </c>
      <c r="B11" s="23" t="s">
        <v>645</v>
      </c>
      <c r="C11" s="4" t="s">
        <v>691</v>
      </c>
      <c r="D11" s="4" t="s">
        <v>692</v>
      </c>
      <c r="E11" s="4" t="str">
        <f>CONCATENATE(YEAR,":",MONTH,":",WEEK,":",WEEKDAY,":",$A11)</f>
        <v>2016:2:3:7:ZHONGLI_1_S</v>
      </c>
      <c r="F11" s="4">
        <f>MATCH($E11,REPORT_DATA_BY_COMP!$A:$A,0)</f>
        <v>577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662</v>
      </c>
      <c r="B12" s="23" t="s">
        <v>646</v>
      </c>
      <c r="C12" s="4" t="s">
        <v>693</v>
      </c>
      <c r="D12" s="4" t="s">
        <v>694</v>
      </c>
      <c r="E12" s="4" t="str">
        <f>CONCATENATE(YEAR,":",MONTH,":",WEEK,":",WEEKDAY,":",$A12)</f>
        <v>2016:2:3:7:ZHONGLI_2_E</v>
      </c>
      <c r="F12" s="4">
        <f>MATCH($E12,REPORT_DATA_BY_COMP!$A:$A,0)</f>
        <v>578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1391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5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23</v>
      </c>
      <c r="O13" s="12">
        <f t="shared" si="0"/>
        <v>8</v>
      </c>
      <c r="P13" s="12">
        <f t="shared" si="0"/>
        <v>26</v>
      </c>
      <c r="Q13" s="12">
        <f t="shared" si="0"/>
        <v>15</v>
      </c>
      <c r="R13" s="12">
        <f t="shared" si="0"/>
        <v>8</v>
      </c>
      <c r="S13" s="12">
        <f t="shared" si="0"/>
        <v>2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2016:2:1:7:ZHONGLI</v>
      </c>
      <c r="F16" s="14">
        <f>MATCH($E16,REPORT_DATA_BY_DISTRICT!$A:$A, 0)</f>
        <v>118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7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26</v>
      </c>
      <c r="O16" s="11">
        <f>IFERROR(INDEX(REPORT_DATA_BY_DISTRICT!$A:$AH,$F16,MATCH(O$8,REPORT_DATA_BY_DISTRICT!$A$1:$AH$1,0)), "")</f>
        <v>5</v>
      </c>
      <c r="P16" s="11">
        <f>IFERROR(INDEX(REPORT_DATA_BY_DISTRICT!$A:$AH,$F16,MATCH(P$8,REPORT_DATA_BY_DISTRICT!$A$1:$AH$1,0)), "")</f>
        <v>19</v>
      </c>
      <c r="Q16" s="11">
        <f>IFERROR(INDEX(REPORT_DATA_BY_DISTRICT!$A:$AH,$F16,MATCH(Q$8,REPORT_DATA_BY_DISTRICT!$A$1:$AH$1,0)), "")</f>
        <v>32</v>
      </c>
      <c r="R16" s="11">
        <f>IFERROR(INDEX(REPORT_DATA_BY_DISTRICT!$A:$AH,$F16,MATCH(R$8,REPORT_DATA_BY_DISTRICT!$A$1:$AH$1,0)), "")</f>
        <v>16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10</v>
      </c>
      <c r="U16" s="11">
        <f>IFERROR(INDEX(REPORT_DATA_BY_DISTRICT!$A:$AH,$F16,MATCH(U$8,REPORT_DATA_BY_DISTRICT!$A$1:$AH$1,0)), "")</f>
        <v>5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2016:2:2:7:ZHONGLI</v>
      </c>
      <c r="F17" s="14">
        <f>MATCH($E17,REPORT_DATA_BY_DISTRICT!$A:$A, 0)</f>
        <v>148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18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10</v>
      </c>
      <c r="Q17" s="11">
        <f>IFERROR(INDEX(REPORT_DATA_BY_DISTRICT!$A:$AH,$F17,MATCH(Q$8,REPORT_DATA_BY_DISTRICT!$A$1:$AH$1,0)), "")</f>
        <v>20</v>
      </c>
      <c r="R17" s="11">
        <f>IFERROR(INDEX(REPORT_DATA_BY_DISTRICT!$A:$AH,$F17,MATCH(R$8,REPORT_DATA_BY_DISTRICT!$A$1:$AH$1,0)), "")</f>
        <v>14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8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2016:2:3:7:ZHONGLI</v>
      </c>
      <c r="F18" s="14">
        <f>MATCH($E18,REPORT_DATA_BY_DISTRICT!$A:$A, 0)</f>
        <v>177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2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8</v>
      </c>
      <c r="P18" s="11">
        <f>IFERROR(INDEX(REPORT_DATA_BY_DISTRICT!$A:$AH,$F18,MATCH(P$8,REPORT_DATA_BY_DISTRICT!$A$1:$AH$1,0)), "")</f>
        <v>26</v>
      </c>
      <c r="Q18" s="11">
        <f>IFERROR(INDEX(REPORT_DATA_BY_DISTRICT!$A:$AH,$F18,MATCH(Q$8,REPORT_DATA_BY_DISTRICT!$A$1:$AH$1,0)), "")</f>
        <v>15</v>
      </c>
      <c r="R18" s="11">
        <f>IFERROR(INDEX(REPORT_DATA_BY_DISTRICT!$A:$AH,$F18,MATCH(R$8,REPORT_DATA_BY_DISTRICT!$A$1:$AH$1,0)), "")</f>
        <v>8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10</v>
      </c>
      <c r="U18" s="11">
        <f>IFERROR(INDEX(REPORT_DATA_BY_DISTRICT!$A:$AH,$F18,MATCH(U$8,REPORT_DATA_BY_DISTRICT!$A$1:$AH$1,0)), "")</f>
        <v>6</v>
      </c>
      <c r="V18" s="11">
        <f>IFERROR(INDEX(REPORT_DATA_BY_DISTRICT!$A:$AH,$F18,MATCH(V$8,REPORT_DATA_BY_DISTRICT!$A$1:$AH$1,0)), "")</f>
        <v>0</v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2016:2:4:7:ZHONGLI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2016:2:5:7:ZHONGLI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0</v>
      </c>
      <c r="I21" s="19">
        <f t="shared" si="1"/>
        <v>11</v>
      </c>
      <c r="J21" s="19">
        <f>SUM(J16:J20)</f>
        <v>14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67</v>
      </c>
      <c r="O21" s="19">
        <f t="shared" si="1"/>
        <v>16</v>
      </c>
      <c r="P21" s="19">
        <f t="shared" si="1"/>
        <v>55</v>
      </c>
      <c r="Q21" s="19">
        <f t="shared" si="1"/>
        <v>67</v>
      </c>
      <c r="R21" s="19">
        <f t="shared" si="1"/>
        <v>38</v>
      </c>
      <c r="S21" s="19">
        <f t="shared" si="1"/>
        <v>3</v>
      </c>
      <c r="T21" s="19">
        <f t="shared" si="1"/>
        <v>28</v>
      </c>
      <c r="U21" s="19">
        <f t="shared" si="1"/>
        <v>13</v>
      </c>
      <c r="V21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2111" priority="47" operator="lessThan">
      <formula>0.5</formula>
    </cfRule>
    <cfRule type="cellIs" dxfId="2110" priority="48" operator="greaterThan">
      <formula>0.5</formula>
    </cfRule>
  </conditionalFormatting>
  <conditionalFormatting sqref="N10:N11">
    <cfRule type="cellIs" dxfId="2109" priority="45" operator="lessThan">
      <formula>4.5</formula>
    </cfRule>
    <cfRule type="cellIs" dxfId="2108" priority="46" operator="greaterThan">
      <formula>5.5</formula>
    </cfRule>
  </conditionalFormatting>
  <conditionalFormatting sqref="O10:O11">
    <cfRule type="cellIs" dxfId="2107" priority="43" operator="lessThan">
      <formula>1.5</formula>
    </cfRule>
    <cfRule type="cellIs" dxfId="2106" priority="44" operator="greaterThan">
      <formula>2.5</formula>
    </cfRule>
  </conditionalFormatting>
  <conditionalFormatting sqref="P10:P11">
    <cfRule type="cellIs" dxfId="2105" priority="41" operator="lessThan">
      <formula>4.5</formula>
    </cfRule>
    <cfRule type="cellIs" dxfId="2104" priority="42" operator="greaterThan">
      <formula>7.5</formula>
    </cfRule>
  </conditionalFormatting>
  <conditionalFormatting sqref="R10:S11">
    <cfRule type="cellIs" dxfId="2103" priority="39" operator="lessThan">
      <formula>2.5</formula>
    </cfRule>
    <cfRule type="cellIs" dxfId="2102" priority="40" operator="greaterThan">
      <formula>4.5</formula>
    </cfRule>
  </conditionalFormatting>
  <conditionalFormatting sqref="T10:T11">
    <cfRule type="cellIs" dxfId="2101" priority="37" operator="lessThan">
      <formula>2.5</formula>
    </cfRule>
    <cfRule type="cellIs" dxfId="2100" priority="38" operator="greaterThan">
      <formula>4.5</formula>
    </cfRule>
  </conditionalFormatting>
  <conditionalFormatting sqref="U10:U11">
    <cfRule type="cellIs" dxfId="2099" priority="36" operator="greaterThan">
      <formula>1.5</formula>
    </cfRule>
  </conditionalFormatting>
  <conditionalFormatting sqref="L10:V11">
    <cfRule type="expression" dxfId="2098" priority="33">
      <formula>L10=""</formula>
    </cfRule>
  </conditionalFormatting>
  <conditionalFormatting sqref="S10:S11">
    <cfRule type="cellIs" dxfId="2097" priority="34" operator="greaterThan">
      <formula>0.5</formula>
    </cfRule>
    <cfRule type="cellIs" dxfId="2096" priority="35" operator="lessThan">
      <formula>0.5</formula>
    </cfRule>
  </conditionalFormatting>
  <conditionalFormatting sqref="L12:M12">
    <cfRule type="cellIs" dxfId="2095" priority="31" operator="lessThan">
      <formula>0.5</formula>
    </cfRule>
    <cfRule type="cellIs" dxfId="2094" priority="32" operator="greaterThan">
      <formula>0.5</formula>
    </cfRule>
  </conditionalFormatting>
  <conditionalFormatting sqref="N12">
    <cfRule type="cellIs" dxfId="2093" priority="29" operator="lessThan">
      <formula>4.5</formula>
    </cfRule>
    <cfRule type="cellIs" dxfId="2092" priority="30" operator="greaterThan">
      <formula>5.5</formula>
    </cfRule>
  </conditionalFormatting>
  <conditionalFormatting sqref="O12">
    <cfRule type="cellIs" dxfId="2091" priority="27" operator="lessThan">
      <formula>1.5</formula>
    </cfRule>
    <cfRule type="cellIs" dxfId="2090" priority="28" operator="greaterThan">
      <formula>2.5</formula>
    </cfRule>
  </conditionalFormatting>
  <conditionalFormatting sqref="P12">
    <cfRule type="cellIs" dxfId="2089" priority="25" operator="lessThan">
      <formula>4.5</formula>
    </cfRule>
    <cfRule type="cellIs" dxfId="2088" priority="26" operator="greaterThan">
      <formula>7.5</formula>
    </cfRule>
  </conditionalFormatting>
  <conditionalFormatting sqref="R12:S12">
    <cfRule type="cellIs" dxfId="2087" priority="23" operator="lessThan">
      <formula>2.5</formula>
    </cfRule>
    <cfRule type="cellIs" dxfId="2086" priority="24" operator="greaterThan">
      <formula>4.5</formula>
    </cfRule>
  </conditionalFormatting>
  <conditionalFormatting sqref="T12">
    <cfRule type="cellIs" dxfId="2085" priority="21" operator="lessThan">
      <formula>2.5</formula>
    </cfRule>
    <cfRule type="cellIs" dxfId="2084" priority="22" operator="greaterThan">
      <formula>4.5</formula>
    </cfRule>
  </conditionalFormatting>
  <conditionalFormatting sqref="U12">
    <cfRule type="cellIs" dxfId="2083" priority="20" operator="greaterThan">
      <formula>1.5</formula>
    </cfRule>
  </conditionalFormatting>
  <conditionalFormatting sqref="L12:V12">
    <cfRule type="expression" dxfId="2082" priority="17">
      <formula>L12=""</formula>
    </cfRule>
  </conditionalFormatting>
  <conditionalFormatting sqref="S12">
    <cfRule type="cellIs" dxfId="2081" priority="18" operator="greaterThan">
      <formula>0.5</formula>
    </cfRule>
    <cfRule type="cellIs" dxfId="2080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7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45</v>
      </c>
      <c r="B1" s="46" t="s">
        <v>700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1414</v>
      </c>
      <c r="C2" s="31" t="s">
        <v>1392</v>
      </c>
      <c r="D2" s="68">
        <v>88</v>
      </c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15</v>
      </c>
      <c r="H4" s="76"/>
      <c r="I4" s="76"/>
      <c r="J4" s="77"/>
      <c r="K4" s="47">
        <f>ROUND($D$2/12,0)</f>
        <v>7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EAST_ZONE_GRAPH_DATA!$G$39</f>
        <v>9</v>
      </c>
      <c r="H5" s="79"/>
      <c r="I5" s="79"/>
      <c r="J5" s="80"/>
      <c r="K5" s="50">
        <f>$L$37</f>
        <v>4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701</v>
      </c>
      <c r="B10" s="23" t="s">
        <v>702</v>
      </c>
      <c r="C10" s="4" t="s">
        <v>727</v>
      </c>
      <c r="D10" s="4" t="s">
        <v>728</v>
      </c>
      <c r="E10" s="4" t="str">
        <f>CONCATENATE(YEAR,":",MONTH,":",WEEK,":",WEEKDAY,":",$A10)</f>
        <v>2016:2:3:7:SONGSHAN_E</v>
      </c>
      <c r="F10" s="4">
        <f>MATCH($E10,REPORT_DATA_BY_COMP!$A:$A,0)</f>
        <v>529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13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 t="str">
        <f>IFERROR(INDEX(REPORT_DATA_BY_COMP!$A:$AH,$F10,MATCH(V$8,REPORT_DATA_BY_COMP!$A$1:$AH$1,0)), "")</f>
        <v>1_x0018_</v>
      </c>
    </row>
    <row r="11" spans="1:22">
      <c r="A11" s="22" t="s">
        <v>703</v>
      </c>
      <c r="B11" s="23" t="s">
        <v>704</v>
      </c>
      <c r="C11" s="4" t="s">
        <v>729</v>
      </c>
      <c r="D11" s="4" t="s">
        <v>730</v>
      </c>
      <c r="E11" s="4" t="str">
        <f>CONCATENATE(YEAR,":",MONTH,":",WEEK,":",WEEKDAY,":",$A11)</f>
        <v>2016:2:3:7:SONGSHAN_S</v>
      </c>
      <c r="F11" s="4">
        <f>MATCH($E11,REPORT_DATA_BY_COMP!$A:$A,0)</f>
        <v>530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705</v>
      </c>
      <c r="B12" s="23" t="s">
        <v>706</v>
      </c>
      <c r="C12" s="4" t="s">
        <v>731</v>
      </c>
      <c r="D12" s="4" t="s">
        <v>732</v>
      </c>
      <c r="E12" s="4" t="str">
        <f>CONCATENATE(YEAR,":",MONTH,":",WEEK,":",WEEKDAY,":",$A12)</f>
        <v>2016:2:3:7:NEIHU_E</v>
      </c>
      <c r="F12" s="4">
        <f>MATCH($E12,REPORT_DATA_BY_COMP!$A:$A,0)</f>
        <v>519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5</v>
      </c>
      <c r="V12" s="11">
        <f>IFERROR(INDEX(REPORT_DATA_BY_COMP!$A:$AH,$F12,MATCH(V$8,REPORT_DATA_BY_COMP!$A$1:$AH$1,0)), "")</f>
        <v>0</v>
      </c>
    </row>
    <row r="13" spans="1:22">
      <c r="A13" s="22" t="s">
        <v>707</v>
      </c>
      <c r="B13" s="23" t="s">
        <v>708</v>
      </c>
      <c r="C13" s="4" t="s">
        <v>733</v>
      </c>
      <c r="D13" s="4" t="s">
        <v>734</v>
      </c>
      <c r="E13" s="4" t="str">
        <f>CONCATENATE(YEAR,":",MONTH,":",WEEK,":",WEEKDAY,":",$A13)</f>
        <v>2016:2:3:7:NEIHU_S</v>
      </c>
      <c r="F13" s="4">
        <f>MATCH($E13,REPORT_DATA_BY_COMP!$A:$A,0)</f>
        <v>520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2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11</v>
      </c>
      <c r="J14" s="12">
        <f t="shared" si="0"/>
        <v>9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22</v>
      </c>
      <c r="O14" s="12">
        <f t="shared" si="0"/>
        <v>8</v>
      </c>
      <c r="P14" s="12">
        <f t="shared" si="0"/>
        <v>31</v>
      </c>
      <c r="Q14" s="12">
        <f t="shared" si="0"/>
        <v>33</v>
      </c>
      <c r="R14" s="12">
        <f t="shared" si="0"/>
        <v>21</v>
      </c>
      <c r="S14" s="12">
        <f t="shared" si="0"/>
        <v>0</v>
      </c>
      <c r="T14" s="12">
        <f t="shared" si="0"/>
        <v>19</v>
      </c>
      <c r="U14" s="12">
        <f t="shared" si="0"/>
        <v>10</v>
      </c>
      <c r="V14" s="12">
        <f t="shared" si="0"/>
        <v>0</v>
      </c>
    </row>
    <row r="15" spans="1:22">
      <c r="B15" s="5" t="s">
        <v>1424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709</v>
      </c>
      <c r="B16" s="23" t="s">
        <v>710</v>
      </c>
      <c r="C16" s="4" t="s">
        <v>735</v>
      </c>
      <c r="D16" s="4" t="s">
        <v>736</v>
      </c>
      <c r="E16" s="4" t="str">
        <f>CONCATENATE(YEAR,":",MONTH,":",WEEK,":",WEEKDAY,":",$A16)</f>
        <v>2016:2:3:7:JILONG_A_E</v>
      </c>
      <c r="F16" s="4">
        <f>MATCH($E16,REPORT_DATA_BY_COMP!$A:$A,0)</f>
        <v>506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5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5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11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2" t="s">
        <v>711</v>
      </c>
      <c r="B17" s="23" t="s">
        <v>712</v>
      </c>
      <c r="C17" s="4" t="s">
        <v>737</v>
      </c>
      <c r="D17" s="4" t="s">
        <v>738</v>
      </c>
      <c r="E17" s="4" t="str">
        <f>CONCATENATE(YEAR,":",MONTH,":",WEEK,":",WEEKDAY,":",$A17)</f>
        <v>2016:2:3:7:JILONG_B_E</v>
      </c>
      <c r="F17" s="4">
        <f>MATCH($E17,REPORT_DATA_BY_COMP!$A:$A,0)</f>
        <v>507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7</v>
      </c>
      <c r="R17" s="11">
        <f>IFERROR(INDEX(REPORT_DATA_BY_COMP!$A:$AH,$F17,MATCH(R$8,REPORT_DATA_BY_COMP!$A$1:$AH$1,0)), "")</f>
        <v>3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8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1409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0</v>
      </c>
      <c r="I18" s="12">
        <f t="shared" si="1"/>
        <v>2</v>
      </c>
      <c r="J18" s="12">
        <f t="shared" si="1"/>
        <v>11</v>
      </c>
      <c r="K18" s="12">
        <f t="shared" si="1"/>
        <v>0</v>
      </c>
      <c r="L18" s="12">
        <f t="shared" si="1"/>
        <v>1</v>
      </c>
      <c r="M18" s="12">
        <f t="shared" si="1"/>
        <v>1</v>
      </c>
      <c r="N18" s="12">
        <f t="shared" si="1"/>
        <v>13</v>
      </c>
      <c r="O18" s="12">
        <f t="shared" si="1"/>
        <v>6</v>
      </c>
      <c r="P18" s="12">
        <f t="shared" si="1"/>
        <v>18</v>
      </c>
      <c r="Q18" s="12">
        <f t="shared" si="1"/>
        <v>15</v>
      </c>
      <c r="R18" s="12">
        <f t="shared" si="1"/>
        <v>8</v>
      </c>
      <c r="S18" s="12">
        <f t="shared" si="1"/>
        <v>0</v>
      </c>
      <c r="T18" s="12">
        <f t="shared" si="1"/>
        <v>19</v>
      </c>
      <c r="U18" s="12">
        <f t="shared" si="1"/>
        <v>3</v>
      </c>
      <c r="V18" s="12">
        <f t="shared" si="1"/>
        <v>0</v>
      </c>
    </row>
    <row r="19" spans="1:22">
      <c r="B19" s="5" t="s">
        <v>1425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2" t="s">
        <v>713</v>
      </c>
      <c r="B20" s="23" t="s">
        <v>714</v>
      </c>
      <c r="C20" s="4" t="s">
        <v>739</v>
      </c>
      <c r="D20" s="4" t="s">
        <v>740</v>
      </c>
      <c r="E20" s="4" t="str">
        <f>CONCATENATE(YEAR,":",MONTH,":",WEEK,":",WEEKDAY,":",$A20)</f>
        <v>2016:2:3:7:XIZHI_A_E</v>
      </c>
      <c r="F20" s="4">
        <f>MATCH($E20,REPORT_DATA_BY_COMP!$A:$A,0)</f>
        <v>565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0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2</v>
      </c>
      <c r="O20" s="11">
        <f>IFERROR(INDEX(REPORT_DATA_BY_COMP!$A:$AH,$F20,MATCH(O$8,REPORT_DATA_BY_COMP!$A$1:$AH$1,0)), "")</f>
        <v>3</v>
      </c>
      <c r="P20" s="11">
        <f>IFERROR(INDEX(REPORT_DATA_BY_COMP!$A:$AH,$F20,MATCH(P$8,REPORT_DATA_BY_COMP!$A$1:$AH$1,0)), "")</f>
        <v>5</v>
      </c>
      <c r="Q20" s="11">
        <f>IFERROR(INDEX(REPORT_DATA_BY_COMP!$A:$AH,$F20,MATCH(Q$8,REPORT_DATA_BY_COMP!$A$1:$AH$1,0)), "")</f>
        <v>7</v>
      </c>
      <c r="R20" s="11">
        <f>IFERROR(INDEX(REPORT_DATA_BY_COMP!$A:$AH,$F20,MATCH(R$8,REPORT_DATA_BY_COMP!$A$1:$AH$1,0)), "")</f>
        <v>4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4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1</v>
      </c>
    </row>
    <row r="21" spans="1:22">
      <c r="A21" s="22" t="s">
        <v>715</v>
      </c>
      <c r="B21" s="23" t="s">
        <v>716</v>
      </c>
      <c r="C21" s="4" t="s">
        <v>741</v>
      </c>
      <c r="D21" s="4" t="s">
        <v>742</v>
      </c>
      <c r="E21" s="4" t="str">
        <f>CONCATENATE(YEAR,":",MONTH,":",WEEK,":",WEEKDAY,":",$A21)</f>
        <v>2016:2:3:7:XIZHI_B_E</v>
      </c>
      <c r="F21" s="4">
        <f>MATCH($E21,REPORT_DATA_BY_COMP!$A:$A,0)</f>
        <v>566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2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0</v>
      </c>
      <c r="P21" s="11">
        <f>IFERROR(INDEX(REPORT_DATA_BY_COMP!$A:$AH,$F21,MATCH(P$8,REPORT_DATA_BY_COMP!$A$1:$AH$1,0)), "")</f>
        <v>8</v>
      </c>
      <c r="Q21" s="11">
        <f>IFERROR(INDEX(REPORT_DATA_BY_COMP!$A:$AH,$F21,MATCH(Q$8,REPORT_DATA_BY_COMP!$A$1:$AH$1,0)), "")</f>
        <v>18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2" t="s">
        <v>717</v>
      </c>
      <c r="B22" s="23" t="s">
        <v>718</v>
      </c>
      <c r="C22" s="4" t="s">
        <v>743</v>
      </c>
      <c r="D22" s="4" t="s">
        <v>744</v>
      </c>
      <c r="E22" s="4" t="str">
        <f>CONCATENATE(YEAR,":",MONTH,":",WEEK,":",WEEKDAY,":",$A22)</f>
        <v>2016:2:3:7:XIZHI_S</v>
      </c>
      <c r="F22" s="4">
        <f>MATCH($E22,REPORT_DATA_BY_COMP!$A:$A,0)</f>
        <v>567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1</v>
      </c>
      <c r="M22" s="11">
        <f>IFERROR(INDEX(REPORT_DATA_BY_COMP!$A:$AH,$F22,MATCH(M$8,REPORT_DATA_BY_COMP!$A$1:$AH$1,0)), "")</f>
        <v>1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11</v>
      </c>
      <c r="Q22" s="11">
        <f>IFERROR(INDEX(REPORT_DATA_BY_COMP!$A:$AH,$F22,MATCH(Q$8,REPORT_DATA_BY_COMP!$A$1:$AH$1,0)), "")</f>
        <v>9</v>
      </c>
      <c r="R22" s="11">
        <f>IFERROR(INDEX(REPORT_DATA_BY_COMP!$A:$AH,$F22,MATCH(R$8,REPORT_DATA_BY_COMP!$A$1:$AH$1,0)), "")</f>
        <v>6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2</v>
      </c>
      <c r="U22" s="11">
        <f>IFERROR(INDEX(REPORT_DATA_BY_COMP!$A:$AH,$F22,MATCH(U$8,REPORT_DATA_BY_COMP!$A$1:$AH$1,0)), "")</f>
        <v>2</v>
      </c>
      <c r="V22" s="11">
        <f>IFERROR(INDEX(REPORT_DATA_BY_COMP!$A:$AH,$F22,MATCH(V$8,REPORT_DATA_BY_COMP!$A$1:$AH$1,0)), "")</f>
        <v>0</v>
      </c>
    </row>
    <row r="23" spans="1:22">
      <c r="B23" s="9" t="s">
        <v>1409</v>
      </c>
      <c r="C23" s="10"/>
      <c r="D23" s="10"/>
      <c r="E23" s="10"/>
      <c r="F23" s="10"/>
      <c r="G23" s="12">
        <f>SUM(G20:G22)</f>
        <v>0</v>
      </c>
      <c r="H23" s="12">
        <f t="shared" ref="H23:V23" si="2">SUM(H20:H22)</f>
        <v>0</v>
      </c>
      <c r="I23" s="12">
        <f t="shared" si="2"/>
        <v>1</v>
      </c>
      <c r="J23" s="12">
        <f t="shared" si="2"/>
        <v>3</v>
      </c>
      <c r="K23" s="12">
        <f>SUM(K20:K22)</f>
        <v>0</v>
      </c>
      <c r="L23" s="12">
        <f t="shared" si="2"/>
        <v>1</v>
      </c>
      <c r="M23" s="12">
        <f t="shared" si="2"/>
        <v>1</v>
      </c>
      <c r="N23" s="12">
        <f t="shared" si="2"/>
        <v>11</v>
      </c>
      <c r="O23" s="12">
        <f t="shared" si="2"/>
        <v>4</v>
      </c>
      <c r="P23" s="12">
        <f t="shared" si="2"/>
        <v>24</v>
      </c>
      <c r="Q23" s="12">
        <f t="shared" si="2"/>
        <v>34</v>
      </c>
      <c r="R23" s="12">
        <f t="shared" si="2"/>
        <v>14</v>
      </c>
      <c r="S23" s="12">
        <f t="shared" si="2"/>
        <v>0</v>
      </c>
      <c r="T23" s="12">
        <f t="shared" si="2"/>
        <v>7</v>
      </c>
      <c r="U23" s="12">
        <f t="shared" si="2"/>
        <v>3</v>
      </c>
      <c r="V23" s="12">
        <f t="shared" si="2"/>
        <v>1</v>
      </c>
    </row>
    <row r="24" spans="1:22">
      <c r="B24" s="5" t="s">
        <v>1426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2" t="s">
        <v>719</v>
      </c>
      <c r="B25" s="23" t="s">
        <v>720</v>
      </c>
      <c r="C25" s="4" t="s">
        <v>745</v>
      </c>
      <c r="D25" s="4" t="s">
        <v>746</v>
      </c>
      <c r="E25" s="4" t="str">
        <f>CONCATENATE(YEAR,":",MONTH,":",WEEK,":",WEEKDAY,":",$A25)</f>
        <v>2016:2:3:7:YILAN_E</v>
      </c>
      <c r="F25" s="4">
        <f>MATCH($E25,REPORT_DATA_BY_COMP!$A:$A,0)</f>
        <v>568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0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3</v>
      </c>
      <c r="O25" s="11">
        <f>IFERROR(INDEX(REPORT_DATA_BY_COMP!$A:$AH,$F25,MATCH(O$8,REPORT_DATA_BY_COMP!$A$1:$AH$1,0)), "")</f>
        <v>1</v>
      </c>
      <c r="P25" s="11">
        <f>IFERROR(INDEX(REPORT_DATA_BY_COMP!$A:$AH,$F25,MATCH(P$8,REPORT_DATA_BY_COMP!$A$1:$AH$1,0)), "")</f>
        <v>5</v>
      </c>
      <c r="Q25" s="11">
        <f>IFERROR(INDEX(REPORT_DATA_BY_COMP!$A:$AH,$F25,MATCH(Q$8,REPORT_DATA_BY_COMP!$A$1:$AH$1,0)), "")</f>
        <v>24</v>
      </c>
      <c r="R25" s="11">
        <f>IFERROR(INDEX(REPORT_DATA_BY_COMP!$A:$AH,$F25,MATCH(R$8,REPORT_DATA_BY_COMP!$A$1:$AH$1,0)), "")</f>
        <v>3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1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2" t="s">
        <v>721</v>
      </c>
      <c r="B26" s="23" t="s">
        <v>722</v>
      </c>
      <c r="C26" s="4" t="s">
        <v>747</v>
      </c>
      <c r="D26" s="4" t="s">
        <v>748</v>
      </c>
      <c r="E26" s="4" t="str">
        <f>CONCATENATE(YEAR,":",MONTH,":",WEEK,":",WEEKDAY,":",$A26)</f>
        <v>2016:2:3:7:YILAN_S</v>
      </c>
      <c r="F26" s="4">
        <f>MATCH($E26,REPORT_DATA_BY_COMP!$A:$A,0)</f>
        <v>569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1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3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9</v>
      </c>
      <c r="Q26" s="11">
        <f>IFERROR(INDEX(REPORT_DATA_BY_COMP!$A:$AH,$F26,MATCH(Q$8,REPORT_DATA_BY_COMP!$A$1:$AH$1,0)), "")</f>
        <v>16</v>
      </c>
      <c r="R26" s="11">
        <f>IFERROR(INDEX(REPORT_DATA_BY_COMP!$A:$AH,$F26,MATCH(R$8,REPORT_DATA_BY_COMP!$A$1:$AH$1,0)), "")</f>
        <v>6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3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2" t="s">
        <v>723</v>
      </c>
      <c r="B27" s="23" t="s">
        <v>724</v>
      </c>
      <c r="C27" s="4" t="s">
        <v>749</v>
      </c>
      <c r="D27" s="4" t="s">
        <v>750</v>
      </c>
      <c r="E27" s="4" t="str">
        <f>CONCATENATE(YEAR,":",MONTH,":",WEEK,":",WEEKDAY,":",$A27)</f>
        <v>2016:2:3:7:LUODONG_A_E</v>
      </c>
      <c r="F27" s="4">
        <f>MATCH($E27,REPORT_DATA_BY_COMP!$A:$A,0)</f>
        <v>511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1</v>
      </c>
      <c r="J27" s="11">
        <f>IFERROR(INDEX(REPORT_DATA_BY_COMP!$A:$AH,$F27,MATCH(J$8,REPORT_DATA_BY_COMP!$A$1:$AH$1,0)), "")</f>
        <v>0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4</v>
      </c>
      <c r="O27" s="11">
        <f>IFERROR(INDEX(REPORT_DATA_BY_COMP!$A:$AH,$F27,MATCH(O$8,REPORT_DATA_BY_COMP!$A$1:$AH$1,0)), "")</f>
        <v>2</v>
      </c>
      <c r="P27" s="11">
        <f>IFERROR(INDEX(REPORT_DATA_BY_COMP!$A:$AH,$F27,MATCH(P$8,REPORT_DATA_BY_COMP!$A$1:$AH$1,0)), "")</f>
        <v>9</v>
      </c>
      <c r="Q27" s="11">
        <f>IFERROR(INDEX(REPORT_DATA_BY_COMP!$A:$AH,$F27,MATCH(Q$8,REPORT_DATA_BY_COMP!$A$1:$AH$1,0)), "")</f>
        <v>3</v>
      </c>
      <c r="R27" s="11">
        <f>IFERROR(INDEX(REPORT_DATA_BY_COMP!$A:$AH,$F27,MATCH(R$8,REPORT_DATA_BY_COMP!$A$1:$AH$1,0)), "")</f>
        <v>2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 t="str">
        <f>IFERROR(INDEX(REPORT_DATA_BY_COMP!$A:$AH,$F27,MATCH(V$8,REPORT_DATA_BY_COMP!$A$1:$AH$1,0)), "")</f>
        <v>0`</v>
      </c>
    </row>
    <row r="28" spans="1:22">
      <c r="A28" s="22" t="s">
        <v>725</v>
      </c>
      <c r="B28" s="23" t="s">
        <v>726</v>
      </c>
      <c r="C28" s="4" t="s">
        <v>751</v>
      </c>
      <c r="D28" s="4" t="s">
        <v>752</v>
      </c>
      <c r="E28" s="4" t="str">
        <f>CONCATENATE(YEAR,":",MONTH,":",WEEK,":",WEEKDAY,":",$A28)</f>
        <v>2016:2:3:7:LUODONG_B_E</v>
      </c>
      <c r="F28" s="4">
        <f>MATCH($E28,REPORT_DATA_BY_COMP!$A:$A,0)</f>
        <v>512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4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0</v>
      </c>
      <c r="M28" s="11">
        <f>IFERROR(INDEX(REPORT_DATA_BY_COMP!$A:$AH,$F28,MATCH(M$8,REPORT_DATA_BY_COMP!$A$1:$AH$1,0)), "")</f>
        <v>0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7</v>
      </c>
      <c r="Q28" s="11">
        <f>IFERROR(INDEX(REPORT_DATA_BY_COMP!$A:$AH,$F28,MATCH(Q$8,REPORT_DATA_BY_COMP!$A$1:$AH$1,0)), "")</f>
        <v>10</v>
      </c>
      <c r="R28" s="11">
        <f>IFERROR(INDEX(REPORT_DATA_BY_COMP!$A:$AH,$F28,MATCH(R$8,REPORT_DATA_BY_COMP!$A$1:$AH$1,0)), "")</f>
        <v>5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5</v>
      </c>
      <c r="U28" s="11">
        <f>IFERROR(INDEX(REPORT_DATA_BY_COMP!$A:$AH,$F28,MATCH(U$8,REPORT_DATA_BY_COMP!$A$1:$AH$1,0)), "")</f>
        <v>0</v>
      </c>
      <c r="V28" s="11" t="str">
        <f>IFERROR(INDEX(REPORT_DATA_BY_COMP!$A:$AH,$F28,MATCH(V$8,REPORT_DATA_BY_COMP!$A$1:$AH$1,0)), "")</f>
        <v>0@</v>
      </c>
    </row>
    <row r="29" spans="1:22">
      <c r="B29" s="9" t="s">
        <v>1409</v>
      </c>
      <c r="C29" s="10"/>
      <c r="D29" s="10"/>
      <c r="E29" s="10"/>
      <c r="F29" s="10"/>
      <c r="G29" s="12">
        <f>SUM(G25:G28)</f>
        <v>0</v>
      </c>
      <c r="H29" s="12">
        <f t="shared" ref="H29:V29" si="3">SUM(H25:H28)</f>
        <v>1</v>
      </c>
      <c r="I29" s="12">
        <f t="shared" si="3"/>
        <v>2</v>
      </c>
      <c r="J29" s="12">
        <f t="shared" si="3"/>
        <v>6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15</v>
      </c>
      <c r="O29" s="12">
        <f t="shared" si="3"/>
        <v>8</v>
      </c>
      <c r="P29" s="12">
        <f t="shared" si="3"/>
        <v>30</v>
      </c>
      <c r="Q29" s="12">
        <f t="shared" si="3"/>
        <v>53</v>
      </c>
      <c r="R29" s="12">
        <f t="shared" si="3"/>
        <v>16</v>
      </c>
      <c r="S29" s="12">
        <f t="shared" si="3"/>
        <v>0</v>
      </c>
      <c r="T29" s="12">
        <f t="shared" si="3"/>
        <v>12</v>
      </c>
      <c r="U29" s="12">
        <f t="shared" si="3"/>
        <v>0</v>
      </c>
      <c r="V29" s="12">
        <f t="shared" si="3"/>
        <v>0</v>
      </c>
    </row>
    <row r="30" spans="1:22">
      <c r="A30" s="55"/>
      <c r="B30" s="3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32"/>
    </row>
    <row r="31" spans="1:22">
      <c r="B31" s="13" t="s">
        <v>1407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4" t="s">
        <v>1381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4" t="s">
        <v>1380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4" t="s">
        <v>1382</v>
      </c>
      <c r="C34" s="14"/>
      <c r="D34" s="14"/>
      <c r="E34" s="14" t="str">
        <f>CONCATENATE(YEAR,":",MONTH,":3:",WEEKLY_REPORT_DAY,":", $A$1)</f>
        <v>2016:2:3:7:EAST</v>
      </c>
      <c r="F34" s="14">
        <f>MATCH($E34,REPORT_DATA_BY_ZONE!$A:$A, 0)</f>
        <v>58</v>
      </c>
      <c r="G34" s="11">
        <f>IFERROR(INDEX(REPORT_DATA_BY_ZONE!$A:$AH,$F34,MATCH(G$8,REPORT_DATA_BY_ZONE!$A$1:$AH$1,0)), "")</f>
        <v>0</v>
      </c>
      <c r="H34" s="11">
        <f>IFERROR(INDEX(REPORT_DATA_BY_ZONE!$A:$AH,$F34,MATCH(H$8,REPORT_DATA_BY_ZONE!$A$1:$AH$1,0)), "")</f>
        <v>1</v>
      </c>
      <c r="I34" s="11">
        <f>IFERROR(INDEX(REPORT_DATA_BY_ZONE!$A:$AH,$F34,MATCH(I$8,REPORT_DATA_BY_ZONE!$A$1:$AH$1,0)), "")</f>
        <v>16</v>
      </c>
      <c r="J34" s="11">
        <f>IFERROR(INDEX(REPORT_DATA_BY_ZONE!$A:$AH,$F34,MATCH(J$8,REPORT_DATA_BY_ZONE!$A$1:$AH$1,0)), "")</f>
        <v>29</v>
      </c>
      <c r="K34" s="11">
        <f>IFERROR(INDEX(REPORT_DATA_BY_ZONE!$A:$AH,$F34,MATCH(K$8,REPORT_DATA_BY_ZONE!$A$1:$AH$1,0)), "")</f>
        <v>0</v>
      </c>
      <c r="L34" s="11">
        <f>IFERROR(INDEX(REPORT_DATA_BY_ZONE!$A:$AH,$F34,MATCH(L$8,REPORT_DATA_BY_ZONE!$A$1:$AH$1,0)), "")</f>
        <v>2</v>
      </c>
      <c r="M34" s="11">
        <f>IFERROR(INDEX(REPORT_DATA_BY_ZONE!$A:$AH,$F34,MATCH(M$8,REPORT_DATA_BY_ZONE!$A$1:$AH$1,0)), "")</f>
        <v>2</v>
      </c>
      <c r="N34" s="11">
        <f>IFERROR(INDEX(REPORT_DATA_BY_ZONE!$A:$AH,$F34,MATCH(N$8,REPORT_DATA_BY_ZONE!$A$1:$AH$1,0)), "")</f>
        <v>61</v>
      </c>
      <c r="O34" s="11">
        <f>IFERROR(INDEX(REPORT_DATA_BY_ZONE!$A:$AH,$F34,MATCH(O$8,REPORT_DATA_BY_ZONE!$A$1:$AH$1,0)), "")</f>
        <v>26</v>
      </c>
      <c r="P34" s="11">
        <f>IFERROR(INDEX(REPORT_DATA_BY_ZONE!$A:$AH,$F34,MATCH(P$8,REPORT_DATA_BY_ZONE!$A$1:$AH$1,0)), "")</f>
        <v>103</v>
      </c>
      <c r="Q34" s="11">
        <f>IFERROR(INDEX(REPORT_DATA_BY_ZONE!$A:$AH,$F34,MATCH(Q$8,REPORT_DATA_BY_ZONE!$A$1:$AH$1,0)), "")</f>
        <v>135</v>
      </c>
      <c r="R34" s="11">
        <f>IFERROR(INDEX(REPORT_DATA_BY_ZONE!$A:$AH,$F34,MATCH(R$8,REPORT_DATA_BY_ZONE!$A$1:$AH$1,0)), "")</f>
        <v>59</v>
      </c>
      <c r="S34" s="11">
        <f>IFERROR(INDEX(REPORT_DATA_BY_ZONE!$A:$AH,$F34,MATCH(S$8,REPORT_DATA_BY_ZONE!$A$1:$AH$1,0)), "")</f>
        <v>0</v>
      </c>
      <c r="T34" s="11">
        <f>IFERROR(INDEX(REPORT_DATA_BY_ZONE!$A:$AH,$F34,MATCH(T$8,REPORT_DATA_BY_ZONE!$A$1:$AH$1,0)), "")</f>
        <v>57</v>
      </c>
      <c r="U34" s="11">
        <f>IFERROR(INDEX(REPORT_DATA_BY_ZONE!$A:$AH,$F34,MATCH(U$8,REPORT_DATA_BY_ZONE!$A$1:$AH$1,0)), "")</f>
        <v>16</v>
      </c>
      <c r="V34" s="11">
        <f>IFERROR(INDEX(REPORT_DATA_BY_ZONE!$A:$AH,$F34,MATCH(V$8,REPORT_DATA_BY_ZONE!$A$1:$AH$1,0)), "")</f>
        <v>2</v>
      </c>
    </row>
    <row r="35" spans="2:22">
      <c r="B35" s="24" t="s">
        <v>1383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4" t="s">
        <v>1384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1409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5</v>
      </c>
      <c r="I37" s="19">
        <f t="shared" si="4"/>
        <v>48</v>
      </c>
      <c r="J37" s="19">
        <f t="shared" si="4"/>
        <v>103</v>
      </c>
      <c r="K37" s="19">
        <f t="shared" si="4"/>
        <v>2</v>
      </c>
      <c r="L37" s="19">
        <f t="shared" si="4"/>
        <v>4</v>
      </c>
      <c r="M37" s="19">
        <f t="shared" si="4"/>
        <v>4</v>
      </c>
      <c r="N37" s="19">
        <f t="shared" si="4"/>
        <v>194</v>
      </c>
      <c r="O37" s="19">
        <f t="shared" si="4"/>
        <v>71</v>
      </c>
      <c r="P37" s="19">
        <f t="shared" si="4"/>
        <v>252</v>
      </c>
      <c r="Q37" s="19">
        <f t="shared" si="4"/>
        <v>433</v>
      </c>
      <c r="R37" s="19">
        <f t="shared" si="4"/>
        <v>174</v>
      </c>
      <c r="S37" s="19">
        <f t="shared" si="4"/>
        <v>2</v>
      </c>
      <c r="T37" s="19">
        <f t="shared" si="4"/>
        <v>155</v>
      </c>
      <c r="U37" s="19">
        <f t="shared" si="4"/>
        <v>44</v>
      </c>
      <c r="V37" s="19">
        <f t="shared" si="4"/>
        <v>3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2079" priority="159" operator="lessThan">
      <formula>0.5</formula>
    </cfRule>
    <cfRule type="cellIs" dxfId="2078" priority="160" operator="greaterThan">
      <formula>0.5</formula>
    </cfRule>
  </conditionalFormatting>
  <conditionalFormatting sqref="N10:N11">
    <cfRule type="cellIs" dxfId="2077" priority="157" operator="lessThan">
      <formula>4.5</formula>
    </cfRule>
    <cfRule type="cellIs" dxfId="2076" priority="158" operator="greaterThan">
      <formula>5.5</formula>
    </cfRule>
  </conditionalFormatting>
  <conditionalFormatting sqref="O10:O11">
    <cfRule type="cellIs" dxfId="2075" priority="155" operator="lessThan">
      <formula>1.5</formula>
    </cfRule>
    <cfRule type="cellIs" dxfId="2074" priority="156" operator="greaterThan">
      <formula>2.5</formula>
    </cfRule>
  </conditionalFormatting>
  <conditionalFormatting sqref="P10:P11">
    <cfRule type="cellIs" dxfId="2073" priority="153" operator="lessThan">
      <formula>4.5</formula>
    </cfRule>
    <cfRule type="cellIs" dxfId="2072" priority="154" operator="greaterThan">
      <formula>7.5</formula>
    </cfRule>
  </conditionalFormatting>
  <conditionalFormatting sqref="R10:S11">
    <cfRule type="cellIs" dxfId="2071" priority="151" operator="lessThan">
      <formula>2.5</formula>
    </cfRule>
    <cfRule type="cellIs" dxfId="2070" priority="152" operator="greaterThan">
      <formula>4.5</formula>
    </cfRule>
  </conditionalFormatting>
  <conditionalFormatting sqref="T10:T11">
    <cfRule type="cellIs" dxfId="2069" priority="149" operator="lessThan">
      <formula>2.5</formula>
    </cfRule>
    <cfRule type="cellIs" dxfId="2068" priority="150" operator="greaterThan">
      <formula>4.5</formula>
    </cfRule>
  </conditionalFormatting>
  <conditionalFormatting sqref="U10:U11">
    <cfRule type="cellIs" dxfId="2067" priority="148" operator="greaterThan">
      <formula>1.5</formula>
    </cfRule>
  </conditionalFormatting>
  <conditionalFormatting sqref="L10:V11">
    <cfRule type="expression" dxfId="2066" priority="145">
      <formula>L10=""</formula>
    </cfRule>
  </conditionalFormatting>
  <conditionalFormatting sqref="S10:S11">
    <cfRule type="cellIs" dxfId="2065" priority="146" operator="greaterThan">
      <formula>0.5</formula>
    </cfRule>
    <cfRule type="cellIs" dxfId="2064" priority="147" operator="lessThan">
      <formula>0.5</formula>
    </cfRule>
  </conditionalFormatting>
  <conditionalFormatting sqref="L12:M13">
    <cfRule type="cellIs" dxfId="2063" priority="143" operator="lessThan">
      <formula>0.5</formula>
    </cfRule>
    <cfRule type="cellIs" dxfId="2062" priority="144" operator="greaterThan">
      <formula>0.5</formula>
    </cfRule>
  </conditionalFormatting>
  <conditionalFormatting sqref="N12:N13">
    <cfRule type="cellIs" dxfId="2061" priority="141" operator="lessThan">
      <formula>4.5</formula>
    </cfRule>
    <cfRule type="cellIs" dxfId="2060" priority="142" operator="greaterThan">
      <formula>5.5</formula>
    </cfRule>
  </conditionalFormatting>
  <conditionalFormatting sqref="O12:O13">
    <cfRule type="cellIs" dxfId="2059" priority="139" operator="lessThan">
      <formula>1.5</formula>
    </cfRule>
    <cfRule type="cellIs" dxfId="2058" priority="140" operator="greaterThan">
      <formula>2.5</formula>
    </cfRule>
  </conditionalFormatting>
  <conditionalFormatting sqref="P12:P13">
    <cfRule type="cellIs" dxfId="2057" priority="137" operator="lessThan">
      <formula>4.5</formula>
    </cfRule>
    <cfRule type="cellIs" dxfId="2056" priority="138" operator="greaterThan">
      <formula>7.5</formula>
    </cfRule>
  </conditionalFormatting>
  <conditionalFormatting sqref="R12:S13">
    <cfRule type="cellIs" dxfId="2055" priority="135" operator="lessThan">
      <formula>2.5</formula>
    </cfRule>
    <cfRule type="cellIs" dxfId="2054" priority="136" operator="greaterThan">
      <formula>4.5</formula>
    </cfRule>
  </conditionalFormatting>
  <conditionalFormatting sqref="T12:T13">
    <cfRule type="cellIs" dxfId="2053" priority="133" operator="lessThan">
      <formula>2.5</formula>
    </cfRule>
    <cfRule type="cellIs" dxfId="2052" priority="134" operator="greaterThan">
      <formula>4.5</formula>
    </cfRule>
  </conditionalFormatting>
  <conditionalFormatting sqref="U12:U13">
    <cfRule type="cellIs" dxfId="2051" priority="132" operator="greaterThan">
      <formula>1.5</formula>
    </cfRule>
  </conditionalFormatting>
  <conditionalFormatting sqref="L12:V13">
    <cfRule type="expression" dxfId="2050" priority="129">
      <formula>L12=""</formula>
    </cfRule>
  </conditionalFormatting>
  <conditionalFormatting sqref="S12:S13">
    <cfRule type="cellIs" dxfId="2049" priority="130" operator="greaterThan">
      <formula>0.5</formula>
    </cfRule>
    <cfRule type="cellIs" dxfId="2048" priority="131" operator="lessThan">
      <formula>0.5</formula>
    </cfRule>
  </conditionalFormatting>
  <conditionalFormatting sqref="L16:M17">
    <cfRule type="cellIs" dxfId="2047" priority="127" operator="lessThan">
      <formula>0.5</formula>
    </cfRule>
    <cfRule type="cellIs" dxfId="2046" priority="128" operator="greaterThan">
      <formula>0.5</formula>
    </cfRule>
  </conditionalFormatting>
  <conditionalFormatting sqref="N16:N17">
    <cfRule type="cellIs" dxfId="2045" priority="125" operator="lessThan">
      <formula>4.5</formula>
    </cfRule>
    <cfRule type="cellIs" dxfId="2044" priority="126" operator="greaterThan">
      <formula>5.5</formula>
    </cfRule>
  </conditionalFormatting>
  <conditionalFormatting sqref="O16:O17">
    <cfRule type="cellIs" dxfId="2043" priority="123" operator="lessThan">
      <formula>1.5</formula>
    </cfRule>
    <cfRule type="cellIs" dxfId="2042" priority="124" operator="greaterThan">
      <formula>2.5</formula>
    </cfRule>
  </conditionalFormatting>
  <conditionalFormatting sqref="P16:P17">
    <cfRule type="cellIs" dxfId="2041" priority="121" operator="lessThan">
      <formula>4.5</formula>
    </cfRule>
    <cfRule type="cellIs" dxfId="2040" priority="122" operator="greaterThan">
      <formula>7.5</formula>
    </cfRule>
  </conditionalFormatting>
  <conditionalFormatting sqref="R16:S17">
    <cfRule type="cellIs" dxfId="2039" priority="119" operator="lessThan">
      <formula>2.5</formula>
    </cfRule>
    <cfRule type="cellIs" dxfId="2038" priority="120" operator="greaterThan">
      <formula>4.5</formula>
    </cfRule>
  </conditionalFormatting>
  <conditionalFormatting sqref="T16:T17">
    <cfRule type="cellIs" dxfId="2037" priority="117" operator="lessThan">
      <formula>2.5</formula>
    </cfRule>
    <cfRule type="cellIs" dxfId="2036" priority="118" operator="greaterThan">
      <formula>4.5</formula>
    </cfRule>
  </conditionalFormatting>
  <conditionalFormatting sqref="U16:U17">
    <cfRule type="cellIs" dxfId="2035" priority="116" operator="greaterThan">
      <formula>1.5</formula>
    </cfRule>
  </conditionalFormatting>
  <conditionalFormatting sqref="L16:V17">
    <cfRule type="expression" dxfId="2034" priority="113">
      <formula>L16=""</formula>
    </cfRule>
  </conditionalFormatting>
  <conditionalFormatting sqref="S16:S17">
    <cfRule type="cellIs" dxfId="2033" priority="114" operator="greaterThan">
      <formula>0.5</formula>
    </cfRule>
    <cfRule type="cellIs" dxfId="2032" priority="115" operator="lessThan">
      <formula>0.5</formula>
    </cfRule>
  </conditionalFormatting>
  <conditionalFormatting sqref="L20:M21">
    <cfRule type="cellIs" dxfId="2031" priority="95" operator="lessThan">
      <formula>0.5</formula>
    </cfRule>
    <cfRule type="cellIs" dxfId="2030" priority="96" operator="greaterThan">
      <formula>0.5</formula>
    </cfRule>
  </conditionalFormatting>
  <conditionalFormatting sqref="N20:N21">
    <cfRule type="cellIs" dxfId="2029" priority="93" operator="lessThan">
      <formula>4.5</formula>
    </cfRule>
    <cfRule type="cellIs" dxfId="2028" priority="94" operator="greaterThan">
      <formula>5.5</formula>
    </cfRule>
  </conditionalFormatting>
  <conditionalFormatting sqref="O20:O21">
    <cfRule type="cellIs" dxfId="2027" priority="91" operator="lessThan">
      <formula>1.5</formula>
    </cfRule>
    <cfRule type="cellIs" dxfId="2026" priority="92" operator="greaterThan">
      <formula>2.5</formula>
    </cfRule>
  </conditionalFormatting>
  <conditionalFormatting sqref="P20:P21">
    <cfRule type="cellIs" dxfId="2025" priority="89" operator="lessThan">
      <formula>4.5</formula>
    </cfRule>
    <cfRule type="cellIs" dxfId="2024" priority="90" operator="greaterThan">
      <formula>7.5</formula>
    </cfRule>
  </conditionalFormatting>
  <conditionalFormatting sqref="R20:S21">
    <cfRule type="cellIs" dxfId="2023" priority="87" operator="lessThan">
      <formula>2.5</formula>
    </cfRule>
    <cfRule type="cellIs" dxfId="2022" priority="88" operator="greaterThan">
      <formula>4.5</formula>
    </cfRule>
  </conditionalFormatting>
  <conditionalFormatting sqref="T20:T21">
    <cfRule type="cellIs" dxfId="2021" priority="85" operator="lessThan">
      <formula>2.5</formula>
    </cfRule>
    <cfRule type="cellIs" dxfId="2020" priority="86" operator="greaterThan">
      <formula>4.5</formula>
    </cfRule>
  </conditionalFormatting>
  <conditionalFormatting sqref="U20:U21">
    <cfRule type="cellIs" dxfId="2019" priority="84" operator="greaterThan">
      <formula>1.5</formula>
    </cfRule>
  </conditionalFormatting>
  <conditionalFormatting sqref="L20:V21">
    <cfRule type="expression" dxfId="2018" priority="81">
      <formula>L20=""</formula>
    </cfRule>
  </conditionalFormatting>
  <conditionalFormatting sqref="S20:S21">
    <cfRule type="cellIs" dxfId="2017" priority="82" operator="greaterThan">
      <formula>0.5</formula>
    </cfRule>
    <cfRule type="cellIs" dxfId="2016" priority="83" operator="lessThan">
      <formula>0.5</formula>
    </cfRule>
  </conditionalFormatting>
  <conditionalFormatting sqref="L22:M22">
    <cfRule type="cellIs" dxfId="2015" priority="79" operator="lessThan">
      <formula>0.5</formula>
    </cfRule>
    <cfRule type="cellIs" dxfId="2014" priority="80" operator="greaterThan">
      <formula>0.5</formula>
    </cfRule>
  </conditionalFormatting>
  <conditionalFormatting sqref="N22">
    <cfRule type="cellIs" dxfId="2013" priority="77" operator="lessThan">
      <formula>4.5</formula>
    </cfRule>
    <cfRule type="cellIs" dxfId="2012" priority="78" operator="greaterThan">
      <formula>5.5</formula>
    </cfRule>
  </conditionalFormatting>
  <conditionalFormatting sqref="O22">
    <cfRule type="cellIs" dxfId="2011" priority="75" operator="lessThan">
      <formula>1.5</formula>
    </cfRule>
    <cfRule type="cellIs" dxfId="2010" priority="76" operator="greaterThan">
      <formula>2.5</formula>
    </cfRule>
  </conditionalFormatting>
  <conditionalFormatting sqref="P22">
    <cfRule type="cellIs" dxfId="2009" priority="73" operator="lessThan">
      <formula>4.5</formula>
    </cfRule>
    <cfRule type="cellIs" dxfId="2008" priority="74" operator="greaterThan">
      <formula>7.5</formula>
    </cfRule>
  </conditionalFormatting>
  <conditionalFormatting sqref="R22:S22">
    <cfRule type="cellIs" dxfId="2007" priority="71" operator="lessThan">
      <formula>2.5</formula>
    </cfRule>
    <cfRule type="cellIs" dxfId="2006" priority="72" operator="greaterThan">
      <formula>4.5</formula>
    </cfRule>
  </conditionalFormatting>
  <conditionalFormatting sqref="T22">
    <cfRule type="cellIs" dxfId="2005" priority="69" operator="lessThan">
      <formula>2.5</formula>
    </cfRule>
    <cfRule type="cellIs" dxfId="2004" priority="70" operator="greaterThan">
      <formula>4.5</formula>
    </cfRule>
  </conditionalFormatting>
  <conditionalFormatting sqref="U22">
    <cfRule type="cellIs" dxfId="2003" priority="68" operator="greaterThan">
      <formula>1.5</formula>
    </cfRule>
  </conditionalFormatting>
  <conditionalFormatting sqref="L22:V22">
    <cfRule type="expression" dxfId="2002" priority="65">
      <formula>L22=""</formula>
    </cfRule>
  </conditionalFormatting>
  <conditionalFormatting sqref="S22">
    <cfRule type="cellIs" dxfId="2001" priority="66" operator="greaterThan">
      <formula>0.5</formula>
    </cfRule>
    <cfRule type="cellIs" dxfId="2000" priority="67" operator="lessThan">
      <formula>0.5</formula>
    </cfRule>
  </conditionalFormatting>
  <conditionalFormatting sqref="L25:M26">
    <cfRule type="cellIs" dxfId="1999" priority="63" operator="lessThan">
      <formula>0.5</formula>
    </cfRule>
    <cfRule type="cellIs" dxfId="1998" priority="64" operator="greaterThan">
      <formula>0.5</formula>
    </cfRule>
  </conditionalFormatting>
  <conditionalFormatting sqref="N25:N26">
    <cfRule type="cellIs" dxfId="1997" priority="61" operator="lessThan">
      <formula>4.5</formula>
    </cfRule>
    <cfRule type="cellIs" dxfId="1996" priority="62" operator="greaterThan">
      <formula>5.5</formula>
    </cfRule>
  </conditionalFormatting>
  <conditionalFormatting sqref="O25:O26">
    <cfRule type="cellIs" dxfId="1995" priority="59" operator="lessThan">
      <formula>1.5</formula>
    </cfRule>
    <cfRule type="cellIs" dxfId="1994" priority="60" operator="greaterThan">
      <formula>2.5</formula>
    </cfRule>
  </conditionalFormatting>
  <conditionalFormatting sqref="P25:P26">
    <cfRule type="cellIs" dxfId="1993" priority="57" operator="lessThan">
      <formula>4.5</formula>
    </cfRule>
    <cfRule type="cellIs" dxfId="1992" priority="58" operator="greaterThan">
      <formula>7.5</formula>
    </cfRule>
  </conditionalFormatting>
  <conditionalFormatting sqref="R25:S26">
    <cfRule type="cellIs" dxfId="1991" priority="55" operator="lessThan">
      <formula>2.5</formula>
    </cfRule>
    <cfRule type="cellIs" dxfId="1990" priority="56" operator="greaterThan">
      <formula>4.5</formula>
    </cfRule>
  </conditionalFormatting>
  <conditionalFormatting sqref="T25:T26">
    <cfRule type="cellIs" dxfId="1989" priority="53" operator="lessThan">
      <formula>2.5</formula>
    </cfRule>
    <cfRule type="cellIs" dxfId="1988" priority="54" operator="greaterThan">
      <formula>4.5</formula>
    </cfRule>
  </conditionalFormatting>
  <conditionalFormatting sqref="U25:U26">
    <cfRule type="cellIs" dxfId="1987" priority="52" operator="greaterThan">
      <formula>1.5</formula>
    </cfRule>
  </conditionalFormatting>
  <conditionalFormatting sqref="L25:V26">
    <cfRule type="expression" dxfId="1986" priority="49">
      <formula>L25=""</formula>
    </cfRule>
  </conditionalFormatting>
  <conditionalFormatting sqref="S25:S26">
    <cfRule type="cellIs" dxfId="1985" priority="50" operator="greaterThan">
      <formula>0.5</formula>
    </cfRule>
    <cfRule type="cellIs" dxfId="1984" priority="51" operator="lessThan">
      <formula>0.5</formula>
    </cfRule>
  </conditionalFormatting>
  <conditionalFormatting sqref="L27:M27">
    <cfRule type="cellIs" dxfId="1983" priority="47" operator="lessThan">
      <formula>0.5</formula>
    </cfRule>
    <cfRule type="cellIs" dxfId="1982" priority="48" operator="greaterThan">
      <formula>0.5</formula>
    </cfRule>
  </conditionalFormatting>
  <conditionalFormatting sqref="N27">
    <cfRule type="cellIs" dxfId="1981" priority="45" operator="lessThan">
      <formula>4.5</formula>
    </cfRule>
    <cfRule type="cellIs" dxfId="1980" priority="46" operator="greaterThan">
      <formula>5.5</formula>
    </cfRule>
  </conditionalFormatting>
  <conditionalFormatting sqref="O27">
    <cfRule type="cellIs" dxfId="1979" priority="43" operator="lessThan">
      <formula>1.5</formula>
    </cfRule>
    <cfRule type="cellIs" dxfId="1978" priority="44" operator="greaterThan">
      <formula>2.5</formula>
    </cfRule>
  </conditionalFormatting>
  <conditionalFormatting sqref="P27">
    <cfRule type="cellIs" dxfId="1977" priority="41" operator="lessThan">
      <formula>4.5</formula>
    </cfRule>
    <cfRule type="cellIs" dxfId="1976" priority="42" operator="greaterThan">
      <formula>7.5</formula>
    </cfRule>
  </conditionalFormatting>
  <conditionalFormatting sqref="R27:S27">
    <cfRule type="cellIs" dxfId="1975" priority="39" operator="lessThan">
      <formula>2.5</formula>
    </cfRule>
    <cfRule type="cellIs" dxfId="1974" priority="40" operator="greaterThan">
      <formula>4.5</formula>
    </cfRule>
  </conditionalFormatting>
  <conditionalFormatting sqref="T27">
    <cfRule type="cellIs" dxfId="1973" priority="37" operator="lessThan">
      <formula>2.5</formula>
    </cfRule>
    <cfRule type="cellIs" dxfId="1972" priority="38" operator="greaterThan">
      <formula>4.5</formula>
    </cfRule>
  </conditionalFormatting>
  <conditionalFormatting sqref="U27">
    <cfRule type="cellIs" dxfId="1971" priority="36" operator="greaterThan">
      <formula>1.5</formula>
    </cfRule>
  </conditionalFormatting>
  <conditionalFormatting sqref="L27:V27">
    <cfRule type="expression" dxfId="1970" priority="33">
      <formula>L27=""</formula>
    </cfRule>
  </conditionalFormatting>
  <conditionalFormatting sqref="S27">
    <cfRule type="cellIs" dxfId="1969" priority="34" operator="greaterThan">
      <formula>0.5</formula>
    </cfRule>
    <cfRule type="cellIs" dxfId="1968" priority="35" operator="lessThan">
      <formula>0.5</formula>
    </cfRule>
  </conditionalFormatting>
  <conditionalFormatting sqref="L28:M28">
    <cfRule type="cellIs" dxfId="1967" priority="15" operator="lessThan">
      <formula>0.5</formula>
    </cfRule>
    <cfRule type="cellIs" dxfId="1966" priority="16" operator="greaterThan">
      <formula>0.5</formula>
    </cfRule>
  </conditionalFormatting>
  <conditionalFormatting sqref="N28">
    <cfRule type="cellIs" dxfId="1965" priority="13" operator="lessThan">
      <formula>4.5</formula>
    </cfRule>
    <cfRule type="cellIs" dxfId="1964" priority="14" operator="greaterThan">
      <formula>5.5</formula>
    </cfRule>
  </conditionalFormatting>
  <conditionalFormatting sqref="O28">
    <cfRule type="cellIs" dxfId="1963" priority="11" operator="lessThan">
      <formula>1.5</formula>
    </cfRule>
    <cfRule type="cellIs" dxfId="1962" priority="12" operator="greaterThan">
      <formula>2.5</formula>
    </cfRule>
  </conditionalFormatting>
  <conditionalFormatting sqref="P28">
    <cfRule type="cellIs" dxfId="1961" priority="9" operator="lessThan">
      <formula>4.5</formula>
    </cfRule>
    <cfRule type="cellIs" dxfId="1960" priority="10" operator="greaterThan">
      <formula>7.5</formula>
    </cfRule>
  </conditionalFormatting>
  <conditionalFormatting sqref="R28:S28">
    <cfRule type="cellIs" dxfId="1959" priority="7" operator="lessThan">
      <formula>2.5</formula>
    </cfRule>
    <cfRule type="cellIs" dxfId="1958" priority="8" operator="greaterThan">
      <formula>4.5</formula>
    </cfRule>
  </conditionalFormatting>
  <conditionalFormatting sqref="T28">
    <cfRule type="cellIs" dxfId="1957" priority="5" operator="lessThan">
      <formula>2.5</formula>
    </cfRule>
    <cfRule type="cellIs" dxfId="1956" priority="6" operator="greaterThan">
      <formula>4.5</formula>
    </cfRule>
  </conditionalFormatting>
  <conditionalFormatting sqref="U28">
    <cfRule type="cellIs" dxfId="1955" priority="4" operator="greaterThan">
      <formula>1.5</formula>
    </cfRule>
  </conditionalFormatting>
  <conditionalFormatting sqref="L28:V28">
    <cfRule type="expression" dxfId="1954" priority="1">
      <formula>L28=""</formula>
    </cfRule>
  </conditionalFormatting>
  <conditionalFormatting sqref="S28">
    <cfRule type="cellIs" dxfId="1953" priority="2" operator="greaterThan">
      <formula>0.5</formula>
    </cfRule>
    <cfRule type="cellIs" dxfId="195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H20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2014:1:0:0:EAST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2014:2:0:0:EAST</v>
      </c>
      <c r="F4" s="33">
        <f t="shared" ref="F4:F38" ca="1" si="5">MATCH($E4,INDIRECT(CONCATENATE($B$41,"$A:$A")),0)</f>
        <v>30</v>
      </c>
      <c r="G4" s="26">
        <f t="shared" ref="G4:G38" ca="1" si="6">INDEX(INDIRECT(CONCATENATE($B$41,"$A:$AG")),$F4,MATCH(G$2,INDIRECT(CONCATENATE($B$41,"$A$1:$AG$1")),0))</f>
        <v>6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2014:3:0:0:EAST</v>
      </c>
      <c r="F5" s="33">
        <f t="shared" ca="1" si="5"/>
        <v>38</v>
      </c>
      <c r="G5" s="26">
        <f t="shared" ca="1" si="6"/>
        <v>4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2014:4:0:0:EAST</v>
      </c>
      <c r="F6" s="33">
        <f t="shared" ca="1" si="5"/>
        <v>46</v>
      </c>
      <c r="G6" s="26">
        <f t="shared" ca="1" si="6"/>
        <v>7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2014:5:0:0:EAST</v>
      </c>
      <c r="F7" s="33">
        <f t="shared" ca="1" si="5"/>
        <v>54</v>
      </c>
      <c r="G7" s="26">
        <f t="shared" ca="1" si="6"/>
        <v>1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2014:6:0:0:EAST</v>
      </c>
      <c r="F8" s="33">
        <f t="shared" ca="1" si="5"/>
        <v>62</v>
      </c>
      <c r="G8" s="26">
        <f t="shared" ca="1" si="6"/>
        <v>8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2014:7:0:0:EAST</v>
      </c>
      <c r="F9" s="33">
        <f t="shared" ca="1" si="5"/>
        <v>70</v>
      </c>
      <c r="G9" s="26">
        <f t="shared" ca="1" si="6"/>
        <v>4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2014:8:0:0:EAST</v>
      </c>
      <c r="F10" s="33">
        <f t="shared" ca="1" si="5"/>
        <v>78</v>
      </c>
      <c r="G10" s="26">
        <f t="shared" ca="1" si="6"/>
        <v>2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2014:9:0:0:EAST</v>
      </c>
      <c r="F11" s="33">
        <f t="shared" ca="1" si="5"/>
        <v>86</v>
      </c>
      <c r="G11" s="26">
        <f t="shared" ca="1" si="6"/>
        <v>5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2014:10:0:0:EAST</v>
      </c>
      <c r="F12" s="33">
        <f t="shared" ca="1" si="5"/>
        <v>3</v>
      </c>
      <c r="G12" s="26">
        <f t="shared" ca="1" si="6"/>
        <v>5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2014:11:0:0:EAST</v>
      </c>
      <c r="F13" s="33">
        <f t="shared" ca="1" si="5"/>
        <v>12</v>
      </c>
      <c r="G13" s="26">
        <f t="shared" ca="1" si="6"/>
        <v>6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2014:12:0:0:EAST</v>
      </c>
      <c r="F14" s="33">
        <f t="shared" ca="1" si="5"/>
        <v>21</v>
      </c>
      <c r="G14" s="26">
        <f t="shared" ca="1" si="6"/>
        <v>10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2015:1:0:0:EAST</v>
      </c>
      <c r="F15" s="33">
        <f t="shared" ca="1" si="5"/>
        <v>125</v>
      </c>
      <c r="G15" s="26">
        <f t="shared" ca="1" si="6"/>
        <v>1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2015:2:0:0:EAST</v>
      </c>
      <c r="F16" s="33">
        <f t="shared" ca="1" si="5"/>
        <v>134</v>
      </c>
      <c r="G16" s="26">
        <f t="shared" ca="1" si="6"/>
        <v>5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2015:3:0:0:EAST</v>
      </c>
      <c r="F17" s="33">
        <f t="shared" ca="1" si="5"/>
        <v>144</v>
      </c>
      <c r="G17" s="26">
        <f t="shared" ca="1" si="6"/>
        <v>3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2015:4:0:0:EAST</v>
      </c>
      <c r="F18" s="33">
        <f t="shared" ca="1" si="5"/>
        <v>154</v>
      </c>
      <c r="G18" s="26">
        <f t="shared" ca="1" si="6"/>
        <v>5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2015:5:0:0:EAST</v>
      </c>
      <c r="F19" s="33">
        <f t="shared" ca="1" si="5"/>
        <v>164</v>
      </c>
      <c r="G19" s="26">
        <f t="shared" ca="1" si="6"/>
        <v>5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2015:6:0:0:EAST</v>
      </c>
      <c r="F20" s="33">
        <f t="shared" ca="1" si="5"/>
        <v>174</v>
      </c>
      <c r="G20" s="26">
        <f t="shared" ca="1" si="6"/>
        <v>4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2015:7:0:0:EAST</v>
      </c>
      <c r="F21" s="33">
        <f t="shared" ca="1" si="5"/>
        <v>184</v>
      </c>
      <c r="G21" s="26">
        <f t="shared" ca="1" si="6"/>
        <v>6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2015:8:0:0:EAST</v>
      </c>
      <c r="F22" s="33">
        <f t="shared" ca="1" si="5"/>
        <v>194</v>
      </c>
      <c r="G22" s="26">
        <f t="shared" ca="1" si="6"/>
        <v>7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2015:9:0:0:EAST</v>
      </c>
      <c r="F23" s="33">
        <f t="shared" ca="1" si="5"/>
        <v>204</v>
      </c>
      <c r="G23" s="26">
        <f t="shared" ca="1" si="6"/>
        <v>7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2015:10:0:0:EAST</v>
      </c>
      <c r="F24" s="33">
        <f t="shared" ca="1" si="5"/>
        <v>94</v>
      </c>
      <c r="G24" s="26">
        <f t="shared" ca="1" si="6"/>
        <v>6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2015:11:0:0:EAST</v>
      </c>
      <c r="F25" s="33">
        <f t="shared" ca="1" si="5"/>
        <v>104</v>
      </c>
      <c r="G25" s="26">
        <f t="shared" ca="1" si="6"/>
        <v>5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2015:12:0:0:EAST</v>
      </c>
      <c r="F26" s="33">
        <f t="shared" ca="1" si="5"/>
        <v>114</v>
      </c>
      <c r="G26" s="26">
        <f t="shared" ca="1" si="6"/>
        <v>4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2016:1:0:0:EAST</v>
      </c>
      <c r="F27" s="33">
        <f t="shared" ca="1" si="5"/>
        <v>214</v>
      </c>
      <c r="G27" s="26">
        <f t="shared" ca="1" si="6"/>
        <v>5</v>
      </c>
      <c r="H27" s="26">
        <f t="shared" si="3"/>
        <v>8</v>
      </c>
      <c r="I27" s="33">
        <f t="shared" ca="1" si="7"/>
        <v>3</v>
      </c>
      <c r="J27" s="11">
        <f t="shared" ca="1" si="8"/>
        <v>5</v>
      </c>
      <c r="K27" s="11">
        <f t="shared" ca="1" si="8"/>
        <v>0</v>
      </c>
      <c r="L27" s="11">
        <f t="shared" ca="1" si="8"/>
        <v>0</v>
      </c>
      <c r="M27" s="11">
        <f t="shared" ca="1" si="8"/>
        <v>7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2015:12:1:7:EAST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78</v>
      </c>
      <c r="AB27" s="26">
        <f t="shared" ref="AB27:AB38" ca="1" si="15">3*$B$45</f>
        <v>39</v>
      </c>
      <c r="AC27" s="26">
        <f t="shared" ref="AC27:AC38" ca="1" si="16">5*$B$45</f>
        <v>65</v>
      </c>
      <c r="AD27" s="26">
        <f t="shared" ref="AD27:AD38" ca="1" si="17">1*$B$45</f>
        <v>13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2016:2:0:0:EAST</v>
      </c>
      <c r="F28" s="33">
        <f t="shared" ca="1" si="5"/>
        <v>225</v>
      </c>
      <c r="G28" s="26">
        <f t="shared" ca="1" si="6"/>
        <v>4</v>
      </c>
      <c r="H28" s="26">
        <f t="shared" si="3"/>
        <v>8</v>
      </c>
      <c r="I28" s="33">
        <f t="shared" ca="1" si="7"/>
        <v>14</v>
      </c>
      <c r="J28" s="11">
        <f t="shared" ca="1" si="8"/>
        <v>1</v>
      </c>
      <c r="K28" s="11">
        <f t="shared" ca="1" si="8"/>
        <v>0</v>
      </c>
      <c r="L28" s="11">
        <f t="shared" ca="1" si="8"/>
        <v>1</v>
      </c>
      <c r="M28" s="11">
        <f t="shared" ca="1" si="8"/>
        <v>0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2015:12:2:7:EAST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78</v>
      </c>
      <c r="AB28" s="26">
        <f t="shared" ca="1" si="15"/>
        <v>39</v>
      </c>
      <c r="AC28" s="26">
        <f t="shared" ca="1" si="16"/>
        <v>65</v>
      </c>
      <c r="AD28" s="26">
        <f t="shared" ca="1" si="17"/>
        <v>13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2016:3:0:0:EAST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2015:12:3:7:EAST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78</v>
      </c>
      <c r="AB29" s="26">
        <f t="shared" ca="1" si="15"/>
        <v>39</v>
      </c>
      <c r="AC29" s="26">
        <f t="shared" ca="1" si="16"/>
        <v>65</v>
      </c>
      <c r="AD29" s="26">
        <f t="shared" ca="1" si="17"/>
        <v>13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2016:4:0:0:EAST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2015:12:4:7:EAST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78</v>
      </c>
      <c r="AB30" s="26">
        <f t="shared" ca="1" si="15"/>
        <v>39</v>
      </c>
      <c r="AC30" s="26">
        <f t="shared" ca="1" si="16"/>
        <v>65</v>
      </c>
      <c r="AD30" s="26">
        <f t="shared" ca="1" si="17"/>
        <v>13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2016:5:0:0:EAST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2016:1:1:7:EAST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3</v>
      </c>
      <c r="AA31" s="26">
        <f t="shared" ca="1" si="14"/>
        <v>78</v>
      </c>
      <c r="AB31" s="26">
        <f t="shared" ca="1" si="15"/>
        <v>39</v>
      </c>
      <c r="AC31" s="26">
        <f t="shared" ca="1" si="16"/>
        <v>65</v>
      </c>
      <c r="AD31" s="26">
        <f t="shared" ca="1" si="17"/>
        <v>13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2016:6:0:0:EAST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2016:1:2:7:EAST</v>
      </c>
      <c r="T32" s="33">
        <f t="shared" ca="1" si="18"/>
        <v>3</v>
      </c>
      <c r="U32" s="26">
        <f t="shared" ca="1" si="19"/>
        <v>1</v>
      </c>
      <c r="V32" s="26">
        <f t="shared" ca="1" si="12"/>
        <v>59</v>
      </c>
      <c r="W32" s="26">
        <f t="shared" ca="1" si="12"/>
        <v>0</v>
      </c>
      <c r="X32" s="26">
        <f t="shared" ca="1" si="12"/>
        <v>18</v>
      </c>
      <c r="Y32" s="26">
        <f t="shared" ca="1" si="12"/>
        <v>0</v>
      </c>
      <c r="Z32" s="26">
        <f t="shared" ca="1" si="13"/>
        <v>3</v>
      </c>
      <c r="AA32" s="26">
        <f t="shared" ca="1" si="14"/>
        <v>78</v>
      </c>
      <c r="AB32" s="26">
        <f t="shared" ca="1" si="15"/>
        <v>39</v>
      </c>
      <c r="AC32" s="26">
        <f t="shared" ca="1" si="16"/>
        <v>65</v>
      </c>
      <c r="AD32" s="26">
        <f t="shared" ca="1" si="17"/>
        <v>13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2016:7:0:0:EAST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2016:1:3:7:EAST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3</v>
      </c>
      <c r="AA33" s="26">
        <f t="shared" ca="1" si="14"/>
        <v>78</v>
      </c>
      <c r="AB33" s="26">
        <f t="shared" ca="1" si="15"/>
        <v>39</v>
      </c>
      <c r="AC33" s="26">
        <f t="shared" ca="1" si="16"/>
        <v>65</v>
      </c>
      <c r="AD33" s="26">
        <f t="shared" ca="1" si="17"/>
        <v>13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2016:8:0:0:EAST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2016:1:4:7:EAST</v>
      </c>
      <c r="T34" s="33">
        <f t="shared" ca="1" si="18"/>
        <v>14</v>
      </c>
      <c r="U34" s="26">
        <f t="shared" ca="1" si="19"/>
        <v>1</v>
      </c>
      <c r="V34" s="26">
        <f t="shared" ca="1" si="12"/>
        <v>66</v>
      </c>
      <c r="W34" s="26">
        <f t="shared" ca="1" si="12"/>
        <v>27</v>
      </c>
      <c r="X34" s="26">
        <f t="shared" ca="1" si="12"/>
        <v>57</v>
      </c>
      <c r="Y34" s="26">
        <f t="shared" ca="1" si="12"/>
        <v>0</v>
      </c>
      <c r="Z34" s="26">
        <f t="shared" ca="1" si="13"/>
        <v>3</v>
      </c>
      <c r="AA34" s="26">
        <f t="shared" ca="1" si="14"/>
        <v>78</v>
      </c>
      <c r="AB34" s="26">
        <f t="shared" ca="1" si="15"/>
        <v>39</v>
      </c>
      <c r="AC34" s="26">
        <f t="shared" ca="1" si="16"/>
        <v>65</v>
      </c>
      <c r="AD34" s="26">
        <f t="shared" ca="1" si="17"/>
        <v>13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2016:9:0:0:EAST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2016:1:5:7:EAST</v>
      </c>
      <c r="T35" s="33">
        <f t="shared" ca="1" si="18"/>
        <v>25</v>
      </c>
      <c r="U35" s="26">
        <f t="shared" ca="1" si="19"/>
        <v>3</v>
      </c>
      <c r="V35" s="26">
        <f t="shared" ca="1" si="12"/>
        <v>60</v>
      </c>
      <c r="W35" s="26">
        <f t="shared" ca="1" si="12"/>
        <v>21</v>
      </c>
      <c r="X35" s="26">
        <f t="shared" ca="1" si="12"/>
        <v>59</v>
      </c>
      <c r="Y35" s="26">
        <f t="shared" ca="1" si="12"/>
        <v>0</v>
      </c>
      <c r="Z35" s="26">
        <f t="shared" ca="1" si="13"/>
        <v>3</v>
      </c>
      <c r="AA35" s="26">
        <f t="shared" ca="1" si="14"/>
        <v>78</v>
      </c>
      <c r="AB35" s="26">
        <f t="shared" ca="1" si="15"/>
        <v>39</v>
      </c>
      <c r="AC35" s="26">
        <f t="shared" ca="1" si="16"/>
        <v>65</v>
      </c>
      <c r="AD35" s="26">
        <f t="shared" ca="1" si="17"/>
        <v>13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2016:10:0:0:EAST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2016:2:1:7:EAST</v>
      </c>
      <c r="T36" s="33">
        <f t="shared" ca="1" si="18"/>
        <v>36</v>
      </c>
      <c r="U36" s="26">
        <f t="shared" ca="1" si="19"/>
        <v>1</v>
      </c>
      <c r="V36" s="26">
        <f t="shared" ca="1" si="12"/>
        <v>70</v>
      </c>
      <c r="W36" s="26">
        <f t="shared" ca="1" si="12"/>
        <v>24</v>
      </c>
      <c r="X36" s="26">
        <f t="shared" ca="1" si="12"/>
        <v>68</v>
      </c>
      <c r="Y36" s="26">
        <f t="shared" ca="1" si="12"/>
        <v>0</v>
      </c>
      <c r="Z36" s="26">
        <f t="shared" ca="1" si="13"/>
        <v>3</v>
      </c>
      <c r="AA36" s="26">
        <f t="shared" ca="1" si="14"/>
        <v>78</v>
      </c>
      <c r="AB36" s="26">
        <f t="shared" ca="1" si="15"/>
        <v>39</v>
      </c>
      <c r="AC36" s="26">
        <f t="shared" ca="1" si="16"/>
        <v>65</v>
      </c>
      <c r="AD36" s="26">
        <f t="shared" ca="1" si="17"/>
        <v>13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2016:11:0:0:EAST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2016:2:2:7:EAST</v>
      </c>
      <c r="T37" s="33">
        <f t="shared" ca="1" si="18"/>
        <v>47</v>
      </c>
      <c r="U37" s="26">
        <f t="shared" ca="1" si="19"/>
        <v>1</v>
      </c>
      <c r="V37" s="26">
        <f t="shared" ca="1" si="12"/>
        <v>63</v>
      </c>
      <c r="W37" s="26">
        <f t="shared" ca="1" si="12"/>
        <v>21</v>
      </c>
      <c r="X37" s="26">
        <f t="shared" ca="1" si="12"/>
        <v>47</v>
      </c>
      <c r="Y37" s="26">
        <f t="shared" ca="1" si="12"/>
        <v>2</v>
      </c>
      <c r="Z37" s="26">
        <f t="shared" ca="1" si="13"/>
        <v>3</v>
      </c>
      <c r="AA37" s="26">
        <f t="shared" ca="1" si="14"/>
        <v>78</v>
      </c>
      <c r="AB37" s="26">
        <f t="shared" ca="1" si="15"/>
        <v>39</v>
      </c>
      <c r="AC37" s="26">
        <f t="shared" ca="1" si="16"/>
        <v>65</v>
      </c>
      <c r="AD37" s="26">
        <f t="shared" ca="1" si="17"/>
        <v>13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2016:12:0:0:EAST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2016:2:3:7:EAST</v>
      </c>
      <c r="T38" s="33">
        <f t="shared" ca="1" si="18"/>
        <v>58</v>
      </c>
      <c r="U38" s="26">
        <f t="shared" ca="1" si="19"/>
        <v>2</v>
      </c>
      <c r="V38" s="26">
        <f t="shared" ca="1" si="12"/>
        <v>61</v>
      </c>
      <c r="W38" s="26">
        <f t="shared" ca="1" si="12"/>
        <v>26</v>
      </c>
      <c r="X38" s="26">
        <f t="shared" ca="1" si="12"/>
        <v>59</v>
      </c>
      <c r="Y38" s="26">
        <f t="shared" ca="1" si="12"/>
        <v>0</v>
      </c>
      <c r="Z38" s="26">
        <f t="shared" ca="1" si="13"/>
        <v>3</v>
      </c>
      <c r="AA38" s="26">
        <f t="shared" ca="1" si="14"/>
        <v>78</v>
      </c>
      <c r="AB38" s="26">
        <f t="shared" ca="1" si="15"/>
        <v>39</v>
      </c>
      <c r="AC38" s="26">
        <f t="shared" ca="1" si="16"/>
        <v>65</v>
      </c>
      <c r="AD38" s="26">
        <f t="shared" ca="1" si="17"/>
        <v>13</v>
      </c>
    </row>
    <row r="39" spans="1:30">
      <c r="A39" s="8" t="s">
        <v>1465</v>
      </c>
      <c r="B39" s="2" t="s">
        <v>1457</v>
      </c>
      <c r="C39" s="33"/>
      <c r="D39" s="33"/>
      <c r="G39" s="8">
        <f ca="1">SUMIFS(G3:G38, $B3:$B38,YEAR,G3:G38,"&lt;&gt;#N/A")</f>
        <v>9</v>
      </c>
      <c r="H39" s="33"/>
      <c r="J39" s="8">
        <f ca="1">SUM(J3:J38)</f>
        <v>6</v>
      </c>
      <c r="K39" s="8">
        <f t="shared" ref="K39:O39" ca="1" si="20">SUM(K3:K38)</f>
        <v>0</v>
      </c>
      <c r="L39" s="8">
        <f t="shared" ca="1" si="20"/>
        <v>1</v>
      </c>
      <c r="M39" s="8">
        <f t="shared" ca="1" si="20"/>
        <v>7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13</v>
      </c>
    </row>
    <row r="46" spans="1:30">
      <c r="A46" s="8" t="s">
        <v>626</v>
      </c>
      <c r="B46" s="8">
        <f ca="1">SUM($M$39:$O$39)</f>
        <v>7</v>
      </c>
    </row>
    <row r="47" spans="1:30">
      <c r="A47" s="8" t="s">
        <v>627</v>
      </c>
      <c r="B47" s="8">
        <f ca="1">SUM($J$39:$L$39)</f>
        <v>7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50%</v>
      </c>
      <c r="C48" s="36">
        <f ca="1">IFERROR(B47/SUM(B46:B47),"0")</f>
        <v>0.5</v>
      </c>
      <c r="D48" s="8" t="str">
        <f ca="1">TEXT(C48,"00%")</f>
        <v>50%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88
Stake Actual YTD 年度實際:    9</v>
      </c>
      <c r="C49" s="8">
        <f ca="1">INDIRECT(CONCATENATE($B$39,"$D$2"))</f>
        <v>88</v>
      </c>
      <c r="D49" s="8">
        <f ca="1">$G$39</f>
        <v>9</v>
      </c>
    </row>
    <row r="50" spans="1:4" ht="23.25">
      <c r="A50" s="8" t="s">
        <v>1410</v>
      </c>
      <c r="B50" s="59" t="str">
        <f ca="1">INDIRECT(CONCATENATE($B$39, "$B$1"))</f>
        <v>East Zone</v>
      </c>
    </row>
    <row r="51" spans="1:4">
      <c r="B51" s="57" t="str">
        <f ca="1">INDIRECT(CONCATENATE($B$39, "$B$2"))</f>
        <v>臺北東地帶</v>
      </c>
    </row>
    <row r="52" spans="1:4">
      <c r="B52" s="57" t="str">
        <f ca="1">INDIRECT(CONCATENATE($B$39, "$B$6"))</f>
        <v>East Stake</v>
      </c>
    </row>
    <row r="53" spans="1:4">
      <c r="B53" s="57" t="str">
        <f ca="1">INDIRECT(CONCATENATE($B$39, "$B$7"))</f>
        <v>臺北東支聯會</v>
      </c>
    </row>
    <row r="54" spans="1:4">
      <c r="B54" s="58">
        <f ca="1">INDIRECT(CONCATENATE($B$39, "$B$4"))</f>
        <v>42421</v>
      </c>
    </row>
    <row r="56" spans="1:4">
      <c r="A56" s="8" t="str">
        <f ca="1">CONCATENATE("2014   ",SUMIF($G$3:$G$14,"&lt;&gt;#N/A",$G$3:$G$14))</f>
        <v>2014   58</v>
      </c>
    </row>
    <row r="57" spans="1:4">
      <c r="A57" s="8" t="str">
        <f ca="1">CONCATENATE("2015   ",SUMIF($G$15:$G$26,"&lt;&gt;#N/A",$G$15:$G$26))</f>
        <v>2015   58</v>
      </c>
    </row>
    <row r="58" spans="1:4">
      <c r="A58" s="8" t="str">
        <f ca="1">CONCATENATE("2016   ",SUMIF($G$27:$G$38,"&lt;&gt;#N/A",$G$27:$G$38))</f>
        <v>2016   9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C25" sqref="C2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1677</v>
      </c>
      <c r="B1" s="46" t="s">
        <v>1676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1414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701</v>
      </c>
      <c r="B10" s="23" t="s">
        <v>702</v>
      </c>
      <c r="C10" s="4" t="s">
        <v>727</v>
      </c>
      <c r="D10" s="4" t="s">
        <v>728</v>
      </c>
      <c r="E10" s="4" t="str">
        <f>CONCATENATE(YEAR,":",MONTH,":",WEEK,":",WEEKDAY,":",$A10)</f>
        <v>2016:2:3:7:SONGSHAN_E</v>
      </c>
      <c r="F10" s="4">
        <f>MATCH($E10,REPORT_DATA_BY_COMP!$A:$A,0)</f>
        <v>529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13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 t="str">
        <f>IFERROR(INDEX(REPORT_DATA_BY_COMP!$A:$AH,$F10,MATCH(V$8,REPORT_DATA_BY_COMP!$A$1:$AH$1,0)), "")</f>
        <v>1_x0018_</v>
      </c>
    </row>
    <row r="11" spans="1:22">
      <c r="A11" s="22" t="s">
        <v>703</v>
      </c>
      <c r="B11" s="23" t="s">
        <v>704</v>
      </c>
      <c r="C11" s="4" t="s">
        <v>729</v>
      </c>
      <c r="D11" s="4" t="s">
        <v>730</v>
      </c>
      <c r="E11" s="4" t="str">
        <f>CONCATENATE(YEAR,":",MONTH,":",WEEK,":",WEEKDAY,":",$A11)</f>
        <v>2016:2:3:7:SONGSHAN_S</v>
      </c>
      <c r="F11" s="4">
        <f>MATCH($E11,REPORT_DATA_BY_COMP!$A:$A,0)</f>
        <v>530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705</v>
      </c>
      <c r="B12" s="23" t="s">
        <v>706</v>
      </c>
      <c r="C12" s="4" t="s">
        <v>731</v>
      </c>
      <c r="D12" s="4" t="s">
        <v>732</v>
      </c>
      <c r="E12" s="4" t="str">
        <f>CONCATENATE(YEAR,":",MONTH,":",WEEK,":",WEEKDAY,":",$A12)</f>
        <v>2016:2:3:7:NEIHU_E</v>
      </c>
      <c r="F12" s="4">
        <f>MATCH($E12,REPORT_DATA_BY_COMP!$A:$A,0)</f>
        <v>519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5</v>
      </c>
      <c r="V12" s="11">
        <f>IFERROR(INDEX(REPORT_DATA_BY_COMP!$A:$AH,$F12,MATCH(V$8,REPORT_DATA_BY_COMP!$A$1:$AH$1,0)), "")</f>
        <v>0</v>
      </c>
    </row>
    <row r="13" spans="1:22">
      <c r="A13" s="22" t="s">
        <v>707</v>
      </c>
      <c r="B13" s="23" t="s">
        <v>708</v>
      </c>
      <c r="C13" s="4" t="s">
        <v>733</v>
      </c>
      <c r="D13" s="4" t="s">
        <v>734</v>
      </c>
      <c r="E13" s="4" t="str">
        <f>CONCATENATE(YEAR,":",MONTH,":",WEEK,":",WEEKDAY,":",$A13)</f>
        <v>2016:2:3:7:NEIHU_S</v>
      </c>
      <c r="F13" s="4">
        <f>MATCH($E13,REPORT_DATA_BY_COMP!$A:$A,0)</f>
        <v>520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2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11</v>
      </c>
      <c r="J14" s="12">
        <f t="shared" si="0"/>
        <v>9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22</v>
      </c>
      <c r="O14" s="12">
        <f t="shared" si="0"/>
        <v>8</v>
      </c>
      <c r="P14" s="12">
        <f t="shared" si="0"/>
        <v>31</v>
      </c>
      <c r="Q14" s="12">
        <f t="shared" si="0"/>
        <v>33</v>
      </c>
      <c r="R14" s="12">
        <f t="shared" si="0"/>
        <v>21</v>
      </c>
      <c r="S14" s="12">
        <f t="shared" si="0"/>
        <v>0</v>
      </c>
      <c r="T14" s="12">
        <f t="shared" si="0"/>
        <v>19</v>
      </c>
      <c r="U14" s="12">
        <f t="shared" si="0"/>
        <v>10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2016:2:1:7:SONGSHAN</v>
      </c>
      <c r="F17" s="14">
        <f>MATCH($E17,REPORT_DATA_BY_DISTRICT!$A:$A, 0)</f>
        <v>103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12</v>
      </c>
      <c r="J17" s="11">
        <f>IFERROR(INDEX(REPORT_DATA_BY_DISTRICT!$A:$AH,$F17,MATCH(J$8,REPORT_DATA_BY_DISTRICT!$A$1:$AH$1,0)), "")</f>
        <v>14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26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30</v>
      </c>
      <c r="Q17" s="11">
        <f>IFERROR(INDEX(REPORT_DATA_BY_DISTRICT!$A:$AH,$F17,MATCH(Q$8,REPORT_DATA_BY_DISTRICT!$A$1:$AH$1,0)), "")</f>
        <v>39</v>
      </c>
      <c r="R17" s="11">
        <f>IFERROR(INDEX(REPORT_DATA_BY_DISTRICT!$A:$AH,$F17,MATCH(R$8,REPORT_DATA_BY_DISTRICT!$A$1:$AH$1,0)), "")</f>
        <v>19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15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1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2016:2:2:7:SONGSHAN</v>
      </c>
      <c r="F18" s="14">
        <f>MATCH($E18,REPORT_DATA_BY_DISTRICT!$A:$A, 0)</f>
        <v>133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9</v>
      </c>
      <c r="J18" s="11">
        <f>IFERROR(INDEX(REPORT_DATA_BY_DISTRICT!$A:$AH,$F18,MATCH(J$8,REPORT_DATA_BY_DISTRICT!$A$1:$AH$1,0)), "")</f>
        <v>13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7</v>
      </c>
      <c r="P18" s="11">
        <f>IFERROR(INDEX(REPORT_DATA_BY_DISTRICT!$A:$AH,$F18,MATCH(P$8,REPORT_DATA_BY_DISTRICT!$A$1:$AH$1,0)), "")</f>
        <v>23</v>
      </c>
      <c r="Q18" s="11">
        <f>IFERROR(INDEX(REPORT_DATA_BY_DISTRICT!$A:$AH,$F18,MATCH(Q$8,REPORT_DATA_BY_DISTRICT!$A$1:$AH$1,0)), "")</f>
        <v>31</v>
      </c>
      <c r="R18" s="11">
        <f>IFERROR(INDEX(REPORT_DATA_BY_DISTRICT!$A:$AH,$F18,MATCH(R$8,REPORT_DATA_BY_DISTRICT!$A$1:$AH$1,0)), "")</f>
        <v>14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19</v>
      </c>
      <c r="U18" s="11">
        <f>IFERROR(INDEX(REPORT_DATA_BY_DISTRICT!$A:$AH,$F18,MATCH(U$8,REPORT_DATA_BY_DISTRICT!$A$1:$AH$1,0)), "")</f>
        <v>7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2016:2:3:7:SONGSHAN</v>
      </c>
      <c r="F19" s="14">
        <f>MATCH($E19,REPORT_DATA_BY_DISTRICT!$A:$A, 0)</f>
        <v>162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11</v>
      </c>
      <c r="J19" s="11">
        <f>IFERROR(INDEX(REPORT_DATA_BY_DISTRICT!$A:$AH,$F19,MATCH(J$8,REPORT_DATA_BY_DISTRICT!$A$1:$AH$1,0)), "")</f>
        <v>9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22</v>
      </c>
      <c r="O19" s="11">
        <f>IFERROR(INDEX(REPORT_DATA_BY_DISTRICT!$A:$AH,$F19,MATCH(O$8,REPORT_DATA_BY_DISTRICT!$A$1:$AH$1,0)), "")</f>
        <v>8</v>
      </c>
      <c r="P19" s="11">
        <f>IFERROR(INDEX(REPORT_DATA_BY_DISTRICT!$A:$AH,$F19,MATCH(P$8,REPORT_DATA_BY_DISTRICT!$A$1:$AH$1,0)), "")</f>
        <v>31</v>
      </c>
      <c r="Q19" s="11">
        <f>IFERROR(INDEX(REPORT_DATA_BY_DISTRICT!$A:$AH,$F19,MATCH(Q$8,REPORT_DATA_BY_DISTRICT!$A$1:$AH$1,0)), "")</f>
        <v>33</v>
      </c>
      <c r="R19" s="11">
        <f>IFERROR(INDEX(REPORT_DATA_BY_DISTRICT!$A:$AH,$F19,MATCH(R$8,REPORT_DATA_BY_DISTRICT!$A$1:$AH$1,0)), "")</f>
        <v>21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19</v>
      </c>
      <c r="U19" s="11">
        <f>IFERROR(INDEX(REPORT_DATA_BY_DISTRICT!$A:$AH,$F19,MATCH(U$8,REPORT_DATA_BY_DISTRICT!$A$1:$AH$1,0)), "")</f>
        <v>10</v>
      </c>
      <c r="V19" s="11">
        <f>IFERROR(INDEX(REPORT_DATA_BY_DISTRICT!$A:$AH,$F19,MATCH(V$8,REPORT_DATA_BY_DISTRICT!$A$1:$AH$1,0)), "")</f>
        <v>1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2016:2:4:7:SONGSHAN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2016:2:5:7:SONGSHAN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32</v>
      </c>
      <c r="J22" s="19">
        <f>SUM(J17:J21)</f>
        <v>36</v>
      </c>
      <c r="K22" s="19">
        <f t="shared" si="1"/>
        <v>0</v>
      </c>
      <c r="L22" s="19">
        <f t="shared" si="1"/>
        <v>1</v>
      </c>
      <c r="M22" s="19">
        <f t="shared" si="1"/>
        <v>1</v>
      </c>
      <c r="N22" s="19">
        <f t="shared" si="1"/>
        <v>71</v>
      </c>
      <c r="O22" s="19">
        <f t="shared" si="1"/>
        <v>19</v>
      </c>
      <c r="P22" s="19">
        <f t="shared" si="1"/>
        <v>84</v>
      </c>
      <c r="Q22" s="19">
        <f t="shared" si="1"/>
        <v>103</v>
      </c>
      <c r="R22" s="19">
        <f t="shared" si="1"/>
        <v>54</v>
      </c>
      <c r="S22" s="19">
        <f t="shared" si="1"/>
        <v>2</v>
      </c>
      <c r="T22" s="19">
        <f t="shared" si="1"/>
        <v>53</v>
      </c>
      <c r="U22" s="19">
        <f t="shared" si="1"/>
        <v>18</v>
      </c>
      <c r="V22" s="19">
        <f t="shared" si="1"/>
        <v>2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951" priority="31" operator="lessThan">
      <formula>0.5</formula>
    </cfRule>
    <cfRule type="cellIs" dxfId="1950" priority="32" operator="greaterThan">
      <formula>0.5</formula>
    </cfRule>
  </conditionalFormatting>
  <conditionalFormatting sqref="N10:N11">
    <cfRule type="cellIs" dxfId="1949" priority="29" operator="lessThan">
      <formula>4.5</formula>
    </cfRule>
    <cfRule type="cellIs" dxfId="1948" priority="30" operator="greaterThan">
      <formula>5.5</formula>
    </cfRule>
  </conditionalFormatting>
  <conditionalFormatting sqref="O10:O11">
    <cfRule type="cellIs" dxfId="1947" priority="27" operator="lessThan">
      <formula>1.5</formula>
    </cfRule>
    <cfRule type="cellIs" dxfId="1946" priority="28" operator="greaterThan">
      <formula>2.5</formula>
    </cfRule>
  </conditionalFormatting>
  <conditionalFormatting sqref="P10:P11">
    <cfRule type="cellIs" dxfId="1945" priority="25" operator="lessThan">
      <formula>4.5</formula>
    </cfRule>
    <cfRule type="cellIs" dxfId="1944" priority="26" operator="greaterThan">
      <formula>7.5</formula>
    </cfRule>
  </conditionalFormatting>
  <conditionalFormatting sqref="R10:S11">
    <cfRule type="cellIs" dxfId="1943" priority="23" operator="lessThan">
      <formula>2.5</formula>
    </cfRule>
    <cfRule type="cellIs" dxfId="1942" priority="24" operator="greaterThan">
      <formula>4.5</formula>
    </cfRule>
  </conditionalFormatting>
  <conditionalFormatting sqref="T10:T11">
    <cfRule type="cellIs" dxfId="1941" priority="21" operator="lessThan">
      <formula>2.5</formula>
    </cfRule>
    <cfRule type="cellIs" dxfId="1940" priority="22" operator="greaterThan">
      <formula>4.5</formula>
    </cfRule>
  </conditionalFormatting>
  <conditionalFormatting sqref="U10:U11">
    <cfRule type="cellIs" dxfId="1939" priority="20" operator="greaterThan">
      <formula>1.5</formula>
    </cfRule>
  </conditionalFormatting>
  <conditionalFormatting sqref="L10:V11">
    <cfRule type="expression" dxfId="1938" priority="17">
      <formula>L10=""</formula>
    </cfRule>
  </conditionalFormatting>
  <conditionalFormatting sqref="S10:S11">
    <cfRule type="cellIs" dxfId="1937" priority="18" operator="greaterThan">
      <formula>0.5</formula>
    </cfRule>
    <cfRule type="cellIs" dxfId="1936" priority="19" operator="lessThan">
      <formula>0.5</formula>
    </cfRule>
  </conditionalFormatting>
  <conditionalFormatting sqref="L12:M13">
    <cfRule type="cellIs" dxfId="1935" priority="15" operator="lessThan">
      <formula>0.5</formula>
    </cfRule>
    <cfRule type="cellIs" dxfId="1934" priority="16" operator="greaterThan">
      <formula>0.5</formula>
    </cfRule>
  </conditionalFormatting>
  <conditionalFormatting sqref="N12:N13">
    <cfRule type="cellIs" dxfId="1933" priority="13" operator="lessThan">
      <formula>4.5</formula>
    </cfRule>
    <cfRule type="cellIs" dxfId="1932" priority="14" operator="greaterThan">
      <formula>5.5</formula>
    </cfRule>
  </conditionalFormatting>
  <conditionalFormatting sqref="O12:O13">
    <cfRule type="cellIs" dxfId="1931" priority="11" operator="lessThan">
      <formula>1.5</formula>
    </cfRule>
    <cfRule type="cellIs" dxfId="1930" priority="12" operator="greaterThan">
      <formula>2.5</formula>
    </cfRule>
  </conditionalFormatting>
  <conditionalFormatting sqref="P12:P13">
    <cfRule type="cellIs" dxfId="1929" priority="9" operator="lessThan">
      <formula>4.5</formula>
    </cfRule>
    <cfRule type="cellIs" dxfId="1928" priority="10" operator="greaterThan">
      <formula>7.5</formula>
    </cfRule>
  </conditionalFormatting>
  <conditionalFormatting sqref="R12:S13">
    <cfRule type="cellIs" dxfId="1927" priority="7" operator="lessThan">
      <formula>2.5</formula>
    </cfRule>
    <cfRule type="cellIs" dxfId="1926" priority="8" operator="greaterThan">
      <formula>4.5</formula>
    </cfRule>
  </conditionalFormatting>
  <conditionalFormatting sqref="T12:T13">
    <cfRule type="cellIs" dxfId="1925" priority="5" operator="lessThan">
      <formula>2.5</formula>
    </cfRule>
    <cfRule type="cellIs" dxfId="1924" priority="6" operator="greaterThan">
      <formula>4.5</formula>
    </cfRule>
  </conditionalFormatting>
  <conditionalFormatting sqref="U12:U13">
    <cfRule type="cellIs" dxfId="1923" priority="4" operator="greaterThan">
      <formula>1.5</formula>
    </cfRule>
  </conditionalFormatting>
  <conditionalFormatting sqref="L12:V13">
    <cfRule type="expression" dxfId="1922" priority="1">
      <formula>L12=""</formula>
    </cfRule>
  </conditionalFormatting>
  <conditionalFormatting sqref="S12:S13">
    <cfRule type="cellIs" dxfId="1921" priority="2" operator="greaterThan">
      <formula>0.5</formula>
    </cfRule>
    <cfRule type="cellIs" dxfId="192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1679</v>
      </c>
      <c r="B1" s="46" t="s">
        <v>1678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1414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$L$20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709</v>
      </c>
      <c r="B10" s="23" t="s">
        <v>710</v>
      </c>
      <c r="C10" s="4" t="s">
        <v>735</v>
      </c>
      <c r="D10" s="4" t="s">
        <v>736</v>
      </c>
      <c r="E10" s="4" t="str">
        <f>CONCATENATE(YEAR,":",MONTH,":",WEEK,":",WEEKDAY,":",$A10)</f>
        <v>2016:2:3:7:JILONG_A_E</v>
      </c>
      <c r="F10" s="4">
        <f>MATCH($E10,REPORT_DATA_BY_COMP!$A:$A,0)</f>
        <v>506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11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711</v>
      </c>
      <c r="B11" s="23" t="s">
        <v>712</v>
      </c>
      <c r="C11" s="4" t="s">
        <v>737</v>
      </c>
      <c r="D11" s="4" t="s">
        <v>738</v>
      </c>
      <c r="E11" s="4" t="str">
        <f>CONCATENATE(YEAR,":",MONTH,":",WEEK,":",WEEKDAY,":",$A11)</f>
        <v>2016:2:3:7:JILONG_B_E</v>
      </c>
      <c r="F11" s="4">
        <f>MATCH($E11,REPORT_DATA_BY_COMP!$A:$A,0)</f>
        <v>507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8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2</v>
      </c>
      <c r="J12" s="12">
        <f t="shared" si="0"/>
        <v>11</v>
      </c>
      <c r="K12" s="12">
        <f t="shared" si="0"/>
        <v>0</v>
      </c>
      <c r="L12" s="12">
        <f t="shared" si="0"/>
        <v>1</v>
      </c>
      <c r="M12" s="12">
        <f t="shared" si="0"/>
        <v>1</v>
      </c>
      <c r="N12" s="12">
        <f t="shared" si="0"/>
        <v>13</v>
      </c>
      <c r="O12" s="12">
        <f t="shared" si="0"/>
        <v>6</v>
      </c>
      <c r="P12" s="12">
        <f t="shared" si="0"/>
        <v>18</v>
      </c>
      <c r="Q12" s="12">
        <f t="shared" si="0"/>
        <v>15</v>
      </c>
      <c r="R12" s="12">
        <f t="shared" si="0"/>
        <v>8</v>
      </c>
      <c r="S12" s="12">
        <f t="shared" si="0"/>
        <v>0</v>
      </c>
      <c r="T12" s="12">
        <f t="shared" si="0"/>
        <v>19</v>
      </c>
      <c r="U12" s="12">
        <f t="shared" si="0"/>
        <v>3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2016:2:1:7:JILONG</v>
      </c>
      <c r="F15" s="14">
        <f>MATCH($E15,REPORT_DATA_BY_DISTRICT!$A:$A, 0)</f>
        <v>97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1</v>
      </c>
      <c r="J15" s="11">
        <f>IFERROR(INDEX(REPORT_DATA_BY_DISTRICT!$A:$AH,$F15,MATCH(J$8,REPORT_DATA_BY_DISTRICT!$A$1:$AH$1,0)), "")</f>
        <v>11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13</v>
      </c>
      <c r="O15" s="11">
        <f>IFERROR(INDEX(REPORT_DATA_BY_DISTRICT!$A:$AH,$F15,MATCH(O$8,REPORT_DATA_BY_DISTRICT!$A$1:$AH$1,0)), "")</f>
        <v>9</v>
      </c>
      <c r="P15" s="11">
        <f>IFERROR(INDEX(REPORT_DATA_BY_DISTRICT!$A:$AH,$F15,MATCH(P$8,REPORT_DATA_BY_DISTRICT!$A$1:$AH$1,0)), "")</f>
        <v>13</v>
      </c>
      <c r="Q15" s="11">
        <f>IFERROR(INDEX(REPORT_DATA_BY_DISTRICT!$A:$AH,$F15,MATCH(Q$8,REPORT_DATA_BY_DISTRICT!$A$1:$AH$1,0)), "")</f>
        <v>11</v>
      </c>
      <c r="R15" s="11">
        <f>IFERROR(INDEX(REPORT_DATA_BY_DISTRICT!$A:$AH,$F15,MATCH(R$8,REPORT_DATA_BY_DISTRICT!$A$1:$AH$1,0)), "")</f>
        <v>8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15</v>
      </c>
      <c r="U15" s="11">
        <f>IFERROR(INDEX(REPORT_DATA_BY_DISTRICT!$A:$AH,$F15,MATCH(U$8,REPORT_DATA_BY_DISTRICT!$A$1:$AH$1,0)), "")</f>
        <v>7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2016:2:2:7:JILONG</v>
      </c>
      <c r="F16" s="14">
        <f>MATCH($E16,REPORT_DATA_BY_DISTRICT!$A:$A, 0)</f>
        <v>127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1</v>
      </c>
      <c r="J16" s="11">
        <f>IFERROR(INDEX(REPORT_DATA_BY_DISTRICT!$A:$AH,$F16,MATCH(J$8,REPORT_DATA_BY_DISTRICT!$A$1:$AH$1,0)), "")</f>
        <v>10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12</v>
      </c>
      <c r="O16" s="11">
        <f>IFERROR(INDEX(REPORT_DATA_BY_DISTRICT!$A:$AH,$F16,MATCH(O$8,REPORT_DATA_BY_DISTRICT!$A$1:$AH$1,0)), "")</f>
        <v>6</v>
      </c>
      <c r="P16" s="11">
        <f>IFERROR(INDEX(REPORT_DATA_BY_DISTRICT!$A:$AH,$F16,MATCH(P$8,REPORT_DATA_BY_DISTRICT!$A$1:$AH$1,0)), "")</f>
        <v>10</v>
      </c>
      <c r="Q16" s="11">
        <f>IFERROR(INDEX(REPORT_DATA_BY_DISTRICT!$A:$AH,$F16,MATCH(Q$8,REPORT_DATA_BY_DISTRICT!$A$1:$AH$1,0)), "")</f>
        <v>10</v>
      </c>
      <c r="R16" s="11">
        <f>IFERROR(INDEX(REPORT_DATA_BY_DISTRICT!$A:$AH,$F16,MATCH(R$8,REPORT_DATA_BY_DISTRICT!$A$1:$AH$1,0)), "")</f>
        <v>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14</v>
      </c>
      <c r="U16" s="11">
        <f>IFERROR(INDEX(REPORT_DATA_BY_DISTRICT!$A:$AH,$F16,MATCH(U$8,REPORT_DATA_BY_DISTRICT!$A$1:$AH$1,0)), "")</f>
        <v>6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2016:2:3:7:JILONG</v>
      </c>
      <c r="F17" s="14">
        <f>MATCH($E17,REPORT_DATA_BY_DISTRICT!$A:$A, 0)</f>
        <v>157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11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13</v>
      </c>
      <c r="O17" s="11">
        <f>IFERROR(INDEX(REPORT_DATA_BY_DISTRICT!$A:$AH,$F17,MATCH(O$8,REPORT_DATA_BY_DISTRICT!$A$1:$AH$1,0)), "")</f>
        <v>6</v>
      </c>
      <c r="P17" s="11">
        <f>IFERROR(INDEX(REPORT_DATA_BY_DISTRICT!$A:$AH,$F17,MATCH(P$8,REPORT_DATA_BY_DISTRICT!$A$1:$AH$1,0)), "")</f>
        <v>18</v>
      </c>
      <c r="Q17" s="11">
        <f>IFERROR(INDEX(REPORT_DATA_BY_DISTRICT!$A:$AH,$F17,MATCH(Q$8,REPORT_DATA_BY_DISTRICT!$A$1:$AH$1,0)), "")</f>
        <v>15</v>
      </c>
      <c r="R17" s="11">
        <f>IFERROR(INDEX(REPORT_DATA_BY_DISTRICT!$A:$AH,$F17,MATCH(R$8,REPORT_DATA_BY_DISTRICT!$A$1:$AH$1,0)), "")</f>
        <v>8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19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2016:2:4:7:JILONG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2016:2:5:7:JILONG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2</v>
      </c>
      <c r="I20" s="19">
        <f t="shared" si="1"/>
        <v>4</v>
      </c>
      <c r="J20" s="19">
        <f>SUM(J15:J19)</f>
        <v>32</v>
      </c>
      <c r="K20" s="19">
        <f t="shared" si="1"/>
        <v>1</v>
      </c>
      <c r="L20" s="19">
        <f t="shared" si="1"/>
        <v>1</v>
      </c>
      <c r="M20" s="19">
        <f t="shared" si="1"/>
        <v>1</v>
      </c>
      <c r="N20" s="19">
        <f t="shared" si="1"/>
        <v>38</v>
      </c>
      <c r="O20" s="19">
        <f t="shared" si="1"/>
        <v>21</v>
      </c>
      <c r="P20" s="19">
        <f t="shared" si="1"/>
        <v>41</v>
      </c>
      <c r="Q20" s="19">
        <f t="shared" si="1"/>
        <v>36</v>
      </c>
      <c r="R20" s="19">
        <f t="shared" si="1"/>
        <v>21</v>
      </c>
      <c r="S20" s="19">
        <f t="shared" si="1"/>
        <v>0</v>
      </c>
      <c r="T20" s="19">
        <f t="shared" si="1"/>
        <v>48</v>
      </c>
      <c r="U20" s="19">
        <f t="shared" si="1"/>
        <v>16</v>
      </c>
      <c r="V20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919" priority="31" operator="lessThan">
      <formula>0.5</formula>
    </cfRule>
    <cfRule type="cellIs" dxfId="1918" priority="32" operator="greaterThan">
      <formula>0.5</formula>
    </cfRule>
  </conditionalFormatting>
  <conditionalFormatting sqref="N10:N11">
    <cfRule type="cellIs" dxfId="1917" priority="29" operator="lessThan">
      <formula>4.5</formula>
    </cfRule>
    <cfRule type="cellIs" dxfId="1916" priority="30" operator="greaterThan">
      <formula>5.5</formula>
    </cfRule>
  </conditionalFormatting>
  <conditionalFormatting sqref="O10:O11">
    <cfRule type="cellIs" dxfId="1915" priority="27" operator="lessThan">
      <formula>1.5</formula>
    </cfRule>
    <cfRule type="cellIs" dxfId="1914" priority="28" operator="greaterThan">
      <formula>2.5</formula>
    </cfRule>
  </conditionalFormatting>
  <conditionalFormatting sqref="P10:P11">
    <cfRule type="cellIs" dxfId="1913" priority="25" operator="lessThan">
      <formula>4.5</formula>
    </cfRule>
    <cfRule type="cellIs" dxfId="1912" priority="26" operator="greaterThan">
      <formula>7.5</formula>
    </cfRule>
  </conditionalFormatting>
  <conditionalFormatting sqref="R10:S11">
    <cfRule type="cellIs" dxfId="1911" priority="23" operator="lessThan">
      <formula>2.5</formula>
    </cfRule>
    <cfRule type="cellIs" dxfId="1910" priority="24" operator="greaterThan">
      <formula>4.5</formula>
    </cfRule>
  </conditionalFormatting>
  <conditionalFormatting sqref="T10:T11">
    <cfRule type="cellIs" dxfId="1909" priority="21" operator="lessThan">
      <formula>2.5</formula>
    </cfRule>
    <cfRule type="cellIs" dxfId="1908" priority="22" operator="greaterThan">
      <formula>4.5</formula>
    </cfRule>
  </conditionalFormatting>
  <conditionalFormatting sqref="U10:U11">
    <cfRule type="cellIs" dxfId="1907" priority="20" operator="greaterThan">
      <formula>1.5</formula>
    </cfRule>
  </conditionalFormatting>
  <conditionalFormatting sqref="L10:V11">
    <cfRule type="expression" dxfId="1906" priority="17">
      <formula>L10=""</formula>
    </cfRule>
  </conditionalFormatting>
  <conditionalFormatting sqref="S10:S11">
    <cfRule type="cellIs" dxfId="1905" priority="18" operator="greaterThan">
      <formula>0.5</formula>
    </cfRule>
    <cfRule type="cellIs" dxfId="1904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1681</v>
      </c>
      <c r="B1" s="46" t="s">
        <v>1680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1414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$L$21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713</v>
      </c>
      <c r="B10" s="23" t="s">
        <v>714</v>
      </c>
      <c r="C10" s="4" t="s">
        <v>739</v>
      </c>
      <c r="D10" s="4" t="s">
        <v>740</v>
      </c>
      <c r="E10" s="4" t="str">
        <f>CONCATENATE(YEAR,":",MONTH,":",WEEK,":",WEEKDAY,":",$A10)</f>
        <v>2016:2:3:7:XIZHI_A_E</v>
      </c>
      <c r="F10" s="4">
        <f>MATCH($E10,REPORT_DATA_BY_COMP!$A:$A,0)</f>
        <v>565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1</v>
      </c>
    </row>
    <row r="11" spans="1:22">
      <c r="A11" s="22" t="s">
        <v>715</v>
      </c>
      <c r="B11" s="23" t="s">
        <v>716</v>
      </c>
      <c r="C11" s="4" t="s">
        <v>741</v>
      </c>
      <c r="D11" s="4" t="s">
        <v>742</v>
      </c>
      <c r="E11" s="4" t="str">
        <f>CONCATENATE(YEAR,":",MONTH,":",WEEK,":",WEEKDAY,":",$A11)</f>
        <v>2016:2:3:7:XIZHI_B_E</v>
      </c>
      <c r="F11" s="4">
        <f>MATCH($E11,REPORT_DATA_BY_COMP!$A:$A,0)</f>
        <v>566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18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717</v>
      </c>
      <c r="B12" s="23" t="s">
        <v>718</v>
      </c>
      <c r="C12" s="4" t="s">
        <v>743</v>
      </c>
      <c r="D12" s="4" t="s">
        <v>744</v>
      </c>
      <c r="E12" s="4" t="str">
        <f>CONCATENATE(YEAR,":",MONTH,":",WEEK,":",WEEKDAY,":",$A12)</f>
        <v>2016:2:3:7:XIZHI_S</v>
      </c>
      <c r="F12" s="4">
        <f>MATCH($E12,REPORT_DATA_BY_COMP!$A:$A,0)</f>
        <v>567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11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1</v>
      </c>
      <c r="J13" s="12">
        <f t="shared" si="0"/>
        <v>3</v>
      </c>
      <c r="K13" s="12">
        <f t="shared" si="0"/>
        <v>0</v>
      </c>
      <c r="L13" s="12">
        <f t="shared" si="0"/>
        <v>1</v>
      </c>
      <c r="M13" s="12">
        <f t="shared" si="0"/>
        <v>1</v>
      </c>
      <c r="N13" s="12">
        <f t="shared" si="0"/>
        <v>11</v>
      </c>
      <c r="O13" s="12">
        <f t="shared" si="0"/>
        <v>4</v>
      </c>
      <c r="P13" s="12">
        <f t="shared" si="0"/>
        <v>24</v>
      </c>
      <c r="Q13" s="12">
        <f t="shared" si="0"/>
        <v>34</v>
      </c>
      <c r="R13" s="12">
        <f t="shared" si="0"/>
        <v>14</v>
      </c>
      <c r="S13" s="12">
        <f t="shared" si="0"/>
        <v>0</v>
      </c>
      <c r="T13" s="12">
        <f t="shared" si="0"/>
        <v>7</v>
      </c>
      <c r="U13" s="12">
        <f t="shared" si="0"/>
        <v>3</v>
      </c>
      <c r="V13" s="12">
        <f t="shared" si="0"/>
        <v>1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2016:2:1:7:XIZHI</v>
      </c>
      <c r="F16" s="14">
        <f>MATCH($E16,REPORT_DATA_BY_DISTRICT!$A:$A, 0)</f>
        <v>115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3</v>
      </c>
      <c r="J16" s="11">
        <f>IFERROR(INDEX(REPORT_DATA_BY_DISTRICT!$A:$AH,$F16,MATCH(J$8,REPORT_DATA_BY_DISTRICT!$A$1:$AH$1,0)), "")</f>
        <v>8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13</v>
      </c>
      <c r="O16" s="11">
        <f>IFERROR(INDEX(REPORT_DATA_BY_DISTRICT!$A:$AH,$F16,MATCH(O$8,REPORT_DATA_BY_DISTRICT!$A$1:$AH$1,0)), "")</f>
        <v>4</v>
      </c>
      <c r="P16" s="11">
        <f>IFERROR(INDEX(REPORT_DATA_BY_DISTRICT!$A:$AH,$F16,MATCH(P$8,REPORT_DATA_BY_DISTRICT!$A$1:$AH$1,0)), "")</f>
        <v>18</v>
      </c>
      <c r="Q16" s="11">
        <f>IFERROR(INDEX(REPORT_DATA_BY_DISTRICT!$A:$AH,$F16,MATCH(Q$8,REPORT_DATA_BY_DISTRICT!$A$1:$AH$1,0)), "")</f>
        <v>57</v>
      </c>
      <c r="R16" s="11">
        <f>IFERROR(INDEX(REPORT_DATA_BY_DISTRICT!$A:$AH,$F16,MATCH(R$8,REPORT_DATA_BY_DISTRICT!$A$1:$AH$1,0)), "")</f>
        <v>18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8</v>
      </c>
      <c r="U16" s="11">
        <f>IFERROR(INDEX(REPORT_DATA_BY_DISTRICT!$A:$AH,$F16,MATCH(U$8,REPORT_DATA_BY_DISTRICT!$A$1:$AH$1,0)), "")</f>
        <v>0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2016:2:2:7:XIZHI</v>
      </c>
      <c r="F17" s="14">
        <f>MATCH($E17,REPORT_DATA_BY_DISTRICT!$A:$A, 0)</f>
        <v>145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15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14</v>
      </c>
      <c r="Q17" s="11">
        <f>IFERROR(INDEX(REPORT_DATA_BY_DISTRICT!$A:$AH,$F17,MATCH(Q$8,REPORT_DATA_BY_DISTRICT!$A$1:$AH$1,0)), "")</f>
        <v>41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7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2016:2:3:7:XIZHI</v>
      </c>
      <c r="F18" s="14">
        <f>MATCH($E18,REPORT_DATA_BY_DISTRICT!$A:$A, 0)</f>
        <v>174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1</v>
      </c>
      <c r="J18" s="11">
        <f>IFERROR(INDEX(REPORT_DATA_BY_DISTRICT!$A:$AH,$F18,MATCH(J$8,REPORT_DATA_BY_DISTRICT!$A$1:$AH$1,0)), "")</f>
        <v>3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11</v>
      </c>
      <c r="O18" s="11">
        <f>IFERROR(INDEX(REPORT_DATA_BY_DISTRICT!$A:$AH,$F18,MATCH(O$8,REPORT_DATA_BY_DISTRICT!$A$1:$AH$1,0)), "")</f>
        <v>4</v>
      </c>
      <c r="P18" s="11">
        <f>IFERROR(INDEX(REPORT_DATA_BY_DISTRICT!$A:$AH,$F18,MATCH(P$8,REPORT_DATA_BY_DISTRICT!$A$1:$AH$1,0)), "")</f>
        <v>24</v>
      </c>
      <c r="Q18" s="11">
        <f>IFERROR(INDEX(REPORT_DATA_BY_DISTRICT!$A:$AH,$F18,MATCH(Q$8,REPORT_DATA_BY_DISTRICT!$A$1:$AH$1,0)), "")</f>
        <v>34</v>
      </c>
      <c r="R18" s="11">
        <f>IFERROR(INDEX(REPORT_DATA_BY_DISTRICT!$A:$AH,$F18,MATCH(R$8,REPORT_DATA_BY_DISTRICT!$A$1:$AH$1,0)), "")</f>
        <v>14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7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1</v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2016:2:4:7:XIZHI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2016:2:5:7:XIZHI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1</v>
      </c>
      <c r="I21" s="19">
        <f t="shared" si="1"/>
        <v>6</v>
      </c>
      <c r="J21" s="19">
        <f>SUM(J16:J20)</f>
        <v>16</v>
      </c>
      <c r="K21" s="19">
        <f t="shared" si="1"/>
        <v>1</v>
      </c>
      <c r="L21" s="19">
        <f t="shared" si="1"/>
        <v>1</v>
      </c>
      <c r="M21" s="19">
        <f t="shared" si="1"/>
        <v>1</v>
      </c>
      <c r="N21" s="19">
        <f t="shared" si="1"/>
        <v>39</v>
      </c>
      <c r="O21" s="19">
        <f t="shared" si="1"/>
        <v>11</v>
      </c>
      <c r="P21" s="19">
        <f t="shared" si="1"/>
        <v>56</v>
      </c>
      <c r="Q21" s="19">
        <f t="shared" si="1"/>
        <v>132</v>
      </c>
      <c r="R21" s="19">
        <f t="shared" si="1"/>
        <v>45</v>
      </c>
      <c r="S21" s="19">
        <f t="shared" si="1"/>
        <v>0</v>
      </c>
      <c r="T21" s="19">
        <f t="shared" si="1"/>
        <v>22</v>
      </c>
      <c r="U21" s="19">
        <f t="shared" si="1"/>
        <v>6</v>
      </c>
      <c r="V21" s="19">
        <f t="shared" si="1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903" priority="31" operator="lessThan">
      <formula>0.5</formula>
    </cfRule>
    <cfRule type="cellIs" dxfId="1902" priority="32" operator="greaterThan">
      <formula>0.5</formula>
    </cfRule>
  </conditionalFormatting>
  <conditionalFormatting sqref="N10:N11">
    <cfRule type="cellIs" dxfId="1901" priority="29" operator="lessThan">
      <formula>4.5</formula>
    </cfRule>
    <cfRule type="cellIs" dxfId="1900" priority="30" operator="greaterThan">
      <formula>5.5</formula>
    </cfRule>
  </conditionalFormatting>
  <conditionalFormatting sqref="O10:O11">
    <cfRule type="cellIs" dxfId="1899" priority="27" operator="lessThan">
      <formula>1.5</formula>
    </cfRule>
    <cfRule type="cellIs" dxfId="1898" priority="28" operator="greaterThan">
      <formula>2.5</formula>
    </cfRule>
  </conditionalFormatting>
  <conditionalFormatting sqref="P10:P11">
    <cfRule type="cellIs" dxfId="1897" priority="25" operator="lessThan">
      <formula>4.5</formula>
    </cfRule>
    <cfRule type="cellIs" dxfId="1896" priority="26" operator="greaterThan">
      <formula>7.5</formula>
    </cfRule>
  </conditionalFormatting>
  <conditionalFormatting sqref="R10:S11">
    <cfRule type="cellIs" dxfId="1895" priority="23" operator="lessThan">
      <formula>2.5</formula>
    </cfRule>
    <cfRule type="cellIs" dxfId="1894" priority="24" operator="greaterThan">
      <formula>4.5</formula>
    </cfRule>
  </conditionalFormatting>
  <conditionalFormatting sqref="T10:T11">
    <cfRule type="cellIs" dxfId="1893" priority="21" operator="lessThan">
      <formula>2.5</formula>
    </cfRule>
    <cfRule type="cellIs" dxfId="1892" priority="22" operator="greaterThan">
      <formula>4.5</formula>
    </cfRule>
  </conditionalFormatting>
  <conditionalFormatting sqref="U10:U11">
    <cfRule type="cellIs" dxfId="1891" priority="20" operator="greaterThan">
      <formula>1.5</formula>
    </cfRule>
  </conditionalFormatting>
  <conditionalFormatting sqref="L10:V11">
    <cfRule type="expression" dxfId="1890" priority="17">
      <formula>L10=""</formula>
    </cfRule>
  </conditionalFormatting>
  <conditionalFormatting sqref="S10:S11">
    <cfRule type="cellIs" dxfId="1889" priority="18" operator="greaterThan">
      <formula>0.5</formula>
    </cfRule>
    <cfRule type="cellIs" dxfId="1888" priority="19" operator="lessThan">
      <formula>0.5</formula>
    </cfRule>
  </conditionalFormatting>
  <conditionalFormatting sqref="L12:M12">
    <cfRule type="cellIs" dxfId="1887" priority="15" operator="lessThan">
      <formula>0.5</formula>
    </cfRule>
    <cfRule type="cellIs" dxfId="1886" priority="16" operator="greaterThan">
      <formula>0.5</formula>
    </cfRule>
  </conditionalFormatting>
  <conditionalFormatting sqref="N12">
    <cfRule type="cellIs" dxfId="1885" priority="13" operator="lessThan">
      <formula>4.5</formula>
    </cfRule>
    <cfRule type="cellIs" dxfId="1884" priority="14" operator="greaterThan">
      <formula>5.5</formula>
    </cfRule>
  </conditionalFormatting>
  <conditionalFormatting sqref="O12">
    <cfRule type="cellIs" dxfId="1883" priority="11" operator="lessThan">
      <formula>1.5</formula>
    </cfRule>
    <cfRule type="cellIs" dxfId="1882" priority="12" operator="greaterThan">
      <formula>2.5</formula>
    </cfRule>
  </conditionalFormatting>
  <conditionalFormatting sqref="P12">
    <cfRule type="cellIs" dxfId="1881" priority="9" operator="lessThan">
      <formula>4.5</formula>
    </cfRule>
    <cfRule type="cellIs" dxfId="1880" priority="10" operator="greaterThan">
      <formula>7.5</formula>
    </cfRule>
  </conditionalFormatting>
  <conditionalFormatting sqref="R12:S12">
    <cfRule type="cellIs" dxfId="1879" priority="7" operator="lessThan">
      <formula>2.5</formula>
    </cfRule>
    <cfRule type="cellIs" dxfId="1878" priority="8" operator="greaterThan">
      <formula>4.5</formula>
    </cfRule>
  </conditionalFormatting>
  <conditionalFormatting sqref="T12">
    <cfRule type="cellIs" dxfId="1877" priority="5" operator="lessThan">
      <formula>2.5</formula>
    </cfRule>
    <cfRule type="cellIs" dxfId="1876" priority="6" operator="greaterThan">
      <formula>4.5</formula>
    </cfRule>
  </conditionalFormatting>
  <conditionalFormatting sqref="U12">
    <cfRule type="cellIs" dxfId="1875" priority="4" operator="greaterThan">
      <formula>1.5</formula>
    </cfRule>
  </conditionalFormatting>
  <conditionalFormatting sqref="L12:V12">
    <cfRule type="expression" dxfId="1874" priority="1">
      <formula>L12=""</formula>
    </cfRule>
  </conditionalFormatting>
  <conditionalFormatting sqref="S12">
    <cfRule type="cellIs" dxfId="1873" priority="2" operator="greaterThan">
      <formula>0.5</formula>
    </cfRule>
    <cfRule type="cellIs" dxfId="187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1683</v>
      </c>
      <c r="B1" s="46" t="s">
        <v>1682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1414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698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699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719</v>
      </c>
      <c r="B10" s="23" t="s">
        <v>720</v>
      </c>
      <c r="C10" s="4" t="s">
        <v>745</v>
      </c>
      <c r="D10" s="4" t="s">
        <v>746</v>
      </c>
      <c r="E10" s="4" t="str">
        <f>CONCATENATE(YEAR,":",MONTH,":",WEEK,":",WEEKDAY,":",$A10)</f>
        <v>2016:2:3:7:YILAN_E</v>
      </c>
      <c r="F10" s="4">
        <f>MATCH($E10,REPORT_DATA_BY_COMP!$A:$A,0)</f>
        <v>568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24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1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721</v>
      </c>
      <c r="B11" s="23" t="s">
        <v>722</v>
      </c>
      <c r="C11" s="4" t="s">
        <v>747</v>
      </c>
      <c r="D11" s="4" t="s">
        <v>748</v>
      </c>
      <c r="E11" s="4" t="str">
        <f>CONCATENATE(YEAR,":",MONTH,":",WEEK,":",WEEKDAY,":",$A11)</f>
        <v>2016:2:3:7:YILAN_S</v>
      </c>
      <c r="F11" s="4">
        <f>MATCH($E11,REPORT_DATA_BY_COMP!$A:$A,0)</f>
        <v>569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16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723</v>
      </c>
      <c r="B12" s="23" t="s">
        <v>724</v>
      </c>
      <c r="C12" s="4" t="s">
        <v>749</v>
      </c>
      <c r="D12" s="4" t="s">
        <v>750</v>
      </c>
      <c r="E12" s="4" t="str">
        <f>CONCATENATE(YEAR,":",MONTH,":",WEEK,":",WEEKDAY,":",$A12)</f>
        <v>2016:2:3:7:LUODONG_A_E</v>
      </c>
      <c r="F12" s="4">
        <f>MATCH($E12,REPORT_DATA_BY_COMP!$A:$A,0)</f>
        <v>511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3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 t="str">
        <f>IFERROR(INDEX(REPORT_DATA_BY_COMP!$A:$AH,$F12,MATCH(V$8,REPORT_DATA_BY_COMP!$A$1:$AH$1,0)), "")</f>
        <v>0`</v>
      </c>
    </row>
    <row r="13" spans="1:22">
      <c r="A13" s="22" t="s">
        <v>725</v>
      </c>
      <c r="B13" s="23" t="s">
        <v>726</v>
      </c>
      <c r="C13" s="4" t="s">
        <v>751</v>
      </c>
      <c r="D13" s="4" t="s">
        <v>752</v>
      </c>
      <c r="E13" s="4" t="str">
        <f>CONCATENATE(YEAR,":",MONTH,":",WEEK,":",WEEKDAY,":",$A13)</f>
        <v>2016:2:3:7:LUODONG_B_E</v>
      </c>
      <c r="F13" s="4">
        <f>MATCH($E13,REPORT_DATA_BY_COMP!$A:$A,0)</f>
        <v>512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 t="str">
        <f>IFERROR(INDEX(REPORT_DATA_BY_COMP!$A:$AH,$F13,MATCH(V$8,REPORT_DATA_BY_COMP!$A$1:$AH$1,0)), "")</f>
        <v>0@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6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15</v>
      </c>
      <c r="O14" s="12">
        <f t="shared" si="0"/>
        <v>8</v>
      </c>
      <c r="P14" s="12">
        <f t="shared" si="0"/>
        <v>30</v>
      </c>
      <c r="Q14" s="12">
        <f t="shared" si="0"/>
        <v>53</v>
      </c>
      <c r="R14" s="12">
        <f t="shared" si="0"/>
        <v>16</v>
      </c>
      <c r="S14" s="12">
        <f t="shared" si="0"/>
        <v>0</v>
      </c>
      <c r="T14" s="12">
        <f t="shared" si="0"/>
        <v>12</v>
      </c>
      <c r="U14" s="12">
        <f t="shared" si="0"/>
        <v>0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2016:2:1:7:YILAN</v>
      </c>
      <c r="F17" s="14">
        <f>MATCH($E17,REPORT_DATA_BY_DISTRICT!$A:$A, 0)</f>
        <v>116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7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18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31</v>
      </c>
      <c r="Q17" s="11">
        <f>IFERROR(INDEX(REPORT_DATA_BY_DISTRICT!$A:$AH,$F17,MATCH(Q$8,REPORT_DATA_BY_DISTRICT!$A$1:$AH$1,0)), "")</f>
        <v>56</v>
      </c>
      <c r="R17" s="11">
        <f>IFERROR(INDEX(REPORT_DATA_BY_DISTRICT!$A:$AH,$F17,MATCH(R$8,REPORT_DATA_BY_DISTRICT!$A$1:$AH$1,0)), "")</f>
        <v>23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11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2016:2:2:7:YILAN</v>
      </c>
      <c r="F18" s="14">
        <f>MATCH($E18,REPORT_DATA_BY_DISTRICT!$A:$A, 0)</f>
        <v>146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2</v>
      </c>
      <c r="J18" s="11">
        <f>IFERROR(INDEX(REPORT_DATA_BY_DISTRICT!$A:$AH,$F18,MATCH(J$8,REPORT_DATA_BY_DISTRICT!$A$1:$AH$1,0)), "")</f>
        <v>6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13</v>
      </c>
      <c r="O18" s="11">
        <f>IFERROR(INDEX(REPORT_DATA_BY_DISTRICT!$A:$AH,$F18,MATCH(O$8,REPORT_DATA_BY_DISTRICT!$A$1:$AH$1,0)), "")</f>
        <v>5</v>
      </c>
      <c r="P18" s="11">
        <f>IFERROR(INDEX(REPORT_DATA_BY_DISTRICT!$A:$AH,$F18,MATCH(P$8,REPORT_DATA_BY_DISTRICT!$A$1:$AH$1,0)), "")</f>
        <v>10</v>
      </c>
      <c r="Q18" s="11">
        <f>IFERROR(INDEX(REPORT_DATA_BY_DISTRICT!$A:$AH,$F18,MATCH(Q$8,REPORT_DATA_BY_DISTRICT!$A$1:$AH$1,0)), "")</f>
        <v>53</v>
      </c>
      <c r="R18" s="11">
        <f>IFERROR(INDEX(REPORT_DATA_BY_DISTRICT!$A:$AH,$F18,MATCH(R$8,REPORT_DATA_BY_DISTRICT!$A$1:$AH$1,0)), "")</f>
        <v>15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9</v>
      </c>
      <c r="U18" s="11">
        <f>IFERROR(INDEX(REPORT_DATA_BY_DISTRICT!$A:$AH,$F18,MATCH(U$8,REPORT_DATA_BY_DISTRICT!$A$1:$AH$1,0)), "")</f>
        <v>1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2016:2:3:7:YILAN</v>
      </c>
      <c r="F19" s="14">
        <f>MATCH($E19,REPORT_DATA_BY_DISTRICT!$A:$A, 0)</f>
        <v>175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2</v>
      </c>
      <c r="J19" s="11">
        <f>IFERROR(INDEX(REPORT_DATA_BY_DISTRICT!$A:$AH,$F19,MATCH(J$8,REPORT_DATA_BY_DISTRICT!$A$1:$AH$1,0)), "")</f>
        <v>6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15</v>
      </c>
      <c r="O19" s="11">
        <f>IFERROR(INDEX(REPORT_DATA_BY_DISTRICT!$A:$AH,$F19,MATCH(O$8,REPORT_DATA_BY_DISTRICT!$A$1:$AH$1,0)), "")</f>
        <v>8</v>
      </c>
      <c r="P19" s="11">
        <f>IFERROR(INDEX(REPORT_DATA_BY_DISTRICT!$A:$AH,$F19,MATCH(P$8,REPORT_DATA_BY_DISTRICT!$A$1:$AH$1,0)), "")</f>
        <v>30</v>
      </c>
      <c r="Q19" s="11">
        <f>IFERROR(INDEX(REPORT_DATA_BY_DISTRICT!$A:$AH,$F19,MATCH(Q$8,REPORT_DATA_BY_DISTRICT!$A$1:$AH$1,0)), "")</f>
        <v>53</v>
      </c>
      <c r="R19" s="11">
        <f>IFERROR(INDEX(REPORT_DATA_BY_DISTRICT!$A:$AH,$F19,MATCH(R$8,REPORT_DATA_BY_DISTRICT!$A$1:$AH$1,0)), "")</f>
        <v>16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12</v>
      </c>
      <c r="U19" s="11">
        <f>IFERROR(INDEX(REPORT_DATA_BY_DISTRICT!$A:$AH,$F19,MATCH(U$8,REPORT_DATA_BY_DISTRICT!$A$1:$AH$1,0)), "")</f>
        <v>0</v>
      </c>
      <c r="V19" s="11">
        <f>IFERROR(INDEX(REPORT_DATA_BY_DISTRICT!$A:$AH,$F19,MATCH(V$8,REPORT_DATA_BY_DISTRICT!$A$1:$AH$1,0)), "")</f>
        <v>0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2016:2:4:7:YILAN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2016:2:5:7:YILAN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2</v>
      </c>
      <c r="I22" s="19">
        <f t="shared" si="1"/>
        <v>6</v>
      </c>
      <c r="J22" s="19">
        <f>SUM(J17:J21)</f>
        <v>19</v>
      </c>
      <c r="K22" s="19">
        <f t="shared" si="1"/>
        <v>0</v>
      </c>
      <c r="L22" s="19">
        <f t="shared" si="1"/>
        <v>1</v>
      </c>
      <c r="M22" s="19">
        <f t="shared" si="1"/>
        <v>1</v>
      </c>
      <c r="N22" s="19">
        <f t="shared" si="1"/>
        <v>46</v>
      </c>
      <c r="O22" s="19">
        <f t="shared" si="1"/>
        <v>20</v>
      </c>
      <c r="P22" s="19">
        <f t="shared" si="1"/>
        <v>71</v>
      </c>
      <c r="Q22" s="19">
        <f t="shared" si="1"/>
        <v>162</v>
      </c>
      <c r="R22" s="19">
        <f t="shared" si="1"/>
        <v>54</v>
      </c>
      <c r="S22" s="19">
        <f t="shared" si="1"/>
        <v>0</v>
      </c>
      <c r="T22" s="19">
        <f t="shared" si="1"/>
        <v>32</v>
      </c>
      <c r="U22" s="19">
        <f t="shared" si="1"/>
        <v>4</v>
      </c>
      <c r="V22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871" priority="31" operator="lessThan">
      <formula>0.5</formula>
    </cfRule>
    <cfRule type="cellIs" dxfId="1870" priority="32" operator="greaterThan">
      <formula>0.5</formula>
    </cfRule>
  </conditionalFormatting>
  <conditionalFormatting sqref="N10:N11">
    <cfRule type="cellIs" dxfId="1869" priority="29" operator="lessThan">
      <formula>4.5</formula>
    </cfRule>
    <cfRule type="cellIs" dxfId="1868" priority="30" operator="greaterThan">
      <formula>5.5</formula>
    </cfRule>
  </conditionalFormatting>
  <conditionalFormatting sqref="O10:O11">
    <cfRule type="cellIs" dxfId="1867" priority="27" operator="lessThan">
      <formula>1.5</formula>
    </cfRule>
    <cfRule type="cellIs" dxfId="1866" priority="28" operator="greaterThan">
      <formula>2.5</formula>
    </cfRule>
  </conditionalFormatting>
  <conditionalFormatting sqref="P10:P11">
    <cfRule type="cellIs" dxfId="1865" priority="25" operator="lessThan">
      <formula>4.5</formula>
    </cfRule>
    <cfRule type="cellIs" dxfId="1864" priority="26" operator="greaterThan">
      <formula>7.5</formula>
    </cfRule>
  </conditionalFormatting>
  <conditionalFormatting sqref="R10:S11">
    <cfRule type="cellIs" dxfId="1863" priority="23" operator="lessThan">
      <formula>2.5</formula>
    </cfRule>
    <cfRule type="cellIs" dxfId="1862" priority="24" operator="greaterThan">
      <formula>4.5</formula>
    </cfRule>
  </conditionalFormatting>
  <conditionalFormatting sqref="T10:T11">
    <cfRule type="cellIs" dxfId="1861" priority="21" operator="lessThan">
      <formula>2.5</formula>
    </cfRule>
    <cfRule type="cellIs" dxfId="1860" priority="22" operator="greaterThan">
      <formula>4.5</formula>
    </cfRule>
  </conditionalFormatting>
  <conditionalFormatting sqref="U10:U11">
    <cfRule type="cellIs" dxfId="1859" priority="20" operator="greaterThan">
      <formula>1.5</formula>
    </cfRule>
  </conditionalFormatting>
  <conditionalFormatting sqref="L10:V11">
    <cfRule type="expression" dxfId="1858" priority="17">
      <formula>L10=""</formula>
    </cfRule>
  </conditionalFormatting>
  <conditionalFormatting sqref="S10:S11">
    <cfRule type="cellIs" dxfId="1857" priority="18" operator="greaterThan">
      <formula>0.5</formula>
    </cfRule>
    <cfRule type="cellIs" dxfId="1856" priority="19" operator="lessThan">
      <formula>0.5</formula>
    </cfRule>
  </conditionalFormatting>
  <conditionalFormatting sqref="L12:M13">
    <cfRule type="cellIs" dxfId="1855" priority="15" operator="lessThan">
      <formula>0.5</formula>
    </cfRule>
    <cfRule type="cellIs" dxfId="1854" priority="16" operator="greaterThan">
      <formula>0.5</formula>
    </cfRule>
  </conditionalFormatting>
  <conditionalFormatting sqref="N12:N13">
    <cfRule type="cellIs" dxfId="1853" priority="13" operator="lessThan">
      <formula>4.5</formula>
    </cfRule>
    <cfRule type="cellIs" dxfId="1852" priority="14" operator="greaterThan">
      <formula>5.5</formula>
    </cfRule>
  </conditionalFormatting>
  <conditionalFormatting sqref="O12:O13">
    <cfRule type="cellIs" dxfId="1851" priority="11" operator="lessThan">
      <formula>1.5</formula>
    </cfRule>
    <cfRule type="cellIs" dxfId="1850" priority="12" operator="greaterThan">
      <formula>2.5</formula>
    </cfRule>
  </conditionalFormatting>
  <conditionalFormatting sqref="P12:P13">
    <cfRule type="cellIs" dxfId="1849" priority="9" operator="lessThan">
      <formula>4.5</formula>
    </cfRule>
    <cfRule type="cellIs" dxfId="1848" priority="10" operator="greaterThan">
      <formula>7.5</formula>
    </cfRule>
  </conditionalFormatting>
  <conditionalFormatting sqref="R12:S13">
    <cfRule type="cellIs" dxfId="1847" priority="7" operator="lessThan">
      <formula>2.5</formula>
    </cfRule>
    <cfRule type="cellIs" dxfId="1846" priority="8" operator="greaterThan">
      <formula>4.5</formula>
    </cfRule>
  </conditionalFormatting>
  <conditionalFormatting sqref="T12:T13">
    <cfRule type="cellIs" dxfId="1845" priority="5" operator="lessThan">
      <formula>2.5</formula>
    </cfRule>
    <cfRule type="cellIs" dxfId="1844" priority="6" operator="greaterThan">
      <formula>4.5</formula>
    </cfRule>
  </conditionalFormatting>
  <conditionalFormatting sqref="U12:U13">
    <cfRule type="cellIs" dxfId="1843" priority="4" operator="greaterThan">
      <formula>1.5</formula>
    </cfRule>
  </conditionalFormatting>
  <conditionalFormatting sqref="L12:V13">
    <cfRule type="expression" dxfId="1842" priority="1">
      <formula>L12=""</formula>
    </cfRule>
  </conditionalFormatting>
  <conditionalFormatting sqref="S12:S13">
    <cfRule type="cellIs" dxfId="1841" priority="2" operator="greaterThan">
      <formula>0.5</formula>
    </cfRule>
    <cfRule type="cellIs" dxfId="184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43</v>
      </c>
      <c r="B1" s="46" t="s">
        <v>775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1415</v>
      </c>
      <c r="C2" s="31" t="s">
        <v>1392</v>
      </c>
      <c r="D2" s="68">
        <v>65</v>
      </c>
      <c r="E2" s="48"/>
      <c r="F2" s="48"/>
      <c r="G2" s="70" t="s">
        <v>63</v>
      </c>
      <c r="H2" s="71"/>
      <c r="I2" s="71"/>
      <c r="J2" s="72"/>
      <c r="K2" s="62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2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v>42414</v>
      </c>
      <c r="C4" s="28" t="s">
        <v>1389</v>
      </c>
      <c r="D4" s="29"/>
      <c r="E4" s="29"/>
      <c r="F4" s="29"/>
      <c r="G4" s="75">
        <f>ROUND($D$2/12*MONTH,0)</f>
        <v>11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EAST_ZONE_GRAPH_DATA!$G$39</f>
        <v>9</v>
      </c>
      <c r="H5" s="79"/>
      <c r="I5" s="79"/>
      <c r="J5" s="80"/>
      <c r="K5" s="50">
        <f>$L$26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753</v>
      </c>
      <c r="B10" s="23" t="s">
        <v>754</v>
      </c>
      <c r="C10" s="4" t="s">
        <v>765</v>
      </c>
      <c r="D10" s="4" t="s">
        <v>766</v>
      </c>
      <c r="E10" s="4" t="str">
        <f>CONCATENATE(YEAR,":",MONTH,":",WEEK,":",WEEKDAY,":",$A10)</f>
        <v>2016:2:3:7:JIAN_E</v>
      </c>
      <c r="F10" s="4">
        <f>MATCH($E10,REPORT_DATA_BY_COMP!$A:$A,0)</f>
        <v>505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1</v>
      </c>
    </row>
    <row r="11" spans="1:22">
      <c r="A11" s="22" t="s">
        <v>755</v>
      </c>
      <c r="B11" s="23" t="s">
        <v>756</v>
      </c>
      <c r="C11" s="4" t="s">
        <v>767</v>
      </c>
      <c r="D11" s="4" t="s">
        <v>768</v>
      </c>
      <c r="E11" s="4" t="str">
        <f>CONCATENATE(YEAR,":",MONTH,":",WEEK,":",WEEKDAY,":",$A11)</f>
        <v>2016:2:3:7:HUALIAN_1_E</v>
      </c>
      <c r="F11" s="4">
        <f>MATCH($E11,REPORT_DATA_BY_COMP!$A:$A,0)</f>
        <v>500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3</v>
      </c>
      <c r="V11" s="11">
        <f>IFERROR(INDEX(REPORT_DATA_BY_COMP!$A:$AH,$F11,MATCH(V$8,REPORT_DATA_BY_COMP!$A$1:$AH$1,0)), "")</f>
        <v>0</v>
      </c>
    </row>
    <row r="12" spans="1:22">
      <c r="A12" s="22" t="s">
        <v>763</v>
      </c>
      <c r="B12" s="23" t="s">
        <v>758</v>
      </c>
      <c r="C12" s="4" t="s">
        <v>1168</v>
      </c>
      <c r="D12" s="4" t="s">
        <v>772</v>
      </c>
      <c r="E12" s="4" t="str">
        <f>CONCATENATE(YEAR,":",MONTH,":",WEEK,":",WEEKDAY,":",$A12)</f>
        <v>2016:2:3:7:HUALIAN_1_S</v>
      </c>
      <c r="F12" s="4">
        <f>MATCH($E12,REPORT_DATA_BY_COMP!$A:$A,0)</f>
        <v>501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10</v>
      </c>
      <c r="Q12" s="11">
        <f>IFERROR(INDEX(REPORT_DATA_BY_COMP!$A:$AH,$F12,MATCH(Q$8,REPORT_DATA_BY_COMP!$A$1:$AH$1,0)), "")</f>
        <v>25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1</v>
      </c>
      <c r="V12" s="11" t="str">
        <f>IFERROR(INDEX(REPORT_DATA_BY_COMP!$A:$AH,$F12,MATCH(V$8,REPORT_DATA_BY_COMP!$A$1:$AH$1,0)), "")</f>
        <v>0L</v>
      </c>
    </row>
    <row r="13" spans="1:22">
      <c r="B13" s="9" t="s">
        <v>1409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2</v>
      </c>
      <c r="I13" s="12">
        <f t="shared" si="0"/>
        <v>5</v>
      </c>
      <c r="J13" s="12">
        <f t="shared" si="0"/>
        <v>7</v>
      </c>
      <c r="K13" s="12">
        <f t="shared" si="0"/>
        <v>1</v>
      </c>
      <c r="L13" s="12">
        <f t="shared" si="0"/>
        <v>2</v>
      </c>
      <c r="M13" s="12">
        <f t="shared" si="0"/>
        <v>2</v>
      </c>
      <c r="N13" s="12">
        <f t="shared" si="0"/>
        <v>23</v>
      </c>
      <c r="O13" s="12">
        <f t="shared" si="0"/>
        <v>9</v>
      </c>
      <c r="P13" s="12">
        <f t="shared" si="0"/>
        <v>22</v>
      </c>
      <c r="Q13" s="12">
        <f t="shared" si="0"/>
        <v>48</v>
      </c>
      <c r="R13" s="12">
        <f t="shared" si="0"/>
        <v>19</v>
      </c>
      <c r="S13" s="12">
        <f t="shared" si="0"/>
        <v>0</v>
      </c>
      <c r="T13" s="12">
        <f t="shared" si="0"/>
        <v>13</v>
      </c>
      <c r="U13" s="12">
        <f t="shared" si="0"/>
        <v>6</v>
      </c>
      <c r="V13" s="12">
        <f t="shared" si="0"/>
        <v>1</v>
      </c>
    </row>
    <row r="14" spans="1:22">
      <c r="B14" s="5" t="s">
        <v>1428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2" t="s">
        <v>759</v>
      </c>
      <c r="B15" s="23" t="s">
        <v>760</v>
      </c>
      <c r="C15" s="4" t="s">
        <v>1429</v>
      </c>
      <c r="D15" s="4" t="s">
        <v>770</v>
      </c>
      <c r="E15" s="4" t="str">
        <f>CONCATENATE(YEAR,":",MONTH,":",WEEK,":",WEEKDAY,":",$A15)</f>
        <v>2016:2:3:7:HUALIAN_3_A_E</v>
      </c>
      <c r="F15" s="4">
        <f>MATCH($E15,REPORT_DATA_BY_COMP!$A:$A,0)</f>
        <v>502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6</v>
      </c>
      <c r="Q15" s="11">
        <f>IFERROR(INDEX(REPORT_DATA_BY_COMP!$A:$AH,$F15,MATCH(Q$8,REPORT_DATA_BY_COMP!$A$1:$AH$1,0)), "")</f>
        <v>8</v>
      </c>
      <c r="R15" s="11">
        <f>IFERROR(INDEX(REPORT_DATA_BY_COMP!$A:$AH,$F15,MATCH(R$8,REPORT_DATA_BY_COMP!$A$1:$AH$1,0)), "")</f>
        <v>7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2" t="s">
        <v>761</v>
      </c>
      <c r="B16" s="23" t="s">
        <v>762</v>
      </c>
      <c r="C16" s="4" t="s">
        <v>1430</v>
      </c>
      <c r="D16" s="4" t="s">
        <v>771</v>
      </c>
      <c r="E16" s="4" t="str">
        <f>CONCATENATE(YEAR,":",MONTH,":",WEEK,":",WEEKDAY,":",$A16)</f>
        <v>2016:2:3:7:HUALIAN_3_B_E</v>
      </c>
      <c r="F16" s="4">
        <f>MATCH($E16,REPORT_DATA_BY_COMP!$A:$A,0)</f>
        <v>503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5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9</v>
      </c>
      <c r="O16" s="11">
        <f>IFERROR(INDEX(REPORT_DATA_BY_COMP!$A:$AH,$F16,MATCH(O$8,REPORT_DATA_BY_COMP!$A$1:$AH$1,0)), "")</f>
        <v>0</v>
      </c>
      <c r="P16" s="11">
        <f>IFERROR(INDEX(REPORT_DATA_BY_COMP!$A:$AH,$F16,MATCH(P$8,REPORT_DATA_BY_COMP!$A$1:$AH$1,0)), "")</f>
        <v>6</v>
      </c>
      <c r="Q16" s="11">
        <f>IFERROR(INDEX(REPORT_DATA_BY_COMP!$A:$AH,$F16,MATCH(Q$8,REPORT_DATA_BY_COMP!$A$1:$AH$1,0)), "")</f>
        <v>7</v>
      </c>
      <c r="R16" s="11">
        <f>IFERROR(INDEX(REPORT_DATA_BY_COMP!$A:$AH,$F16,MATCH(R$8,REPORT_DATA_BY_COMP!$A$1:$AH$1,0)), "")</f>
        <v>8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2" t="s">
        <v>757</v>
      </c>
      <c r="B17" s="23" t="s">
        <v>764</v>
      </c>
      <c r="C17" s="4" t="s">
        <v>1431</v>
      </c>
      <c r="D17" s="4" t="s">
        <v>769</v>
      </c>
      <c r="E17" s="4" t="str">
        <f>CONCATENATE(YEAR,":",MONTH,":",WEEK,":",WEEKDAY,":",$A17)</f>
        <v>2016:2:3:7:HUALIAN_3_S</v>
      </c>
      <c r="F17" s="4">
        <f>MATCH($E17,REPORT_DATA_BY_COMP!$A:$A,0)</f>
        <v>504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16</v>
      </c>
      <c r="R17" s="11">
        <f>IFERROR(INDEX(REPORT_DATA_BY_COMP!$A:$AH,$F17,MATCH(R$8,REPORT_DATA_BY_COMP!$A$1:$AH$1,0)), "")</f>
        <v>6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 t="str">
        <f>IFERROR(INDEX(REPORT_DATA_BY_COMP!$A:$AH,$F17,MATCH(V$8,REPORT_DATA_BY_COMP!$A$1:$AH$1,0)), "")</f>
        <v>0_x0018_</v>
      </c>
    </row>
    <row r="18" spans="1:22">
      <c r="B18" s="9" t="s">
        <v>1409</v>
      </c>
      <c r="C18" s="10"/>
      <c r="D18" s="10"/>
      <c r="E18" s="10"/>
      <c r="F18" s="10"/>
      <c r="G18" s="12">
        <f t="shared" ref="G18:V18" si="1">SUM(G15:G17)</f>
        <v>1</v>
      </c>
      <c r="H18" s="12">
        <f t="shared" si="1"/>
        <v>0</v>
      </c>
      <c r="I18" s="12">
        <f t="shared" si="1"/>
        <v>5</v>
      </c>
      <c r="J18" s="12">
        <f t="shared" si="1"/>
        <v>8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17</v>
      </c>
      <c r="O18" s="12">
        <f t="shared" si="1"/>
        <v>1</v>
      </c>
      <c r="P18" s="12">
        <f t="shared" si="1"/>
        <v>17</v>
      </c>
      <c r="Q18" s="12">
        <f t="shared" si="1"/>
        <v>31</v>
      </c>
      <c r="R18" s="12">
        <f t="shared" si="1"/>
        <v>21</v>
      </c>
      <c r="S18" s="12">
        <f t="shared" si="1"/>
        <v>1</v>
      </c>
      <c r="T18" s="12">
        <f t="shared" si="1"/>
        <v>10</v>
      </c>
      <c r="U18" s="12">
        <f t="shared" si="1"/>
        <v>3</v>
      </c>
      <c r="V18" s="12">
        <f t="shared" si="1"/>
        <v>0</v>
      </c>
    </row>
    <row r="19" spans="1:22">
      <c r="A19" s="55"/>
      <c r="B19" s="3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32"/>
    </row>
    <row r="20" spans="1:22">
      <c r="B20" s="13" t="s">
        <v>1407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4" t="s">
        <v>1381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4" t="s">
        <v>1380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4" t="s">
        <v>1382</v>
      </c>
      <c r="C23" s="14"/>
      <c r="D23" s="14"/>
      <c r="E23" s="14" t="str">
        <f>CONCATENATE(YEAR,":",MONTH,":3:",WEEKLY_REPORT_DAY,":", $A$1)</f>
        <v>2016:2:3:7:HUALIAN</v>
      </c>
      <c r="F23" s="14">
        <f>MATCH($E23,REPORT_DATA_BY_ZONE!$A:$A, 0)</f>
        <v>59</v>
      </c>
      <c r="G23" s="11">
        <f>IFERROR(INDEX(REPORT_DATA_BY_ZONE!$A:$AH,$F23,MATCH(G$8,REPORT_DATA_BY_ZONE!$A$1:$AH$1,0)), "")</f>
        <v>1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10</v>
      </c>
      <c r="J23" s="11">
        <f>IFERROR(INDEX(REPORT_DATA_BY_ZONE!$A:$AH,$F23,MATCH(J$8,REPORT_DATA_BY_ZONE!$A$1:$AH$1,0)), "")</f>
        <v>15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40</v>
      </c>
      <c r="O23" s="11">
        <f>IFERROR(INDEX(REPORT_DATA_BY_ZONE!$A:$AH,$F23,MATCH(O$8,REPORT_DATA_BY_ZONE!$A$1:$AH$1,0)), "")</f>
        <v>10</v>
      </c>
      <c r="P23" s="11">
        <f>IFERROR(INDEX(REPORT_DATA_BY_ZONE!$A:$AH,$F23,MATCH(P$8,REPORT_DATA_BY_ZONE!$A$1:$AH$1,0)), "")</f>
        <v>39</v>
      </c>
      <c r="Q23" s="11">
        <f>IFERROR(INDEX(REPORT_DATA_BY_ZONE!$A:$AH,$F23,MATCH(Q$8,REPORT_DATA_BY_ZONE!$A$1:$AH$1,0)), "")</f>
        <v>79</v>
      </c>
      <c r="R23" s="11">
        <f>IFERROR(INDEX(REPORT_DATA_BY_ZONE!$A:$AH,$F23,MATCH(R$8,REPORT_DATA_BY_ZONE!$A$1:$AH$1,0)), "")</f>
        <v>40</v>
      </c>
      <c r="S23" s="11">
        <f>IFERROR(INDEX(REPORT_DATA_BY_ZONE!$A:$AH,$F23,MATCH(S$8,REPORT_DATA_BY_ZONE!$A$1:$AH$1,0)), "")</f>
        <v>1</v>
      </c>
      <c r="T23" s="11">
        <f>IFERROR(INDEX(REPORT_DATA_BY_ZONE!$A:$AH,$F23,MATCH(T$8,REPORT_DATA_BY_ZONE!$A$1:$AH$1,0)), "")</f>
        <v>23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1</v>
      </c>
    </row>
    <row r="24" spans="1:22">
      <c r="B24" s="24" t="s">
        <v>1383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4" t="s">
        <v>1384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1409</v>
      </c>
      <c r="C26" s="15"/>
      <c r="D26" s="15"/>
      <c r="E26" s="15"/>
      <c r="F26" s="15"/>
      <c r="G26" s="19">
        <f>SUM(G21:G25)</f>
        <v>2</v>
      </c>
      <c r="H26" s="19">
        <f t="shared" ref="H26:V26" si="2">SUM(H21:H25)</f>
        <v>5</v>
      </c>
      <c r="I26" s="19">
        <f t="shared" si="2"/>
        <v>31</v>
      </c>
      <c r="J26" s="19">
        <f t="shared" si="2"/>
        <v>44</v>
      </c>
      <c r="K26" s="19">
        <f t="shared" si="2"/>
        <v>3</v>
      </c>
      <c r="L26" s="19">
        <f t="shared" si="2"/>
        <v>2</v>
      </c>
      <c r="M26" s="19">
        <f t="shared" si="2"/>
        <v>2</v>
      </c>
      <c r="N26" s="19">
        <f t="shared" si="2"/>
        <v>111</v>
      </c>
      <c r="O26" s="19">
        <f t="shared" si="2"/>
        <v>32</v>
      </c>
      <c r="P26" s="19">
        <f t="shared" si="2"/>
        <v>111</v>
      </c>
      <c r="Q26" s="19">
        <f t="shared" si="2"/>
        <v>178</v>
      </c>
      <c r="R26" s="19">
        <f t="shared" si="2"/>
        <v>92</v>
      </c>
      <c r="S26" s="19">
        <f t="shared" si="2"/>
        <v>6</v>
      </c>
      <c r="T26" s="19">
        <f t="shared" si="2"/>
        <v>62</v>
      </c>
      <c r="U26" s="19">
        <f t="shared" si="2"/>
        <v>20</v>
      </c>
      <c r="V26" s="19">
        <f t="shared" si="2"/>
        <v>1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1839" priority="127" operator="lessThan">
      <formula>0.5</formula>
    </cfRule>
    <cfRule type="cellIs" dxfId="1838" priority="128" operator="greaterThan">
      <formula>0.5</formula>
    </cfRule>
  </conditionalFormatting>
  <conditionalFormatting sqref="N10:N11">
    <cfRule type="cellIs" dxfId="1837" priority="125" operator="lessThan">
      <formula>4.5</formula>
    </cfRule>
    <cfRule type="cellIs" dxfId="1836" priority="126" operator="greaterThan">
      <formula>5.5</formula>
    </cfRule>
  </conditionalFormatting>
  <conditionalFormatting sqref="O10:O11">
    <cfRule type="cellIs" dxfId="1835" priority="123" operator="lessThan">
      <formula>1.5</formula>
    </cfRule>
    <cfRule type="cellIs" dxfId="1834" priority="124" operator="greaterThan">
      <formula>2.5</formula>
    </cfRule>
  </conditionalFormatting>
  <conditionalFormatting sqref="P10:P11">
    <cfRule type="cellIs" dxfId="1833" priority="121" operator="lessThan">
      <formula>4.5</formula>
    </cfRule>
    <cfRule type="cellIs" dxfId="1832" priority="122" operator="greaterThan">
      <formula>7.5</formula>
    </cfRule>
  </conditionalFormatting>
  <conditionalFormatting sqref="R10:S11">
    <cfRule type="cellIs" dxfId="1831" priority="119" operator="lessThan">
      <formula>2.5</formula>
    </cfRule>
    <cfRule type="cellIs" dxfId="1830" priority="120" operator="greaterThan">
      <formula>4.5</formula>
    </cfRule>
  </conditionalFormatting>
  <conditionalFormatting sqref="T10:T11">
    <cfRule type="cellIs" dxfId="1829" priority="117" operator="lessThan">
      <formula>2.5</formula>
    </cfRule>
    <cfRule type="cellIs" dxfId="1828" priority="118" operator="greaterThan">
      <formula>4.5</formula>
    </cfRule>
  </conditionalFormatting>
  <conditionalFormatting sqref="U10:U11">
    <cfRule type="cellIs" dxfId="1827" priority="116" operator="greaterThan">
      <formula>1.5</formula>
    </cfRule>
  </conditionalFormatting>
  <conditionalFormatting sqref="L10:V11">
    <cfRule type="expression" dxfId="1826" priority="113">
      <formula>L10=""</formula>
    </cfRule>
  </conditionalFormatting>
  <conditionalFormatting sqref="S10:S11">
    <cfRule type="cellIs" dxfId="1825" priority="114" operator="greaterThan">
      <formula>0.5</formula>
    </cfRule>
    <cfRule type="cellIs" dxfId="1824" priority="115" operator="lessThan">
      <formula>0.5</formula>
    </cfRule>
  </conditionalFormatting>
  <conditionalFormatting sqref="L12:M12">
    <cfRule type="cellIs" dxfId="1823" priority="111" operator="lessThan">
      <formula>0.5</formula>
    </cfRule>
    <cfRule type="cellIs" dxfId="1822" priority="112" operator="greaterThan">
      <formula>0.5</formula>
    </cfRule>
  </conditionalFormatting>
  <conditionalFormatting sqref="N12">
    <cfRule type="cellIs" dxfId="1821" priority="109" operator="lessThan">
      <formula>4.5</formula>
    </cfRule>
    <cfRule type="cellIs" dxfId="1820" priority="110" operator="greaterThan">
      <formula>5.5</formula>
    </cfRule>
  </conditionalFormatting>
  <conditionalFormatting sqref="O12">
    <cfRule type="cellIs" dxfId="1819" priority="107" operator="lessThan">
      <formula>1.5</formula>
    </cfRule>
    <cfRule type="cellIs" dxfId="1818" priority="108" operator="greaterThan">
      <formula>2.5</formula>
    </cfRule>
  </conditionalFormatting>
  <conditionalFormatting sqref="P12">
    <cfRule type="cellIs" dxfId="1817" priority="105" operator="lessThan">
      <formula>4.5</formula>
    </cfRule>
    <cfRule type="cellIs" dxfId="1816" priority="106" operator="greaterThan">
      <formula>7.5</formula>
    </cfRule>
  </conditionalFormatting>
  <conditionalFormatting sqref="R12:S12">
    <cfRule type="cellIs" dxfId="1815" priority="103" operator="lessThan">
      <formula>2.5</formula>
    </cfRule>
    <cfRule type="cellIs" dxfId="1814" priority="104" operator="greaterThan">
      <formula>4.5</formula>
    </cfRule>
  </conditionalFormatting>
  <conditionalFormatting sqref="T12">
    <cfRule type="cellIs" dxfId="1813" priority="101" operator="lessThan">
      <formula>2.5</formula>
    </cfRule>
    <cfRule type="cellIs" dxfId="1812" priority="102" operator="greaterThan">
      <formula>4.5</formula>
    </cfRule>
  </conditionalFormatting>
  <conditionalFormatting sqref="U12">
    <cfRule type="cellIs" dxfId="1811" priority="100" operator="greaterThan">
      <formula>1.5</formula>
    </cfRule>
  </conditionalFormatting>
  <conditionalFormatting sqref="L12:V12">
    <cfRule type="expression" dxfId="1810" priority="97">
      <formula>L12=""</formula>
    </cfRule>
  </conditionalFormatting>
  <conditionalFormatting sqref="S12">
    <cfRule type="cellIs" dxfId="1809" priority="98" operator="greaterThan">
      <formula>0.5</formula>
    </cfRule>
    <cfRule type="cellIs" dxfId="1808" priority="99" operator="lessThan">
      <formula>0.5</formula>
    </cfRule>
  </conditionalFormatting>
  <conditionalFormatting sqref="L15:M16">
    <cfRule type="cellIs" dxfId="1807" priority="47" operator="lessThan">
      <formula>0.5</formula>
    </cfRule>
    <cfRule type="cellIs" dxfId="1806" priority="48" operator="greaterThan">
      <formula>0.5</formula>
    </cfRule>
  </conditionalFormatting>
  <conditionalFormatting sqref="N15:N16">
    <cfRule type="cellIs" dxfId="1805" priority="45" operator="lessThan">
      <formula>4.5</formula>
    </cfRule>
    <cfRule type="cellIs" dxfId="1804" priority="46" operator="greaterThan">
      <formula>5.5</formula>
    </cfRule>
  </conditionalFormatting>
  <conditionalFormatting sqref="O15:O16">
    <cfRule type="cellIs" dxfId="1803" priority="43" operator="lessThan">
      <formula>1.5</formula>
    </cfRule>
    <cfRule type="cellIs" dxfId="1802" priority="44" operator="greaterThan">
      <formula>2.5</formula>
    </cfRule>
  </conditionalFormatting>
  <conditionalFormatting sqref="P15:P16">
    <cfRule type="cellIs" dxfId="1801" priority="41" operator="lessThan">
      <formula>4.5</formula>
    </cfRule>
    <cfRule type="cellIs" dxfId="1800" priority="42" operator="greaterThan">
      <formula>7.5</formula>
    </cfRule>
  </conditionalFormatting>
  <conditionalFormatting sqref="R15:S16">
    <cfRule type="cellIs" dxfId="1799" priority="39" operator="lessThan">
      <formula>2.5</formula>
    </cfRule>
    <cfRule type="cellIs" dxfId="1798" priority="40" operator="greaterThan">
      <formula>4.5</formula>
    </cfRule>
  </conditionalFormatting>
  <conditionalFormatting sqref="T15:T16">
    <cfRule type="cellIs" dxfId="1797" priority="37" operator="lessThan">
      <formula>2.5</formula>
    </cfRule>
    <cfRule type="cellIs" dxfId="1796" priority="38" operator="greaterThan">
      <formula>4.5</formula>
    </cfRule>
  </conditionalFormatting>
  <conditionalFormatting sqref="U15:U16">
    <cfRule type="cellIs" dxfId="1795" priority="36" operator="greaterThan">
      <formula>1.5</formula>
    </cfRule>
  </conditionalFormatting>
  <conditionalFormatting sqref="L15:V16">
    <cfRule type="expression" dxfId="1794" priority="33">
      <formula>L15=""</formula>
    </cfRule>
  </conditionalFormatting>
  <conditionalFormatting sqref="S15:S16">
    <cfRule type="cellIs" dxfId="1793" priority="34" operator="greaterThan">
      <formula>0.5</formula>
    </cfRule>
    <cfRule type="cellIs" dxfId="1792" priority="35" operator="lessThan">
      <formula>0.5</formula>
    </cfRule>
  </conditionalFormatting>
  <conditionalFormatting sqref="L17:M17">
    <cfRule type="cellIs" dxfId="1791" priority="31" operator="lessThan">
      <formula>0.5</formula>
    </cfRule>
    <cfRule type="cellIs" dxfId="1790" priority="32" operator="greaterThan">
      <formula>0.5</formula>
    </cfRule>
  </conditionalFormatting>
  <conditionalFormatting sqref="N17">
    <cfRule type="cellIs" dxfId="1789" priority="29" operator="lessThan">
      <formula>4.5</formula>
    </cfRule>
    <cfRule type="cellIs" dxfId="1788" priority="30" operator="greaterThan">
      <formula>5.5</formula>
    </cfRule>
  </conditionalFormatting>
  <conditionalFormatting sqref="O17">
    <cfRule type="cellIs" dxfId="1787" priority="27" operator="lessThan">
      <formula>1.5</formula>
    </cfRule>
    <cfRule type="cellIs" dxfId="1786" priority="28" operator="greaterThan">
      <formula>2.5</formula>
    </cfRule>
  </conditionalFormatting>
  <conditionalFormatting sqref="P17">
    <cfRule type="cellIs" dxfId="1785" priority="25" operator="lessThan">
      <formula>4.5</formula>
    </cfRule>
    <cfRule type="cellIs" dxfId="1784" priority="26" operator="greaterThan">
      <formula>7.5</formula>
    </cfRule>
  </conditionalFormatting>
  <conditionalFormatting sqref="R17:S17">
    <cfRule type="cellIs" dxfId="1783" priority="23" operator="lessThan">
      <formula>2.5</formula>
    </cfRule>
    <cfRule type="cellIs" dxfId="1782" priority="24" operator="greaterThan">
      <formula>4.5</formula>
    </cfRule>
  </conditionalFormatting>
  <conditionalFormatting sqref="T17">
    <cfRule type="cellIs" dxfId="1781" priority="21" operator="lessThan">
      <formula>2.5</formula>
    </cfRule>
    <cfRule type="cellIs" dxfId="1780" priority="22" operator="greaterThan">
      <formula>4.5</formula>
    </cfRule>
  </conditionalFormatting>
  <conditionalFormatting sqref="U17">
    <cfRule type="cellIs" dxfId="1779" priority="20" operator="greaterThan">
      <formula>1.5</formula>
    </cfRule>
  </conditionalFormatting>
  <conditionalFormatting sqref="L17:V17">
    <cfRule type="expression" dxfId="1778" priority="17">
      <formula>L17=""</formula>
    </cfRule>
  </conditionalFormatting>
  <conditionalFormatting sqref="S17">
    <cfRule type="cellIs" dxfId="1777" priority="18" operator="greaterThan">
      <formula>0.5</formula>
    </cfRule>
    <cfRule type="cellIs" dxfId="1776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showFormulas="1" topLeftCell="A133" workbookViewId="0">
      <selection activeCell="D21" sqref="D21"/>
    </sheetView>
  </sheetViews>
  <sheetFormatPr defaultRowHeight="15"/>
  <cols>
    <col min="1" max="1" width="12.7109375" bestFit="1" customWidth="1"/>
    <col min="2" max="2" width="7.140625" bestFit="1" customWidth="1"/>
    <col min="3" max="3" width="1.28515625" bestFit="1" customWidth="1"/>
    <col min="4" max="4" width="1.140625" bestFit="1" customWidth="1"/>
    <col min="5" max="6" width="1.5703125" bestFit="1" customWidth="1"/>
    <col min="7" max="7" width="7.28515625" bestFit="1" customWidth="1"/>
    <col min="8" max="8" width="2.42578125" bestFit="1" customWidth="1"/>
    <col min="9" max="9" width="3.140625" bestFit="1" customWidth="1"/>
    <col min="10" max="10" width="1.85546875" bestFit="1" customWidth="1"/>
    <col min="11" max="11" width="2.28515625" bestFit="1" customWidth="1"/>
    <col min="12" max="12" width="1.7109375" bestFit="1" customWidth="1"/>
    <col min="13" max="13" width="2.140625" bestFit="1" customWidth="1"/>
    <col min="14" max="14" width="5.85546875" bestFit="1" customWidth="1"/>
    <col min="15" max="15" width="5.42578125" bestFit="1" customWidth="1"/>
    <col min="16" max="16" width="2.85546875" bestFit="1" customWidth="1"/>
    <col min="17" max="18" width="2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</row>
    <row r="2" spans="1:18">
      <c r="A2" t="s">
        <v>1489</v>
      </c>
      <c r="B2" s="3" t="s">
        <v>88</v>
      </c>
      <c r="C2">
        <v>1</v>
      </c>
      <c r="D2">
        <v>3</v>
      </c>
      <c r="E2">
        <v>3</v>
      </c>
      <c r="F2">
        <v>11</v>
      </c>
      <c r="G2">
        <v>4</v>
      </c>
      <c r="H2">
        <v>0</v>
      </c>
      <c r="I2">
        <v>0</v>
      </c>
      <c r="J2">
        <v>27</v>
      </c>
      <c r="K2">
        <v>0</v>
      </c>
      <c r="L2">
        <v>15</v>
      </c>
      <c r="M2">
        <v>10</v>
      </c>
      <c r="N2">
        <v>8</v>
      </c>
      <c r="O2">
        <v>0</v>
      </c>
      <c r="P2">
        <v>8</v>
      </c>
      <c r="Q2">
        <v>0</v>
      </c>
      <c r="R2">
        <v>0</v>
      </c>
    </row>
    <row r="3" spans="1:18">
      <c r="A3" t="s">
        <v>1490</v>
      </c>
      <c r="B3" s="3" t="s">
        <v>94</v>
      </c>
      <c r="C3">
        <v>1</v>
      </c>
      <c r="D3">
        <v>0</v>
      </c>
      <c r="E3">
        <v>3</v>
      </c>
      <c r="F3">
        <v>8</v>
      </c>
      <c r="G3">
        <v>3</v>
      </c>
      <c r="H3">
        <v>0</v>
      </c>
      <c r="I3">
        <v>0</v>
      </c>
      <c r="J3">
        <v>16</v>
      </c>
      <c r="K3">
        <v>0</v>
      </c>
      <c r="L3">
        <v>30</v>
      </c>
      <c r="M3">
        <v>29</v>
      </c>
      <c r="N3">
        <v>6</v>
      </c>
      <c r="O3">
        <v>0</v>
      </c>
      <c r="P3">
        <v>5</v>
      </c>
      <c r="Q3">
        <v>0</v>
      </c>
      <c r="R3">
        <v>0</v>
      </c>
    </row>
    <row r="4" spans="1:18">
      <c r="A4" t="s">
        <v>1491</v>
      </c>
      <c r="B4" s="3" t="s">
        <v>96</v>
      </c>
      <c r="C4">
        <v>2</v>
      </c>
      <c r="D4">
        <v>1</v>
      </c>
      <c r="E4">
        <v>5</v>
      </c>
      <c r="F4">
        <v>9</v>
      </c>
      <c r="G4">
        <v>1</v>
      </c>
      <c r="H4">
        <v>0</v>
      </c>
      <c r="I4">
        <v>0</v>
      </c>
      <c r="J4">
        <v>21</v>
      </c>
      <c r="K4">
        <v>0</v>
      </c>
      <c r="L4">
        <v>16</v>
      </c>
      <c r="M4">
        <v>18</v>
      </c>
      <c r="N4">
        <v>10</v>
      </c>
      <c r="O4">
        <v>0</v>
      </c>
      <c r="P4">
        <v>9</v>
      </c>
      <c r="Q4">
        <v>0</v>
      </c>
      <c r="R4">
        <v>0</v>
      </c>
    </row>
    <row r="5" spans="1:18">
      <c r="A5" t="s">
        <v>562</v>
      </c>
      <c r="B5" s="3" t="s">
        <v>108</v>
      </c>
      <c r="C5">
        <v>0</v>
      </c>
      <c r="D5">
        <v>0</v>
      </c>
      <c r="E5">
        <v>6</v>
      </c>
      <c r="F5">
        <v>5</v>
      </c>
      <c r="G5">
        <v>2</v>
      </c>
      <c r="H5">
        <v>0</v>
      </c>
      <c r="I5">
        <v>0</v>
      </c>
      <c r="J5">
        <v>12</v>
      </c>
      <c r="K5">
        <v>0</v>
      </c>
      <c r="L5">
        <v>7</v>
      </c>
      <c r="M5">
        <v>7</v>
      </c>
      <c r="N5">
        <v>7</v>
      </c>
      <c r="O5">
        <v>0</v>
      </c>
      <c r="P5">
        <v>4</v>
      </c>
      <c r="Q5">
        <v>0</v>
      </c>
      <c r="R5">
        <v>0</v>
      </c>
    </row>
    <row r="6" spans="1:18">
      <c r="A6" t="s">
        <v>1492</v>
      </c>
      <c r="B6" s="3" t="s">
        <v>106</v>
      </c>
      <c r="C6">
        <v>0</v>
      </c>
      <c r="D6">
        <v>1</v>
      </c>
      <c r="E6">
        <v>3</v>
      </c>
      <c r="F6">
        <v>6</v>
      </c>
      <c r="G6">
        <v>3</v>
      </c>
      <c r="H6">
        <v>0</v>
      </c>
      <c r="I6">
        <v>0</v>
      </c>
      <c r="J6">
        <v>13</v>
      </c>
      <c r="K6">
        <v>0</v>
      </c>
      <c r="L6">
        <v>11</v>
      </c>
      <c r="M6">
        <v>9</v>
      </c>
      <c r="N6">
        <v>7</v>
      </c>
      <c r="O6">
        <v>0</v>
      </c>
      <c r="P6">
        <v>8</v>
      </c>
      <c r="Q6">
        <v>0</v>
      </c>
      <c r="R6">
        <v>0</v>
      </c>
    </row>
    <row r="7" spans="1:18">
      <c r="A7" t="s">
        <v>1493</v>
      </c>
      <c r="B7" s="3" t="s">
        <v>114</v>
      </c>
      <c r="C7">
        <v>0</v>
      </c>
      <c r="D7">
        <v>0</v>
      </c>
      <c r="E7">
        <v>2</v>
      </c>
      <c r="F7">
        <v>7</v>
      </c>
      <c r="G7">
        <v>3</v>
      </c>
      <c r="H7">
        <v>0</v>
      </c>
      <c r="I7">
        <v>0</v>
      </c>
      <c r="J7">
        <v>9</v>
      </c>
      <c r="K7">
        <v>0</v>
      </c>
      <c r="L7">
        <v>8</v>
      </c>
      <c r="M7">
        <v>8</v>
      </c>
      <c r="N7">
        <v>3</v>
      </c>
      <c r="O7">
        <v>0</v>
      </c>
      <c r="P7">
        <v>17</v>
      </c>
      <c r="Q7">
        <v>0</v>
      </c>
      <c r="R7">
        <v>0</v>
      </c>
    </row>
    <row r="8" spans="1:18">
      <c r="A8" t="s">
        <v>1494</v>
      </c>
      <c r="B8" s="3" t="s">
        <v>118</v>
      </c>
      <c r="C8">
        <v>0</v>
      </c>
      <c r="D8">
        <v>0</v>
      </c>
      <c r="E8">
        <v>3</v>
      </c>
      <c r="F8">
        <v>12</v>
      </c>
      <c r="G8">
        <v>6</v>
      </c>
      <c r="H8">
        <v>8</v>
      </c>
      <c r="I8">
        <v>0</v>
      </c>
      <c r="J8">
        <v>13</v>
      </c>
      <c r="K8">
        <v>0</v>
      </c>
      <c r="L8">
        <v>19</v>
      </c>
      <c r="M8">
        <v>25</v>
      </c>
      <c r="N8">
        <v>11</v>
      </c>
      <c r="O8">
        <v>0</v>
      </c>
      <c r="P8">
        <v>3</v>
      </c>
      <c r="Q8">
        <v>0</v>
      </c>
      <c r="R8">
        <v>0</v>
      </c>
    </row>
    <row r="9" spans="1:18">
      <c r="A9" t="s">
        <v>564</v>
      </c>
      <c r="B9" s="3" t="s">
        <v>51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1495</v>
      </c>
      <c r="B10" s="3" t="s">
        <v>128</v>
      </c>
      <c r="C10">
        <v>1</v>
      </c>
      <c r="D10">
        <v>1</v>
      </c>
      <c r="E10">
        <v>7</v>
      </c>
      <c r="F10">
        <v>3</v>
      </c>
      <c r="G10">
        <v>0</v>
      </c>
      <c r="H10">
        <v>0</v>
      </c>
      <c r="I10">
        <v>0</v>
      </c>
      <c r="J10">
        <v>12</v>
      </c>
      <c r="K10">
        <v>0</v>
      </c>
      <c r="L10">
        <v>16</v>
      </c>
      <c r="M10">
        <v>11</v>
      </c>
      <c r="N10">
        <v>3</v>
      </c>
      <c r="O10">
        <v>0</v>
      </c>
      <c r="P10">
        <v>6</v>
      </c>
      <c r="Q10">
        <v>0</v>
      </c>
      <c r="R10">
        <v>1</v>
      </c>
    </row>
    <row r="11" spans="1:18">
      <c r="A11" t="s">
        <v>1496</v>
      </c>
      <c r="B11" s="3" t="s">
        <v>153</v>
      </c>
      <c r="C11">
        <v>0</v>
      </c>
      <c r="D11">
        <v>1</v>
      </c>
      <c r="E11">
        <v>1</v>
      </c>
      <c r="F11">
        <v>9</v>
      </c>
      <c r="G11">
        <v>1</v>
      </c>
      <c r="H11">
        <v>0</v>
      </c>
      <c r="I11">
        <v>0</v>
      </c>
      <c r="J11">
        <v>11</v>
      </c>
      <c r="K11">
        <v>0</v>
      </c>
      <c r="L11">
        <v>7</v>
      </c>
      <c r="M11">
        <v>24</v>
      </c>
      <c r="N11">
        <v>8</v>
      </c>
      <c r="O11">
        <v>0</v>
      </c>
      <c r="P11">
        <v>4</v>
      </c>
      <c r="Q11">
        <v>0</v>
      </c>
      <c r="R11">
        <v>0</v>
      </c>
    </row>
    <row r="12" spans="1:18">
      <c r="A12" t="s">
        <v>1497</v>
      </c>
      <c r="B12" s="3" t="s">
        <v>233</v>
      </c>
      <c r="C12">
        <v>1</v>
      </c>
      <c r="D12">
        <v>1</v>
      </c>
      <c r="E12">
        <v>7</v>
      </c>
      <c r="F12">
        <v>13</v>
      </c>
      <c r="G12">
        <v>1</v>
      </c>
      <c r="H12">
        <v>0</v>
      </c>
      <c r="I12">
        <v>0</v>
      </c>
      <c r="J12">
        <v>33</v>
      </c>
      <c r="K12">
        <v>0</v>
      </c>
      <c r="L12">
        <v>15</v>
      </c>
      <c r="M12">
        <v>29</v>
      </c>
      <c r="N12">
        <v>14</v>
      </c>
      <c r="O12">
        <v>0</v>
      </c>
      <c r="P12">
        <v>8</v>
      </c>
      <c r="Q12">
        <v>0</v>
      </c>
      <c r="R12">
        <v>0</v>
      </c>
    </row>
    <row r="13" spans="1:18">
      <c r="A13" t="s">
        <v>1498</v>
      </c>
      <c r="B13" s="3" t="s">
        <v>142</v>
      </c>
      <c r="C13">
        <v>0</v>
      </c>
      <c r="D13">
        <v>0</v>
      </c>
      <c r="E13">
        <v>6</v>
      </c>
      <c r="F13">
        <v>10</v>
      </c>
      <c r="G13">
        <v>0</v>
      </c>
      <c r="H13">
        <v>1</v>
      </c>
      <c r="I13">
        <v>0</v>
      </c>
      <c r="J13">
        <v>21</v>
      </c>
      <c r="K13">
        <v>0</v>
      </c>
      <c r="L13">
        <v>12</v>
      </c>
      <c r="M13">
        <v>7</v>
      </c>
      <c r="N13">
        <v>3</v>
      </c>
      <c r="O13">
        <v>0</v>
      </c>
      <c r="P13">
        <v>4</v>
      </c>
      <c r="Q13">
        <v>0</v>
      </c>
      <c r="R13">
        <v>0</v>
      </c>
    </row>
    <row r="14" spans="1:18">
      <c r="A14" t="s">
        <v>1600</v>
      </c>
      <c r="B14" s="3" t="s">
        <v>163</v>
      </c>
      <c r="C14">
        <v>0</v>
      </c>
      <c r="D14">
        <v>0</v>
      </c>
      <c r="E14">
        <v>6</v>
      </c>
      <c r="F14">
        <v>8</v>
      </c>
      <c r="G14">
        <v>0</v>
      </c>
      <c r="H14">
        <v>0</v>
      </c>
      <c r="I14">
        <v>0</v>
      </c>
      <c r="J14">
        <v>21</v>
      </c>
      <c r="K14">
        <v>0</v>
      </c>
      <c r="L14">
        <v>7</v>
      </c>
      <c r="M14">
        <v>13</v>
      </c>
      <c r="N14">
        <v>3</v>
      </c>
      <c r="O14">
        <v>0</v>
      </c>
      <c r="P14">
        <v>7</v>
      </c>
      <c r="Q14">
        <v>0</v>
      </c>
      <c r="R14">
        <v>0</v>
      </c>
    </row>
    <row r="15" spans="1:18">
      <c r="A15" t="s">
        <v>1601</v>
      </c>
      <c r="B15" s="3" t="s">
        <v>167</v>
      </c>
      <c r="C15">
        <v>1</v>
      </c>
      <c r="D15">
        <v>0</v>
      </c>
      <c r="E15">
        <v>6</v>
      </c>
      <c r="F15">
        <v>8</v>
      </c>
      <c r="G15">
        <v>0</v>
      </c>
      <c r="H15">
        <v>0</v>
      </c>
      <c r="I15">
        <v>0</v>
      </c>
      <c r="J15">
        <v>15</v>
      </c>
      <c r="K15">
        <v>0</v>
      </c>
      <c r="L15">
        <v>13</v>
      </c>
      <c r="M15">
        <v>15</v>
      </c>
      <c r="N15">
        <v>6</v>
      </c>
      <c r="O15">
        <v>0</v>
      </c>
      <c r="P15">
        <v>0</v>
      </c>
      <c r="Q15">
        <v>0</v>
      </c>
      <c r="R15">
        <v>0</v>
      </c>
    </row>
    <row r="16" spans="1:18">
      <c r="A16" t="s">
        <v>567</v>
      </c>
      <c r="B16" s="3" t="s">
        <v>104</v>
      </c>
      <c r="C16">
        <v>0</v>
      </c>
      <c r="D16">
        <v>0</v>
      </c>
      <c r="E16">
        <v>3</v>
      </c>
      <c r="F16">
        <v>1</v>
      </c>
      <c r="G16">
        <v>0</v>
      </c>
      <c r="H16">
        <v>1</v>
      </c>
      <c r="I16">
        <v>0</v>
      </c>
      <c r="J16">
        <v>13</v>
      </c>
      <c r="K16">
        <v>0</v>
      </c>
      <c r="L16">
        <v>3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</row>
    <row r="17" spans="1:18">
      <c r="A17" t="s">
        <v>1602</v>
      </c>
      <c r="B17" s="3" t="s">
        <v>173</v>
      </c>
      <c r="C17">
        <v>1</v>
      </c>
      <c r="D17">
        <v>0</v>
      </c>
      <c r="E17">
        <v>3</v>
      </c>
      <c r="F17">
        <v>4</v>
      </c>
      <c r="G17">
        <v>1</v>
      </c>
      <c r="H17">
        <v>0</v>
      </c>
      <c r="I17">
        <v>0</v>
      </c>
      <c r="J17">
        <v>9</v>
      </c>
      <c r="K17">
        <v>0</v>
      </c>
      <c r="L17">
        <v>5</v>
      </c>
      <c r="M17">
        <v>12</v>
      </c>
      <c r="N17">
        <v>5</v>
      </c>
      <c r="O17">
        <v>0</v>
      </c>
      <c r="P17">
        <v>5</v>
      </c>
      <c r="Q17">
        <v>0</v>
      </c>
      <c r="R17">
        <v>0</v>
      </c>
    </row>
    <row r="18" spans="1:18">
      <c r="A18" t="s">
        <v>1499</v>
      </c>
      <c r="B18" s="3" t="s">
        <v>138</v>
      </c>
      <c r="C18">
        <v>0</v>
      </c>
      <c r="D18">
        <v>0</v>
      </c>
      <c r="E18">
        <v>5</v>
      </c>
      <c r="F18">
        <v>10</v>
      </c>
      <c r="G18">
        <v>1</v>
      </c>
      <c r="H18">
        <v>0</v>
      </c>
      <c r="I18">
        <v>0</v>
      </c>
      <c r="J18">
        <v>18</v>
      </c>
      <c r="K18">
        <v>0</v>
      </c>
      <c r="L18">
        <v>16</v>
      </c>
      <c r="M18">
        <v>27</v>
      </c>
      <c r="N18">
        <v>15</v>
      </c>
      <c r="O18">
        <v>0</v>
      </c>
      <c r="P18">
        <v>3</v>
      </c>
      <c r="Q18">
        <v>0</v>
      </c>
      <c r="R18">
        <v>0</v>
      </c>
    </row>
    <row r="19" spans="1:18">
      <c r="A19" t="s">
        <v>1500</v>
      </c>
      <c r="B19" s="3" t="s">
        <v>130</v>
      </c>
      <c r="C19">
        <v>0</v>
      </c>
      <c r="D19">
        <v>1</v>
      </c>
      <c r="E19">
        <v>4</v>
      </c>
      <c r="F19">
        <v>5</v>
      </c>
      <c r="G19">
        <v>1</v>
      </c>
      <c r="H19">
        <v>0</v>
      </c>
      <c r="I19">
        <v>0</v>
      </c>
      <c r="J19">
        <v>10</v>
      </c>
      <c r="K19">
        <v>0</v>
      </c>
      <c r="L19">
        <v>14</v>
      </c>
      <c r="M19">
        <v>6</v>
      </c>
      <c r="N19">
        <v>6</v>
      </c>
      <c r="O19">
        <v>0</v>
      </c>
      <c r="P19">
        <v>8</v>
      </c>
      <c r="Q19">
        <v>0</v>
      </c>
      <c r="R19">
        <v>0</v>
      </c>
    </row>
    <row r="20" spans="1:18">
      <c r="A20" t="s">
        <v>1501</v>
      </c>
      <c r="B20" s="3" t="s">
        <v>151</v>
      </c>
      <c r="C20">
        <v>0</v>
      </c>
      <c r="D20">
        <v>2</v>
      </c>
      <c r="E20">
        <v>2</v>
      </c>
      <c r="F20">
        <v>6</v>
      </c>
      <c r="G20">
        <v>1</v>
      </c>
      <c r="H20">
        <v>0</v>
      </c>
      <c r="I20">
        <v>0</v>
      </c>
      <c r="J20">
        <v>11</v>
      </c>
      <c r="K20">
        <v>0</v>
      </c>
      <c r="L20">
        <v>9</v>
      </c>
      <c r="M20">
        <v>37</v>
      </c>
      <c r="N20">
        <v>12</v>
      </c>
      <c r="O20">
        <v>0</v>
      </c>
      <c r="P20">
        <v>10</v>
      </c>
      <c r="Q20">
        <v>0</v>
      </c>
      <c r="R20">
        <v>0</v>
      </c>
    </row>
    <row r="21" spans="1:18">
      <c r="A21" t="s">
        <v>1502</v>
      </c>
      <c r="B21" s="3" t="s">
        <v>144</v>
      </c>
      <c r="C21">
        <v>2</v>
      </c>
      <c r="D21">
        <v>3</v>
      </c>
      <c r="E21">
        <v>4</v>
      </c>
      <c r="F21">
        <v>15</v>
      </c>
      <c r="G21">
        <v>1</v>
      </c>
      <c r="H21">
        <v>0</v>
      </c>
      <c r="I21">
        <v>0</v>
      </c>
      <c r="J21">
        <v>38</v>
      </c>
      <c r="K21">
        <v>0</v>
      </c>
      <c r="L21">
        <v>19</v>
      </c>
      <c r="M21">
        <v>74</v>
      </c>
      <c r="N21">
        <v>18</v>
      </c>
      <c r="O21">
        <v>0</v>
      </c>
      <c r="P21">
        <v>7</v>
      </c>
      <c r="Q21">
        <v>0</v>
      </c>
      <c r="R21">
        <v>0</v>
      </c>
    </row>
    <row r="22" spans="1:18">
      <c r="A22" t="s">
        <v>1503</v>
      </c>
      <c r="B22" s="3" t="s">
        <v>86</v>
      </c>
      <c r="C22">
        <v>0</v>
      </c>
      <c r="D22">
        <v>0</v>
      </c>
      <c r="E22">
        <v>1</v>
      </c>
      <c r="F22">
        <v>8</v>
      </c>
      <c r="G22">
        <v>1</v>
      </c>
      <c r="H22">
        <v>0</v>
      </c>
      <c r="I22">
        <v>0</v>
      </c>
      <c r="J22">
        <v>9</v>
      </c>
      <c r="K22">
        <v>0</v>
      </c>
      <c r="L22">
        <v>11</v>
      </c>
      <c r="M22">
        <v>7</v>
      </c>
      <c r="N22">
        <v>3</v>
      </c>
      <c r="O22">
        <v>0</v>
      </c>
      <c r="P22">
        <v>2</v>
      </c>
      <c r="Q22">
        <v>0</v>
      </c>
      <c r="R22">
        <v>0</v>
      </c>
    </row>
    <row r="23" spans="1:18">
      <c r="A23" t="s">
        <v>569</v>
      </c>
      <c r="B23" s="3" t="s">
        <v>215</v>
      </c>
      <c r="C23">
        <v>2</v>
      </c>
      <c r="D23">
        <v>1</v>
      </c>
      <c r="E23">
        <v>8</v>
      </c>
      <c r="F23">
        <v>7</v>
      </c>
      <c r="G23">
        <v>0</v>
      </c>
      <c r="H23">
        <v>0</v>
      </c>
      <c r="I23">
        <v>0</v>
      </c>
      <c r="J23">
        <v>27</v>
      </c>
      <c r="K23">
        <v>0</v>
      </c>
      <c r="L23">
        <v>19</v>
      </c>
      <c r="M23">
        <v>23</v>
      </c>
      <c r="N23">
        <v>12</v>
      </c>
      <c r="O23">
        <v>0</v>
      </c>
      <c r="P23">
        <v>6</v>
      </c>
      <c r="Q23">
        <v>0</v>
      </c>
      <c r="R23">
        <v>0</v>
      </c>
    </row>
    <row r="24" spans="1:18">
      <c r="A24" t="s">
        <v>1504</v>
      </c>
      <c r="B24" s="3" t="s">
        <v>100</v>
      </c>
      <c r="C24">
        <v>0</v>
      </c>
      <c r="D24">
        <v>3</v>
      </c>
      <c r="E24">
        <v>4</v>
      </c>
      <c r="F24">
        <v>5</v>
      </c>
      <c r="G24">
        <v>0</v>
      </c>
      <c r="H24">
        <v>0</v>
      </c>
      <c r="I24">
        <v>0</v>
      </c>
      <c r="J24">
        <v>13</v>
      </c>
      <c r="K24">
        <v>0</v>
      </c>
      <c r="L24">
        <v>8</v>
      </c>
      <c r="M24">
        <v>2</v>
      </c>
      <c r="N24">
        <v>0</v>
      </c>
      <c r="O24">
        <v>0</v>
      </c>
      <c r="P24">
        <v>6</v>
      </c>
      <c r="Q24">
        <v>0</v>
      </c>
      <c r="R24">
        <v>0</v>
      </c>
    </row>
    <row r="25" spans="1:18">
      <c r="A25" t="s">
        <v>1505</v>
      </c>
      <c r="B25" s="3" t="s">
        <v>223</v>
      </c>
      <c r="C25">
        <v>0</v>
      </c>
      <c r="D25">
        <v>2</v>
      </c>
      <c r="E25">
        <v>3</v>
      </c>
      <c r="F25">
        <v>4</v>
      </c>
      <c r="G25">
        <v>1</v>
      </c>
      <c r="H25">
        <v>0</v>
      </c>
      <c r="I25">
        <v>0</v>
      </c>
      <c r="J25">
        <v>12</v>
      </c>
      <c r="K25">
        <v>0</v>
      </c>
      <c r="L25">
        <v>18</v>
      </c>
      <c r="M25">
        <v>15</v>
      </c>
      <c r="N25">
        <v>3</v>
      </c>
      <c r="O25">
        <v>0</v>
      </c>
      <c r="P25">
        <v>4</v>
      </c>
      <c r="Q25">
        <v>0</v>
      </c>
      <c r="R25">
        <v>0</v>
      </c>
    </row>
    <row r="26" spans="1:18">
      <c r="A26" t="s">
        <v>1506</v>
      </c>
      <c r="B26" s="3" t="s">
        <v>124</v>
      </c>
      <c r="C26">
        <v>0</v>
      </c>
      <c r="D26">
        <v>0</v>
      </c>
      <c r="E26">
        <v>2</v>
      </c>
      <c r="F26">
        <v>7</v>
      </c>
      <c r="G26">
        <v>4</v>
      </c>
      <c r="H26">
        <v>0</v>
      </c>
      <c r="I26">
        <v>0</v>
      </c>
      <c r="J26">
        <v>17</v>
      </c>
      <c r="K26">
        <v>0</v>
      </c>
      <c r="L26">
        <v>15</v>
      </c>
      <c r="M26">
        <v>18</v>
      </c>
      <c r="N26">
        <v>9</v>
      </c>
      <c r="O26">
        <v>0</v>
      </c>
      <c r="P26">
        <v>3</v>
      </c>
      <c r="Q26">
        <v>0</v>
      </c>
      <c r="R26">
        <v>0</v>
      </c>
    </row>
    <row r="27" spans="1:18">
      <c r="A27" t="s">
        <v>1507</v>
      </c>
      <c r="B27" s="3" t="s">
        <v>235</v>
      </c>
      <c r="C27">
        <v>0</v>
      </c>
      <c r="D27">
        <v>0</v>
      </c>
      <c r="E27">
        <v>1</v>
      </c>
      <c r="F27">
        <v>11</v>
      </c>
      <c r="G27">
        <v>1</v>
      </c>
      <c r="H27">
        <v>0</v>
      </c>
      <c r="I27">
        <v>0</v>
      </c>
      <c r="J27">
        <v>12</v>
      </c>
      <c r="K27">
        <v>0</v>
      </c>
      <c r="L27">
        <v>5</v>
      </c>
      <c r="M27">
        <v>14</v>
      </c>
      <c r="N27">
        <v>4</v>
      </c>
      <c r="O27">
        <v>0</v>
      </c>
      <c r="P27">
        <v>1</v>
      </c>
      <c r="Q27">
        <v>0</v>
      </c>
      <c r="R27">
        <v>0</v>
      </c>
    </row>
    <row r="28" spans="1:18">
      <c r="A28" t="s">
        <v>1508</v>
      </c>
      <c r="B28" s="3" t="s">
        <v>245</v>
      </c>
      <c r="C28">
        <v>0</v>
      </c>
      <c r="D28">
        <v>0</v>
      </c>
      <c r="E28">
        <v>1</v>
      </c>
      <c r="F28">
        <v>9</v>
      </c>
      <c r="G28">
        <v>0</v>
      </c>
      <c r="H28">
        <v>0</v>
      </c>
      <c r="I28">
        <v>0</v>
      </c>
      <c r="J28">
        <v>17</v>
      </c>
      <c r="K28">
        <v>0</v>
      </c>
      <c r="L28">
        <v>13</v>
      </c>
      <c r="M28">
        <v>14</v>
      </c>
      <c r="N28">
        <v>6</v>
      </c>
      <c r="O28">
        <v>0</v>
      </c>
      <c r="P28">
        <v>9</v>
      </c>
      <c r="Q28">
        <v>0</v>
      </c>
      <c r="R28">
        <v>0</v>
      </c>
    </row>
    <row r="29" spans="1:18">
      <c r="A29" t="s">
        <v>1509</v>
      </c>
      <c r="B29" s="3" t="s">
        <v>256</v>
      </c>
      <c r="C29">
        <v>4</v>
      </c>
      <c r="D29">
        <v>1</v>
      </c>
      <c r="E29">
        <v>4</v>
      </c>
      <c r="F29">
        <v>9</v>
      </c>
      <c r="G29">
        <v>2</v>
      </c>
      <c r="H29">
        <v>0</v>
      </c>
      <c r="I29">
        <v>0</v>
      </c>
      <c r="J29">
        <v>18</v>
      </c>
      <c r="K29">
        <v>0</v>
      </c>
      <c r="L29">
        <v>20</v>
      </c>
      <c r="M29">
        <v>27</v>
      </c>
      <c r="N29">
        <v>15</v>
      </c>
      <c r="O29">
        <v>0</v>
      </c>
      <c r="P29">
        <v>10</v>
      </c>
      <c r="Q29">
        <v>0</v>
      </c>
      <c r="R29">
        <v>0</v>
      </c>
    </row>
    <row r="30" spans="1:18">
      <c r="A30" t="s">
        <v>1510</v>
      </c>
      <c r="B30" s="3" t="s">
        <v>258</v>
      </c>
      <c r="C30">
        <v>2</v>
      </c>
      <c r="D30">
        <v>0</v>
      </c>
      <c r="E30">
        <v>2</v>
      </c>
      <c r="F30">
        <v>4</v>
      </c>
      <c r="G30">
        <v>1</v>
      </c>
      <c r="H30">
        <v>0</v>
      </c>
      <c r="I30">
        <v>0</v>
      </c>
      <c r="J30">
        <v>8</v>
      </c>
      <c r="K30">
        <v>0</v>
      </c>
      <c r="L30">
        <v>6</v>
      </c>
      <c r="M30">
        <v>7</v>
      </c>
      <c r="N30">
        <v>2</v>
      </c>
      <c r="O30">
        <v>0</v>
      </c>
      <c r="P30">
        <v>6</v>
      </c>
      <c r="Q30">
        <v>0</v>
      </c>
      <c r="R30">
        <v>0</v>
      </c>
    </row>
    <row r="31" spans="1:18">
      <c r="A31" t="s">
        <v>570</v>
      </c>
      <c r="B31" s="3" t="s">
        <v>199</v>
      </c>
      <c r="C31">
        <v>1</v>
      </c>
      <c r="D31">
        <v>1</v>
      </c>
      <c r="E31">
        <v>2</v>
      </c>
      <c r="F31">
        <v>10</v>
      </c>
      <c r="G31">
        <v>3</v>
      </c>
      <c r="H31">
        <v>0</v>
      </c>
      <c r="I31">
        <v>0</v>
      </c>
      <c r="J31">
        <v>22</v>
      </c>
      <c r="K31">
        <v>0</v>
      </c>
      <c r="L31">
        <v>14</v>
      </c>
      <c r="M31">
        <v>31</v>
      </c>
      <c r="N31">
        <v>14</v>
      </c>
      <c r="O31">
        <v>0</v>
      </c>
      <c r="P31">
        <v>5</v>
      </c>
      <c r="Q31">
        <v>0</v>
      </c>
      <c r="R31">
        <v>0</v>
      </c>
    </row>
    <row r="32" spans="1:18">
      <c r="A32" t="s">
        <v>1511</v>
      </c>
      <c r="B32" s="3" t="s">
        <v>88</v>
      </c>
      <c r="C32">
        <v>1</v>
      </c>
      <c r="D32">
        <v>1</v>
      </c>
      <c r="E32">
        <v>7</v>
      </c>
      <c r="F32">
        <v>7</v>
      </c>
      <c r="G32">
        <v>2</v>
      </c>
      <c r="H32">
        <v>0</v>
      </c>
      <c r="I32">
        <v>0</v>
      </c>
      <c r="J32">
        <v>24</v>
      </c>
      <c r="K32">
        <v>5</v>
      </c>
      <c r="L32">
        <v>24</v>
      </c>
      <c r="M32">
        <v>33</v>
      </c>
      <c r="N32">
        <v>16</v>
      </c>
      <c r="O32">
        <v>0</v>
      </c>
      <c r="P32">
        <v>16</v>
      </c>
      <c r="Q32">
        <v>4</v>
      </c>
      <c r="R32">
        <v>0</v>
      </c>
    </row>
    <row r="33" spans="1:18">
      <c r="A33" t="s">
        <v>1512</v>
      </c>
      <c r="B33" s="3" t="s">
        <v>94</v>
      </c>
      <c r="C33">
        <v>0</v>
      </c>
      <c r="D33">
        <v>1</v>
      </c>
      <c r="E33">
        <v>4</v>
      </c>
      <c r="F33">
        <v>8</v>
      </c>
      <c r="G33">
        <v>2</v>
      </c>
      <c r="H33">
        <v>1</v>
      </c>
      <c r="I33">
        <v>1</v>
      </c>
      <c r="J33">
        <v>18</v>
      </c>
      <c r="K33">
        <v>5</v>
      </c>
      <c r="L33">
        <v>38</v>
      </c>
      <c r="M33">
        <v>45</v>
      </c>
      <c r="N33">
        <v>12</v>
      </c>
      <c r="O33">
        <v>0</v>
      </c>
      <c r="P33">
        <v>15</v>
      </c>
      <c r="Q33">
        <v>5</v>
      </c>
      <c r="R33">
        <v>0</v>
      </c>
    </row>
    <row r="34" spans="1:18">
      <c r="A34" t="s">
        <v>1513</v>
      </c>
      <c r="B34" s="3" t="s">
        <v>96</v>
      </c>
      <c r="C34">
        <v>2</v>
      </c>
      <c r="D34">
        <v>1</v>
      </c>
      <c r="E34">
        <v>5</v>
      </c>
      <c r="F34">
        <v>10</v>
      </c>
      <c r="G34">
        <v>2</v>
      </c>
      <c r="H34">
        <v>0</v>
      </c>
      <c r="I34">
        <v>0</v>
      </c>
      <c r="J34">
        <v>20</v>
      </c>
      <c r="K34">
        <v>7</v>
      </c>
      <c r="L34">
        <v>26</v>
      </c>
      <c r="M34">
        <v>41</v>
      </c>
      <c r="N34">
        <v>19</v>
      </c>
      <c r="O34">
        <v>0</v>
      </c>
      <c r="P34">
        <v>20</v>
      </c>
      <c r="Q34">
        <v>9</v>
      </c>
      <c r="R34">
        <v>0</v>
      </c>
    </row>
    <row r="35" spans="1:18">
      <c r="A35" t="s">
        <v>573</v>
      </c>
      <c r="B35" s="3" t="s">
        <v>108</v>
      </c>
      <c r="C35">
        <v>0</v>
      </c>
      <c r="D35">
        <v>0</v>
      </c>
      <c r="E35">
        <v>6</v>
      </c>
      <c r="F35">
        <v>9</v>
      </c>
      <c r="G35">
        <v>1</v>
      </c>
      <c r="H35">
        <v>1</v>
      </c>
      <c r="I35">
        <v>1</v>
      </c>
      <c r="J35">
        <v>18</v>
      </c>
      <c r="K35">
        <v>3</v>
      </c>
      <c r="L35">
        <v>21</v>
      </c>
      <c r="M35">
        <v>20</v>
      </c>
      <c r="N35">
        <v>15</v>
      </c>
      <c r="O35">
        <v>0</v>
      </c>
      <c r="P35">
        <v>13</v>
      </c>
      <c r="Q35">
        <v>4</v>
      </c>
      <c r="R35">
        <v>0</v>
      </c>
    </row>
    <row r="36" spans="1:18">
      <c r="A36" t="s">
        <v>1514</v>
      </c>
      <c r="B36" s="3" t="s">
        <v>106</v>
      </c>
      <c r="C36">
        <v>0</v>
      </c>
      <c r="D36">
        <v>1</v>
      </c>
      <c r="E36">
        <v>6</v>
      </c>
      <c r="F36">
        <v>5</v>
      </c>
      <c r="G36">
        <v>2</v>
      </c>
      <c r="H36">
        <v>0</v>
      </c>
      <c r="I36">
        <v>0</v>
      </c>
      <c r="J36">
        <v>18</v>
      </c>
      <c r="K36">
        <v>4</v>
      </c>
      <c r="L36">
        <v>27</v>
      </c>
      <c r="M36">
        <v>50</v>
      </c>
      <c r="N36">
        <v>21</v>
      </c>
      <c r="O36">
        <v>0</v>
      </c>
      <c r="P36">
        <v>17</v>
      </c>
      <c r="Q36">
        <v>3</v>
      </c>
      <c r="R36">
        <v>0</v>
      </c>
    </row>
    <row r="37" spans="1:18">
      <c r="A37" t="s">
        <v>1515</v>
      </c>
      <c r="B37" s="3" t="s">
        <v>114</v>
      </c>
      <c r="C37">
        <v>0</v>
      </c>
      <c r="D37">
        <v>0</v>
      </c>
      <c r="E37">
        <v>2</v>
      </c>
      <c r="F37">
        <v>8</v>
      </c>
      <c r="G37">
        <v>4</v>
      </c>
      <c r="H37">
        <v>0</v>
      </c>
      <c r="I37">
        <v>0</v>
      </c>
      <c r="J37">
        <v>10</v>
      </c>
      <c r="K37">
        <v>8</v>
      </c>
      <c r="L37">
        <v>14</v>
      </c>
      <c r="M37">
        <v>8</v>
      </c>
      <c r="N37">
        <v>7</v>
      </c>
      <c r="O37">
        <v>0</v>
      </c>
      <c r="P37">
        <v>24</v>
      </c>
      <c r="Q37">
        <v>5</v>
      </c>
      <c r="R37">
        <v>0</v>
      </c>
    </row>
    <row r="38" spans="1:18">
      <c r="A38" t="s">
        <v>1516</v>
      </c>
      <c r="B38" s="3" t="s">
        <v>118</v>
      </c>
      <c r="C38">
        <v>0</v>
      </c>
      <c r="D38">
        <v>0</v>
      </c>
      <c r="E38">
        <v>5</v>
      </c>
      <c r="F38">
        <v>19</v>
      </c>
      <c r="G38">
        <v>11</v>
      </c>
      <c r="H38">
        <v>0</v>
      </c>
      <c r="I38">
        <v>0</v>
      </c>
      <c r="J38">
        <v>32</v>
      </c>
      <c r="K38">
        <v>8</v>
      </c>
      <c r="L38">
        <v>29</v>
      </c>
      <c r="M38">
        <v>56</v>
      </c>
      <c r="N38">
        <v>31</v>
      </c>
      <c r="O38">
        <v>0</v>
      </c>
      <c r="P38">
        <v>11</v>
      </c>
      <c r="Q38">
        <v>0</v>
      </c>
      <c r="R38">
        <v>0</v>
      </c>
    </row>
    <row r="39" spans="1:18">
      <c r="A39" t="s">
        <v>575</v>
      </c>
      <c r="B39" s="3" t="s">
        <v>267</v>
      </c>
      <c r="C39">
        <v>0</v>
      </c>
      <c r="D39">
        <v>0</v>
      </c>
      <c r="E39">
        <v>7</v>
      </c>
      <c r="F39">
        <v>3</v>
      </c>
      <c r="G39">
        <v>0</v>
      </c>
      <c r="H39">
        <v>0</v>
      </c>
      <c r="I39">
        <v>0</v>
      </c>
      <c r="J39">
        <v>18</v>
      </c>
      <c r="K39">
        <v>5</v>
      </c>
      <c r="L39">
        <v>15</v>
      </c>
      <c r="M39">
        <v>13</v>
      </c>
      <c r="N39">
        <v>9</v>
      </c>
      <c r="O39">
        <v>0</v>
      </c>
      <c r="P39">
        <v>2</v>
      </c>
      <c r="Q39">
        <v>1</v>
      </c>
      <c r="R39">
        <v>0</v>
      </c>
    </row>
    <row r="40" spans="1:18">
      <c r="A40" t="s">
        <v>1517</v>
      </c>
      <c r="B40" s="3" t="s">
        <v>128</v>
      </c>
      <c r="C40">
        <v>2</v>
      </c>
      <c r="D40">
        <v>0</v>
      </c>
      <c r="E40">
        <v>7</v>
      </c>
      <c r="F40">
        <v>4</v>
      </c>
      <c r="G40">
        <v>2</v>
      </c>
      <c r="H40">
        <v>0</v>
      </c>
      <c r="I40">
        <v>0</v>
      </c>
      <c r="J40">
        <v>13</v>
      </c>
      <c r="K40">
        <v>4</v>
      </c>
      <c r="L40">
        <v>23</v>
      </c>
      <c r="M40">
        <v>19</v>
      </c>
      <c r="N40">
        <v>10</v>
      </c>
      <c r="O40">
        <v>0</v>
      </c>
      <c r="P40">
        <v>14</v>
      </c>
      <c r="Q40">
        <v>3</v>
      </c>
      <c r="R40">
        <v>1</v>
      </c>
    </row>
    <row r="41" spans="1:18">
      <c r="A41" t="s">
        <v>1518</v>
      </c>
      <c r="B41" s="3" t="s">
        <v>153</v>
      </c>
      <c r="C41">
        <v>0</v>
      </c>
      <c r="D41">
        <v>0</v>
      </c>
      <c r="E41">
        <v>1</v>
      </c>
      <c r="F41">
        <v>8</v>
      </c>
      <c r="G41">
        <v>0</v>
      </c>
      <c r="H41">
        <v>1</v>
      </c>
      <c r="I41">
        <v>1</v>
      </c>
      <c r="J41">
        <v>11</v>
      </c>
      <c r="K41">
        <v>2</v>
      </c>
      <c r="L41">
        <v>11</v>
      </c>
      <c r="M41">
        <v>43</v>
      </c>
      <c r="N41">
        <v>15</v>
      </c>
      <c r="O41">
        <v>0</v>
      </c>
      <c r="P41">
        <v>7</v>
      </c>
      <c r="Q41">
        <v>2</v>
      </c>
      <c r="R41">
        <v>0</v>
      </c>
    </row>
    <row r="42" spans="1:18">
      <c r="A42" t="s">
        <v>1519</v>
      </c>
      <c r="B42" s="3" t="s">
        <v>233</v>
      </c>
      <c r="C42">
        <v>0</v>
      </c>
      <c r="D42">
        <v>2</v>
      </c>
      <c r="E42">
        <v>8</v>
      </c>
      <c r="F42">
        <v>11</v>
      </c>
      <c r="G42">
        <v>0</v>
      </c>
      <c r="H42">
        <v>1</v>
      </c>
      <c r="I42">
        <v>1</v>
      </c>
      <c r="J42">
        <v>35</v>
      </c>
      <c r="K42">
        <v>8</v>
      </c>
      <c r="L42">
        <v>35</v>
      </c>
      <c r="M42">
        <v>53</v>
      </c>
      <c r="N42">
        <v>24</v>
      </c>
      <c r="O42">
        <v>0</v>
      </c>
      <c r="P42">
        <v>13</v>
      </c>
      <c r="Q42">
        <v>7</v>
      </c>
      <c r="R42">
        <v>0</v>
      </c>
    </row>
    <row r="43" spans="1:18">
      <c r="A43" t="s">
        <v>1520</v>
      </c>
      <c r="B43" s="3" t="s">
        <v>142</v>
      </c>
      <c r="C43">
        <v>0</v>
      </c>
      <c r="D43">
        <v>0</v>
      </c>
      <c r="E43">
        <v>10</v>
      </c>
      <c r="F43">
        <v>7</v>
      </c>
      <c r="G43">
        <v>1</v>
      </c>
      <c r="H43">
        <v>1</v>
      </c>
      <c r="I43">
        <v>1</v>
      </c>
      <c r="J43">
        <v>20</v>
      </c>
      <c r="K43">
        <v>7</v>
      </c>
      <c r="L43">
        <v>31</v>
      </c>
      <c r="M43">
        <v>19</v>
      </c>
      <c r="N43">
        <v>12</v>
      </c>
      <c r="O43">
        <v>0</v>
      </c>
      <c r="P43">
        <v>10</v>
      </c>
      <c r="Q43">
        <v>2</v>
      </c>
      <c r="R43">
        <v>0</v>
      </c>
    </row>
    <row r="44" spans="1:18">
      <c r="A44" t="s">
        <v>1603</v>
      </c>
      <c r="B44" s="3" t="s">
        <v>163</v>
      </c>
      <c r="C44">
        <v>0</v>
      </c>
      <c r="D44">
        <v>2</v>
      </c>
      <c r="E44">
        <v>3</v>
      </c>
      <c r="F44">
        <v>8</v>
      </c>
      <c r="G44">
        <v>2</v>
      </c>
      <c r="H44">
        <v>0</v>
      </c>
      <c r="I44">
        <v>0</v>
      </c>
      <c r="J44">
        <v>20</v>
      </c>
      <c r="K44">
        <v>9</v>
      </c>
      <c r="L44">
        <v>15</v>
      </c>
      <c r="M44">
        <v>28</v>
      </c>
      <c r="N44">
        <v>8</v>
      </c>
      <c r="O44">
        <v>0</v>
      </c>
      <c r="P44">
        <v>14</v>
      </c>
      <c r="Q44">
        <v>4</v>
      </c>
      <c r="R44">
        <v>1</v>
      </c>
    </row>
    <row r="45" spans="1:18">
      <c r="A45" t="s">
        <v>1604</v>
      </c>
      <c r="B45" s="3" t="s">
        <v>167</v>
      </c>
      <c r="C45">
        <v>0</v>
      </c>
      <c r="D45">
        <v>0</v>
      </c>
      <c r="E45">
        <v>7</v>
      </c>
      <c r="F45">
        <v>7</v>
      </c>
      <c r="G45">
        <v>1</v>
      </c>
      <c r="H45">
        <v>0</v>
      </c>
      <c r="I45">
        <v>0</v>
      </c>
      <c r="J45">
        <v>15</v>
      </c>
      <c r="K45">
        <v>5</v>
      </c>
      <c r="L45">
        <v>18</v>
      </c>
      <c r="M45">
        <v>21</v>
      </c>
      <c r="N45">
        <v>9</v>
      </c>
      <c r="O45">
        <v>0</v>
      </c>
      <c r="P45">
        <v>7</v>
      </c>
      <c r="Q45">
        <v>2</v>
      </c>
      <c r="R45">
        <v>3</v>
      </c>
    </row>
    <row r="46" spans="1:18">
      <c r="A46" t="s">
        <v>578</v>
      </c>
      <c r="B46" s="3" t="s">
        <v>104</v>
      </c>
      <c r="C46">
        <v>0</v>
      </c>
      <c r="D46">
        <v>0</v>
      </c>
      <c r="E46">
        <v>4</v>
      </c>
      <c r="F46">
        <v>2</v>
      </c>
      <c r="G46">
        <v>0</v>
      </c>
      <c r="H46">
        <v>1</v>
      </c>
      <c r="I46">
        <v>1</v>
      </c>
      <c r="J46">
        <v>12</v>
      </c>
      <c r="K46">
        <v>1</v>
      </c>
      <c r="L46">
        <v>8</v>
      </c>
      <c r="M46">
        <v>9</v>
      </c>
      <c r="N46">
        <v>4</v>
      </c>
      <c r="O46">
        <v>0</v>
      </c>
      <c r="P46">
        <v>2</v>
      </c>
      <c r="Q46">
        <v>0</v>
      </c>
      <c r="R46">
        <v>0</v>
      </c>
    </row>
    <row r="47" spans="1:18">
      <c r="A47" t="s">
        <v>1605</v>
      </c>
      <c r="B47" s="3" t="s">
        <v>173</v>
      </c>
      <c r="C47">
        <v>1</v>
      </c>
      <c r="D47">
        <v>0</v>
      </c>
      <c r="E47">
        <v>3</v>
      </c>
      <c r="F47">
        <v>5</v>
      </c>
      <c r="G47">
        <v>1</v>
      </c>
      <c r="H47">
        <v>0</v>
      </c>
      <c r="I47">
        <v>0</v>
      </c>
      <c r="J47">
        <v>10</v>
      </c>
      <c r="K47">
        <v>3</v>
      </c>
      <c r="L47">
        <v>15</v>
      </c>
      <c r="M47">
        <v>28</v>
      </c>
      <c r="N47">
        <v>10</v>
      </c>
      <c r="O47">
        <v>0</v>
      </c>
      <c r="P47">
        <v>10</v>
      </c>
      <c r="Q47">
        <v>2</v>
      </c>
      <c r="R47">
        <v>0</v>
      </c>
    </row>
    <row r="48" spans="1:18">
      <c r="A48" t="s">
        <v>1521</v>
      </c>
      <c r="B48" s="3" t="s">
        <v>138</v>
      </c>
      <c r="C48">
        <v>0</v>
      </c>
      <c r="D48">
        <v>1</v>
      </c>
      <c r="E48">
        <v>4</v>
      </c>
      <c r="F48">
        <v>12</v>
      </c>
      <c r="G48">
        <v>1</v>
      </c>
      <c r="H48">
        <v>0</v>
      </c>
      <c r="I48">
        <v>0</v>
      </c>
      <c r="J48">
        <v>21</v>
      </c>
      <c r="K48">
        <v>5</v>
      </c>
      <c r="L48">
        <v>24</v>
      </c>
      <c r="M48">
        <v>58</v>
      </c>
      <c r="N48">
        <v>27</v>
      </c>
      <c r="O48">
        <v>0</v>
      </c>
      <c r="P48">
        <v>6</v>
      </c>
      <c r="Q48">
        <v>3</v>
      </c>
      <c r="R48">
        <v>0</v>
      </c>
    </row>
    <row r="49" spans="1:18">
      <c r="A49" t="s">
        <v>1522</v>
      </c>
      <c r="B49" s="3" t="s">
        <v>130</v>
      </c>
      <c r="C49">
        <v>0</v>
      </c>
      <c r="D49">
        <v>0</v>
      </c>
      <c r="E49">
        <v>2</v>
      </c>
      <c r="F49">
        <v>3</v>
      </c>
      <c r="G49">
        <v>1</v>
      </c>
      <c r="H49">
        <v>3</v>
      </c>
      <c r="I49">
        <v>0</v>
      </c>
      <c r="J49">
        <v>9</v>
      </c>
      <c r="K49">
        <v>3</v>
      </c>
      <c r="L49">
        <v>12</v>
      </c>
      <c r="M49">
        <v>10</v>
      </c>
      <c r="N49">
        <v>6</v>
      </c>
      <c r="O49">
        <v>0</v>
      </c>
      <c r="P49">
        <v>5</v>
      </c>
      <c r="Q49">
        <v>1</v>
      </c>
      <c r="R49">
        <v>0</v>
      </c>
    </row>
    <row r="50" spans="1:18">
      <c r="A50" t="s">
        <v>1523</v>
      </c>
      <c r="B50" s="3" t="s">
        <v>303</v>
      </c>
      <c r="C50">
        <v>0</v>
      </c>
      <c r="D50">
        <v>2</v>
      </c>
      <c r="E50">
        <v>4</v>
      </c>
      <c r="F50">
        <v>11</v>
      </c>
      <c r="G50">
        <v>2</v>
      </c>
      <c r="H50">
        <v>0</v>
      </c>
      <c r="I50">
        <v>0</v>
      </c>
      <c r="J50">
        <v>22</v>
      </c>
      <c r="K50">
        <v>8</v>
      </c>
      <c r="L50">
        <v>24</v>
      </c>
      <c r="M50">
        <v>69</v>
      </c>
      <c r="N50">
        <v>29</v>
      </c>
      <c r="O50">
        <v>0</v>
      </c>
      <c r="P50">
        <v>21</v>
      </c>
      <c r="Q50">
        <v>11</v>
      </c>
      <c r="R50">
        <v>0</v>
      </c>
    </row>
    <row r="51" spans="1:18">
      <c r="A51" t="s">
        <v>1524</v>
      </c>
      <c r="B51" s="3" t="s">
        <v>144</v>
      </c>
      <c r="C51">
        <v>2</v>
      </c>
      <c r="D51">
        <v>2</v>
      </c>
      <c r="E51">
        <v>4</v>
      </c>
      <c r="F51">
        <v>16</v>
      </c>
      <c r="G51">
        <v>4</v>
      </c>
      <c r="H51">
        <v>0</v>
      </c>
      <c r="I51">
        <v>0</v>
      </c>
      <c r="J51">
        <v>34</v>
      </c>
      <c r="K51">
        <v>4</v>
      </c>
      <c r="L51">
        <v>43</v>
      </c>
      <c r="M51">
        <v>127</v>
      </c>
      <c r="N51">
        <v>30</v>
      </c>
      <c r="O51">
        <v>0</v>
      </c>
      <c r="P51">
        <v>15</v>
      </c>
      <c r="Q51">
        <v>2</v>
      </c>
      <c r="R51">
        <v>0</v>
      </c>
    </row>
    <row r="52" spans="1:18">
      <c r="A52" t="s">
        <v>1525</v>
      </c>
      <c r="B52" s="3" t="s">
        <v>86</v>
      </c>
      <c r="C52">
        <v>0</v>
      </c>
      <c r="D52">
        <v>0</v>
      </c>
      <c r="E52">
        <v>1</v>
      </c>
      <c r="F52">
        <v>9</v>
      </c>
      <c r="G52">
        <v>2</v>
      </c>
      <c r="H52">
        <v>0</v>
      </c>
      <c r="I52">
        <v>0</v>
      </c>
      <c r="J52">
        <v>10</v>
      </c>
      <c r="K52">
        <v>6</v>
      </c>
      <c r="L52">
        <v>27</v>
      </c>
      <c r="M52">
        <v>22</v>
      </c>
      <c r="N52">
        <v>10</v>
      </c>
      <c r="O52">
        <v>0</v>
      </c>
      <c r="P52">
        <v>12</v>
      </c>
      <c r="Q52">
        <v>2</v>
      </c>
      <c r="R52">
        <v>0</v>
      </c>
    </row>
    <row r="53" spans="1:18">
      <c r="A53" t="s">
        <v>580</v>
      </c>
      <c r="B53" s="3" t="s">
        <v>215</v>
      </c>
      <c r="C53">
        <v>2</v>
      </c>
      <c r="D53">
        <v>1</v>
      </c>
      <c r="E53">
        <v>8</v>
      </c>
      <c r="F53">
        <v>8</v>
      </c>
      <c r="G53">
        <v>1</v>
      </c>
      <c r="H53">
        <v>0</v>
      </c>
      <c r="I53">
        <v>0</v>
      </c>
      <c r="J53">
        <v>28</v>
      </c>
      <c r="K53">
        <v>6</v>
      </c>
      <c r="L53">
        <v>30</v>
      </c>
      <c r="M53">
        <v>42</v>
      </c>
      <c r="N53">
        <v>17</v>
      </c>
      <c r="O53">
        <v>0</v>
      </c>
      <c r="P53">
        <v>18</v>
      </c>
      <c r="Q53">
        <v>10</v>
      </c>
      <c r="R53">
        <v>0</v>
      </c>
    </row>
    <row r="54" spans="1:18">
      <c r="A54" t="s">
        <v>1526</v>
      </c>
      <c r="B54" s="3" t="s">
        <v>100</v>
      </c>
      <c r="C54">
        <v>0</v>
      </c>
      <c r="D54">
        <v>2</v>
      </c>
      <c r="E54">
        <v>4</v>
      </c>
      <c r="F54">
        <v>5</v>
      </c>
      <c r="G54">
        <v>0</v>
      </c>
      <c r="H54">
        <v>1</v>
      </c>
      <c r="I54">
        <v>1</v>
      </c>
      <c r="J54">
        <v>12</v>
      </c>
      <c r="K54">
        <v>3</v>
      </c>
      <c r="L54">
        <v>13</v>
      </c>
      <c r="M54">
        <v>7</v>
      </c>
      <c r="N54">
        <v>5</v>
      </c>
      <c r="O54">
        <v>0</v>
      </c>
      <c r="P54">
        <v>10</v>
      </c>
      <c r="Q54">
        <v>4</v>
      </c>
      <c r="R54">
        <v>0</v>
      </c>
    </row>
    <row r="55" spans="1:18">
      <c r="A55" t="s">
        <v>1527</v>
      </c>
      <c r="B55" s="3" t="s">
        <v>223</v>
      </c>
      <c r="C55">
        <v>0</v>
      </c>
      <c r="D55">
        <v>2</v>
      </c>
      <c r="E55">
        <v>2</v>
      </c>
      <c r="F55">
        <v>6</v>
      </c>
      <c r="G55">
        <v>6</v>
      </c>
      <c r="H55">
        <v>0</v>
      </c>
      <c r="I55">
        <v>0</v>
      </c>
      <c r="J55">
        <v>12</v>
      </c>
      <c r="K55">
        <v>7</v>
      </c>
      <c r="L55">
        <v>28</v>
      </c>
      <c r="M55">
        <v>36</v>
      </c>
      <c r="N55">
        <v>17</v>
      </c>
      <c r="O55">
        <v>0</v>
      </c>
      <c r="P55">
        <v>13</v>
      </c>
      <c r="Q55">
        <v>0</v>
      </c>
      <c r="R55">
        <v>0</v>
      </c>
    </row>
    <row r="56" spans="1:18">
      <c r="A56" t="s">
        <v>1528</v>
      </c>
      <c r="B56" s="3" t="s">
        <v>124</v>
      </c>
      <c r="C56">
        <v>0</v>
      </c>
      <c r="D56">
        <v>0</v>
      </c>
      <c r="E56">
        <v>2</v>
      </c>
      <c r="F56">
        <v>12</v>
      </c>
      <c r="G56">
        <v>7</v>
      </c>
      <c r="H56">
        <v>0</v>
      </c>
      <c r="I56">
        <v>0</v>
      </c>
      <c r="J56">
        <v>24</v>
      </c>
      <c r="K56">
        <v>5</v>
      </c>
      <c r="L56">
        <v>24</v>
      </c>
      <c r="M56">
        <v>55</v>
      </c>
      <c r="N56">
        <v>21</v>
      </c>
      <c r="O56">
        <v>0</v>
      </c>
      <c r="P56">
        <v>9</v>
      </c>
      <c r="Q56">
        <v>0</v>
      </c>
      <c r="R56">
        <v>0</v>
      </c>
    </row>
    <row r="57" spans="1:18">
      <c r="A57" t="s">
        <v>1529</v>
      </c>
      <c r="B57" s="3" t="s">
        <v>235</v>
      </c>
      <c r="C57">
        <v>0</v>
      </c>
      <c r="D57">
        <v>0</v>
      </c>
      <c r="E57">
        <v>4</v>
      </c>
      <c r="F57">
        <v>12</v>
      </c>
      <c r="G57">
        <v>0</v>
      </c>
      <c r="H57">
        <v>0</v>
      </c>
      <c r="I57">
        <v>0</v>
      </c>
      <c r="J57">
        <v>16</v>
      </c>
      <c r="K57">
        <v>3</v>
      </c>
      <c r="L57">
        <v>10</v>
      </c>
      <c r="M57">
        <v>27</v>
      </c>
      <c r="N57">
        <v>11</v>
      </c>
      <c r="O57">
        <v>0</v>
      </c>
      <c r="P57">
        <v>2</v>
      </c>
      <c r="Q57">
        <v>4</v>
      </c>
      <c r="R57">
        <v>0</v>
      </c>
    </row>
    <row r="58" spans="1:18">
      <c r="A58" t="s">
        <v>1530</v>
      </c>
      <c r="B58" s="3" t="s">
        <v>245</v>
      </c>
      <c r="C58">
        <v>0</v>
      </c>
      <c r="D58">
        <v>0</v>
      </c>
      <c r="E58">
        <v>1</v>
      </c>
      <c r="F58">
        <v>8</v>
      </c>
      <c r="G58">
        <v>0</v>
      </c>
      <c r="H58">
        <v>0</v>
      </c>
      <c r="I58">
        <v>0</v>
      </c>
      <c r="J58">
        <v>17</v>
      </c>
      <c r="K58">
        <v>4</v>
      </c>
      <c r="L58">
        <v>18</v>
      </c>
      <c r="M58">
        <v>26</v>
      </c>
      <c r="N58">
        <v>10</v>
      </c>
      <c r="O58">
        <v>0</v>
      </c>
      <c r="P58">
        <v>19</v>
      </c>
      <c r="Q58">
        <v>1</v>
      </c>
      <c r="R58">
        <v>0</v>
      </c>
    </row>
    <row r="59" spans="1:18">
      <c r="A59" t="s">
        <v>1531</v>
      </c>
      <c r="B59" s="3" t="s">
        <v>256</v>
      </c>
      <c r="C59">
        <v>2</v>
      </c>
      <c r="D59">
        <v>1</v>
      </c>
      <c r="E59">
        <v>4</v>
      </c>
      <c r="F59">
        <v>5</v>
      </c>
      <c r="G59">
        <v>0</v>
      </c>
      <c r="H59">
        <v>2</v>
      </c>
      <c r="I59">
        <v>2</v>
      </c>
      <c r="J59">
        <v>12</v>
      </c>
      <c r="K59">
        <v>4</v>
      </c>
      <c r="L59">
        <v>24</v>
      </c>
      <c r="M59">
        <v>33</v>
      </c>
      <c r="N59">
        <v>16</v>
      </c>
      <c r="O59">
        <v>0</v>
      </c>
      <c r="P59">
        <v>17</v>
      </c>
      <c r="Q59">
        <v>2</v>
      </c>
      <c r="R59">
        <v>0</v>
      </c>
    </row>
    <row r="60" spans="1:18">
      <c r="A60" t="s">
        <v>1532</v>
      </c>
      <c r="B60" s="3" t="s">
        <v>258</v>
      </c>
      <c r="C60">
        <v>1</v>
      </c>
      <c r="D60">
        <v>0</v>
      </c>
      <c r="E60">
        <v>2</v>
      </c>
      <c r="F60">
        <v>6</v>
      </c>
      <c r="G60">
        <v>3</v>
      </c>
      <c r="H60">
        <v>1</v>
      </c>
      <c r="I60">
        <v>1</v>
      </c>
      <c r="J60">
        <v>9</v>
      </c>
      <c r="K60">
        <v>2</v>
      </c>
      <c r="L60">
        <v>12</v>
      </c>
      <c r="M60">
        <v>9</v>
      </c>
      <c r="N60">
        <v>3</v>
      </c>
      <c r="O60">
        <v>0</v>
      </c>
      <c r="P60">
        <v>12</v>
      </c>
      <c r="Q60">
        <v>5</v>
      </c>
      <c r="R60">
        <v>0</v>
      </c>
    </row>
    <row r="61" spans="1:18">
      <c r="A61" t="s">
        <v>581</v>
      </c>
      <c r="B61" s="3" t="s">
        <v>199</v>
      </c>
      <c r="C61">
        <v>1</v>
      </c>
      <c r="D61">
        <v>0</v>
      </c>
      <c r="E61">
        <v>3</v>
      </c>
      <c r="F61">
        <v>9</v>
      </c>
      <c r="G61">
        <v>5</v>
      </c>
      <c r="H61">
        <v>0</v>
      </c>
      <c r="I61">
        <v>0</v>
      </c>
      <c r="J61">
        <v>18</v>
      </c>
      <c r="K61">
        <v>6</v>
      </c>
      <c r="L61">
        <v>29</v>
      </c>
      <c r="M61">
        <v>49</v>
      </c>
      <c r="N61">
        <v>23</v>
      </c>
      <c r="O61">
        <v>0</v>
      </c>
      <c r="P61">
        <v>13</v>
      </c>
      <c r="Q61">
        <v>1</v>
      </c>
      <c r="R61">
        <v>0</v>
      </c>
    </row>
    <row r="62" spans="1:18">
      <c r="A62" t="s">
        <v>1533</v>
      </c>
      <c r="B62" s="3" t="s">
        <v>88</v>
      </c>
      <c r="C62">
        <v>2</v>
      </c>
      <c r="D62">
        <v>1</v>
      </c>
      <c r="E62">
        <v>3</v>
      </c>
      <c r="F62">
        <v>8</v>
      </c>
      <c r="G62">
        <v>1</v>
      </c>
      <c r="H62">
        <v>1</v>
      </c>
      <c r="I62">
        <v>1</v>
      </c>
      <c r="J62">
        <v>21</v>
      </c>
      <c r="K62">
        <v>6</v>
      </c>
      <c r="L62">
        <v>27</v>
      </c>
      <c r="M62">
        <v>32</v>
      </c>
      <c r="N62">
        <v>17</v>
      </c>
      <c r="O62">
        <v>0</v>
      </c>
      <c r="P62">
        <v>24</v>
      </c>
      <c r="Q62">
        <v>3</v>
      </c>
      <c r="R62">
        <v>1</v>
      </c>
    </row>
    <row r="63" spans="1:18">
      <c r="A63" t="s">
        <v>1534</v>
      </c>
      <c r="B63" s="3" t="s">
        <v>94</v>
      </c>
      <c r="C63">
        <v>0</v>
      </c>
      <c r="D63">
        <v>1</v>
      </c>
      <c r="E63">
        <v>6</v>
      </c>
      <c r="F63">
        <v>11</v>
      </c>
      <c r="G63">
        <v>0</v>
      </c>
      <c r="H63">
        <v>1</v>
      </c>
      <c r="I63">
        <v>1</v>
      </c>
      <c r="J63">
        <v>22</v>
      </c>
      <c r="K63">
        <v>7</v>
      </c>
      <c r="L63">
        <v>32</v>
      </c>
      <c r="M63">
        <v>59</v>
      </c>
      <c r="N63">
        <v>10</v>
      </c>
      <c r="O63">
        <v>0</v>
      </c>
      <c r="P63">
        <v>11</v>
      </c>
      <c r="Q63">
        <v>2</v>
      </c>
      <c r="R63">
        <v>0</v>
      </c>
    </row>
    <row r="64" spans="1:18">
      <c r="A64" t="s">
        <v>1535</v>
      </c>
      <c r="B64" s="3" t="s">
        <v>96</v>
      </c>
      <c r="C64">
        <v>1</v>
      </c>
      <c r="D64">
        <v>3</v>
      </c>
      <c r="E64">
        <v>2</v>
      </c>
      <c r="F64">
        <v>9</v>
      </c>
      <c r="G64">
        <v>1</v>
      </c>
      <c r="H64">
        <v>0</v>
      </c>
      <c r="I64">
        <v>0</v>
      </c>
      <c r="J64">
        <v>21</v>
      </c>
      <c r="K64">
        <v>4</v>
      </c>
      <c r="L64">
        <v>26</v>
      </c>
      <c r="M64">
        <v>42</v>
      </c>
      <c r="N64">
        <v>20</v>
      </c>
      <c r="O64">
        <v>0</v>
      </c>
      <c r="P64">
        <v>20</v>
      </c>
      <c r="Q64">
        <v>4</v>
      </c>
      <c r="R64">
        <v>0</v>
      </c>
    </row>
    <row r="65" spans="1:18">
      <c r="A65" t="s">
        <v>584</v>
      </c>
      <c r="B65" s="3" t="s">
        <v>108</v>
      </c>
      <c r="C65">
        <v>0</v>
      </c>
      <c r="D65">
        <v>0</v>
      </c>
      <c r="E65">
        <v>6</v>
      </c>
      <c r="F65">
        <v>7</v>
      </c>
      <c r="G65">
        <v>0</v>
      </c>
      <c r="H65">
        <v>0</v>
      </c>
      <c r="I65">
        <v>0</v>
      </c>
      <c r="J65">
        <v>21</v>
      </c>
      <c r="K65">
        <v>4</v>
      </c>
      <c r="L65">
        <v>15</v>
      </c>
      <c r="M65">
        <v>38</v>
      </c>
      <c r="N65">
        <v>15</v>
      </c>
      <c r="O65">
        <v>0</v>
      </c>
      <c r="P65">
        <v>12</v>
      </c>
      <c r="Q65">
        <v>2</v>
      </c>
      <c r="R65">
        <v>3</v>
      </c>
    </row>
    <row r="66" spans="1:18">
      <c r="A66" t="s">
        <v>1536</v>
      </c>
      <c r="B66" s="3" t="s">
        <v>106</v>
      </c>
      <c r="C66">
        <v>0</v>
      </c>
      <c r="D66">
        <v>0</v>
      </c>
      <c r="E66">
        <v>5</v>
      </c>
      <c r="F66">
        <v>5</v>
      </c>
      <c r="G66">
        <v>0</v>
      </c>
      <c r="H66">
        <v>0</v>
      </c>
      <c r="I66">
        <v>0</v>
      </c>
      <c r="J66">
        <v>18</v>
      </c>
      <c r="K66">
        <v>7</v>
      </c>
      <c r="L66">
        <v>26</v>
      </c>
      <c r="M66">
        <v>29</v>
      </c>
      <c r="N66">
        <v>14</v>
      </c>
      <c r="O66">
        <v>0</v>
      </c>
      <c r="P66">
        <v>13</v>
      </c>
      <c r="Q66">
        <v>2</v>
      </c>
      <c r="R66">
        <v>0</v>
      </c>
    </row>
    <row r="67" spans="1:18">
      <c r="A67" t="s">
        <v>1537</v>
      </c>
      <c r="B67" s="3" t="s">
        <v>114</v>
      </c>
      <c r="C67">
        <v>0</v>
      </c>
      <c r="D67">
        <v>1</v>
      </c>
      <c r="E67">
        <v>2</v>
      </c>
      <c r="F67">
        <v>9</v>
      </c>
      <c r="G67">
        <v>0</v>
      </c>
      <c r="H67">
        <v>0</v>
      </c>
      <c r="I67">
        <v>0</v>
      </c>
      <c r="J67">
        <v>12</v>
      </c>
      <c r="K67">
        <v>4</v>
      </c>
      <c r="L67">
        <v>20</v>
      </c>
      <c r="M67">
        <v>4</v>
      </c>
      <c r="N67">
        <v>7</v>
      </c>
      <c r="O67">
        <v>0</v>
      </c>
      <c r="P67">
        <v>16</v>
      </c>
      <c r="Q67">
        <v>5</v>
      </c>
      <c r="R67">
        <v>1</v>
      </c>
    </row>
    <row r="68" spans="1:18">
      <c r="A68" t="s">
        <v>1538</v>
      </c>
      <c r="B68" s="3" t="s">
        <v>118</v>
      </c>
      <c r="C68">
        <v>0</v>
      </c>
      <c r="D68">
        <v>0</v>
      </c>
      <c r="E68">
        <v>9</v>
      </c>
      <c r="F68">
        <v>9</v>
      </c>
      <c r="G68">
        <v>0</v>
      </c>
      <c r="H68">
        <v>0</v>
      </c>
      <c r="I68">
        <v>0</v>
      </c>
      <c r="J68">
        <v>26</v>
      </c>
      <c r="K68">
        <v>13</v>
      </c>
      <c r="L68">
        <v>22</v>
      </c>
      <c r="M68">
        <v>66</v>
      </c>
      <c r="N68">
        <v>37</v>
      </c>
      <c r="O68">
        <v>0</v>
      </c>
      <c r="P68">
        <v>11</v>
      </c>
      <c r="Q68">
        <v>7</v>
      </c>
      <c r="R68">
        <v>0</v>
      </c>
    </row>
    <row r="69" spans="1:18">
      <c r="A69" t="s">
        <v>586</v>
      </c>
      <c r="B69" s="3" t="s">
        <v>267</v>
      </c>
      <c r="C69">
        <v>0</v>
      </c>
      <c r="D69">
        <v>0</v>
      </c>
      <c r="E69">
        <v>7</v>
      </c>
      <c r="F69">
        <v>6</v>
      </c>
      <c r="G69">
        <v>0</v>
      </c>
      <c r="H69">
        <v>0</v>
      </c>
      <c r="I69">
        <v>0</v>
      </c>
      <c r="J69">
        <v>15</v>
      </c>
      <c r="K69">
        <v>3</v>
      </c>
      <c r="L69">
        <v>10</v>
      </c>
      <c r="M69">
        <v>15</v>
      </c>
      <c r="N69">
        <v>7</v>
      </c>
      <c r="O69">
        <v>0</v>
      </c>
      <c r="P69">
        <v>9</v>
      </c>
      <c r="Q69">
        <v>1</v>
      </c>
      <c r="R69">
        <v>0</v>
      </c>
    </row>
    <row r="70" spans="1:18">
      <c r="A70" t="s">
        <v>1539</v>
      </c>
      <c r="B70" s="3" t="s">
        <v>128</v>
      </c>
      <c r="C70">
        <v>0</v>
      </c>
      <c r="D70">
        <v>0</v>
      </c>
      <c r="E70">
        <v>4</v>
      </c>
      <c r="F70">
        <v>2</v>
      </c>
      <c r="G70">
        <v>0</v>
      </c>
      <c r="H70">
        <v>2</v>
      </c>
      <c r="I70">
        <v>2</v>
      </c>
      <c r="J70">
        <v>11</v>
      </c>
      <c r="K70">
        <v>5</v>
      </c>
      <c r="L70">
        <v>23</v>
      </c>
      <c r="M70">
        <v>35</v>
      </c>
      <c r="N70">
        <v>14</v>
      </c>
      <c r="O70">
        <v>0</v>
      </c>
      <c r="P70">
        <v>13</v>
      </c>
      <c r="Q70">
        <v>3</v>
      </c>
      <c r="R70">
        <v>1</v>
      </c>
    </row>
    <row r="71" spans="1:18">
      <c r="A71" t="s">
        <v>1540</v>
      </c>
      <c r="B71" s="3" t="s">
        <v>153</v>
      </c>
      <c r="C71">
        <v>0</v>
      </c>
      <c r="D71">
        <v>0</v>
      </c>
      <c r="E71">
        <v>0</v>
      </c>
      <c r="F71">
        <v>4</v>
      </c>
      <c r="G71">
        <v>0</v>
      </c>
      <c r="H71">
        <v>0</v>
      </c>
      <c r="I71">
        <v>0</v>
      </c>
      <c r="J71">
        <v>4</v>
      </c>
      <c r="K71">
        <v>1</v>
      </c>
      <c r="L71">
        <v>11</v>
      </c>
      <c r="M71">
        <v>31</v>
      </c>
      <c r="N71">
        <v>7</v>
      </c>
      <c r="O71">
        <v>0</v>
      </c>
      <c r="P71">
        <v>8</v>
      </c>
      <c r="Q71">
        <v>2</v>
      </c>
      <c r="R71">
        <v>0</v>
      </c>
    </row>
    <row r="72" spans="1:18">
      <c r="A72" t="s">
        <v>1541</v>
      </c>
      <c r="B72" s="3" t="s">
        <v>233</v>
      </c>
      <c r="C72">
        <v>0</v>
      </c>
      <c r="D72">
        <v>0</v>
      </c>
      <c r="E72">
        <v>10</v>
      </c>
      <c r="F72">
        <v>11</v>
      </c>
      <c r="G72">
        <v>0</v>
      </c>
      <c r="H72">
        <v>1</v>
      </c>
      <c r="I72">
        <v>1</v>
      </c>
      <c r="J72">
        <v>33</v>
      </c>
      <c r="K72">
        <v>9</v>
      </c>
      <c r="L72">
        <v>34</v>
      </c>
      <c r="M72">
        <v>47</v>
      </c>
      <c r="N72">
        <v>21</v>
      </c>
      <c r="O72">
        <v>0</v>
      </c>
      <c r="P72">
        <v>16</v>
      </c>
      <c r="Q72">
        <v>6</v>
      </c>
      <c r="R72">
        <v>0</v>
      </c>
    </row>
    <row r="73" spans="1:18">
      <c r="A73" t="s">
        <v>1542</v>
      </c>
      <c r="B73" s="3" t="s">
        <v>393</v>
      </c>
      <c r="C73">
        <v>0</v>
      </c>
      <c r="D73">
        <v>0</v>
      </c>
      <c r="E73">
        <v>10</v>
      </c>
      <c r="F73">
        <v>9</v>
      </c>
      <c r="G73">
        <v>1</v>
      </c>
      <c r="H73">
        <v>1</v>
      </c>
      <c r="I73">
        <v>1</v>
      </c>
      <c r="J73">
        <v>20</v>
      </c>
      <c r="K73">
        <v>4</v>
      </c>
      <c r="L73">
        <v>38</v>
      </c>
      <c r="M73">
        <v>31</v>
      </c>
      <c r="N73">
        <v>14</v>
      </c>
      <c r="O73">
        <v>0</v>
      </c>
      <c r="P73">
        <v>17</v>
      </c>
      <c r="Q73">
        <v>11</v>
      </c>
      <c r="R73">
        <v>0</v>
      </c>
    </row>
    <row r="74" spans="1:18">
      <c r="A74" t="s">
        <v>1606</v>
      </c>
      <c r="B74" s="3" t="s">
        <v>163</v>
      </c>
      <c r="C74">
        <v>0</v>
      </c>
      <c r="D74">
        <v>2</v>
      </c>
      <c r="E74">
        <v>6</v>
      </c>
      <c r="F74">
        <v>7</v>
      </c>
      <c r="G74">
        <v>2</v>
      </c>
      <c r="H74">
        <v>0</v>
      </c>
      <c r="I74">
        <v>0</v>
      </c>
      <c r="J74">
        <v>21</v>
      </c>
      <c r="K74">
        <v>5</v>
      </c>
      <c r="L74">
        <v>17</v>
      </c>
      <c r="M74">
        <v>39</v>
      </c>
      <c r="N74">
        <v>11</v>
      </c>
      <c r="O74">
        <v>0</v>
      </c>
      <c r="P74">
        <v>7</v>
      </c>
      <c r="Q74">
        <v>4</v>
      </c>
      <c r="R74">
        <v>1</v>
      </c>
    </row>
    <row r="75" spans="1:18">
      <c r="A75" t="s">
        <v>1607</v>
      </c>
      <c r="B75" s="3" t="s">
        <v>167</v>
      </c>
      <c r="C75">
        <v>1</v>
      </c>
      <c r="D75">
        <v>0</v>
      </c>
      <c r="E75">
        <v>7</v>
      </c>
      <c r="F75">
        <v>6</v>
      </c>
      <c r="G75">
        <v>1</v>
      </c>
      <c r="H75">
        <v>0</v>
      </c>
      <c r="I75">
        <v>0</v>
      </c>
      <c r="J75">
        <v>13</v>
      </c>
      <c r="K75">
        <v>10</v>
      </c>
      <c r="L75">
        <v>22</v>
      </c>
      <c r="M75">
        <v>11</v>
      </c>
      <c r="N75">
        <v>7</v>
      </c>
      <c r="O75">
        <v>0</v>
      </c>
      <c r="P75">
        <v>5</v>
      </c>
      <c r="Q75">
        <v>3</v>
      </c>
      <c r="R75">
        <v>0</v>
      </c>
    </row>
    <row r="76" spans="1:18">
      <c r="A76" t="s">
        <v>589</v>
      </c>
      <c r="B76" s="3" t="s">
        <v>104</v>
      </c>
      <c r="C76">
        <v>0</v>
      </c>
      <c r="D76">
        <v>0</v>
      </c>
      <c r="E76">
        <v>4</v>
      </c>
      <c r="F76">
        <v>0</v>
      </c>
      <c r="G76">
        <v>0</v>
      </c>
      <c r="H76">
        <v>0</v>
      </c>
      <c r="I76">
        <v>0</v>
      </c>
      <c r="J76">
        <v>5</v>
      </c>
      <c r="K76">
        <v>0</v>
      </c>
      <c r="L76">
        <v>6</v>
      </c>
      <c r="M76">
        <v>7</v>
      </c>
      <c r="N76">
        <v>1</v>
      </c>
      <c r="O76">
        <v>0</v>
      </c>
      <c r="P76">
        <v>4</v>
      </c>
      <c r="Q76">
        <v>0</v>
      </c>
      <c r="R76">
        <v>0</v>
      </c>
    </row>
    <row r="77" spans="1:18">
      <c r="A77" t="s">
        <v>1608</v>
      </c>
      <c r="B77" s="3" t="s">
        <v>173</v>
      </c>
      <c r="C77">
        <v>1</v>
      </c>
      <c r="D77">
        <v>0</v>
      </c>
      <c r="E77">
        <v>4</v>
      </c>
      <c r="F77">
        <v>3</v>
      </c>
      <c r="G77">
        <v>1</v>
      </c>
      <c r="H77">
        <v>0</v>
      </c>
      <c r="I77">
        <v>0</v>
      </c>
      <c r="J77">
        <v>10</v>
      </c>
      <c r="K77">
        <v>5</v>
      </c>
      <c r="L77">
        <v>12</v>
      </c>
      <c r="M77">
        <v>38</v>
      </c>
      <c r="N77">
        <v>7</v>
      </c>
      <c r="O77">
        <v>0</v>
      </c>
      <c r="P77">
        <v>13</v>
      </c>
      <c r="Q77">
        <v>3</v>
      </c>
      <c r="R77">
        <v>0</v>
      </c>
    </row>
    <row r="78" spans="1:18">
      <c r="A78" t="s">
        <v>1543</v>
      </c>
      <c r="B78" s="3" t="s">
        <v>138</v>
      </c>
      <c r="C78">
        <v>0</v>
      </c>
      <c r="D78">
        <v>0</v>
      </c>
      <c r="E78">
        <v>5</v>
      </c>
      <c r="F78">
        <v>13</v>
      </c>
      <c r="G78">
        <v>0</v>
      </c>
      <c r="H78">
        <v>1</v>
      </c>
      <c r="I78">
        <v>1</v>
      </c>
      <c r="J78">
        <v>23</v>
      </c>
      <c r="K78">
        <v>2</v>
      </c>
      <c r="L78">
        <v>26</v>
      </c>
      <c r="M78">
        <v>44</v>
      </c>
      <c r="N78">
        <v>19</v>
      </c>
      <c r="O78">
        <v>0</v>
      </c>
      <c r="P78">
        <v>11</v>
      </c>
      <c r="Q78">
        <v>2</v>
      </c>
      <c r="R78">
        <v>0</v>
      </c>
    </row>
    <row r="79" spans="1:18">
      <c r="A79" t="s">
        <v>1544</v>
      </c>
      <c r="B79" s="3" t="s">
        <v>130</v>
      </c>
      <c r="C79">
        <v>1</v>
      </c>
      <c r="D79">
        <v>0</v>
      </c>
      <c r="E79">
        <v>3</v>
      </c>
      <c r="F79">
        <v>7</v>
      </c>
      <c r="G79">
        <v>1</v>
      </c>
      <c r="H79">
        <v>1</v>
      </c>
      <c r="I79">
        <v>1</v>
      </c>
      <c r="J79">
        <v>13</v>
      </c>
      <c r="K79">
        <v>9</v>
      </c>
      <c r="L79">
        <v>20</v>
      </c>
      <c r="M79">
        <v>22</v>
      </c>
      <c r="N79">
        <v>8</v>
      </c>
      <c r="O79">
        <v>0</v>
      </c>
      <c r="P79">
        <v>12</v>
      </c>
      <c r="Q79">
        <v>5</v>
      </c>
      <c r="R79">
        <v>0</v>
      </c>
    </row>
    <row r="80" spans="1:18">
      <c r="A80" t="s">
        <v>1545</v>
      </c>
      <c r="B80" s="3" t="s">
        <v>303</v>
      </c>
      <c r="C80">
        <v>0</v>
      </c>
      <c r="D80">
        <v>1</v>
      </c>
      <c r="E80">
        <v>3</v>
      </c>
      <c r="F80">
        <v>16</v>
      </c>
      <c r="G80">
        <v>0</v>
      </c>
      <c r="H80">
        <v>1</v>
      </c>
      <c r="I80">
        <v>1</v>
      </c>
      <c r="J80">
        <v>24</v>
      </c>
      <c r="K80">
        <v>6</v>
      </c>
      <c r="L80">
        <v>24</v>
      </c>
      <c r="M80">
        <v>58</v>
      </c>
      <c r="N80">
        <v>32</v>
      </c>
      <c r="O80">
        <v>0</v>
      </c>
      <c r="P80">
        <v>15</v>
      </c>
      <c r="Q80">
        <v>6</v>
      </c>
      <c r="R80">
        <v>0</v>
      </c>
    </row>
    <row r="81" spans="1:18">
      <c r="A81" t="s">
        <v>1546</v>
      </c>
      <c r="B81" s="3" t="s">
        <v>144</v>
      </c>
      <c r="C81">
        <v>0</v>
      </c>
      <c r="D81">
        <v>0</v>
      </c>
      <c r="E81">
        <v>9</v>
      </c>
      <c r="F81">
        <v>14</v>
      </c>
      <c r="G81">
        <v>0</v>
      </c>
      <c r="H81">
        <v>2</v>
      </c>
      <c r="I81">
        <v>2</v>
      </c>
      <c r="J81">
        <v>31</v>
      </c>
      <c r="K81">
        <v>4</v>
      </c>
      <c r="L81">
        <v>33</v>
      </c>
      <c r="M81">
        <v>129</v>
      </c>
      <c r="N81">
        <v>24</v>
      </c>
      <c r="O81">
        <v>0</v>
      </c>
      <c r="P81">
        <v>20</v>
      </c>
      <c r="Q81">
        <v>3</v>
      </c>
      <c r="R81">
        <v>0</v>
      </c>
    </row>
    <row r="82" spans="1:18">
      <c r="A82" t="s">
        <v>1547</v>
      </c>
      <c r="B82" s="3" t="s">
        <v>86</v>
      </c>
      <c r="C82">
        <v>0</v>
      </c>
      <c r="D82">
        <v>0</v>
      </c>
      <c r="E82">
        <v>4</v>
      </c>
      <c r="F82">
        <v>9</v>
      </c>
      <c r="G82">
        <v>0</v>
      </c>
      <c r="H82">
        <v>0</v>
      </c>
      <c r="I82">
        <v>0</v>
      </c>
      <c r="J82">
        <v>13</v>
      </c>
      <c r="K82">
        <v>7</v>
      </c>
      <c r="L82">
        <v>29</v>
      </c>
      <c r="M82">
        <v>32</v>
      </c>
      <c r="N82">
        <v>19</v>
      </c>
      <c r="O82">
        <v>0</v>
      </c>
      <c r="P82">
        <v>16</v>
      </c>
      <c r="Q82">
        <v>4</v>
      </c>
      <c r="R82">
        <v>0</v>
      </c>
    </row>
    <row r="83" spans="1:18">
      <c r="A83" t="s">
        <v>591</v>
      </c>
      <c r="B83" s="3" t="s">
        <v>215</v>
      </c>
      <c r="C83">
        <v>0</v>
      </c>
      <c r="D83">
        <v>1</v>
      </c>
      <c r="E83">
        <v>10</v>
      </c>
      <c r="F83">
        <v>10</v>
      </c>
      <c r="G83">
        <v>0</v>
      </c>
      <c r="H83">
        <v>1</v>
      </c>
      <c r="I83">
        <v>1</v>
      </c>
      <c r="J83">
        <v>29</v>
      </c>
      <c r="K83">
        <v>12</v>
      </c>
      <c r="L83">
        <v>35</v>
      </c>
      <c r="M83">
        <v>61</v>
      </c>
      <c r="N83">
        <v>21</v>
      </c>
      <c r="O83">
        <v>0</v>
      </c>
      <c r="P83">
        <v>14</v>
      </c>
      <c r="Q83">
        <v>7</v>
      </c>
      <c r="R83">
        <v>0</v>
      </c>
    </row>
    <row r="84" spans="1:18">
      <c r="A84" t="s">
        <v>1548</v>
      </c>
      <c r="B84" s="3" t="s">
        <v>100</v>
      </c>
      <c r="C84">
        <v>0</v>
      </c>
      <c r="D84">
        <v>1</v>
      </c>
      <c r="E84">
        <v>4</v>
      </c>
      <c r="F84">
        <v>4</v>
      </c>
      <c r="G84">
        <v>0</v>
      </c>
      <c r="H84">
        <v>1</v>
      </c>
      <c r="I84">
        <v>1</v>
      </c>
      <c r="J84">
        <v>12</v>
      </c>
      <c r="K84">
        <v>4</v>
      </c>
      <c r="L84">
        <v>6</v>
      </c>
      <c r="M84">
        <v>20</v>
      </c>
      <c r="N84">
        <v>8</v>
      </c>
      <c r="O84">
        <v>0</v>
      </c>
      <c r="P84">
        <v>9</v>
      </c>
      <c r="Q84">
        <v>2</v>
      </c>
      <c r="R84">
        <v>0</v>
      </c>
    </row>
    <row r="85" spans="1:18">
      <c r="A85" t="s">
        <v>1549</v>
      </c>
      <c r="B85" s="3" t="s">
        <v>223</v>
      </c>
      <c r="C85">
        <v>0</v>
      </c>
      <c r="D85">
        <v>1</v>
      </c>
      <c r="E85">
        <v>1</v>
      </c>
      <c r="F85">
        <v>5</v>
      </c>
      <c r="G85">
        <v>0</v>
      </c>
      <c r="H85">
        <v>2</v>
      </c>
      <c r="I85">
        <v>2</v>
      </c>
      <c r="J85">
        <v>8</v>
      </c>
      <c r="K85">
        <v>5</v>
      </c>
      <c r="L85">
        <v>24</v>
      </c>
      <c r="M85">
        <v>42</v>
      </c>
      <c r="N85">
        <v>16</v>
      </c>
      <c r="O85">
        <v>0</v>
      </c>
      <c r="P85">
        <v>8</v>
      </c>
      <c r="Q85">
        <v>4</v>
      </c>
      <c r="R85">
        <v>0</v>
      </c>
    </row>
    <row r="86" spans="1:18">
      <c r="A86" t="s">
        <v>1550</v>
      </c>
      <c r="B86" s="3" t="s">
        <v>124</v>
      </c>
      <c r="C86">
        <v>0</v>
      </c>
      <c r="D86">
        <v>1</v>
      </c>
      <c r="E86">
        <v>1</v>
      </c>
      <c r="F86">
        <v>9</v>
      </c>
      <c r="G86">
        <v>0</v>
      </c>
      <c r="H86">
        <v>0</v>
      </c>
      <c r="I86">
        <v>0</v>
      </c>
      <c r="J86">
        <v>20</v>
      </c>
      <c r="K86">
        <v>8</v>
      </c>
      <c r="L86">
        <v>28</v>
      </c>
      <c r="M86">
        <v>38</v>
      </c>
      <c r="N86">
        <v>22</v>
      </c>
      <c r="O86">
        <v>0</v>
      </c>
      <c r="P86">
        <v>12</v>
      </c>
      <c r="Q86">
        <v>4</v>
      </c>
      <c r="R86">
        <v>0</v>
      </c>
    </row>
    <row r="87" spans="1:18">
      <c r="A87" t="s">
        <v>1551</v>
      </c>
      <c r="B87" s="3" t="s">
        <v>235</v>
      </c>
      <c r="C87">
        <v>0</v>
      </c>
      <c r="D87">
        <v>0</v>
      </c>
      <c r="E87">
        <v>4</v>
      </c>
      <c r="F87">
        <v>5</v>
      </c>
      <c r="G87">
        <v>0</v>
      </c>
      <c r="H87">
        <v>0</v>
      </c>
      <c r="I87">
        <v>0</v>
      </c>
      <c r="J87">
        <v>9</v>
      </c>
      <c r="K87">
        <v>1</v>
      </c>
      <c r="L87">
        <v>7</v>
      </c>
      <c r="M87">
        <v>36</v>
      </c>
      <c r="N87">
        <v>6</v>
      </c>
      <c r="O87">
        <v>0</v>
      </c>
      <c r="P87">
        <v>9</v>
      </c>
      <c r="Q87">
        <v>1</v>
      </c>
      <c r="R87">
        <v>0</v>
      </c>
    </row>
    <row r="88" spans="1:18">
      <c r="A88" t="s">
        <v>1552</v>
      </c>
      <c r="B88" s="3" t="s">
        <v>249</v>
      </c>
      <c r="C88">
        <v>0</v>
      </c>
      <c r="D88">
        <v>0</v>
      </c>
      <c r="E88">
        <v>3</v>
      </c>
      <c r="F88">
        <v>6</v>
      </c>
      <c r="G88">
        <v>0</v>
      </c>
      <c r="H88">
        <v>0</v>
      </c>
      <c r="I88">
        <v>0</v>
      </c>
      <c r="J88">
        <v>22</v>
      </c>
      <c r="K88">
        <v>5</v>
      </c>
      <c r="L88">
        <v>13</v>
      </c>
      <c r="M88">
        <v>26</v>
      </c>
      <c r="N88">
        <v>9</v>
      </c>
      <c r="O88">
        <v>0</v>
      </c>
      <c r="P88">
        <v>12</v>
      </c>
      <c r="Q88">
        <v>3</v>
      </c>
      <c r="R88">
        <v>0</v>
      </c>
    </row>
    <row r="89" spans="1:18">
      <c r="A89" t="s">
        <v>1553</v>
      </c>
      <c r="B89" s="3" t="s">
        <v>256</v>
      </c>
      <c r="C89">
        <v>0</v>
      </c>
      <c r="D89">
        <v>1</v>
      </c>
      <c r="E89">
        <v>7</v>
      </c>
      <c r="F89">
        <v>7</v>
      </c>
      <c r="G89">
        <v>2</v>
      </c>
      <c r="H89">
        <v>1</v>
      </c>
      <c r="I89">
        <v>1</v>
      </c>
      <c r="J89">
        <v>15</v>
      </c>
      <c r="K89">
        <v>5</v>
      </c>
      <c r="L89">
        <v>21</v>
      </c>
      <c r="M89">
        <v>38</v>
      </c>
      <c r="N89">
        <v>11</v>
      </c>
      <c r="O89">
        <v>0</v>
      </c>
      <c r="P89">
        <v>16</v>
      </c>
      <c r="Q89">
        <v>1</v>
      </c>
      <c r="R89">
        <v>0</v>
      </c>
    </row>
    <row r="90" spans="1:18">
      <c r="A90" t="s">
        <v>1554</v>
      </c>
      <c r="B90" s="3" t="s">
        <v>258</v>
      </c>
      <c r="C90">
        <v>1</v>
      </c>
      <c r="D90">
        <v>0</v>
      </c>
      <c r="E90">
        <v>2</v>
      </c>
      <c r="F90">
        <v>6</v>
      </c>
      <c r="G90">
        <v>0</v>
      </c>
      <c r="H90">
        <v>0</v>
      </c>
      <c r="I90">
        <v>0</v>
      </c>
      <c r="J90">
        <v>9</v>
      </c>
      <c r="K90">
        <v>3</v>
      </c>
      <c r="L90">
        <v>12</v>
      </c>
      <c r="M90">
        <v>6</v>
      </c>
      <c r="N90">
        <v>3</v>
      </c>
      <c r="O90">
        <v>0</v>
      </c>
      <c r="P90">
        <v>10</v>
      </c>
      <c r="Q90">
        <v>8</v>
      </c>
      <c r="R90">
        <v>1</v>
      </c>
    </row>
    <row r="91" spans="1:18">
      <c r="A91" t="s">
        <v>592</v>
      </c>
      <c r="B91" s="3" t="s">
        <v>199</v>
      </c>
      <c r="C91">
        <v>0</v>
      </c>
      <c r="D91">
        <v>0</v>
      </c>
      <c r="E91">
        <v>2</v>
      </c>
      <c r="F91">
        <v>10</v>
      </c>
      <c r="G91">
        <v>0</v>
      </c>
      <c r="H91">
        <v>1</v>
      </c>
      <c r="I91">
        <v>1</v>
      </c>
      <c r="J91">
        <v>15</v>
      </c>
      <c r="K91">
        <v>7</v>
      </c>
      <c r="L91">
        <v>22</v>
      </c>
      <c r="M91">
        <v>41</v>
      </c>
      <c r="N91">
        <v>16</v>
      </c>
      <c r="O91">
        <v>0</v>
      </c>
      <c r="P91">
        <v>10</v>
      </c>
      <c r="Q91">
        <v>1</v>
      </c>
      <c r="R91">
        <v>0</v>
      </c>
    </row>
    <row r="92" spans="1:18">
      <c r="A92" t="s">
        <v>1555</v>
      </c>
      <c r="B92" s="3" t="s">
        <v>88</v>
      </c>
      <c r="C92">
        <v>2</v>
      </c>
      <c r="D92">
        <v>0</v>
      </c>
      <c r="E92">
        <v>3</v>
      </c>
      <c r="F92">
        <v>7</v>
      </c>
      <c r="G92">
        <v>0</v>
      </c>
      <c r="H92">
        <v>1</v>
      </c>
      <c r="I92">
        <v>1</v>
      </c>
      <c r="J92">
        <v>19</v>
      </c>
      <c r="K92">
        <v>4</v>
      </c>
      <c r="L92">
        <v>23</v>
      </c>
      <c r="M92">
        <v>34</v>
      </c>
      <c r="N92">
        <v>16</v>
      </c>
      <c r="O92">
        <v>0</v>
      </c>
      <c r="P92">
        <v>18</v>
      </c>
      <c r="Q92">
        <v>4</v>
      </c>
      <c r="R92">
        <v>0</v>
      </c>
    </row>
    <row r="93" spans="1:18">
      <c r="A93" t="s">
        <v>1556</v>
      </c>
      <c r="B93" s="3" t="s">
        <v>94</v>
      </c>
      <c r="C93">
        <v>1</v>
      </c>
      <c r="D93">
        <v>2</v>
      </c>
      <c r="E93">
        <v>7</v>
      </c>
      <c r="F93">
        <v>10</v>
      </c>
      <c r="G93">
        <v>0</v>
      </c>
      <c r="H93">
        <v>0</v>
      </c>
      <c r="I93">
        <v>0</v>
      </c>
      <c r="J93">
        <v>25</v>
      </c>
      <c r="K93">
        <v>7</v>
      </c>
      <c r="L93">
        <v>20</v>
      </c>
      <c r="M93">
        <v>60</v>
      </c>
      <c r="N93">
        <v>12</v>
      </c>
      <c r="O93">
        <v>0</v>
      </c>
      <c r="P93">
        <v>12</v>
      </c>
      <c r="Q93">
        <v>4</v>
      </c>
      <c r="R93">
        <v>0</v>
      </c>
    </row>
    <row r="94" spans="1:18">
      <c r="A94" t="s">
        <v>1557</v>
      </c>
      <c r="B94" s="3" t="s">
        <v>96</v>
      </c>
      <c r="C94">
        <v>2</v>
      </c>
      <c r="D94">
        <v>3</v>
      </c>
      <c r="E94">
        <v>3</v>
      </c>
      <c r="F94">
        <v>9</v>
      </c>
      <c r="G94">
        <v>0</v>
      </c>
      <c r="H94">
        <v>0</v>
      </c>
      <c r="I94">
        <v>0</v>
      </c>
      <c r="J94">
        <v>25</v>
      </c>
      <c r="K94">
        <v>4</v>
      </c>
      <c r="L94">
        <v>35</v>
      </c>
      <c r="M94">
        <v>30</v>
      </c>
      <c r="N94">
        <v>16</v>
      </c>
      <c r="O94">
        <v>2</v>
      </c>
      <c r="P94">
        <v>17</v>
      </c>
      <c r="Q94">
        <v>4</v>
      </c>
      <c r="R94">
        <v>0</v>
      </c>
    </row>
    <row r="95" spans="1:18">
      <c r="A95" t="s">
        <v>595</v>
      </c>
      <c r="B95" s="3" t="s">
        <v>108</v>
      </c>
      <c r="C95">
        <v>0</v>
      </c>
      <c r="D95">
        <v>0</v>
      </c>
      <c r="E95">
        <v>6</v>
      </c>
      <c r="F95">
        <v>9</v>
      </c>
      <c r="G95">
        <v>0</v>
      </c>
      <c r="H95">
        <v>0</v>
      </c>
      <c r="I95">
        <v>0</v>
      </c>
      <c r="J95">
        <v>18</v>
      </c>
      <c r="K95">
        <v>1</v>
      </c>
      <c r="L95">
        <v>17</v>
      </c>
      <c r="M95">
        <v>15</v>
      </c>
      <c r="N95">
        <v>9</v>
      </c>
      <c r="O95">
        <v>0</v>
      </c>
      <c r="P95">
        <v>12</v>
      </c>
      <c r="Q95">
        <v>0</v>
      </c>
      <c r="R95">
        <v>0</v>
      </c>
    </row>
    <row r="96" spans="1:18">
      <c r="A96" t="s">
        <v>1558</v>
      </c>
      <c r="B96" s="3" t="s">
        <v>106</v>
      </c>
      <c r="C96">
        <v>0</v>
      </c>
      <c r="D96">
        <v>1</v>
      </c>
      <c r="E96">
        <v>2</v>
      </c>
      <c r="F96">
        <v>6</v>
      </c>
      <c r="G96">
        <v>0</v>
      </c>
      <c r="H96">
        <v>0</v>
      </c>
      <c r="I96">
        <v>0</v>
      </c>
      <c r="J96">
        <v>16</v>
      </c>
      <c r="K96">
        <v>9</v>
      </c>
      <c r="L96">
        <v>18</v>
      </c>
      <c r="M96">
        <v>32</v>
      </c>
      <c r="N96">
        <v>17</v>
      </c>
      <c r="O96">
        <v>1</v>
      </c>
      <c r="P96">
        <v>7</v>
      </c>
      <c r="Q96">
        <v>2</v>
      </c>
      <c r="R96">
        <v>0</v>
      </c>
    </row>
    <row r="97" spans="1:18">
      <c r="A97" t="s">
        <v>1559</v>
      </c>
      <c r="B97" s="3" t="s">
        <v>114</v>
      </c>
      <c r="C97">
        <v>0</v>
      </c>
      <c r="D97">
        <v>1</v>
      </c>
      <c r="E97">
        <v>1</v>
      </c>
      <c r="F97">
        <v>11</v>
      </c>
      <c r="G97">
        <v>0</v>
      </c>
      <c r="H97">
        <v>0</v>
      </c>
      <c r="I97">
        <v>0</v>
      </c>
      <c r="J97">
        <v>13</v>
      </c>
      <c r="K97">
        <v>9</v>
      </c>
      <c r="L97">
        <v>13</v>
      </c>
      <c r="M97">
        <v>11</v>
      </c>
      <c r="N97">
        <v>8</v>
      </c>
      <c r="O97">
        <v>0</v>
      </c>
      <c r="P97">
        <v>15</v>
      </c>
      <c r="Q97">
        <v>7</v>
      </c>
      <c r="R97">
        <v>0</v>
      </c>
    </row>
    <row r="98" spans="1:18">
      <c r="A98" t="s">
        <v>1560</v>
      </c>
      <c r="B98" s="3" t="s">
        <v>118</v>
      </c>
      <c r="C98">
        <v>0</v>
      </c>
      <c r="D98">
        <v>1</v>
      </c>
      <c r="E98">
        <v>11</v>
      </c>
      <c r="F98">
        <v>9</v>
      </c>
      <c r="G98">
        <v>0</v>
      </c>
      <c r="H98">
        <v>0</v>
      </c>
      <c r="I98">
        <v>0</v>
      </c>
      <c r="J98">
        <v>31</v>
      </c>
      <c r="K98">
        <v>8</v>
      </c>
      <c r="L98">
        <v>22</v>
      </c>
      <c r="M98">
        <v>55</v>
      </c>
      <c r="N98">
        <v>39</v>
      </c>
      <c r="O98">
        <v>0</v>
      </c>
      <c r="P98">
        <v>7</v>
      </c>
      <c r="Q98">
        <v>3</v>
      </c>
      <c r="R98">
        <v>0</v>
      </c>
    </row>
    <row r="99" spans="1:18">
      <c r="A99" t="s">
        <v>597</v>
      </c>
      <c r="B99" s="3" t="s">
        <v>267</v>
      </c>
      <c r="C99">
        <v>0</v>
      </c>
      <c r="D99">
        <v>0</v>
      </c>
      <c r="E99">
        <v>7</v>
      </c>
      <c r="F99">
        <v>7</v>
      </c>
      <c r="G99">
        <v>0</v>
      </c>
      <c r="H99">
        <v>0</v>
      </c>
      <c r="I99">
        <v>0</v>
      </c>
      <c r="J99">
        <v>25</v>
      </c>
      <c r="K99">
        <v>1</v>
      </c>
      <c r="L99">
        <v>7</v>
      </c>
      <c r="M99">
        <v>17</v>
      </c>
      <c r="N99">
        <v>7</v>
      </c>
      <c r="O99">
        <v>2</v>
      </c>
      <c r="P99">
        <v>5</v>
      </c>
      <c r="Q99">
        <v>2</v>
      </c>
      <c r="R99">
        <v>0</v>
      </c>
    </row>
    <row r="100" spans="1:18">
      <c r="A100" t="s">
        <v>1561</v>
      </c>
      <c r="B100" s="3" t="s">
        <v>128</v>
      </c>
      <c r="C100">
        <v>0</v>
      </c>
      <c r="D100">
        <v>0</v>
      </c>
      <c r="E100">
        <v>4</v>
      </c>
      <c r="F100">
        <v>9</v>
      </c>
      <c r="G100">
        <v>0</v>
      </c>
      <c r="H100">
        <v>0</v>
      </c>
      <c r="I100">
        <v>0</v>
      </c>
      <c r="J100">
        <v>16</v>
      </c>
      <c r="K100">
        <v>7</v>
      </c>
      <c r="L100">
        <v>36</v>
      </c>
      <c r="M100">
        <v>43</v>
      </c>
      <c r="N100">
        <v>26</v>
      </c>
      <c r="O100">
        <v>0</v>
      </c>
      <c r="P100">
        <v>13</v>
      </c>
      <c r="Q100">
        <v>1</v>
      </c>
      <c r="R100">
        <v>2</v>
      </c>
    </row>
    <row r="101" spans="1:18">
      <c r="A101" t="s">
        <v>1562</v>
      </c>
      <c r="B101" s="3" t="s">
        <v>153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6</v>
      </c>
      <c r="K101">
        <v>1</v>
      </c>
      <c r="L101">
        <v>11</v>
      </c>
      <c r="M101">
        <v>25</v>
      </c>
      <c r="N101">
        <v>5</v>
      </c>
      <c r="O101">
        <v>0</v>
      </c>
      <c r="P101">
        <v>7</v>
      </c>
      <c r="Q101">
        <v>2</v>
      </c>
      <c r="R101">
        <v>0</v>
      </c>
    </row>
    <row r="102" spans="1:18">
      <c r="A102" t="s">
        <v>1563</v>
      </c>
      <c r="B102" s="3" t="s">
        <v>233</v>
      </c>
      <c r="C102">
        <v>0</v>
      </c>
      <c r="D102">
        <v>0</v>
      </c>
      <c r="E102">
        <v>7</v>
      </c>
      <c r="F102">
        <v>13</v>
      </c>
      <c r="G102">
        <v>0</v>
      </c>
      <c r="H102">
        <v>0</v>
      </c>
      <c r="I102">
        <v>0</v>
      </c>
      <c r="J102">
        <v>34</v>
      </c>
      <c r="K102">
        <v>2</v>
      </c>
      <c r="L102">
        <v>33</v>
      </c>
      <c r="M102">
        <v>42</v>
      </c>
      <c r="N102">
        <v>16</v>
      </c>
      <c r="O102">
        <v>0</v>
      </c>
      <c r="P102">
        <v>21</v>
      </c>
      <c r="Q102">
        <v>6</v>
      </c>
      <c r="R102">
        <v>0</v>
      </c>
    </row>
    <row r="103" spans="1:18">
      <c r="A103" t="s">
        <v>1564</v>
      </c>
      <c r="B103" s="3" t="s">
        <v>393</v>
      </c>
      <c r="C103">
        <v>0</v>
      </c>
      <c r="D103">
        <v>0</v>
      </c>
      <c r="E103">
        <v>12</v>
      </c>
      <c r="F103">
        <v>14</v>
      </c>
      <c r="G103">
        <v>0</v>
      </c>
      <c r="H103">
        <v>1</v>
      </c>
      <c r="I103">
        <v>0</v>
      </c>
      <c r="J103">
        <v>26</v>
      </c>
      <c r="K103">
        <v>4</v>
      </c>
      <c r="L103">
        <v>30</v>
      </c>
      <c r="M103">
        <v>39</v>
      </c>
      <c r="N103">
        <v>19</v>
      </c>
      <c r="O103">
        <v>0</v>
      </c>
      <c r="P103">
        <v>15</v>
      </c>
      <c r="Q103">
        <v>1</v>
      </c>
      <c r="R103">
        <v>1</v>
      </c>
    </row>
    <row r="104" spans="1:18">
      <c r="A104" t="s">
        <v>1609</v>
      </c>
      <c r="B104" s="3" t="s">
        <v>163</v>
      </c>
      <c r="C104">
        <v>0</v>
      </c>
      <c r="D104">
        <v>2</v>
      </c>
      <c r="E104">
        <v>4</v>
      </c>
      <c r="F104">
        <v>7</v>
      </c>
      <c r="G104">
        <v>0</v>
      </c>
      <c r="H104">
        <v>0</v>
      </c>
      <c r="I104">
        <v>0</v>
      </c>
      <c r="J104">
        <v>16</v>
      </c>
      <c r="K104">
        <v>2</v>
      </c>
      <c r="L104">
        <v>15</v>
      </c>
      <c r="M104">
        <v>33</v>
      </c>
      <c r="N104">
        <v>5</v>
      </c>
      <c r="O104">
        <v>0</v>
      </c>
      <c r="P104">
        <v>11</v>
      </c>
      <c r="Q104">
        <v>1</v>
      </c>
      <c r="R104">
        <v>0</v>
      </c>
    </row>
    <row r="105" spans="1:18">
      <c r="A105" t="s">
        <v>1610</v>
      </c>
      <c r="B105" s="3" t="s">
        <v>167</v>
      </c>
      <c r="C105">
        <v>0</v>
      </c>
      <c r="D105">
        <v>0</v>
      </c>
      <c r="E105">
        <v>7</v>
      </c>
      <c r="F105">
        <v>7</v>
      </c>
      <c r="G105">
        <v>1</v>
      </c>
      <c r="H105">
        <v>1</v>
      </c>
      <c r="I105">
        <v>1</v>
      </c>
      <c r="J105">
        <v>14</v>
      </c>
      <c r="K105">
        <v>3</v>
      </c>
      <c r="L105">
        <v>14</v>
      </c>
      <c r="M105">
        <v>14</v>
      </c>
      <c r="N105">
        <v>6</v>
      </c>
      <c r="O105">
        <v>0</v>
      </c>
      <c r="P105">
        <v>4</v>
      </c>
      <c r="Q105">
        <v>1</v>
      </c>
      <c r="R105">
        <v>0</v>
      </c>
    </row>
    <row r="106" spans="1:18">
      <c r="A106" t="s">
        <v>600</v>
      </c>
      <c r="B106" s="3" t="s">
        <v>104</v>
      </c>
      <c r="C106">
        <v>0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4</v>
      </c>
      <c r="K106">
        <v>2</v>
      </c>
      <c r="L106">
        <v>7</v>
      </c>
      <c r="M106">
        <v>20</v>
      </c>
      <c r="N106">
        <v>0</v>
      </c>
      <c r="O106">
        <v>0</v>
      </c>
      <c r="P106">
        <v>1</v>
      </c>
      <c r="Q106">
        <v>0</v>
      </c>
      <c r="R106">
        <v>0</v>
      </c>
    </row>
    <row r="107" spans="1:18">
      <c r="A107" t="s">
        <v>1611</v>
      </c>
      <c r="B107" s="3" t="s">
        <v>173</v>
      </c>
      <c r="C107">
        <v>1</v>
      </c>
      <c r="D107">
        <v>0</v>
      </c>
      <c r="E107">
        <v>3</v>
      </c>
      <c r="F107">
        <v>3</v>
      </c>
      <c r="G107">
        <v>0</v>
      </c>
      <c r="H107">
        <v>0</v>
      </c>
      <c r="I107">
        <v>0</v>
      </c>
      <c r="J107">
        <v>13</v>
      </c>
      <c r="K107">
        <v>4</v>
      </c>
      <c r="L107">
        <v>18</v>
      </c>
      <c r="M107">
        <v>39</v>
      </c>
      <c r="N107">
        <v>9</v>
      </c>
      <c r="O107">
        <v>0</v>
      </c>
      <c r="P107">
        <v>6</v>
      </c>
      <c r="Q107">
        <v>1</v>
      </c>
      <c r="R107">
        <v>0</v>
      </c>
    </row>
    <row r="108" spans="1:18">
      <c r="A108" t="s">
        <v>1565</v>
      </c>
      <c r="B108" s="3" t="s">
        <v>138</v>
      </c>
      <c r="C108">
        <v>0</v>
      </c>
      <c r="D108">
        <v>0</v>
      </c>
      <c r="E108">
        <v>3</v>
      </c>
      <c r="F108">
        <v>15</v>
      </c>
      <c r="G108">
        <v>0</v>
      </c>
      <c r="H108">
        <v>0</v>
      </c>
      <c r="I108">
        <v>0</v>
      </c>
      <c r="J108">
        <v>20</v>
      </c>
      <c r="K108">
        <v>0</v>
      </c>
      <c r="L108">
        <v>18</v>
      </c>
      <c r="M108">
        <v>46</v>
      </c>
      <c r="N108">
        <v>16</v>
      </c>
      <c r="O108">
        <v>0</v>
      </c>
      <c r="P108">
        <v>8</v>
      </c>
      <c r="Q108">
        <v>2</v>
      </c>
      <c r="R108">
        <v>0</v>
      </c>
    </row>
    <row r="109" spans="1:18">
      <c r="A109" t="s">
        <v>1566</v>
      </c>
      <c r="B109" s="3" t="s">
        <v>130</v>
      </c>
      <c r="C109">
        <v>1</v>
      </c>
      <c r="D109">
        <v>1</v>
      </c>
      <c r="E109">
        <v>2</v>
      </c>
      <c r="F109">
        <v>3</v>
      </c>
      <c r="G109">
        <v>0</v>
      </c>
      <c r="H109">
        <v>0</v>
      </c>
      <c r="I109">
        <v>0</v>
      </c>
      <c r="J109">
        <v>8</v>
      </c>
      <c r="K109">
        <v>4</v>
      </c>
      <c r="L109">
        <v>17</v>
      </c>
      <c r="M109">
        <v>33</v>
      </c>
      <c r="N109">
        <v>9</v>
      </c>
      <c r="O109">
        <v>0</v>
      </c>
      <c r="P109">
        <v>9</v>
      </c>
      <c r="Q109">
        <v>5</v>
      </c>
      <c r="R109">
        <v>0</v>
      </c>
    </row>
    <row r="110" spans="1:18">
      <c r="A110" t="s">
        <v>1567</v>
      </c>
      <c r="B110" s="3" t="s">
        <v>303</v>
      </c>
      <c r="C110">
        <v>0</v>
      </c>
      <c r="D110">
        <v>0</v>
      </c>
      <c r="E110">
        <v>6</v>
      </c>
      <c r="F110">
        <v>12</v>
      </c>
      <c r="G110">
        <v>0</v>
      </c>
      <c r="H110">
        <v>0</v>
      </c>
      <c r="I110">
        <v>0</v>
      </c>
      <c r="J110">
        <v>22</v>
      </c>
      <c r="K110">
        <v>6</v>
      </c>
      <c r="L110">
        <v>34</v>
      </c>
      <c r="M110">
        <v>43</v>
      </c>
      <c r="N110">
        <v>28</v>
      </c>
      <c r="O110">
        <v>1</v>
      </c>
      <c r="P110">
        <v>29</v>
      </c>
      <c r="Q110">
        <v>12</v>
      </c>
      <c r="R110">
        <v>0</v>
      </c>
    </row>
    <row r="111" spans="1:18">
      <c r="A111" t="s">
        <v>1568</v>
      </c>
      <c r="B111" s="3" t="s">
        <v>144</v>
      </c>
      <c r="C111">
        <v>0</v>
      </c>
      <c r="D111">
        <v>1</v>
      </c>
      <c r="E111">
        <v>9</v>
      </c>
      <c r="F111">
        <v>16</v>
      </c>
      <c r="G111">
        <v>0</v>
      </c>
      <c r="H111">
        <v>0</v>
      </c>
      <c r="I111">
        <v>0</v>
      </c>
      <c r="J111">
        <v>35</v>
      </c>
      <c r="K111">
        <v>7</v>
      </c>
      <c r="L111">
        <v>43</v>
      </c>
      <c r="M111">
        <v>96</v>
      </c>
      <c r="N111">
        <v>38</v>
      </c>
      <c r="O111">
        <v>2</v>
      </c>
      <c r="P111">
        <v>23</v>
      </c>
      <c r="Q111">
        <v>2</v>
      </c>
      <c r="R111">
        <v>3</v>
      </c>
    </row>
    <row r="112" spans="1:18">
      <c r="A112" t="s">
        <v>1569</v>
      </c>
      <c r="B112" s="3" t="s">
        <v>86</v>
      </c>
      <c r="C112">
        <v>0</v>
      </c>
      <c r="D112">
        <v>0</v>
      </c>
      <c r="E112">
        <v>7</v>
      </c>
      <c r="F112">
        <v>12</v>
      </c>
      <c r="G112">
        <v>0</v>
      </c>
      <c r="H112">
        <v>0</v>
      </c>
      <c r="I112">
        <v>0</v>
      </c>
      <c r="J112">
        <v>16</v>
      </c>
      <c r="K112">
        <v>7</v>
      </c>
      <c r="L112">
        <v>32</v>
      </c>
      <c r="M112">
        <v>33</v>
      </c>
      <c r="N112">
        <v>16</v>
      </c>
      <c r="O112">
        <v>0</v>
      </c>
      <c r="P112">
        <v>15</v>
      </c>
      <c r="Q112">
        <v>4</v>
      </c>
      <c r="R112">
        <v>0</v>
      </c>
    </row>
    <row r="113" spans="1:18">
      <c r="A113" t="s">
        <v>602</v>
      </c>
      <c r="B113" s="3" t="s">
        <v>215</v>
      </c>
      <c r="C113">
        <v>0</v>
      </c>
      <c r="D113">
        <v>1</v>
      </c>
      <c r="E113">
        <v>8</v>
      </c>
      <c r="F113">
        <v>9</v>
      </c>
      <c r="G113">
        <v>0</v>
      </c>
      <c r="H113">
        <v>0</v>
      </c>
      <c r="I113">
        <v>0</v>
      </c>
      <c r="J113">
        <v>25</v>
      </c>
      <c r="K113">
        <v>6</v>
      </c>
      <c r="L113">
        <v>22</v>
      </c>
      <c r="M113">
        <v>70</v>
      </c>
      <c r="N113">
        <v>32</v>
      </c>
      <c r="O113">
        <v>0</v>
      </c>
      <c r="P113">
        <v>14</v>
      </c>
      <c r="Q113">
        <v>4</v>
      </c>
      <c r="R113">
        <v>0</v>
      </c>
    </row>
    <row r="114" spans="1:18">
      <c r="A114" t="s">
        <v>1570</v>
      </c>
      <c r="B114" s="3" t="s">
        <v>100</v>
      </c>
      <c r="C114">
        <v>0</v>
      </c>
      <c r="D114">
        <v>1</v>
      </c>
      <c r="E114">
        <v>4</v>
      </c>
      <c r="F114">
        <v>4</v>
      </c>
      <c r="G114">
        <v>0</v>
      </c>
      <c r="H114">
        <v>0</v>
      </c>
      <c r="I114">
        <v>0</v>
      </c>
      <c r="J114">
        <v>11</v>
      </c>
      <c r="K114">
        <v>0</v>
      </c>
      <c r="L114">
        <v>17</v>
      </c>
      <c r="M114">
        <v>15</v>
      </c>
      <c r="N114">
        <v>3</v>
      </c>
      <c r="O114">
        <v>0</v>
      </c>
      <c r="P114">
        <v>11</v>
      </c>
      <c r="Q114">
        <v>0</v>
      </c>
      <c r="R114">
        <v>0</v>
      </c>
    </row>
    <row r="115" spans="1:18">
      <c r="A115" t="s">
        <v>1571</v>
      </c>
      <c r="B115" s="3" t="s">
        <v>223</v>
      </c>
      <c r="C115">
        <v>0</v>
      </c>
      <c r="D115">
        <v>0</v>
      </c>
      <c r="E115">
        <v>3</v>
      </c>
      <c r="F115">
        <v>8</v>
      </c>
      <c r="G115">
        <v>0</v>
      </c>
      <c r="H115">
        <v>0</v>
      </c>
      <c r="I115">
        <v>0</v>
      </c>
      <c r="J115">
        <v>13</v>
      </c>
      <c r="K115">
        <v>4</v>
      </c>
      <c r="L115">
        <v>18</v>
      </c>
      <c r="M115">
        <v>57</v>
      </c>
      <c r="N115">
        <v>18</v>
      </c>
      <c r="O115">
        <v>0</v>
      </c>
      <c r="P115">
        <v>8</v>
      </c>
      <c r="Q115">
        <v>0</v>
      </c>
      <c r="R115">
        <v>0</v>
      </c>
    </row>
    <row r="116" spans="1:18">
      <c r="A116" t="s">
        <v>1572</v>
      </c>
      <c r="B116" s="3" t="s">
        <v>124</v>
      </c>
      <c r="C116">
        <v>0</v>
      </c>
      <c r="D116">
        <v>1</v>
      </c>
      <c r="E116">
        <v>2</v>
      </c>
      <c r="F116">
        <v>7</v>
      </c>
      <c r="G116">
        <v>0</v>
      </c>
      <c r="H116">
        <v>0</v>
      </c>
      <c r="I116">
        <v>0</v>
      </c>
      <c r="J116">
        <v>18</v>
      </c>
      <c r="K116">
        <v>7</v>
      </c>
      <c r="L116">
        <v>31</v>
      </c>
      <c r="M116">
        <v>56</v>
      </c>
      <c r="N116">
        <v>23</v>
      </c>
      <c r="O116">
        <v>0</v>
      </c>
      <c r="P116">
        <v>11</v>
      </c>
      <c r="Q116">
        <v>3</v>
      </c>
      <c r="R116">
        <v>0</v>
      </c>
    </row>
    <row r="117" spans="1:18">
      <c r="A117" t="s">
        <v>1573</v>
      </c>
      <c r="B117" s="3" t="s">
        <v>235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0</v>
      </c>
      <c r="I117">
        <v>0</v>
      </c>
      <c r="J117">
        <v>10</v>
      </c>
      <c r="K117">
        <v>1</v>
      </c>
      <c r="L117">
        <v>4</v>
      </c>
      <c r="M117">
        <v>34</v>
      </c>
      <c r="N117">
        <v>10</v>
      </c>
      <c r="O117">
        <v>0</v>
      </c>
      <c r="P117">
        <v>4</v>
      </c>
      <c r="Q117">
        <v>3</v>
      </c>
      <c r="R117">
        <v>0</v>
      </c>
    </row>
    <row r="118" spans="1:18">
      <c r="A118" t="s">
        <v>1574</v>
      </c>
      <c r="B118" s="3" t="s">
        <v>249</v>
      </c>
      <c r="C118">
        <v>0</v>
      </c>
      <c r="D118">
        <v>0</v>
      </c>
      <c r="E118">
        <v>4</v>
      </c>
      <c r="F118">
        <v>7</v>
      </c>
      <c r="G118">
        <v>0</v>
      </c>
      <c r="H118">
        <v>0</v>
      </c>
      <c r="I118">
        <v>0</v>
      </c>
      <c r="J118">
        <v>26</v>
      </c>
      <c r="K118">
        <v>5</v>
      </c>
      <c r="L118">
        <v>19</v>
      </c>
      <c r="M118">
        <v>32</v>
      </c>
      <c r="N118">
        <v>16</v>
      </c>
      <c r="O118">
        <v>0</v>
      </c>
      <c r="P118">
        <v>10</v>
      </c>
      <c r="Q118">
        <v>5</v>
      </c>
      <c r="R118">
        <v>0</v>
      </c>
    </row>
    <row r="119" spans="1:18">
      <c r="A119" t="s">
        <v>1575</v>
      </c>
      <c r="B119" s="3" t="s">
        <v>256</v>
      </c>
      <c r="C119">
        <v>0</v>
      </c>
      <c r="D119">
        <v>1</v>
      </c>
      <c r="E119">
        <v>8</v>
      </c>
      <c r="F119">
        <v>9</v>
      </c>
      <c r="G119">
        <v>0</v>
      </c>
      <c r="H119">
        <v>0</v>
      </c>
      <c r="I119">
        <v>0</v>
      </c>
      <c r="J119">
        <v>18</v>
      </c>
      <c r="K119">
        <v>3</v>
      </c>
      <c r="L119">
        <v>23</v>
      </c>
      <c r="M119">
        <v>48</v>
      </c>
      <c r="N119">
        <v>15</v>
      </c>
      <c r="O119">
        <v>0</v>
      </c>
      <c r="P119">
        <v>18</v>
      </c>
      <c r="Q119">
        <v>3</v>
      </c>
      <c r="R119">
        <v>0</v>
      </c>
    </row>
    <row r="120" spans="1:18">
      <c r="A120" t="s">
        <v>1576</v>
      </c>
      <c r="B120" s="3" t="s">
        <v>258</v>
      </c>
      <c r="C120">
        <v>1</v>
      </c>
      <c r="D120">
        <v>1</v>
      </c>
      <c r="E120">
        <v>2</v>
      </c>
      <c r="F120">
        <v>4</v>
      </c>
      <c r="G120">
        <v>0</v>
      </c>
      <c r="H120">
        <v>0</v>
      </c>
      <c r="I120">
        <v>0</v>
      </c>
      <c r="J120">
        <v>8</v>
      </c>
      <c r="K120">
        <v>3</v>
      </c>
      <c r="L120">
        <v>13</v>
      </c>
      <c r="M120">
        <v>8</v>
      </c>
      <c r="N120">
        <v>4</v>
      </c>
      <c r="O120">
        <v>0</v>
      </c>
      <c r="P120">
        <v>12</v>
      </c>
      <c r="Q120">
        <v>6</v>
      </c>
      <c r="R120">
        <v>0</v>
      </c>
    </row>
    <row r="121" spans="1:18">
      <c r="A121" t="s">
        <v>603</v>
      </c>
      <c r="B121" s="3" t="s">
        <v>199</v>
      </c>
      <c r="C121">
        <v>0</v>
      </c>
      <c r="D121">
        <v>0</v>
      </c>
      <c r="E121">
        <v>5</v>
      </c>
      <c r="F121">
        <v>5</v>
      </c>
      <c r="G121">
        <v>0</v>
      </c>
      <c r="H121">
        <v>0</v>
      </c>
      <c r="I121">
        <v>0</v>
      </c>
      <c r="J121">
        <v>14</v>
      </c>
      <c r="K121">
        <v>2</v>
      </c>
      <c r="L121">
        <v>25</v>
      </c>
      <c r="M121">
        <v>47</v>
      </c>
      <c r="N121">
        <v>14</v>
      </c>
      <c r="O121">
        <v>0</v>
      </c>
      <c r="P121">
        <v>17</v>
      </c>
      <c r="Q121">
        <v>1</v>
      </c>
      <c r="R121">
        <v>0</v>
      </c>
    </row>
    <row r="122" spans="1:18">
      <c r="A122" t="s">
        <v>1577</v>
      </c>
      <c r="B122" s="3" t="s">
        <v>88</v>
      </c>
      <c r="C122">
        <v>1</v>
      </c>
      <c r="D122">
        <v>0</v>
      </c>
      <c r="E122">
        <v>0</v>
      </c>
      <c r="F122">
        <v>13</v>
      </c>
      <c r="G122">
        <v>1</v>
      </c>
      <c r="H122">
        <v>1</v>
      </c>
      <c r="I122">
        <v>1</v>
      </c>
      <c r="J122">
        <v>23</v>
      </c>
      <c r="K122">
        <v>13</v>
      </c>
      <c r="L122">
        <v>20</v>
      </c>
      <c r="M122">
        <v>21</v>
      </c>
      <c r="N122">
        <v>19</v>
      </c>
      <c r="O122">
        <v>2</v>
      </c>
      <c r="P122">
        <v>22</v>
      </c>
      <c r="Q122">
        <v>9</v>
      </c>
      <c r="R122">
        <v>0</v>
      </c>
    </row>
    <row r="123" spans="1:18">
      <c r="A123" t="s">
        <v>1578</v>
      </c>
      <c r="B123" s="3" t="s">
        <v>94</v>
      </c>
      <c r="C123">
        <v>1</v>
      </c>
      <c r="D123">
        <v>3</v>
      </c>
      <c r="E123">
        <v>5</v>
      </c>
      <c r="F123">
        <v>9</v>
      </c>
      <c r="G123">
        <v>0</v>
      </c>
      <c r="H123">
        <v>0</v>
      </c>
      <c r="I123">
        <v>0</v>
      </c>
      <c r="J123">
        <v>22</v>
      </c>
      <c r="K123">
        <v>9</v>
      </c>
      <c r="L123">
        <v>17</v>
      </c>
      <c r="M123">
        <v>26</v>
      </c>
      <c r="N123">
        <v>8</v>
      </c>
      <c r="O123">
        <v>1</v>
      </c>
      <c r="P123">
        <v>12</v>
      </c>
      <c r="Q123">
        <v>3</v>
      </c>
      <c r="R123">
        <v>0</v>
      </c>
    </row>
    <row r="124" spans="1:18">
      <c r="A124" t="s">
        <v>1579</v>
      </c>
      <c r="B124" s="3" t="s">
        <v>96</v>
      </c>
      <c r="C124">
        <v>2</v>
      </c>
      <c r="D124">
        <v>4</v>
      </c>
      <c r="E124">
        <v>4</v>
      </c>
      <c r="F124">
        <v>7</v>
      </c>
      <c r="G124">
        <v>0</v>
      </c>
      <c r="H124">
        <v>0</v>
      </c>
      <c r="I124">
        <v>0</v>
      </c>
      <c r="J124">
        <v>22</v>
      </c>
      <c r="K124">
        <v>9</v>
      </c>
      <c r="L124">
        <v>25</v>
      </c>
      <c r="M124">
        <v>30</v>
      </c>
      <c r="N124">
        <v>15</v>
      </c>
      <c r="O124">
        <v>4</v>
      </c>
      <c r="P124">
        <v>15</v>
      </c>
      <c r="Q124">
        <v>7</v>
      </c>
      <c r="R124">
        <v>0</v>
      </c>
    </row>
    <row r="125" spans="1:18">
      <c r="A125" t="s">
        <v>1124</v>
      </c>
      <c r="B125" s="3" t="s">
        <v>108</v>
      </c>
      <c r="C125">
        <v>0</v>
      </c>
      <c r="D125">
        <v>1</v>
      </c>
      <c r="E125">
        <v>7</v>
      </c>
      <c r="F125">
        <v>4</v>
      </c>
      <c r="G125">
        <v>0</v>
      </c>
      <c r="H125">
        <v>0</v>
      </c>
      <c r="I125">
        <v>0</v>
      </c>
      <c r="J125">
        <v>12</v>
      </c>
      <c r="K125">
        <v>5</v>
      </c>
      <c r="L125">
        <v>12</v>
      </c>
      <c r="M125">
        <v>18</v>
      </c>
      <c r="N125">
        <v>13</v>
      </c>
      <c r="O125">
        <v>0</v>
      </c>
      <c r="P125">
        <v>5</v>
      </c>
      <c r="Q125">
        <v>0</v>
      </c>
      <c r="R125">
        <v>0</v>
      </c>
    </row>
    <row r="126" spans="1:18">
      <c r="A126" t="s">
        <v>1580</v>
      </c>
      <c r="B126" s="3" t="s">
        <v>106</v>
      </c>
      <c r="C126">
        <v>1</v>
      </c>
      <c r="D126">
        <v>1</v>
      </c>
      <c r="E126">
        <v>6</v>
      </c>
      <c r="F126">
        <v>10</v>
      </c>
      <c r="G126">
        <v>2</v>
      </c>
      <c r="H126">
        <v>0</v>
      </c>
      <c r="I126">
        <v>0</v>
      </c>
      <c r="J126">
        <v>25</v>
      </c>
      <c r="K126">
        <v>7</v>
      </c>
      <c r="L126">
        <v>25</v>
      </c>
      <c r="M126">
        <v>34</v>
      </c>
      <c r="N126">
        <v>13</v>
      </c>
      <c r="O126">
        <v>4</v>
      </c>
      <c r="P126">
        <v>15</v>
      </c>
      <c r="Q126">
        <v>9</v>
      </c>
      <c r="R126">
        <v>0</v>
      </c>
    </row>
    <row r="127" spans="1:18">
      <c r="A127" t="s">
        <v>1581</v>
      </c>
      <c r="B127" s="3" t="s">
        <v>114</v>
      </c>
      <c r="C127">
        <v>0</v>
      </c>
      <c r="D127">
        <v>1</v>
      </c>
      <c r="E127">
        <v>1</v>
      </c>
      <c r="F127">
        <v>10</v>
      </c>
      <c r="G127">
        <v>1</v>
      </c>
      <c r="H127">
        <v>0</v>
      </c>
      <c r="I127">
        <v>0</v>
      </c>
      <c r="J127">
        <v>12</v>
      </c>
      <c r="K127">
        <v>6</v>
      </c>
      <c r="L127">
        <v>10</v>
      </c>
      <c r="M127">
        <v>10</v>
      </c>
      <c r="N127">
        <v>5</v>
      </c>
      <c r="O127">
        <v>0</v>
      </c>
      <c r="P127">
        <v>14</v>
      </c>
      <c r="Q127">
        <v>6</v>
      </c>
      <c r="R127">
        <v>0</v>
      </c>
    </row>
    <row r="128" spans="1:18">
      <c r="A128" t="s">
        <v>1582</v>
      </c>
      <c r="B128" s="3" t="s">
        <v>118</v>
      </c>
      <c r="C128">
        <v>0</v>
      </c>
      <c r="D128">
        <v>1</v>
      </c>
      <c r="E128">
        <v>9</v>
      </c>
      <c r="F128">
        <v>10</v>
      </c>
      <c r="G128">
        <v>1</v>
      </c>
      <c r="H128">
        <v>0</v>
      </c>
      <c r="I128">
        <v>0</v>
      </c>
      <c r="J128">
        <v>28</v>
      </c>
      <c r="K128">
        <v>14</v>
      </c>
      <c r="L128">
        <v>30</v>
      </c>
      <c r="M128">
        <v>34</v>
      </c>
      <c r="N128">
        <v>22</v>
      </c>
      <c r="O128">
        <v>0</v>
      </c>
      <c r="P128">
        <v>16</v>
      </c>
      <c r="Q128">
        <v>5</v>
      </c>
      <c r="R128">
        <v>0</v>
      </c>
    </row>
    <row r="129" spans="1:18">
      <c r="A129" t="s">
        <v>1122</v>
      </c>
      <c r="B129" s="3" t="s">
        <v>1151</v>
      </c>
      <c r="C129">
        <v>0</v>
      </c>
      <c r="D129">
        <v>0</v>
      </c>
      <c r="E129">
        <v>6</v>
      </c>
      <c r="F129">
        <v>6</v>
      </c>
      <c r="G129">
        <v>0</v>
      </c>
      <c r="H129">
        <v>0</v>
      </c>
      <c r="I129">
        <v>0</v>
      </c>
      <c r="J129">
        <v>20</v>
      </c>
      <c r="K129">
        <v>6</v>
      </c>
      <c r="L129">
        <v>6</v>
      </c>
      <c r="M129">
        <v>8</v>
      </c>
      <c r="N129">
        <v>7</v>
      </c>
      <c r="O129">
        <v>3</v>
      </c>
      <c r="P129">
        <v>10</v>
      </c>
      <c r="Q129">
        <v>5</v>
      </c>
      <c r="R129">
        <v>0</v>
      </c>
    </row>
    <row r="130" spans="1:18">
      <c r="A130" t="s">
        <v>1583</v>
      </c>
      <c r="B130" s="3" t="s">
        <v>128</v>
      </c>
      <c r="C130">
        <v>0</v>
      </c>
      <c r="D130">
        <v>1</v>
      </c>
      <c r="E130">
        <v>4</v>
      </c>
      <c r="F130">
        <v>7</v>
      </c>
      <c r="G130">
        <v>0</v>
      </c>
      <c r="H130">
        <v>0</v>
      </c>
      <c r="I130">
        <v>0</v>
      </c>
      <c r="J130">
        <v>19</v>
      </c>
      <c r="K130">
        <v>6</v>
      </c>
      <c r="L130">
        <v>26</v>
      </c>
      <c r="M130">
        <v>36</v>
      </c>
      <c r="N130">
        <v>19</v>
      </c>
      <c r="O130">
        <v>1</v>
      </c>
      <c r="P130">
        <v>12</v>
      </c>
      <c r="Q130">
        <v>2</v>
      </c>
      <c r="R130">
        <v>1</v>
      </c>
    </row>
    <row r="131" spans="1:18">
      <c r="A131" t="s">
        <v>1584</v>
      </c>
      <c r="B131" s="3" t="s">
        <v>153</v>
      </c>
      <c r="C131">
        <v>0</v>
      </c>
      <c r="D131">
        <v>0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6</v>
      </c>
      <c r="K131">
        <v>4</v>
      </c>
      <c r="L131">
        <v>11</v>
      </c>
      <c r="M131">
        <v>34</v>
      </c>
      <c r="N131">
        <v>15</v>
      </c>
      <c r="O131">
        <v>1</v>
      </c>
      <c r="P131">
        <v>5</v>
      </c>
      <c r="Q131">
        <v>2</v>
      </c>
      <c r="R131">
        <v>0</v>
      </c>
    </row>
    <row r="132" spans="1:18">
      <c r="A132" t="s">
        <v>1585</v>
      </c>
      <c r="B132" s="3" t="s">
        <v>233</v>
      </c>
      <c r="C132">
        <v>0</v>
      </c>
      <c r="D132">
        <v>0</v>
      </c>
      <c r="E132">
        <v>12</v>
      </c>
      <c r="F132">
        <v>8</v>
      </c>
      <c r="G132">
        <v>0</v>
      </c>
      <c r="H132">
        <v>0</v>
      </c>
      <c r="I132">
        <v>0</v>
      </c>
      <c r="J132">
        <v>32</v>
      </c>
      <c r="K132">
        <v>13</v>
      </c>
      <c r="L132">
        <v>31</v>
      </c>
      <c r="M132">
        <v>57</v>
      </c>
      <c r="N132">
        <v>30</v>
      </c>
      <c r="O132">
        <v>1</v>
      </c>
      <c r="P132">
        <v>21</v>
      </c>
      <c r="Q132">
        <v>11</v>
      </c>
      <c r="R132">
        <v>0</v>
      </c>
    </row>
    <row r="133" spans="1:18">
      <c r="A133" t="s">
        <v>1586</v>
      </c>
      <c r="B133" s="3" t="s">
        <v>393</v>
      </c>
      <c r="C133">
        <v>0</v>
      </c>
      <c r="D133">
        <v>0</v>
      </c>
      <c r="E133">
        <v>9</v>
      </c>
      <c r="F133">
        <v>13</v>
      </c>
      <c r="G133">
        <v>0</v>
      </c>
      <c r="H133">
        <v>0</v>
      </c>
      <c r="I133">
        <v>1</v>
      </c>
      <c r="J133">
        <v>23</v>
      </c>
      <c r="K133">
        <v>7</v>
      </c>
      <c r="L133">
        <v>23</v>
      </c>
      <c r="M133">
        <v>31</v>
      </c>
      <c r="N133">
        <v>14</v>
      </c>
      <c r="O133">
        <v>2</v>
      </c>
      <c r="P133">
        <v>19</v>
      </c>
      <c r="Q133">
        <v>7</v>
      </c>
      <c r="R133">
        <v>0</v>
      </c>
    </row>
    <row r="134" spans="1:18">
      <c r="A134" t="s">
        <v>1612</v>
      </c>
      <c r="B134" s="3" t="s">
        <v>163</v>
      </c>
      <c r="C134">
        <v>1</v>
      </c>
      <c r="D134">
        <v>2</v>
      </c>
      <c r="E134">
        <v>3</v>
      </c>
      <c r="F134">
        <v>4</v>
      </c>
      <c r="G134">
        <v>1</v>
      </c>
      <c r="H134">
        <v>0</v>
      </c>
      <c r="I134">
        <v>0</v>
      </c>
      <c r="J134">
        <v>14</v>
      </c>
      <c r="K134">
        <v>6</v>
      </c>
      <c r="L134">
        <v>13</v>
      </c>
      <c r="M134">
        <v>22</v>
      </c>
      <c r="N134">
        <v>11</v>
      </c>
      <c r="O134">
        <v>1</v>
      </c>
      <c r="P134">
        <v>9</v>
      </c>
      <c r="Q134">
        <v>7</v>
      </c>
      <c r="R134">
        <v>0</v>
      </c>
    </row>
    <row r="135" spans="1:18">
      <c r="A135" t="s">
        <v>1613</v>
      </c>
      <c r="B135" s="3" t="s">
        <v>167</v>
      </c>
      <c r="C135">
        <v>1</v>
      </c>
      <c r="D135">
        <v>0</v>
      </c>
      <c r="E135">
        <v>6</v>
      </c>
      <c r="F135">
        <v>9</v>
      </c>
      <c r="G135">
        <v>1</v>
      </c>
      <c r="H135">
        <v>0</v>
      </c>
      <c r="I135">
        <v>0</v>
      </c>
      <c r="J135">
        <v>16</v>
      </c>
      <c r="K135">
        <v>2</v>
      </c>
      <c r="L135">
        <v>9</v>
      </c>
      <c r="M135">
        <v>20</v>
      </c>
      <c r="N135">
        <v>8</v>
      </c>
      <c r="O135">
        <v>3</v>
      </c>
      <c r="P135">
        <v>6</v>
      </c>
      <c r="Q135">
        <v>2</v>
      </c>
      <c r="R135">
        <v>0</v>
      </c>
    </row>
    <row r="136" spans="1:18">
      <c r="A136" t="s">
        <v>1042</v>
      </c>
      <c r="B136" s="3" t="s">
        <v>104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4</v>
      </c>
      <c r="K136">
        <v>0</v>
      </c>
      <c r="L136">
        <v>3</v>
      </c>
      <c r="M136">
        <v>17</v>
      </c>
      <c r="N136">
        <v>6</v>
      </c>
      <c r="O136">
        <v>0</v>
      </c>
      <c r="P136">
        <v>1</v>
      </c>
      <c r="Q136">
        <v>0</v>
      </c>
      <c r="R136">
        <v>0</v>
      </c>
    </row>
    <row r="137" spans="1:18">
      <c r="A137" t="s">
        <v>1614</v>
      </c>
      <c r="B137" s="3" t="s">
        <v>173</v>
      </c>
      <c r="C137">
        <v>1</v>
      </c>
      <c r="D137">
        <v>1</v>
      </c>
      <c r="E137">
        <v>4</v>
      </c>
      <c r="F137">
        <v>2</v>
      </c>
      <c r="G137">
        <v>0</v>
      </c>
      <c r="H137">
        <v>0</v>
      </c>
      <c r="I137">
        <v>0</v>
      </c>
      <c r="J137">
        <v>14</v>
      </c>
      <c r="K137">
        <v>9</v>
      </c>
      <c r="L137">
        <v>16</v>
      </c>
      <c r="M137">
        <v>27</v>
      </c>
      <c r="N137">
        <v>7</v>
      </c>
      <c r="O137">
        <v>2</v>
      </c>
      <c r="P137">
        <v>9</v>
      </c>
      <c r="Q137">
        <v>5</v>
      </c>
      <c r="R137">
        <v>0</v>
      </c>
    </row>
    <row r="138" spans="1:18">
      <c r="A138" t="s">
        <v>1587</v>
      </c>
      <c r="B138" s="3" t="s">
        <v>138</v>
      </c>
      <c r="C138">
        <v>0</v>
      </c>
      <c r="D138">
        <v>0</v>
      </c>
      <c r="E138">
        <v>3</v>
      </c>
      <c r="F138">
        <v>14</v>
      </c>
      <c r="G138">
        <v>0</v>
      </c>
      <c r="H138">
        <v>0</v>
      </c>
      <c r="I138">
        <v>0</v>
      </c>
      <c r="J138">
        <v>21</v>
      </c>
      <c r="K138">
        <v>3</v>
      </c>
      <c r="L138">
        <v>8</v>
      </c>
      <c r="M138">
        <v>60</v>
      </c>
      <c r="N138">
        <v>22</v>
      </c>
      <c r="O138">
        <v>0</v>
      </c>
      <c r="P138">
        <v>13</v>
      </c>
      <c r="Q138">
        <v>8</v>
      </c>
      <c r="R138">
        <v>0</v>
      </c>
    </row>
    <row r="139" spans="1:18">
      <c r="A139" t="s">
        <v>1588</v>
      </c>
      <c r="B139" s="3" t="s">
        <v>130</v>
      </c>
      <c r="C139">
        <v>0</v>
      </c>
      <c r="D139">
        <v>1</v>
      </c>
      <c r="E139">
        <v>3</v>
      </c>
      <c r="F139">
        <v>2</v>
      </c>
      <c r="G139">
        <v>0</v>
      </c>
      <c r="H139">
        <v>1</v>
      </c>
      <c r="I139">
        <v>1</v>
      </c>
      <c r="J139">
        <v>8</v>
      </c>
      <c r="K139">
        <v>6</v>
      </c>
      <c r="L139">
        <v>15</v>
      </c>
      <c r="M139">
        <v>25</v>
      </c>
      <c r="N139">
        <v>8</v>
      </c>
      <c r="O139">
        <v>1</v>
      </c>
      <c r="P139">
        <v>12</v>
      </c>
      <c r="Q139">
        <v>5</v>
      </c>
      <c r="R139">
        <v>0</v>
      </c>
    </row>
    <row r="140" spans="1:18">
      <c r="A140" t="s">
        <v>1589</v>
      </c>
      <c r="B140" s="3" t="s">
        <v>303</v>
      </c>
      <c r="C140">
        <v>0</v>
      </c>
      <c r="D140">
        <v>1</v>
      </c>
      <c r="E140">
        <v>6</v>
      </c>
      <c r="F140">
        <v>11</v>
      </c>
      <c r="G140">
        <v>1</v>
      </c>
      <c r="H140">
        <v>0</v>
      </c>
      <c r="I140">
        <v>0</v>
      </c>
      <c r="J140">
        <v>24</v>
      </c>
      <c r="K140">
        <v>13</v>
      </c>
      <c r="L140">
        <v>19</v>
      </c>
      <c r="M140">
        <v>27</v>
      </c>
      <c r="N140">
        <v>17</v>
      </c>
      <c r="O140">
        <v>2</v>
      </c>
      <c r="P140">
        <v>25</v>
      </c>
      <c r="Q140">
        <v>10</v>
      </c>
      <c r="R140">
        <v>0</v>
      </c>
    </row>
    <row r="141" spans="1:18">
      <c r="A141" t="s">
        <v>1590</v>
      </c>
      <c r="B141" s="3" t="s">
        <v>144</v>
      </c>
      <c r="C141">
        <v>0</v>
      </c>
      <c r="D141">
        <v>1</v>
      </c>
      <c r="E141">
        <v>12</v>
      </c>
      <c r="F141">
        <v>13</v>
      </c>
      <c r="G141">
        <v>1</v>
      </c>
      <c r="H141">
        <v>0</v>
      </c>
      <c r="I141">
        <v>0</v>
      </c>
      <c r="J141">
        <v>42</v>
      </c>
      <c r="K141">
        <v>10</v>
      </c>
      <c r="L141">
        <v>44</v>
      </c>
      <c r="M141">
        <v>76</v>
      </c>
      <c r="N141">
        <v>37</v>
      </c>
      <c r="O141">
        <v>4</v>
      </c>
      <c r="P141">
        <v>19</v>
      </c>
      <c r="Q141">
        <v>5</v>
      </c>
      <c r="R141">
        <v>0</v>
      </c>
    </row>
    <row r="142" spans="1:18">
      <c r="A142" t="s">
        <v>1591</v>
      </c>
      <c r="B142" s="3" t="s">
        <v>86</v>
      </c>
      <c r="C142">
        <v>0</v>
      </c>
      <c r="D142">
        <v>1</v>
      </c>
      <c r="E142">
        <v>8</v>
      </c>
      <c r="F142">
        <v>9</v>
      </c>
      <c r="G142">
        <v>1</v>
      </c>
      <c r="H142">
        <v>0</v>
      </c>
      <c r="I142">
        <v>0</v>
      </c>
      <c r="J142">
        <v>20</v>
      </c>
      <c r="K142">
        <v>7</v>
      </c>
      <c r="L142">
        <v>29</v>
      </c>
      <c r="M142">
        <v>34</v>
      </c>
      <c r="N142">
        <v>23</v>
      </c>
      <c r="O142">
        <v>1</v>
      </c>
      <c r="P142">
        <v>9</v>
      </c>
      <c r="Q142">
        <v>4</v>
      </c>
      <c r="R142">
        <v>0</v>
      </c>
    </row>
    <row r="143" spans="1:18">
      <c r="A143" t="s">
        <v>1044</v>
      </c>
      <c r="B143" s="3" t="s">
        <v>215</v>
      </c>
      <c r="C143">
        <v>0</v>
      </c>
      <c r="D143">
        <v>2</v>
      </c>
      <c r="E143">
        <v>5</v>
      </c>
      <c r="F143">
        <v>9</v>
      </c>
      <c r="G143">
        <v>1</v>
      </c>
      <c r="H143">
        <v>0</v>
      </c>
      <c r="I143">
        <v>0</v>
      </c>
      <c r="J143">
        <v>20</v>
      </c>
      <c r="K143">
        <v>9</v>
      </c>
      <c r="L143">
        <v>10</v>
      </c>
      <c r="M143">
        <v>48</v>
      </c>
      <c r="N143">
        <v>20</v>
      </c>
      <c r="O143">
        <v>1</v>
      </c>
      <c r="P143">
        <v>15</v>
      </c>
      <c r="Q143">
        <v>4</v>
      </c>
      <c r="R143">
        <v>0</v>
      </c>
    </row>
    <row r="144" spans="1:18">
      <c r="A144" t="s">
        <v>1592</v>
      </c>
      <c r="B144" s="3" t="s">
        <v>100</v>
      </c>
      <c r="C144">
        <v>0</v>
      </c>
      <c r="D144">
        <v>1</v>
      </c>
      <c r="E144">
        <v>4</v>
      </c>
      <c r="F144">
        <v>4</v>
      </c>
      <c r="G144">
        <v>0</v>
      </c>
      <c r="H144">
        <v>0</v>
      </c>
      <c r="I144">
        <v>0</v>
      </c>
      <c r="J144">
        <v>12</v>
      </c>
      <c r="K144">
        <v>2</v>
      </c>
      <c r="L144">
        <v>4</v>
      </c>
      <c r="M144">
        <v>13</v>
      </c>
      <c r="N144">
        <v>8</v>
      </c>
      <c r="O144">
        <v>0</v>
      </c>
      <c r="P144">
        <v>2</v>
      </c>
      <c r="Q144">
        <v>2</v>
      </c>
      <c r="R144">
        <v>0</v>
      </c>
    </row>
    <row r="145" spans="1:18">
      <c r="A145" t="s">
        <v>1593</v>
      </c>
      <c r="B145" s="3" t="s">
        <v>223</v>
      </c>
      <c r="C145">
        <v>0</v>
      </c>
      <c r="D145">
        <v>1</v>
      </c>
      <c r="E145">
        <v>2</v>
      </c>
      <c r="F145">
        <v>5</v>
      </c>
      <c r="G145">
        <v>1</v>
      </c>
      <c r="H145">
        <v>0</v>
      </c>
      <c r="I145">
        <v>0</v>
      </c>
      <c r="J145">
        <v>15</v>
      </c>
      <c r="K145">
        <v>3</v>
      </c>
      <c r="L145">
        <v>14</v>
      </c>
      <c r="M145">
        <v>41</v>
      </c>
      <c r="N145">
        <v>13</v>
      </c>
      <c r="O145">
        <v>0</v>
      </c>
      <c r="P145">
        <v>7</v>
      </c>
      <c r="Q145">
        <v>3</v>
      </c>
      <c r="R145">
        <v>0</v>
      </c>
    </row>
    <row r="146" spans="1:18">
      <c r="A146" t="s">
        <v>1594</v>
      </c>
      <c r="B146" s="3" t="s">
        <v>124</v>
      </c>
      <c r="C146">
        <v>0</v>
      </c>
      <c r="D146">
        <v>0</v>
      </c>
      <c r="E146">
        <v>2</v>
      </c>
      <c r="F146">
        <v>6</v>
      </c>
      <c r="G146">
        <v>0</v>
      </c>
      <c r="H146">
        <v>1</v>
      </c>
      <c r="I146">
        <v>1</v>
      </c>
      <c r="J146">
        <v>13</v>
      </c>
      <c r="K146">
        <v>5</v>
      </c>
      <c r="L146">
        <v>10</v>
      </c>
      <c r="M146">
        <v>53</v>
      </c>
      <c r="N146">
        <v>15</v>
      </c>
      <c r="O146">
        <v>0</v>
      </c>
      <c r="P146">
        <v>9</v>
      </c>
      <c r="Q146">
        <v>1</v>
      </c>
      <c r="R146">
        <v>0</v>
      </c>
    </row>
    <row r="147" spans="1:18">
      <c r="A147" t="s">
        <v>1595</v>
      </c>
      <c r="B147" s="3" t="s">
        <v>235</v>
      </c>
      <c r="C147">
        <v>0</v>
      </c>
      <c r="D147">
        <v>0</v>
      </c>
      <c r="E147">
        <v>4</v>
      </c>
      <c r="F147">
        <v>5</v>
      </c>
      <c r="G147">
        <v>0</v>
      </c>
      <c r="H147">
        <v>0</v>
      </c>
      <c r="I147">
        <v>0</v>
      </c>
      <c r="J147">
        <v>10</v>
      </c>
      <c r="K147">
        <v>1</v>
      </c>
      <c r="L147">
        <v>4</v>
      </c>
      <c r="M147">
        <v>23</v>
      </c>
      <c r="N147">
        <v>13</v>
      </c>
      <c r="O147">
        <v>0</v>
      </c>
      <c r="P147">
        <v>9</v>
      </c>
      <c r="Q147">
        <v>3</v>
      </c>
      <c r="R147">
        <v>0</v>
      </c>
    </row>
    <row r="148" spans="1:18">
      <c r="A148" t="s">
        <v>1596</v>
      </c>
      <c r="B148" s="3" t="s">
        <v>249</v>
      </c>
      <c r="C148">
        <v>0</v>
      </c>
      <c r="D148">
        <v>0</v>
      </c>
      <c r="E148">
        <v>2</v>
      </c>
      <c r="F148">
        <v>5</v>
      </c>
      <c r="G148">
        <v>0</v>
      </c>
      <c r="H148">
        <v>0</v>
      </c>
      <c r="I148">
        <v>0</v>
      </c>
      <c r="J148">
        <v>18</v>
      </c>
      <c r="K148">
        <v>3</v>
      </c>
      <c r="L148">
        <v>10</v>
      </c>
      <c r="M148">
        <v>20</v>
      </c>
      <c r="N148">
        <v>14</v>
      </c>
      <c r="O148">
        <v>1</v>
      </c>
      <c r="P148">
        <v>8</v>
      </c>
      <c r="Q148">
        <v>2</v>
      </c>
      <c r="R148">
        <v>0</v>
      </c>
    </row>
    <row r="149" spans="1:18">
      <c r="A149" t="s">
        <v>1597</v>
      </c>
      <c r="B149" s="3" t="s">
        <v>255</v>
      </c>
      <c r="C149">
        <v>1</v>
      </c>
      <c r="D149">
        <v>2</v>
      </c>
      <c r="E149">
        <v>5</v>
      </c>
      <c r="F149">
        <v>9</v>
      </c>
      <c r="G149">
        <v>1</v>
      </c>
      <c r="H149">
        <v>0</v>
      </c>
      <c r="I149">
        <v>0</v>
      </c>
      <c r="J149">
        <v>17</v>
      </c>
      <c r="K149">
        <v>6</v>
      </c>
      <c r="L149">
        <v>17</v>
      </c>
      <c r="M149">
        <v>28</v>
      </c>
      <c r="N149">
        <v>11</v>
      </c>
      <c r="O149">
        <v>1</v>
      </c>
      <c r="P149">
        <v>11</v>
      </c>
      <c r="Q149">
        <v>6</v>
      </c>
      <c r="R149">
        <v>1</v>
      </c>
    </row>
    <row r="150" spans="1:18">
      <c r="A150" t="s">
        <v>1598</v>
      </c>
      <c r="B150" s="3" t="s">
        <v>258</v>
      </c>
      <c r="C150">
        <v>1</v>
      </c>
      <c r="D150">
        <v>0</v>
      </c>
      <c r="E150">
        <v>2</v>
      </c>
      <c r="F150">
        <v>4</v>
      </c>
      <c r="G150">
        <v>1</v>
      </c>
      <c r="H150">
        <v>0</v>
      </c>
      <c r="I150">
        <v>0</v>
      </c>
      <c r="J150">
        <v>7</v>
      </c>
      <c r="K150">
        <v>3</v>
      </c>
      <c r="L150">
        <v>17</v>
      </c>
      <c r="M150">
        <v>10</v>
      </c>
      <c r="N150">
        <v>3</v>
      </c>
      <c r="O150">
        <v>2</v>
      </c>
      <c r="P150">
        <v>11</v>
      </c>
      <c r="Q150">
        <v>4</v>
      </c>
      <c r="R150">
        <v>0</v>
      </c>
    </row>
    <row r="151" spans="1:18">
      <c r="A151" s="8" t="s">
        <v>1045</v>
      </c>
      <c r="B151" s="3" t="s">
        <v>199</v>
      </c>
      <c r="C151" s="8">
        <v>0</v>
      </c>
      <c r="D151" s="8">
        <v>1</v>
      </c>
      <c r="E151" s="8">
        <v>2</v>
      </c>
      <c r="F151" s="8">
        <v>0</v>
      </c>
      <c r="G151" s="8">
        <v>1</v>
      </c>
      <c r="H151" s="8">
        <v>1</v>
      </c>
      <c r="I151" s="8">
        <v>1</v>
      </c>
      <c r="J151" s="8">
        <v>5</v>
      </c>
      <c r="K151" s="8">
        <v>3</v>
      </c>
      <c r="L151" s="8">
        <v>25</v>
      </c>
      <c r="M151" s="8">
        <v>44</v>
      </c>
      <c r="N151" s="8">
        <v>13</v>
      </c>
      <c r="O151" s="8">
        <v>3</v>
      </c>
      <c r="P151" s="8">
        <v>12</v>
      </c>
      <c r="Q151" s="8">
        <v>1</v>
      </c>
      <c r="R151" s="8">
        <v>0</v>
      </c>
    </row>
    <row r="152" spans="1:18">
      <c r="A152" s="8" t="s">
        <v>1827</v>
      </c>
      <c r="B152" s="3" t="s">
        <v>88</v>
      </c>
      <c r="C152" s="8">
        <v>0</v>
      </c>
      <c r="D152" s="8">
        <v>0</v>
      </c>
      <c r="E152" s="8">
        <v>3</v>
      </c>
      <c r="F152" s="8">
        <v>10</v>
      </c>
      <c r="G152" s="8">
        <v>0</v>
      </c>
      <c r="H152" s="8">
        <v>1</v>
      </c>
      <c r="I152" s="8">
        <v>0</v>
      </c>
      <c r="J152" s="8">
        <v>18</v>
      </c>
      <c r="K152" s="8">
        <v>10</v>
      </c>
      <c r="L152" s="8">
        <v>25</v>
      </c>
      <c r="M152" s="8">
        <v>14</v>
      </c>
      <c r="N152" s="8">
        <v>19</v>
      </c>
      <c r="O152" s="8">
        <v>0</v>
      </c>
      <c r="P152" s="8">
        <v>15</v>
      </c>
      <c r="Q152" s="8">
        <v>6</v>
      </c>
      <c r="R152" s="8">
        <v>0</v>
      </c>
    </row>
    <row r="153" spans="1:18">
      <c r="A153" s="8" t="s">
        <v>1828</v>
      </c>
      <c r="B153" s="3" t="s">
        <v>94</v>
      </c>
      <c r="C153" s="8">
        <v>1</v>
      </c>
      <c r="D153" s="8">
        <v>2</v>
      </c>
      <c r="E153" s="8">
        <v>5</v>
      </c>
      <c r="F153" s="8">
        <v>11</v>
      </c>
      <c r="G153" s="8">
        <v>2</v>
      </c>
      <c r="H153" s="8">
        <v>1</v>
      </c>
      <c r="I153" s="8">
        <v>1</v>
      </c>
      <c r="J153" s="8">
        <v>29</v>
      </c>
      <c r="K153" s="8">
        <v>11</v>
      </c>
      <c r="L153" s="8">
        <v>26</v>
      </c>
      <c r="M153" s="8">
        <v>39</v>
      </c>
      <c r="N153" s="8">
        <v>20</v>
      </c>
      <c r="O153" s="8">
        <v>6</v>
      </c>
      <c r="P153" s="8">
        <v>16</v>
      </c>
      <c r="Q153" s="8">
        <v>6</v>
      </c>
      <c r="R153" s="8">
        <v>1</v>
      </c>
    </row>
    <row r="154" spans="1:18">
      <c r="A154" s="8" t="s">
        <v>1736</v>
      </c>
      <c r="B154" s="3" t="s">
        <v>96</v>
      </c>
      <c r="C154" s="8">
        <v>2</v>
      </c>
      <c r="D154" s="8">
        <v>3</v>
      </c>
      <c r="E154" s="8">
        <v>4</v>
      </c>
      <c r="F154" s="8">
        <v>4</v>
      </c>
      <c r="G154" s="8">
        <v>0</v>
      </c>
      <c r="H154" s="8">
        <v>0</v>
      </c>
      <c r="I154" s="8">
        <v>0</v>
      </c>
      <c r="J154" s="8">
        <v>18</v>
      </c>
      <c r="K154" s="8">
        <v>9</v>
      </c>
      <c r="L154" s="8">
        <v>32</v>
      </c>
      <c r="M154" s="8">
        <v>35</v>
      </c>
      <c r="N154" s="8">
        <v>22</v>
      </c>
      <c r="O154" s="8">
        <v>0</v>
      </c>
      <c r="P154" s="8">
        <v>16</v>
      </c>
      <c r="Q154" s="8">
        <v>5</v>
      </c>
      <c r="R154" s="8">
        <v>0</v>
      </c>
    </row>
    <row r="155" spans="1:18">
      <c r="A155" s="8" t="s">
        <v>1722</v>
      </c>
      <c r="B155" s="3" t="s">
        <v>108</v>
      </c>
      <c r="C155" s="8">
        <v>1</v>
      </c>
      <c r="D155" s="8">
        <v>0</v>
      </c>
      <c r="E155" s="8">
        <v>5</v>
      </c>
      <c r="F155" s="8">
        <v>8</v>
      </c>
      <c r="G155" s="8">
        <v>0</v>
      </c>
      <c r="H155" s="8">
        <v>0</v>
      </c>
      <c r="I155" s="8">
        <v>0</v>
      </c>
      <c r="J155" s="8">
        <v>17</v>
      </c>
      <c r="K155" s="8">
        <v>1</v>
      </c>
      <c r="L155" s="8">
        <v>17</v>
      </c>
      <c r="M155" s="8">
        <v>31</v>
      </c>
      <c r="N155" s="8">
        <v>21</v>
      </c>
      <c r="O155" s="8">
        <v>1</v>
      </c>
      <c r="P155" s="8">
        <v>10</v>
      </c>
      <c r="Q155" s="8">
        <v>3</v>
      </c>
      <c r="R155" s="8">
        <v>0</v>
      </c>
    </row>
    <row r="156" spans="1:18">
      <c r="A156" s="8" t="s">
        <v>1829</v>
      </c>
      <c r="B156" s="3" t="s">
        <v>106</v>
      </c>
      <c r="C156" s="8">
        <v>0</v>
      </c>
      <c r="D156" s="8">
        <v>2</v>
      </c>
      <c r="E156" s="8">
        <v>5</v>
      </c>
      <c r="F156" s="8">
        <v>7</v>
      </c>
      <c r="G156" s="8">
        <v>1</v>
      </c>
      <c r="H156" s="8">
        <v>2</v>
      </c>
      <c r="I156" s="8">
        <v>2</v>
      </c>
      <c r="J156" s="8">
        <v>23</v>
      </c>
      <c r="K156" s="8">
        <v>9</v>
      </c>
      <c r="L156" s="8">
        <v>22</v>
      </c>
      <c r="M156" s="8">
        <v>48</v>
      </c>
      <c r="N156" s="8">
        <v>19</v>
      </c>
      <c r="O156" s="8">
        <v>0</v>
      </c>
      <c r="P156" s="8">
        <v>13</v>
      </c>
      <c r="Q156" s="8">
        <v>6</v>
      </c>
      <c r="R156" s="8">
        <v>1</v>
      </c>
    </row>
    <row r="157" spans="1:18">
      <c r="A157" s="8" t="s">
        <v>1830</v>
      </c>
      <c r="B157" s="3" t="s">
        <v>114</v>
      </c>
      <c r="C157" s="8">
        <v>0</v>
      </c>
      <c r="D157" s="8">
        <v>0</v>
      </c>
      <c r="E157" s="8">
        <v>2</v>
      </c>
      <c r="F157" s="8">
        <v>11</v>
      </c>
      <c r="G157" s="8">
        <v>0</v>
      </c>
      <c r="H157" s="8">
        <v>1</v>
      </c>
      <c r="I157" s="8">
        <v>1</v>
      </c>
      <c r="J157" s="8">
        <v>13</v>
      </c>
      <c r="K157" s="8">
        <v>6</v>
      </c>
      <c r="L157" s="8">
        <v>18</v>
      </c>
      <c r="M157" s="8">
        <v>15</v>
      </c>
      <c r="N157" s="8">
        <v>8</v>
      </c>
      <c r="O157" s="8">
        <v>0</v>
      </c>
      <c r="P157" s="8">
        <v>19</v>
      </c>
      <c r="Q157" s="8">
        <v>3</v>
      </c>
      <c r="R157" s="8">
        <v>0</v>
      </c>
    </row>
    <row r="158" spans="1:18">
      <c r="A158" s="8" t="s">
        <v>1831</v>
      </c>
      <c r="B158" s="3" t="s">
        <v>118</v>
      </c>
      <c r="C158" s="8">
        <v>1</v>
      </c>
      <c r="D158" s="8">
        <v>2</v>
      </c>
      <c r="E158" s="8">
        <v>4</v>
      </c>
      <c r="F158" s="8">
        <v>11</v>
      </c>
      <c r="G158" s="8">
        <v>2</v>
      </c>
      <c r="H158" s="8">
        <v>1</v>
      </c>
      <c r="I158" s="8">
        <v>1</v>
      </c>
      <c r="J158" s="8">
        <v>28</v>
      </c>
      <c r="K158" s="8">
        <v>12</v>
      </c>
      <c r="L158" s="8">
        <v>37</v>
      </c>
      <c r="M158" s="8">
        <v>40</v>
      </c>
      <c r="N158" s="8">
        <v>27</v>
      </c>
      <c r="O158" s="8">
        <v>0</v>
      </c>
      <c r="P158" s="8">
        <v>11</v>
      </c>
      <c r="Q158" s="8">
        <v>5</v>
      </c>
      <c r="R158" s="8">
        <v>0</v>
      </c>
    </row>
    <row r="159" spans="1:18">
      <c r="A159" s="8" t="s">
        <v>1832</v>
      </c>
      <c r="B159" s="3" t="s">
        <v>128</v>
      </c>
      <c r="C159" s="8">
        <v>0</v>
      </c>
      <c r="D159" s="8">
        <v>0</v>
      </c>
      <c r="E159" s="8">
        <v>4</v>
      </c>
      <c r="F159" s="8">
        <v>7</v>
      </c>
      <c r="G159" s="8">
        <v>1</v>
      </c>
      <c r="H159" s="8">
        <v>0</v>
      </c>
      <c r="I159" s="8">
        <v>0</v>
      </c>
      <c r="J159" s="8">
        <v>19</v>
      </c>
      <c r="K159" s="8">
        <v>3</v>
      </c>
      <c r="L159" s="8">
        <v>32</v>
      </c>
      <c r="M159" s="8">
        <v>45</v>
      </c>
      <c r="N159" s="8">
        <v>25</v>
      </c>
      <c r="O159" s="8">
        <v>4</v>
      </c>
      <c r="P159" s="8">
        <v>18</v>
      </c>
      <c r="Q159" s="8">
        <v>2</v>
      </c>
      <c r="R159" s="8">
        <v>1</v>
      </c>
    </row>
    <row r="160" spans="1:18">
      <c r="A160" s="8" t="s">
        <v>1833</v>
      </c>
      <c r="B160" s="3" t="s">
        <v>153</v>
      </c>
      <c r="C160" s="8">
        <v>0</v>
      </c>
      <c r="D160" s="8">
        <v>0</v>
      </c>
      <c r="E160" s="8">
        <v>0</v>
      </c>
      <c r="F160" s="8">
        <v>1</v>
      </c>
      <c r="G160" s="8">
        <v>0</v>
      </c>
      <c r="H160" s="8">
        <v>0</v>
      </c>
      <c r="I160" s="8">
        <v>0</v>
      </c>
      <c r="J160" s="8">
        <v>10</v>
      </c>
      <c r="K160" s="8">
        <v>1</v>
      </c>
      <c r="L160" s="8">
        <v>8</v>
      </c>
      <c r="M160" s="8">
        <v>31</v>
      </c>
      <c r="N160" s="8">
        <v>15</v>
      </c>
      <c r="O160" s="8">
        <v>0</v>
      </c>
      <c r="P160" s="8">
        <v>10</v>
      </c>
      <c r="Q160" s="8">
        <v>3</v>
      </c>
      <c r="R160" s="8">
        <v>1</v>
      </c>
    </row>
    <row r="161" spans="1:18">
      <c r="A161" s="8" t="s">
        <v>1834</v>
      </c>
      <c r="B161" s="3" t="s">
        <v>233</v>
      </c>
      <c r="C161" s="8">
        <v>0</v>
      </c>
      <c r="D161" s="8">
        <v>0</v>
      </c>
      <c r="E161" s="8">
        <v>11</v>
      </c>
      <c r="F161" s="8">
        <v>5</v>
      </c>
      <c r="G161" s="8">
        <v>0</v>
      </c>
      <c r="H161" s="8">
        <v>0</v>
      </c>
      <c r="I161" s="8">
        <v>0</v>
      </c>
      <c r="J161" s="8">
        <v>27</v>
      </c>
      <c r="K161" s="8">
        <v>11</v>
      </c>
      <c r="L161" s="8">
        <v>54</v>
      </c>
      <c r="M161" s="8">
        <v>34</v>
      </c>
      <c r="N161" s="8">
        <v>19</v>
      </c>
      <c r="O161" s="8">
        <v>3</v>
      </c>
      <c r="P161" s="8">
        <v>23</v>
      </c>
      <c r="Q161" s="8">
        <v>12</v>
      </c>
      <c r="R161" s="8">
        <v>2</v>
      </c>
    </row>
    <row r="162" spans="1:18">
      <c r="A162" s="8" t="s">
        <v>1835</v>
      </c>
      <c r="B162" s="3" t="s">
        <v>393</v>
      </c>
      <c r="C162" s="8">
        <v>0</v>
      </c>
      <c r="D162" s="8">
        <v>0</v>
      </c>
      <c r="E162" s="8">
        <v>11</v>
      </c>
      <c r="F162" s="8">
        <v>9</v>
      </c>
      <c r="G162" s="8">
        <v>0</v>
      </c>
      <c r="H162" s="8">
        <v>0</v>
      </c>
      <c r="I162" s="8">
        <v>0</v>
      </c>
      <c r="J162" s="8">
        <v>22</v>
      </c>
      <c r="K162" s="8">
        <v>8</v>
      </c>
      <c r="L162" s="8">
        <v>31</v>
      </c>
      <c r="M162" s="8">
        <v>33</v>
      </c>
      <c r="N162" s="8">
        <v>21</v>
      </c>
      <c r="O162" s="8">
        <v>0</v>
      </c>
      <c r="P162" s="8">
        <v>19</v>
      </c>
      <c r="Q162" s="8">
        <v>10</v>
      </c>
      <c r="R162" s="8">
        <v>1</v>
      </c>
    </row>
    <row r="163" spans="1:18">
      <c r="A163" s="8" t="s">
        <v>1836</v>
      </c>
      <c r="B163" s="3" t="s">
        <v>163</v>
      </c>
      <c r="C163" s="8">
        <v>0</v>
      </c>
      <c r="D163" s="8">
        <v>2</v>
      </c>
      <c r="E163" s="8">
        <v>5</v>
      </c>
      <c r="F163" s="8">
        <v>1</v>
      </c>
      <c r="G163" s="8">
        <v>1</v>
      </c>
      <c r="H163" s="8">
        <v>0</v>
      </c>
      <c r="I163" s="8">
        <v>0</v>
      </c>
      <c r="J163" s="8">
        <v>11</v>
      </c>
      <c r="K163" s="8">
        <v>7</v>
      </c>
      <c r="L163" s="8">
        <v>16</v>
      </c>
      <c r="M163" s="8">
        <v>41</v>
      </c>
      <c r="N163" s="8">
        <v>14</v>
      </c>
      <c r="O163" s="8">
        <v>0</v>
      </c>
      <c r="P163" s="8">
        <v>12</v>
      </c>
      <c r="Q163" s="8">
        <v>5</v>
      </c>
      <c r="R163" s="8">
        <v>0</v>
      </c>
    </row>
    <row r="164" spans="1:18">
      <c r="A164" s="8" t="s">
        <v>1737</v>
      </c>
      <c r="B164" s="3" t="s">
        <v>167</v>
      </c>
      <c r="C164" s="8">
        <v>0</v>
      </c>
      <c r="D164" s="8">
        <v>0</v>
      </c>
      <c r="E164" s="8">
        <v>7</v>
      </c>
      <c r="F164" s="8">
        <v>4</v>
      </c>
      <c r="G164" s="8">
        <v>1</v>
      </c>
      <c r="H164" s="8">
        <v>1</v>
      </c>
      <c r="I164" s="8">
        <v>1</v>
      </c>
      <c r="J164" s="8">
        <v>11</v>
      </c>
      <c r="K164" s="8">
        <v>3</v>
      </c>
      <c r="L164" s="8">
        <v>21</v>
      </c>
      <c r="M164" s="8">
        <v>21</v>
      </c>
      <c r="N164" s="8">
        <v>7</v>
      </c>
      <c r="O164" s="8">
        <v>0</v>
      </c>
      <c r="P164" s="8">
        <v>5</v>
      </c>
      <c r="Q164" s="8">
        <v>4</v>
      </c>
      <c r="R164" s="8">
        <v>0</v>
      </c>
    </row>
    <row r="165" spans="1:18">
      <c r="A165" s="8" t="s">
        <v>1741</v>
      </c>
      <c r="B165" s="3" t="s">
        <v>104</v>
      </c>
      <c r="C165" s="8">
        <v>0</v>
      </c>
      <c r="D165" s="8">
        <v>0</v>
      </c>
      <c r="E165" s="8">
        <v>1</v>
      </c>
      <c r="F165" s="8">
        <v>1</v>
      </c>
      <c r="G165" s="8">
        <v>0</v>
      </c>
      <c r="H165" s="8">
        <v>0</v>
      </c>
      <c r="I165" s="8">
        <v>0</v>
      </c>
      <c r="J165" s="8">
        <v>3</v>
      </c>
      <c r="K165" s="8">
        <v>3</v>
      </c>
      <c r="L165" s="8">
        <v>8</v>
      </c>
      <c r="M165" s="8">
        <v>14</v>
      </c>
      <c r="N165" s="8">
        <v>9</v>
      </c>
      <c r="O165" s="8">
        <v>0</v>
      </c>
      <c r="P165" s="8">
        <v>1</v>
      </c>
      <c r="Q165" s="8">
        <v>1</v>
      </c>
      <c r="R165" s="8">
        <v>0</v>
      </c>
    </row>
    <row r="166" spans="1:18">
      <c r="A166" s="8" t="s">
        <v>1738</v>
      </c>
      <c r="B166" s="3" t="s">
        <v>173</v>
      </c>
      <c r="C166" s="8">
        <v>0</v>
      </c>
      <c r="D166" s="8">
        <v>2</v>
      </c>
      <c r="E166" s="8">
        <v>4</v>
      </c>
      <c r="F166" s="8">
        <v>0</v>
      </c>
      <c r="G166" s="8">
        <v>1</v>
      </c>
      <c r="H166" s="8">
        <v>0</v>
      </c>
      <c r="I166" s="8">
        <v>0</v>
      </c>
      <c r="J166" s="8">
        <v>13</v>
      </c>
      <c r="K166" s="8">
        <v>5</v>
      </c>
      <c r="L166" s="8">
        <v>17</v>
      </c>
      <c r="M166" s="8">
        <v>35</v>
      </c>
      <c r="N166" s="8">
        <v>19</v>
      </c>
      <c r="O166" s="8">
        <v>0</v>
      </c>
      <c r="P166" s="8">
        <v>10</v>
      </c>
      <c r="Q166" s="8">
        <v>7</v>
      </c>
      <c r="R166" s="8">
        <v>0</v>
      </c>
    </row>
    <row r="167" spans="1:18">
      <c r="A167" s="8" t="s">
        <v>1837</v>
      </c>
      <c r="B167" s="3" t="s">
        <v>138</v>
      </c>
      <c r="C167" s="8">
        <v>0</v>
      </c>
      <c r="D167" s="8">
        <v>0</v>
      </c>
      <c r="E167" s="8">
        <v>3</v>
      </c>
      <c r="F167" s="8">
        <v>14</v>
      </c>
      <c r="G167" s="8">
        <v>0</v>
      </c>
      <c r="H167" s="8">
        <v>0</v>
      </c>
      <c r="I167" s="8">
        <v>0</v>
      </c>
      <c r="J167" s="8">
        <v>21</v>
      </c>
      <c r="K167" s="8">
        <v>8</v>
      </c>
      <c r="L167" s="8">
        <v>28</v>
      </c>
      <c r="M167" s="8">
        <v>41</v>
      </c>
      <c r="N167" s="8">
        <v>24</v>
      </c>
      <c r="O167" s="8">
        <v>0</v>
      </c>
      <c r="P167" s="8">
        <v>8</v>
      </c>
      <c r="Q167" s="8">
        <v>6</v>
      </c>
      <c r="R167" s="8">
        <v>0</v>
      </c>
    </row>
    <row r="168" spans="1:18">
      <c r="A168" s="8" t="s">
        <v>1739</v>
      </c>
      <c r="B168" s="3" t="s">
        <v>130</v>
      </c>
      <c r="C168" s="8">
        <v>0</v>
      </c>
      <c r="D168" s="8">
        <v>2</v>
      </c>
      <c r="E168" s="8">
        <v>3</v>
      </c>
      <c r="F168" s="8">
        <v>4</v>
      </c>
      <c r="G168" s="8">
        <v>0</v>
      </c>
      <c r="H168" s="8">
        <v>0</v>
      </c>
      <c r="I168" s="8">
        <v>0</v>
      </c>
      <c r="J168" s="8">
        <v>10</v>
      </c>
      <c r="K168" s="8">
        <v>8</v>
      </c>
      <c r="L168" s="8">
        <v>26</v>
      </c>
      <c r="M168" s="8">
        <v>23</v>
      </c>
      <c r="N168" s="8">
        <v>11</v>
      </c>
      <c r="O168" s="8">
        <v>1</v>
      </c>
      <c r="P168" s="8">
        <v>10</v>
      </c>
      <c r="Q168" s="8">
        <v>6</v>
      </c>
      <c r="R168" s="8">
        <v>0</v>
      </c>
    </row>
    <row r="169" spans="1:18">
      <c r="A169" s="8" t="s">
        <v>1838</v>
      </c>
      <c r="B169" s="3" t="s">
        <v>303</v>
      </c>
      <c r="C169" s="8">
        <v>0</v>
      </c>
      <c r="D169" s="8">
        <v>0</v>
      </c>
      <c r="E169" s="8">
        <v>5</v>
      </c>
      <c r="F169" s="8">
        <v>16</v>
      </c>
      <c r="G169" s="8">
        <v>0</v>
      </c>
      <c r="H169" s="8">
        <v>1</v>
      </c>
      <c r="I169" s="8">
        <v>1</v>
      </c>
      <c r="J169" s="8">
        <v>31</v>
      </c>
      <c r="K169" s="8">
        <v>13</v>
      </c>
      <c r="L169" s="8">
        <v>35</v>
      </c>
      <c r="M169" s="8">
        <v>37</v>
      </c>
      <c r="N169" s="8">
        <v>33</v>
      </c>
      <c r="O169" s="8">
        <v>2</v>
      </c>
      <c r="P169" s="8">
        <v>22</v>
      </c>
      <c r="Q169" s="8">
        <v>7</v>
      </c>
      <c r="R169" s="8">
        <v>1</v>
      </c>
    </row>
    <row r="170" spans="1:18">
      <c r="A170" s="8" t="s">
        <v>1740</v>
      </c>
      <c r="B170" s="3" t="s">
        <v>144</v>
      </c>
      <c r="C170" s="8">
        <v>1</v>
      </c>
      <c r="D170" s="8">
        <v>2</v>
      </c>
      <c r="E170" s="8">
        <v>10</v>
      </c>
      <c r="F170" s="8">
        <v>14</v>
      </c>
      <c r="G170" s="8">
        <v>2</v>
      </c>
      <c r="H170" s="8">
        <v>1</v>
      </c>
      <c r="I170" s="8">
        <v>1</v>
      </c>
      <c r="J170" s="8">
        <v>46</v>
      </c>
      <c r="K170" s="8">
        <v>17</v>
      </c>
      <c r="L170" s="8">
        <v>61</v>
      </c>
      <c r="M170" s="8">
        <v>94</v>
      </c>
      <c r="N170" s="8">
        <v>30</v>
      </c>
      <c r="O170" s="8">
        <v>2</v>
      </c>
      <c r="P170" s="8">
        <v>21</v>
      </c>
      <c r="Q170" s="8">
        <v>7</v>
      </c>
      <c r="R170" s="8">
        <v>0</v>
      </c>
    </row>
    <row r="171" spans="1:18">
      <c r="A171" s="8" t="s">
        <v>1839</v>
      </c>
      <c r="B171" s="3" t="s">
        <v>86</v>
      </c>
      <c r="C171" s="8">
        <v>0</v>
      </c>
      <c r="D171" s="8">
        <v>1</v>
      </c>
      <c r="E171" s="8">
        <v>9</v>
      </c>
      <c r="F171" s="8">
        <v>7</v>
      </c>
      <c r="G171" s="8">
        <v>1</v>
      </c>
      <c r="H171" s="8">
        <v>1</v>
      </c>
      <c r="I171" s="8">
        <v>1</v>
      </c>
      <c r="J171" s="8">
        <v>19</v>
      </c>
      <c r="K171" s="8">
        <v>11</v>
      </c>
      <c r="L171" s="8">
        <v>28</v>
      </c>
      <c r="M171" s="8">
        <v>26</v>
      </c>
      <c r="N171" s="8">
        <v>16</v>
      </c>
      <c r="O171" s="8">
        <v>2</v>
      </c>
      <c r="P171" s="8">
        <v>15</v>
      </c>
      <c r="Q171" s="8">
        <v>3</v>
      </c>
      <c r="R171" s="8">
        <v>0</v>
      </c>
    </row>
    <row r="172" spans="1:18">
      <c r="A172" s="8" t="s">
        <v>1727</v>
      </c>
      <c r="B172" s="3" t="s">
        <v>215</v>
      </c>
      <c r="C172" s="8">
        <v>0</v>
      </c>
      <c r="D172" s="8">
        <v>1</v>
      </c>
      <c r="E172" s="8">
        <v>7</v>
      </c>
      <c r="F172" s="8">
        <v>11</v>
      </c>
      <c r="G172" s="8">
        <v>0</v>
      </c>
      <c r="H172" s="8">
        <v>1</v>
      </c>
      <c r="I172" s="8">
        <v>1</v>
      </c>
      <c r="J172" s="8">
        <v>24</v>
      </c>
      <c r="K172" s="8">
        <v>9</v>
      </c>
      <c r="L172" s="8">
        <v>26</v>
      </c>
      <c r="M172" s="8">
        <v>46</v>
      </c>
      <c r="N172" s="8">
        <v>25</v>
      </c>
      <c r="O172" s="8">
        <v>0</v>
      </c>
      <c r="P172" s="8">
        <v>17</v>
      </c>
      <c r="Q172" s="8">
        <v>8</v>
      </c>
      <c r="R172" s="8">
        <v>0</v>
      </c>
    </row>
    <row r="173" spans="1:18">
      <c r="A173" s="8" t="s">
        <v>1840</v>
      </c>
      <c r="B173" s="3" t="s">
        <v>100</v>
      </c>
      <c r="C173" s="8">
        <v>0</v>
      </c>
      <c r="D173" s="8">
        <v>1</v>
      </c>
      <c r="E173" s="8">
        <v>4</v>
      </c>
      <c r="F173" s="8">
        <v>2</v>
      </c>
      <c r="G173" s="8">
        <v>0</v>
      </c>
      <c r="H173" s="8">
        <v>0</v>
      </c>
      <c r="I173" s="8">
        <v>0</v>
      </c>
      <c r="J173" s="8">
        <v>8</v>
      </c>
      <c r="K173" s="8">
        <v>3</v>
      </c>
      <c r="L173" s="8">
        <v>12</v>
      </c>
      <c r="M173" s="8">
        <v>13</v>
      </c>
      <c r="N173" s="8">
        <v>4</v>
      </c>
      <c r="O173" s="8">
        <v>0</v>
      </c>
      <c r="P173" s="8">
        <v>9</v>
      </c>
      <c r="Q173" s="8">
        <v>2</v>
      </c>
      <c r="R173" s="8">
        <v>0</v>
      </c>
    </row>
    <row r="174" spans="1:18">
      <c r="A174" s="8" t="s">
        <v>1841</v>
      </c>
      <c r="B174" s="3" t="s">
        <v>223</v>
      </c>
      <c r="C174" s="8">
        <v>0</v>
      </c>
      <c r="D174" s="8">
        <v>0</v>
      </c>
      <c r="E174" s="8">
        <v>1</v>
      </c>
      <c r="F174" s="8">
        <v>3</v>
      </c>
      <c r="G174" s="8">
        <v>0</v>
      </c>
      <c r="H174" s="8">
        <v>1</v>
      </c>
      <c r="I174" s="8">
        <v>1</v>
      </c>
      <c r="J174" s="8">
        <v>11</v>
      </c>
      <c r="K174" s="8">
        <v>4</v>
      </c>
      <c r="L174" s="8">
        <v>24</v>
      </c>
      <c r="M174" s="8">
        <v>34</v>
      </c>
      <c r="N174" s="8">
        <v>14</v>
      </c>
      <c r="O174" s="8">
        <v>0</v>
      </c>
      <c r="P174" s="8">
        <v>7</v>
      </c>
      <c r="Q174" s="8">
        <v>3</v>
      </c>
      <c r="R174" s="8">
        <v>1</v>
      </c>
    </row>
    <row r="175" spans="1:18">
      <c r="A175" s="8" t="s">
        <v>1842</v>
      </c>
      <c r="B175" s="3" t="s">
        <v>124</v>
      </c>
      <c r="C175" s="8">
        <v>0</v>
      </c>
      <c r="D175" s="8">
        <v>1</v>
      </c>
      <c r="E175" s="8">
        <v>2</v>
      </c>
      <c r="F175" s="8">
        <v>6</v>
      </c>
      <c r="G175" s="8">
        <v>0</v>
      </c>
      <c r="H175" s="8">
        <v>0</v>
      </c>
      <c r="I175" s="8">
        <v>0</v>
      </c>
      <c r="J175" s="8">
        <v>15</v>
      </c>
      <c r="K175" s="8">
        <v>8</v>
      </c>
      <c r="L175" s="8">
        <v>30</v>
      </c>
      <c r="M175" s="8">
        <v>53</v>
      </c>
      <c r="N175" s="8">
        <v>16</v>
      </c>
      <c r="O175" s="8">
        <v>0</v>
      </c>
      <c r="P175" s="8">
        <v>12</v>
      </c>
      <c r="Q175" s="8">
        <v>0</v>
      </c>
      <c r="R175" s="8">
        <v>0</v>
      </c>
    </row>
    <row r="176" spans="1:18">
      <c r="A176" s="8" t="s">
        <v>1843</v>
      </c>
      <c r="B176" s="3" t="s">
        <v>235</v>
      </c>
      <c r="C176" s="8">
        <v>0</v>
      </c>
      <c r="D176" s="8">
        <v>0</v>
      </c>
      <c r="E176" s="8">
        <v>4</v>
      </c>
      <c r="F176" s="8">
        <v>6</v>
      </c>
      <c r="G176" s="8">
        <v>0</v>
      </c>
      <c r="H176" s="8">
        <v>0</v>
      </c>
      <c r="I176" s="8">
        <v>0</v>
      </c>
      <c r="J176" s="8">
        <v>10</v>
      </c>
      <c r="K176" s="8">
        <v>2</v>
      </c>
      <c r="L176" s="8">
        <v>8</v>
      </c>
      <c r="M176" s="8">
        <v>21</v>
      </c>
      <c r="N176" s="8">
        <v>10</v>
      </c>
      <c r="O176" s="8">
        <v>0</v>
      </c>
      <c r="P176" s="8">
        <v>4</v>
      </c>
      <c r="Q176" s="8">
        <v>3</v>
      </c>
      <c r="R176" s="8">
        <v>0</v>
      </c>
    </row>
    <row r="177" spans="1:18">
      <c r="A177" s="8" t="s">
        <v>1844</v>
      </c>
      <c r="B177" s="3" t="s">
        <v>249</v>
      </c>
      <c r="C177" s="8">
        <v>0</v>
      </c>
      <c r="D177" s="8">
        <v>0</v>
      </c>
      <c r="E177" s="8">
        <v>5</v>
      </c>
      <c r="F177" s="8">
        <v>2</v>
      </c>
      <c r="G177" s="8">
        <v>0</v>
      </c>
      <c r="H177" s="8">
        <v>0</v>
      </c>
      <c r="I177" s="8">
        <v>0</v>
      </c>
      <c r="J177" s="8">
        <v>23</v>
      </c>
      <c r="K177" s="8">
        <v>8</v>
      </c>
      <c r="L177" s="8">
        <v>26</v>
      </c>
      <c r="M177" s="8">
        <v>15</v>
      </c>
      <c r="N177" s="8">
        <v>8</v>
      </c>
      <c r="O177" s="8">
        <v>2</v>
      </c>
      <c r="P177" s="8">
        <v>10</v>
      </c>
      <c r="Q177" s="8">
        <v>6</v>
      </c>
      <c r="R177" s="8">
        <v>0</v>
      </c>
    </row>
    <row r="178" spans="1:18">
      <c r="A178" s="8" t="s">
        <v>1845</v>
      </c>
      <c r="B178" s="3" t="s">
        <v>255</v>
      </c>
      <c r="C178" s="8">
        <v>3</v>
      </c>
      <c r="D178" s="8">
        <v>1</v>
      </c>
      <c r="E178" s="8">
        <v>3</v>
      </c>
      <c r="F178" s="8">
        <v>8</v>
      </c>
      <c r="G178" s="8">
        <v>4</v>
      </c>
      <c r="H178" s="8">
        <v>0</v>
      </c>
      <c r="I178" s="8">
        <v>0</v>
      </c>
      <c r="J178" s="8">
        <v>15</v>
      </c>
      <c r="K178" s="8">
        <v>8</v>
      </c>
      <c r="L178" s="8">
        <v>31</v>
      </c>
      <c r="M178" s="8">
        <v>40</v>
      </c>
      <c r="N178" s="8">
        <v>17</v>
      </c>
      <c r="O178" s="8">
        <v>0</v>
      </c>
      <c r="P178" s="8">
        <v>14</v>
      </c>
      <c r="Q178" s="8">
        <v>4</v>
      </c>
      <c r="R178" s="8">
        <v>0</v>
      </c>
    </row>
    <row r="179" spans="1:18">
      <c r="A179" s="8" t="s">
        <v>1846</v>
      </c>
      <c r="B179" s="3" t="s">
        <v>258</v>
      </c>
      <c r="C179" s="8">
        <v>0</v>
      </c>
      <c r="D179" s="8">
        <v>0</v>
      </c>
      <c r="E179" s="8">
        <v>2</v>
      </c>
      <c r="F179" s="8">
        <v>5</v>
      </c>
      <c r="G179" s="8">
        <v>0</v>
      </c>
      <c r="H179" s="8">
        <v>1</v>
      </c>
      <c r="I179" s="8">
        <v>1</v>
      </c>
      <c r="J179" s="8">
        <v>7</v>
      </c>
      <c r="K179" s="8">
        <v>2</v>
      </c>
      <c r="L179" s="8">
        <v>13</v>
      </c>
      <c r="M179" s="8">
        <v>7</v>
      </c>
      <c r="N179" s="8">
        <v>4</v>
      </c>
      <c r="O179" s="8">
        <v>1</v>
      </c>
      <c r="P179" s="8">
        <v>13</v>
      </c>
      <c r="Q179" s="8">
        <v>9</v>
      </c>
      <c r="R179" s="8">
        <v>2</v>
      </c>
    </row>
    <row r="180" spans="1:18">
      <c r="A180" s="8" t="s">
        <v>1728</v>
      </c>
      <c r="B180" s="3" t="s">
        <v>199</v>
      </c>
      <c r="C180" s="8">
        <v>0</v>
      </c>
      <c r="D180" s="8">
        <v>2</v>
      </c>
      <c r="E180" s="8">
        <v>3</v>
      </c>
      <c r="F180" s="8">
        <v>2</v>
      </c>
      <c r="G180" s="8">
        <v>1</v>
      </c>
      <c r="H180" s="8">
        <v>0</v>
      </c>
      <c r="I180" s="8">
        <v>0</v>
      </c>
      <c r="J180" s="8">
        <v>9</v>
      </c>
      <c r="K180" s="8">
        <v>3</v>
      </c>
      <c r="L180" s="8">
        <v>17</v>
      </c>
      <c r="M180" s="8">
        <v>58</v>
      </c>
      <c r="N180" s="8">
        <v>18</v>
      </c>
      <c r="O180" s="8">
        <v>0</v>
      </c>
      <c r="P180" s="8">
        <v>15</v>
      </c>
      <c r="Q180" s="8">
        <v>4</v>
      </c>
      <c r="R180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1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I20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2014:1:0:0:HUALIAN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2014:2:0:0:HUALIAN</v>
      </c>
      <c r="F4" s="33">
        <f t="shared" ref="F4:F38" ca="1" si="5">MATCH($E4,INDIRECT(CONCATENATE($B$41,"$A:$A")),0)</f>
        <v>31</v>
      </c>
      <c r="G4" s="26">
        <f t="shared" ref="G4:G38" ca="1" si="6">INDEX(INDIRECT(CONCATENATE($B$41,"$A:$AG")),$F4,MATCH(G$2,INDIRECT(CONCATENATE($B$41,"$A$1:$AG$1")),0))</f>
        <v>9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2014:3:0:0:HUALIAN</v>
      </c>
      <c r="F5" s="33">
        <f t="shared" ca="1" si="5"/>
        <v>39</v>
      </c>
      <c r="G5" s="26">
        <f t="shared" ca="1" si="6"/>
        <v>4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2014:4:0:0:HUALIAN</v>
      </c>
      <c r="F6" s="33">
        <f t="shared" ca="1" si="5"/>
        <v>47</v>
      </c>
      <c r="G6" s="26">
        <f t="shared" ca="1" si="6"/>
        <v>6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2014:5:0:0:HUALIAN</v>
      </c>
      <c r="F7" s="33">
        <f t="shared" ca="1" si="5"/>
        <v>55</v>
      </c>
      <c r="G7" s="26">
        <f t="shared" ca="1" si="6"/>
        <v>4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2014:6:0:0:HUALIAN</v>
      </c>
      <c r="F8" s="33">
        <f t="shared" ca="1" si="5"/>
        <v>63</v>
      </c>
      <c r="G8" s="26">
        <f t="shared" ca="1" si="6"/>
        <v>4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2014:7:0:0:HUALIAN</v>
      </c>
      <c r="F9" s="33">
        <f t="shared" ca="1" si="5"/>
        <v>71</v>
      </c>
      <c r="G9" s="26">
        <f t="shared" ca="1" si="6"/>
        <v>2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2014:8:0:0:HUALIAN</v>
      </c>
      <c r="F10" s="33">
        <f t="shared" ca="1" si="5"/>
        <v>79</v>
      </c>
      <c r="G10" s="26">
        <f t="shared" ca="1" si="6"/>
        <v>5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2014:9:0:0:HUALIAN</v>
      </c>
      <c r="F11" s="33">
        <f t="shared" ca="1" si="5"/>
        <v>87</v>
      </c>
      <c r="G11" s="26">
        <f t="shared" ca="1" si="6"/>
        <v>3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2014:10:0:0:HUALIAN</v>
      </c>
      <c r="F12" s="33">
        <f t="shared" ca="1" si="5"/>
        <v>4</v>
      </c>
      <c r="G12" s="26">
        <f t="shared" ca="1" si="6"/>
        <v>5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2014:11:0:0:HUALIAN</v>
      </c>
      <c r="F13" s="33">
        <f t="shared" ca="1" si="5"/>
        <v>13</v>
      </c>
      <c r="G13" s="26">
        <f t="shared" ca="1" si="6"/>
        <v>4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2014:12:0:0:HUALIAN</v>
      </c>
      <c r="F14" s="33">
        <f t="shared" ca="1" si="5"/>
        <v>22</v>
      </c>
      <c r="G14" s="26">
        <f t="shared" ca="1" si="6"/>
        <v>2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2015:1:0:0:HUALIAN</v>
      </c>
      <c r="F15" s="33">
        <f t="shared" ca="1" si="5"/>
        <v>126</v>
      </c>
      <c r="G15" s="26">
        <f t="shared" ca="1" si="6"/>
        <v>3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2015:2:0:0:HUALIAN</v>
      </c>
      <c r="F16" s="33">
        <f t="shared" ca="1" si="5"/>
        <v>135</v>
      </c>
      <c r="G16" s="26">
        <f t="shared" ca="1" si="6"/>
        <v>0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2015:3:0:0:HUALIAN</v>
      </c>
      <c r="F17" s="33">
        <f t="shared" ca="1" si="5"/>
        <v>145</v>
      </c>
      <c r="G17" s="26">
        <f t="shared" ca="1" si="6"/>
        <v>3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2015:4:0:0:HUALIAN</v>
      </c>
      <c r="F18" s="33">
        <f t="shared" ca="1" si="5"/>
        <v>155</v>
      </c>
      <c r="G18" s="26">
        <f t="shared" ca="1" si="6"/>
        <v>1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2015:5:0:0:HUALIAN</v>
      </c>
      <c r="F19" s="33">
        <f t="shared" ca="1" si="5"/>
        <v>165</v>
      </c>
      <c r="G19" s="26">
        <f t="shared" ca="1" si="6"/>
        <v>5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2015:6:0:0:HUALIAN</v>
      </c>
      <c r="F20" s="33">
        <f t="shared" ca="1" si="5"/>
        <v>175</v>
      </c>
      <c r="G20" s="26">
        <f t="shared" ca="1" si="6"/>
        <v>3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2015:7:0:0:HUALIAN</v>
      </c>
      <c r="F21" s="33">
        <f t="shared" ca="1" si="5"/>
        <v>185</v>
      </c>
      <c r="G21" s="26">
        <f t="shared" ca="1" si="6"/>
        <v>5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2015:8:0:0:HUALIAN</v>
      </c>
      <c r="F22" s="33">
        <f t="shared" ca="1" si="5"/>
        <v>195</v>
      </c>
      <c r="G22" s="26">
        <f t="shared" ca="1" si="6"/>
        <v>1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2015:9:0:0:HUALIAN</v>
      </c>
      <c r="F23" s="33">
        <f t="shared" ca="1" si="5"/>
        <v>205</v>
      </c>
      <c r="G23" s="26">
        <f t="shared" ca="1" si="6"/>
        <v>2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2015:10:0:0:HUALIAN</v>
      </c>
      <c r="F24" s="33">
        <f t="shared" ca="1" si="5"/>
        <v>95</v>
      </c>
      <c r="G24" s="26">
        <f t="shared" ca="1" si="6"/>
        <v>4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2015:11:0:0:HUALIAN</v>
      </c>
      <c r="F25" s="33">
        <f t="shared" ca="1" si="5"/>
        <v>105</v>
      </c>
      <c r="G25" s="26">
        <f t="shared" ca="1" si="6"/>
        <v>4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2015:12:0:0:HUALIAN</v>
      </c>
      <c r="F26" s="33">
        <f t="shared" ca="1" si="5"/>
        <v>115</v>
      </c>
      <c r="G26" s="26">
        <f t="shared" ca="1" si="6"/>
        <v>1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2016:1:0:0:HUALIAN</v>
      </c>
      <c r="F27" s="33">
        <f t="shared" ca="1" si="5"/>
        <v>215</v>
      </c>
      <c r="G27" s="26">
        <f t="shared" ca="1" si="6"/>
        <v>1</v>
      </c>
      <c r="H27" s="26">
        <f t="shared" si="3"/>
        <v>8</v>
      </c>
      <c r="I27" s="33">
        <f t="shared" ca="1" si="7"/>
        <v>4</v>
      </c>
      <c r="J27" s="11">
        <f t="shared" ca="1" si="8"/>
        <v>1</v>
      </c>
      <c r="K27" s="11">
        <f t="shared" ca="1" si="8"/>
        <v>0</v>
      </c>
      <c r="L27" s="11">
        <f t="shared" ca="1" si="8"/>
        <v>0</v>
      </c>
      <c r="M27" s="11">
        <f t="shared" ca="1" si="8"/>
        <v>8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2015:12:1:7:HUALIAN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2</v>
      </c>
      <c r="AA27" s="26">
        <f t="shared" ref="AA27:AA38" ca="1" si="14">6*$B$45</f>
        <v>36</v>
      </c>
      <c r="AB27" s="26">
        <f t="shared" ref="AB27:AB38" ca="1" si="15">3*$B$45</f>
        <v>18</v>
      </c>
      <c r="AC27" s="26">
        <f t="shared" ref="AC27:AC38" ca="1" si="16">5*$B$45</f>
        <v>30</v>
      </c>
      <c r="AD27" s="26">
        <f t="shared" ref="AD27:AD38" ca="1" si="17">1*$B$45</f>
        <v>6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2016:2:0:0:HUALIAN</v>
      </c>
      <c r="F28" s="33">
        <f t="shared" ca="1" si="5"/>
        <v>226</v>
      </c>
      <c r="G28" s="26">
        <f t="shared" ca="1" si="6"/>
        <v>2</v>
      </c>
      <c r="H28" s="26">
        <f t="shared" si="3"/>
        <v>8</v>
      </c>
      <c r="I28" s="33">
        <f t="shared" ca="1" si="7"/>
        <v>15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2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2015:12:2:7:HUALIAN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2</v>
      </c>
      <c r="AA28" s="26">
        <f t="shared" ca="1" si="14"/>
        <v>36</v>
      </c>
      <c r="AB28" s="26">
        <f t="shared" ca="1" si="15"/>
        <v>18</v>
      </c>
      <c r="AC28" s="26">
        <f t="shared" ca="1" si="16"/>
        <v>30</v>
      </c>
      <c r="AD28" s="26">
        <f t="shared" ca="1" si="17"/>
        <v>6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2016:3:0:0:HUALIAN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2015:12:3:7:HUALIAN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2</v>
      </c>
      <c r="AA29" s="26">
        <f t="shared" ca="1" si="14"/>
        <v>36</v>
      </c>
      <c r="AB29" s="26">
        <f t="shared" ca="1" si="15"/>
        <v>18</v>
      </c>
      <c r="AC29" s="26">
        <f t="shared" ca="1" si="16"/>
        <v>30</v>
      </c>
      <c r="AD29" s="26">
        <f t="shared" ca="1" si="17"/>
        <v>6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2016:4:0:0:HUALIAN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2015:12:4:7:HUALIAN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2</v>
      </c>
      <c r="AA30" s="26">
        <f t="shared" ca="1" si="14"/>
        <v>36</v>
      </c>
      <c r="AB30" s="26">
        <f t="shared" ca="1" si="15"/>
        <v>18</v>
      </c>
      <c r="AC30" s="26">
        <f t="shared" ca="1" si="16"/>
        <v>30</v>
      </c>
      <c r="AD30" s="26">
        <f t="shared" ca="1" si="17"/>
        <v>6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2016:5:0:0:HUALIAN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2016:1:1:7:HUALIAN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2</v>
      </c>
      <c r="AA31" s="26">
        <f t="shared" ca="1" si="14"/>
        <v>36</v>
      </c>
      <c r="AB31" s="26">
        <f t="shared" ca="1" si="15"/>
        <v>18</v>
      </c>
      <c r="AC31" s="26">
        <f t="shared" ca="1" si="16"/>
        <v>30</v>
      </c>
      <c r="AD31" s="26">
        <f t="shared" ca="1" si="17"/>
        <v>6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2016:6:0:0:HUALIAN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2016:1:2:7:HUALIAN</v>
      </c>
      <c r="T32" s="33">
        <f t="shared" ca="1" si="18"/>
        <v>4</v>
      </c>
      <c r="U32" s="26">
        <f t="shared" ca="1" si="19"/>
        <v>0</v>
      </c>
      <c r="V32" s="26">
        <f t="shared" ca="1" si="12"/>
        <v>25</v>
      </c>
      <c r="W32" s="26">
        <f t="shared" ca="1" si="12"/>
        <v>0</v>
      </c>
      <c r="X32" s="26">
        <f t="shared" ca="1" si="12"/>
        <v>14</v>
      </c>
      <c r="Y32" s="26">
        <f t="shared" ca="1" si="12"/>
        <v>0</v>
      </c>
      <c r="Z32" s="26">
        <f t="shared" ca="1" si="13"/>
        <v>2</v>
      </c>
      <c r="AA32" s="26">
        <f t="shared" ca="1" si="14"/>
        <v>36</v>
      </c>
      <c r="AB32" s="26">
        <f t="shared" ca="1" si="15"/>
        <v>18</v>
      </c>
      <c r="AC32" s="26">
        <f t="shared" ca="1" si="16"/>
        <v>30</v>
      </c>
      <c r="AD32" s="26">
        <f t="shared" ca="1" si="17"/>
        <v>6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2016:7:0:0:HUALIAN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2016:1:3:7:HUALIAN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2</v>
      </c>
      <c r="AA33" s="26">
        <f t="shared" ca="1" si="14"/>
        <v>36</v>
      </c>
      <c r="AB33" s="26">
        <f t="shared" ca="1" si="15"/>
        <v>18</v>
      </c>
      <c r="AC33" s="26">
        <f t="shared" ca="1" si="16"/>
        <v>30</v>
      </c>
      <c r="AD33" s="26">
        <f t="shared" ca="1" si="17"/>
        <v>6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2016:8:0:0:HUALIAN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2016:1:4:7:HUALIAN</v>
      </c>
      <c r="T34" s="33">
        <f t="shared" ca="1" si="18"/>
        <v>15</v>
      </c>
      <c r="U34" s="26">
        <f t="shared" ca="1" si="19"/>
        <v>1</v>
      </c>
      <c r="V34" s="26">
        <f t="shared" ca="1" si="12"/>
        <v>36</v>
      </c>
      <c r="W34" s="26">
        <f t="shared" ca="1" si="12"/>
        <v>7</v>
      </c>
      <c r="X34" s="26">
        <f t="shared" ca="1" si="12"/>
        <v>36</v>
      </c>
      <c r="Y34" s="26">
        <f t="shared" ca="1" si="12"/>
        <v>0</v>
      </c>
      <c r="Z34" s="26">
        <f t="shared" ca="1" si="13"/>
        <v>2</v>
      </c>
      <c r="AA34" s="26">
        <f t="shared" ca="1" si="14"/>
        <v>36</v>
      </c>
      <c r="AB34" s="26">
        <f t="shared" ca="1" si="15"/>
        <v>18</v>
      </c>
      <c r="AC34" s="26">
        <f t="shared" ca="1" si="16"/>
        <v>30</v>
      </c>
      <c r="AD34" s="26">
        <f t="shared" ca="1" si="17"/>
        <v>6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2016:9:0:0:HUALIAN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2016:1:5:7:HUALIAN</v>
      </c>
      <c r="T35" s="33">
        <f t="shared" ca="1" si="18"/>
        <v>26</v>
      </c>
      <c r="U35" s="26">
        <f t="shared" ca="1" si="19"/>
        <v>0</v>
      </c>
      <c r="V35" s="26">
        <f t="shared" ca="1" si="12"/>
        <v>39</v>
      </c>
      <c r="W35" s="26">
        <f t="shared" ca="1" si="12"/>
        <v>11</v>
      </c>
      <c r="X35" s="26">
        <f t="shared" ca="1" si="12"/>
        <v>29</v>
      </c>
      <c r="Y35" s="26">
        <f t="shared" ca="1" si="12"/>
        <v>0</v>
      </c>
      <c r="Z35" s="26">
        <f t="shared" ca="1" si="13"/>
        <v>2</v>
      </c>
      <c r="AA35" s="26">
        <f t="shared" ca="1" si="14"/>
        <v>36</v>
      </c>
      <c r="AB35" s="26">
        <f t="shared" ca="1" si="15"/>
        <v>18</v>
      </c>
      <c r="AC35" s="26">
        <f t="shared" ca="1" si="16"/>
        <v>30</v>
      </c>
      <c r="AD35" s="26">
        <f t="shared" ca="1" si="17"/>
        <v>6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2016:10:0:0:HUALIAN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2016:2:1:7:HUALIAN</v>
      </c>
      <c r="T36" s="33">
        <f t="shared" ca="1" si="18"/>
        <v>37</v>
      </c>
      <c r="U36" s="26">
        <f t="shared" ca="1" si="19"/>
        <v>0</v>
      </c>
      <c r="V36" s="26">
        <f t="shared" ca="1" si="12"/>
        <v>34</v>
      </c>
      <c r="W36" s="26">
        <f t="shared" ca="1" si="12"/>
        <v>10</v>
      </c>
      <c r="X36" s="26">
        <f t="shared" ca="1" si="12"/>
        <v>26</v>
      </c>
      <c r="Y36" s="26">
        <f t="shared" ca="1" si="12"/>
        <v>1</v>
      </c>
      <c r="Z36" s="26">
        <f t="shared" ca="1" si="13"/>
        <v>2</v>
      </c>
      <c r="AA36" s="26">
        <f t="shared" ca="1" si="14"/>
        <v>36</v>
      </c>
      <c r="AB36" s="26">
        <f t="shared" ca="1" si="15"/>
        <v>18</v>
      </c>
      <c r="AC36" s="26">
        <f t="shared" ca="1" si="16"/>
        <v>30</v>
      </c>
      <c r="AD36" s="26">
        <f t="shared" ca="1" si="17"/>
        <v>6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2016:11:0:0:HUALIAN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2016:2:2:7:HUALIAN</v>
      </c>
      <c r="T37" s="33">
        <f t="shared" ca="1" si="18"/>
        <v>48</v>
      </c>
      <c r="U37" s="26">
        <f t="shared" ca="1" si="19"/>
        <v>0</v>
      </c>
      <c r="V37" s="26">
        <f t="shared" ca="1" si="12"/>
        <v>37</v>
      </c>
      <c r="W37" s="26">
        <f t="shared" ca="1" si="12"/>
        <v>12</v>
      </c>
      <c r="X37" s="26">
        <f t="shared" ca="1" si="12"/>
        <v>26</v>
      </c>
      <c r="Y37" s="26">
        <f t="shared" ca="1" si="12"/>
        <v>4</v>
      </c>
      <c r="Z37" s="26">
        <f t="shared" ca="1" si="13"/>
        <v>2</v>
      </c>
      <c r="AA37" s="26">
        <f t="shared" ca="1" si="14"/>
        <v>36</v>
      </c>
      <c r="AB37" s="26">
        <f t="shared" ca="1" si="15"/>
        <v>18</v>
      </c>
      <c r="AC37" s="26">
        <f t="shared" ca="1" si="16"/>
        <v>30</v>
      </c>
      <c r="AD37" s="26">
        <f t="shared" ca="1" si="17"/>
        <v>6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2016:12:0:0:HUALIAN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2016:2:3:7:HUALIAN</v>
      </c>
      <c r="T38" s="33">
        <f t="shared" ca="1" si="18"/>
        <v>59</v>
      </c>
      <c r="U38" s="26">
        <f t="shared" ca="1" si="19"/>
        <v>2</v>
      </c>
      <c r="V38" s="26">
        <f t="shared" ca="1" si="12"/>
        <v>40</v>
      </c>
      <c r="W38" s="26">
        <f t="shared" ca="1" si="12"/>
        <v>10</v>
      </c>
      <c r="X38" s="26">
        <f t="shared" ca="1" si="12"/>
        <v>40</v>
      </c>
      <c r="Y38" s="26">
        <f t="shared" ca="1" si="12"/>
        <v>1</v>
      </c>
      <c r="Z38" s="26">
        <f t="shared" ca="1" si="13"/>
        <v>2</v>
      </c>
      <c r="AA38" s="26">
        <f t="shared" ca="1" si="14"/>
        <v>36</v>
      </c>
      <c r="AB38" s="26">
        <f t="shared" ca="1" si="15"/>
        <v>18</v>
      </c>
      <c r="AC38" s="26">
        <f t="shared" ca="1" si="16"/>
        <v>30</v>
      </c>
      <c r="AD38" s="26">
        <f t="shared" ca="1" si="17"/>
        <v>6</v>
      </c>
    </row>
    <row r="39" spans="1:30">
      <c r="A39" s="8" t="s">
        <v>1465</v>
      </c>
      <c r="B39" s="2" t="s">
        <v>1458</v>
      </c>
      <c r="C39" s="33"/>
      <c r="D39" s="33"/>
      <c r="G39" s="8">
        <f ca="1">SUMIFS(G3:G38, $B3:$B38,YEAR,G3:G38,"&lt;&gt;#N/A")</f>
        <v>3</v>
      </c>
      <c r="H39" s="33"/>
      <c r="J39" s="8">
        <f ca="1">SUM(J3:J38)</f>
        <v>1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6</v>
      </c>
    </row>
    <row r="46" spans="1:30">
      <c r="A46" s="8" t="s">
        <v>626</v>
      </c>
      <c r="B46" s="8">
        <f ca="1">SUM($M$39:$O$39)</f>
        <v>10</v>
      </c>
    </row>
    <row r="47" spans="1:30">
      <c r="A47" s="8" t="s">
        <v>627</v>
      </c>
      <c r="B47" s="8">
        <f ca="1">SUM($J$39:$L$39)</f>
        <v>1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09%</v>
      </c>
      <c r="C48" s="36">
        <f ca="1">IFERROR(B47/SUM(B46:B47),"0")</f>
        <v>9.0909090909090912E-2</v>
      </c>
      <c r="D48" s="8" t="str">
        <f ca="1">TEXT(C48,"00%")</f>
        <v>09%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65
Stake Actual YTD 年度實際:    3</v>
      </c>
      <c r="C49" s="8">
        <f ca="1">INDIRECT(CONCATENATE($B$39,"$D$2"))</f>
        <v>65</v>
      </c>
      <c r="D49" s="8">
        <f ca="1">$G$39</f>
        <v>3</v>
      </c>
    </row>
    <row r="50" spans="1:4" ht="23.25">
      <c r="A50" s="8" t="s">
        <v>1410</v>
      </c>
      <c r="B50" s="59" t="str">
        <f ca="1">INDIRECT(CONCATENATE($B$39, "$B$1"))</f>
        <v>Hualian Zone</v>
      </c>
    </row>
    <row r="51" spans="1:4">
      <c r="B51" s="57" t="str">
        <f ca="1">INDIRECT(CONCATENATE($B$39, "$B$2"))</f>
        <v>花蓮地帶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2014   48</v>
      </c>
    </row>
    <row r="57" spans="1:4">
      <c r="A57" s="8" t="str">
        <f ca="1">CONCATENATE("2015   ",SUMIF($G$15:$G$26,"&lt;&gt;#N/A",$G$15:$G$26))</f>
        <v>2015   32</v>
      </c>
    </row>
    <row r="58" spans="1:4">
      <c r="A58" s="8" t="str">
        <f ca="1">CONCATENATE("2016   ",SUMIF($G$27:$G$38,"&lt;&gt;#N/A",$G$27:$G$38))</f>
        <v>2016   3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1685</v>
      </c>
      <c r="B1" s="46" t="s">
        <v>1684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1415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$L$21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753</v>
      </c>
      <c r="B10" s="23" t="s">
        <v>754</v>
      </c>
      <c r="C10" s="4" t="s">
        <v>765</v>
      </c>
      <c r="D10" s="4" t="s">
        <v>766</v>
      </c>
      <c r="E10" s="4" t="str">
        <f>CONCATENATE(YEAR,":",MONTH,":",WEEK,":",WEEKDAY,":",$A10)</f>
        <v>2016:2:3:7:JIAN_E</v>
      </c>
      <c r="F10" s="4">
        <f>MATCH($E10,REPORT_DATA_BY_COMP!$A:$A,0)</f>
        <v>505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1</v>
      </c>
    </row>
    <row r="11" spans="1:22">
      <c r="A11" s="22" t="s">
        <v>755</v>
      </c>
      <c r="B11" s="23" t="s">
        <v>756</v>
      </c>
      <c r="C11" s="4" t="s">
        <v>767</v>
      </c>
      <c r="D11" s="4" t="s">
        <v>768</v>
      </c>
      <c r="E11" s="4" t="str">
        <f>CONCATENATE(YEAR,":",MONTH,":",WEEK,":",WEEKDAY,":",$A11)</f>
        <v>2016:2:3:7:HUALIAN_1_E</v>
      </c>
      <c r="F11" s="4">
        <f>MATCH($E11,REPORT_DATA_BY_COMP!$A:$A,0)</f>
        <v>500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3</v>
      </c>
      <c r="V11" s="11">
        <f>IFERROR(INDEX(REPORT_DATA_BY_COMP!$A:$AH,$F11,MATCH(V$8,REPORT_DATA_BY_COMP!$A$1:$AH$1,0)), "")</f>
        <v>0</v>
      </c>
    </row>
    <row r="12" spans="1:22">
      <c r="A12" s="22" t="s">
        <v>763</v>
      </c>
      <c r="B12" s="23" t="s">
        <v>758</v>
      </c>
      <c r="C12" s="4" t="s">
        <v>1168</v>
      </c>
      <c r="D12" s="4" t="s">
        <v>772</v>
      </c>
      <c r="E12" s="4" t="str">
        <f>CONCATENATE(YEAR,":",MONTH,":",WEEK,":",WEEKDAY,":",$A12)</f>
        <v>2016:2:3:7:HUALIAN_1_S</v>
      </c>
      <c r="F12" s="4">
        <f>MATCH($E12,REPORT_DATA_BY_COMP!$A:$A,0)</f>
        <v>501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10</v>
      </c>
      <c r="Q12" s="11">
        <f>IFERROR(INDEX(REPORT_DATA_BY_COMP!$A:$AH,$F12,MATCH(Q$8,REPORT_DATA_BY_COMP!$A$1:$AH$1,0)), "")</f>
        <v>25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1</v>
      </c>
      <c r="V12" s="11" t="str">
        <f>IFERROR(INDEX(REPORT_DATA_BY_COMP!$A:$AH,$F12,MATCH(V$8,REPORT_DATA_BY_COMP!$A$1:$AH$1,0)), "")</f>
        <v>0L</v>
      </c>
    </row>
    <row r="13" spans="1:22">
      <c r="B13" s="9" t="s">
        <v>1409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2</v>
      </c>
      <c r="I13" s="12">
        <f t="shared" si="0"/>
        <v>5</v>
      </c>
      <c r="J13" s="12">
        <f t="shared" si="0"/>
        <v>7</v>
      </c>
      <c r="K13" s="12">
        <f t="shared" si="0"/>
        <v>1</v>
      </c>
      <c r="L13" s="12">
        <f t="shared" si="0"/>
        <v>2</v>
      </c>
      <c r="M13" s="12">
        <f t="shared" si="0"/>
        <v>2</v>
      </c>
      <c r="N13" s="12">
        <f t="shared" si="0"/>
        <v>23</v>
      </c>
      <c r="O13" s="12">
        <f t="shared" si="0"/>
        <v>9</v>
      </c>
      <c r="P13" s="12">
        <f t="shared" si="0"/>
        <v>22</v>
      </c>
      <c r="Q13" s="12">
        <f t="shared" si="0"/>
        <v>48</v>
      </c>
      <c r="R13" s="12">
        <f t="shared" si="0"/>
        <v>19</v>
      </c>
      <c r="S13" s="12">
        <f t="shared" si="0"/>
        <v>0</v>
      </c>
      <c r="T13" s="12">
        <f t="shared" si="0"/>
        <v>13</v>
      </c>
      <c r="U13" s="12">
        <f t="shared" si="0"/>
        <v>6</v>
      </c>
      <c r="V13" s="12">
        <f t="shared" si="0"/>
        <v>1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2016:2:1:7:JIAN</v>
      </c>
      <c r="F16" s="14">
        <f>MATCH($E16,REPORT_DATA_BY_DISTRICT!$A:$A, 0)</f>
        <v>96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2</v>
      </c>
      <c r="J16" s="11">
        <f>IFERROR(INDEX(REPORT_DATA_BY_DISTRICT!$A:$AH,$F16,MATCH(J$8,REPORT_DATA_BY_DISTRICT!$A$1:$AH$1,0)), "")</f>
        <v>6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9</v>
      </c>
      <c r="P16" s="11">
        <f>IFERROR(INDEX(REPORT_DATA_BY_DISTRICT!$A:$AH,$F16,MATCH(P$8,REPORT_DATA_BY_DISTRICT!$A$1:$AH$1,0)), "")</f>
        <v>18</v>
      </c>
      <c r="Q16" s="11">
        <f>IFERROR(INDEX(REPORT_DATA_BY_DISTRICT!$A:$AH,$F16,MATCH(Q$8,REPORT_DATA_BY_DISTRICT!$A$1:$AH$1,0)), "")</f>
        <v>32</v>
      </c>
      <c r="R16" s="11">
        <f>IFERROR(INDEX(REPORT_DATA_BY_DISTRICT!$A:$AH,$F16,MATCH(R$8,REPORT_DATA_BY_DISTRICT!$A$1:$AH$1,0)), "")</f>
        <v>17</v>
      </c>
      <c r="S16" s="11">
        <f>IFERROR(INDEX(REPORT_DATA_BY_DISTRICT!$A:$AH,$F16,MATCH(S$8,REPORT_DATA_BY_DISTRICT!$A$1:$AH$1,0)), "")</f>
        <v>1</v>
      </c>
      <c r="T16" s="11">
        <f>IFERROR(INDEX(REPORT_DATA_BY_DISTRICT!$A:$AH,$F16,MATCH(T$8,REPORT_DATA_BY_DISTRICT!$A$1:$AH$1,0)), "")</f>
        <v>7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2016:2:2:7:JIAN</v>
      </c>
      <c r="F17" s="14">
        <f>MATCH($E17,REPORT_DATA_BY_DISTRICT!$A:$A, 0)</f>
        <v>126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6</v>
      </c>
      <c r="J17" s="11">
        <f>IFERROR(INDEX(REPORT_DATA_BY_DISTRICT!$A:$AH,$F17,MATCH(J$8,REPORT_DATA_BY_DISTRICT!$A$1:$AH$1,0)), "")</f>
        <v>10</v>
      </c>
      <c r="K17" s="11">
        <f>IFERROR(INDEX(REPORT_DATA_BY_DISTRICT!$A:$AH,$F17,MATCH(K$8,REPORT_DATA_BY_DISTRICT!$A$1:$AH$1,0)), "")</f>
        <v>2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25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4</v>
      </c>
      <c r="T17" s="11">
        <f>IFERROR(INDEX(REPORT_DATA_BY_DISTRICT!$A:$AH,$F17,MATCH(T$8,REPORT_DATA_BY_DISTRICT!$A$1:$AH$1,0)), "")</f>
        <v>15</v>
      </c>
      <c r="U17" s="11">
        <f>IFERROR(INDEX(REPORT_DATA_BY_DISTRICT!$A:$AH,$F17,MATCH(U$8,REPORT_DATA_BY_DISTRICT!$A$1:$AH$1,0)), "")</f>
        <v>9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2016:2:3:7:JIAN</v>
      </c>
      <c r="F18" s="14">
        <f>MATCH($E18,REPORT_DATA_BY_DISTRICT!$A:$A, 0)</f>
        <v>156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2</v>
      </c>
      <c r="M18" s="11">
        <f>IFERROR(INDEX(REPORT_DATA_BY_DISTRICT!$A:$AH,$F18,MATCH(M$8,REPORT_DATA_BY_DISTRICT!$A$1:$AH$1,0)), "")</f>
        <v>2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22</v>
      </c>
      <c r="Q18" s="11">
        <f>IFERROR(INDEX(REPORT_DATA_BY_DISTRICT!$A:$AH,$F18,MATCH(Q$8,REPORT_DATA_BY_DISTRICT!$A$1:$AH$1,0)), "")</f>
        <v>48</v>
      </c>
      <c r="R18" s="11">
        <f>IFERROR(INDEX(REPORT_DATA_BY_DISTRICT!$A:$AH,$F18,MATCH(R$8,REPORT_DATA_BY_DISTRICT!$A$1:$AH$1,0)), "")</f>
        <v>19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13</v>
      </c>
      <c r="U18" s="11">
        <f>IFERROR(INDEX(REPORT_DATA_BY_DISTRICT!$A:$AH,$F18,MATCH(U$8,REPORT_DATA_BY_DISTRICT!$A$1:$AH$1,0)), "")</f>
        <v>6</v>
      </c>
      <c r="V18" s="11">
        <f>IFERROR(INDEX(REPORT_DATA_BY_DISTRICT!$A:$AH,$F18,MATCH(V$8,REPORT_DATA_BY_DISTRICT!$A$1:$AH$1,0)), "")</f>
        <v>1</v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2016:2:4:7:JIAN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2016:2:5:7:JIAN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1</v>
      </c>
      <c r="H21" s="19">
        <f t="shared" ref="H21:V21" si="1">SUM(H16:H20)</f>
        <v>4</v>
      </c>
      <c r="I21" s="19">
        <f t="shared" si="1"/>
        <v>13</v>
      </c>
      <c r="J21" s="19">
        <f>SUM(J16:J20)</f>
        <v>23</v>
      </c>
      <c r="K21" s="19">
        <f t="shared" si="1"/>
        <v>3</v>
      </c>
      <c r="L21" s="19">
        <f t="shared" si="1"/>
        <v>2</v>
      </c>
      <c r="M21" s="19">
        <f t="shared" si="1"/>
        <v>2</v>
      </c>
      <c r="N21" s="19">
        <f t="shared" si="1"/>
        <v>64</v>
      </c>
      <c r="O21" s="19">
        <f t="shared" si="1"/>
        <v>25</v>
      </c>
      <c r="P21" s="19">
        <f t="shared" si="1"/>
        <v>65</v>
      </c>
      <c r="Q21" s="19">
        <f t="shared" si="1"/>
        <v>114</v>
      </c>
      <c r="R21" s="19">
        <f t="shared" si="1"/>
        <v>49</v>
      </c>
      <c r="S21" s="19">
        <f t="shared" si="1"/>
        <v>5</v>
      </c>
      <c r="T21" s="19">
        <f t="shared" si="1"/>
        <v>35</v>
      </c>
      <c r="U21" s="19">
        <f t="shared" si="1"/>
        <v>17</v>
      </c>
      <c r="V21" s="19">
        <f t="shared" si="1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775" priority="31" operator="lessThan">
      <formula>0.5</formula>
    </cfRule>
    <cfRule type="cellIs" dxfId="1774" priority="32" operator="greaterThan">
      <formula>0.5</formula>
    </cfRule>
  </conditionalFormatting>
  <conditionalFormatting sqref="N10:N11">
    <cfRule type="cellIs" dxfId="1773" priority="29" operator="lessThan">
      <formula>4.5</formula>
    </cfRule>
    <cfRule type="cellIs" dxfId="1772" priority="30" operator="greaterThan">
      <formula>5.5</formula>
    </cfRule>
  </conditionalFormatting>
  <conditionalFormatting sqref="O10:O11">
    <cfRule type="cellIs" dxfId="1771" priority="27" operator="lessThan">
      <formula>1.5</formula>
    </cfRule>
    <cfRule type="cellIs" dxfId="1770" priority="28" operator="greaterThan">
      <formula>2.5</formula>
    </cfRule>
  </conditionalFormatting>
  <conditionalFormatting sqref="P10:P11">
    <cfRule type="cellIs" dxfId="1769" priority="25" operator="lessThan">
      <formula>4.5</formula>
    </cfRule>
    <cfRule type="cellIs" dxfId="1768" priority="26" operator="greaterThan">
      <formula>7.5</formula>
    </cfRule>
  </conditionalFormatting>
  <conditionalFormatting sqref="R10:S11">
    <cfRule type="cellIs" dxfId="1767" priority="23" operator="lessThan">
      <formula>2.5</formula>
    </cfRule>
    <cfRule type="cellIs" dxfId="1766" priority="24" operator="greaterThan">
      <formula>4.5</formula>
    </cfRule>
  </conditionalFormatting>
  <conditionalFormatting sqref="T10:T11">
    <cfRule type="cellIs" dxfId="1765" priority="21" operator="lessThan">
      <formula>2.5</formula>
    </cfRule>
    <cfRule type="cellIs" dxfId="1764" priority="22" operator="greaterThan">
      <formula>4.5</formula>
    </cfRule>
  </conditionalFormatting>
  <conditionalFormatting sqref="U10:U11">
    <cfRule type="cellIs" dxfId="1763" priority="20" operator="greaterThan">
      <formula>1.5</formula>
    </cfRule>
  </conditionalFormatting>
  <conditionalFormatting sqref="L10:V11">
    <cfRule type="expression" dxfId="1762" priority="17">
      <formula>L10=""</formula>
    </cfRule>
  </conditionalFormatting>
  <conditionalFormatting sqref="S10:S11">
    <cfRule type="cellIs" dxfId="1761" priority="18" operator="greaterThan">
      <formula>0.5</formula>
    </cfRule>
    <cfRule type="cellIs" dxfId="1760" priority="19" operator="lessThan">
      <formula>0.5</formula>
    </cfRule>
  </conditionalFormatting>
  <conditionalFormatting sqref="L12:M12">
    <cfRule type="cellIs" dxfId="1759" priority="15" operator="lessThan">
      <formula>0.5</formula>
    </cfRule>
    <cfRule type="cellIs" dxfId="1758" priority="16" operator="greaterThan">
      <formula>0.5</formula>
    </cfRule>
  </conditionalFormatting>
  <conditionalFormatting sqref="N12">
    <cfRule type="cellIs" dxfId="1757" priority="13" operator="lessThan">
      <formula>4.5</formula>
    </cfRule>
    <cfRule type="cellIs" dxfId="1756" priority="14" operator="greaterThan">
      <formula>5.5</formula>
    </cfRule>
  </conditionalFormatting>
  <conditionalFormatting sqref="O12">
    <cfRule type="cellIs" dxfId="1755" priority="11" operator="lessThan">
      <formula>1.5</formula>
    </cfRule>
    <cfRule type="cellIs" dxfId="1754" priority="12" operator="greaterThan">
      <formula>2.5</formula>
    </cfRule>
  </conditionalFormatting>
  <conditionalFormatting sqref="P12">
    <cfRule type="cellIs" dxfId="1753" priority="9" operator="lessThan">
      <formula>4.5</formula>
    </cfRule>
    <cfRule type="cellIs" dxfId="1752" priority="10" operator="greaterThan">
      <formula>7.5</formula>
    </cfRule>
  </conditionalFormatting>
  <conditionalFormatting sqref="R12:S12">
    <cfRule type="cellIs" dxfId="1751" priority="7" operator="lessThan">
      <formula>2.5</formula>
    </cfRule>
    <cfRule type="cellIs" dxfId="1750" priority="8" operator="greaterThan">
      <formula>4.5</formula>
    </cfRule>
  </conditionalFormatting>
  <conditionalFormatting sqref="T12">
    <cfRule type="cellIs" dxfId="1749" priority="5" operator="lessThan">
      <formula>2.5</formula>
    </cfRule>
    <cfRule type="cellIs" dxfId="1748" priority="6" operator="greaterThan">
      <formula>4.5</formula>
    </cfRule>
  </conditionalFormatting>
  <conditionalFormatting sqref="U12">
    <cfRule type="cellIs" dxfId="1747" priority="4" operator="greaterThan">
      <formula>1.5</formula>
    </cfRule>
  </conditionalFormatting>
  <conditionalFormatting sqref="L12:V12">
    <cfRule type="expression" dxfId="1746" priority="1">
      <formula>L12=""</formula>
    </cfRule>
  </conditionalFormatting>
  <conditionalFormatting sqref="S12">
    <cfRule type="cellIs" dxfId="1745" priority="2" operator="greaterThan">
      <formula>0.5</formula>
    </cfRule>
    <cfRule type="cellIs" dxfId="174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43</v>
      </c>
      <c r="B1" s="46" t="s">
        <v>1686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1415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1428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759</v>
      </c>
      <c r="B10" s="23" t="s">
        <v>760</v>
      </c>
      <c r="C10" s="4" t="s">
        <v>1429</v>
      </c>
      <c r="D10" s="4" t="s">
        <v>770</v>
      </c>
      <c r="E10" s="4" t="str">
        <f>CONCATENATE(YEAR,":",MONTH,":",WEEK,":",WEEKDAY,":",$A10)</f>
        <v>2016:2:3:7:HUALIAN_3_A_E</v>
      </c>
      <c r="F10" s="4">
        <f>MATCH($E10,REPORT_DATA_BY_COMP!$A:$A,0)</f>
        <v>502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1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761</v>
      </c>
      <c r="B11" s="23" t="s">
        <v>762</v>
      </c>
      <c r="C11" s="4" t="s">
        <v>1430</v>
      </c>
      <c r="D11" s="4" t="s">
        <v>771</v>
      </c>
      <c r="E11" s="4" t="str">
        <f>CONCATENATE(YEAR,":",MONTH,":",WEEK,":",WEEKDAY,":",$A11)</f>
        <v>2016:2:3:7:HUALIAN_3_B_E</v>
      </c>
      <c r="F11" s="4">
        <f>MATCH($E11,REPORT_DATA_BY_COMP!$A:$A,0)</f>
        <v>503</v>
      </c>
      <c r="G11" s="11">
        <f>IFERROR(INDEX(REPORT_DATA_BY_COMP!$A:$AH,$F11,MATCH(G$8,REPORT_DATA_BY_COMP!$A$1:$AH$1,0)), "")</f>
        <v>1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5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9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8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757</v>
      </c>
      <c r="B12" s="23" t="s">
        <v>764</v>
      </c>
      <c r="C12" s="4" t="s">
        <v>1431</v>
      </c>
      <c r="D12" s="4" t="s">
        <v>769</v>
      </c>
      <c r="E12" s="4" t="str">
        <f>CONCATENATE(YEAR,":",MONTH,":",WEEK,":",WEEKDAY,":",$A12)</f>
        <v>2016:2:3:7:HUALIAN_3_S</v>
      </c>
      <c r="F12" s="4">
        <f>MATCH($E12,REPORT_DATA_BY_COMP!$A:$A,0)</f>
        <v>504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5</v>
      </c>
      <c r="Q12" s="11">
        <f>IFERROR(INDEX(REPORT_DATA_BY_COMP!$A:$AH,$F12,MATCH(Q$8,REPORT_DATA_BY_COMP!$A$1:$AH$1,0)), "")</f>
        <v>16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 t="str">
        <f>IFERROR(INDEX(REPORT_DATA_BY_COMP!$A:$AH,$F12,MATCH(V$8,REPORT_DATA_BY_COMP!$A$1:$AH$1,0)), "")</f>
        <v>0_x0018_</v>
      </c>
    </row>
    <row r="13" spans="1:22">
      <c r="B13" s="9" t="s">
        <v>1409</v>
      </c>
      <c r="C13" s="10"/>
      <c r="D13" s="10"/>
      <c r="E13" s="10"/>
      <c r="F13" s="10"/>
      <c r="G13" s="12">
        <f t="shared" ref="G13:V13" si="0">SUM(G10:G12)</f>
        <v>1</v>
      </c>
      <c r="H13" s="12">
        <f t="shared" si="0"/>
        <v>0</v>
      </c>
      <c r="I13" s="12">
        <f t="shared" si="0"/>
        <v>5</v>
      </c>
      <c r="J13" s="12">
        <f t="shared" si="0"/>
        <v>8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17</v>
      </c>
      <c r="O13" s="12">
        <f t="shared" si="0"/>
        <v>1</v>
      </c>
      <c r="P13" s="12">
        <f t="shared" si="0"/>
        <v>17</v>
      </c>
      <c r="Q13" s="12">
        <f t="shared" si="0"/>
        <v>31</v>
      </c>
      <c r="R13" s="12">
        <f t="shared" si="0"/>
        <v>21</v>
      </c>
      <c r="S13" s="12">
        <f t="shared" si="0"/>
        <v>1</v>
      </c>
      <c r="T13" s="12">
        <f t="shared" si="0"/>
        <v>10</v>
      </c>
      <c r="U13" s="12">
        <f t="shared" si="0"/>
        <v>3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2016:2:1:7:HUALIAN</v>
      </c>
      <c r="F16" s="14">
        <f>MATCH($E16,REPORT_DATA_BY_DISTRICT!$A:$A, 0)</f>
        <v>95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6</v>
      </c>
      <c r="J16" s="11">
        <f>IFERROR(INDEX(REPORT_DATA_BY_DISTRICT!$A:$AH,$F16,MATCH(J$8,REPORT_DATA_BY_DISTRICT!$A$1:$AH$1,0)), "")</f>
        <v>9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18</v>
      </c>
      <c r="O16" s="11">
        <f>IFERROR(INDEX(REPORT_DATA_BY_DISTRICT!$A:$AH,$F16,MATCH(O$8,REPORT_DATA_BY_DISTRICT!$A$1:$AH$1,0)), "")</f>
        <v>1</v>
      </c>
      <c r="P16" s="11">
        <f>IFERROR(INDEX(REPORT_DATA_BY_DISTRICT!$A:$AH,$F16,MATCH(P$8,REPORT_DATA_BY_DISTRICT!$A$1:$AH$1,0)), "")</f>
        <v>17</v>
      </c>
      <c r="Q16" s="11">
        <f>IFERROR(INDEX(REPORT_DATA_BY_DISTRICT!$A:$AH,$F16,MATCH(Q$8,REPORT_DATA_BY_DISTRICT!$A$1:$AH$1,0)), "")</f>
        <v>15</v>
      </c>
      <c r="R16" s="11">
        <f>IFERROR(INDEX(REPORT_DATA_BY_DISTRICT!$A:$AH,$F16,MATCH(R$8,REPORT_DATA_BY_DISTRICT!$A$1:$AH$1,0)), "")</f>
        <v>9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12</v>
      </c>
      <c r="U16" s="11">
        <f>IFERROR(INDEX(REPORT_DATA_BY_DISTRICT!$A:$AH,$F16,MATCH(U$8,REPORT_DATA_BY_DISTRICT!$A$1:$AH$1,0)), "")</f>
        <v>0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2016:2:2:7:HUALIAN</v>
      </c>
      <c r="F17" s="14">
        <f>MATCH($E17,REPORT_DATA_BY_DISTRICT!$A:$A, 0)</f>
        <v>125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4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12</v>
      </c>
      <c r="O17" s="11">
        <f>IFERROR(INDEX(REPORT_DATA_BY_DISTRICT!$A:$AH,$F17,MATCH(O$8,REPORT_DATA_BY_DISTRICT!$A$1:$AH$1,0)), "")</f>
        <v>5</v>
      </c>
      <c r="P17" s="11">
        <f>IFERROR(INDEX(REPORT_DATA_BY_DISTRICT!$A:$AH,$F17,MATCH(P$8,REPORT_DATA_BY_DISTRICT!$A$1:$AH$1,0)), "")</f>
        <v>12</v>
      </c>
      <c r="Q17" s="11">
        <f>IFERROR(INDEX(REPORT_DATA_BY_DISTRICT!$A:$AH,$F17,MATCH(Q$8,REPORT_DATA_BY_DISTRICT!$A$1:$AH$1,0)), "")</f>
        <v>18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5</v>
      </c>
      <c r="U17" s="11">
        <f>IFERROR(INDEX(REPORT_DATA_BY_DISTRICT!$A:$AH,$F17,MATCH(U$8,REPORT_DATA_BY_DISTRICT!$A$1:$AH$1,0)), "")</f>
        <v>0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2016:2:3:7:HUALIAN</v>
      </c>
      <c r="F18" s="14">
        <f>MATCH($E18,REPORT_DATA_BY_DISTRICT!$A:$A, 0)</f>
        <v>155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8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17</v>
      </c>
      <c r="O18" s="11">
        <f>IFERROR(INDEX(REPORT_DATA_BY_DISTRICT!$A:$AH,$F18,MATCH(O$8,REPORT_DATA_BY_DISTRICT!$A$1:$AH$1,0)), "")</f>
        <v>1</v>
      </c>
      <c r="P18" s="11">
        <f>IFERROR(INDEX(REPORT_DATA_BY_DISTRICT!$A:$AH,$F18,MATCH(P$8,REPORT_DATA_BY_DISTRICT!$A$1:$AH$1,0)), "")</f>
        <v>17</v>
      </c>
      <c r="Q18" s="11">
        <f>IFERROR(INDEX(REPORT_DATA_BY_DISTRICT!$A:$AH,$F18,MATCH(Q$8,REPORT_DATA_BY_DISTRICT!$A$1:$AH$1,0)), "")</f>
        <v>31</v>
      </c>
      <c r="R18" s="11">
        <f>IFERROR(INDEX(REPORT_DATA_BY_DISTRICT!$A:$AH,$F18,MATCH(R$8,REPORT_DATA_BY_DISTRICT!$A$1:$AH$1,0)), "")</f>
        <v>21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10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0</v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2016:2:4:7:HUALIAN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2016:2:5:7:HUALIAN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1</v>
      </c>
      <c r="H21" s="19">
        <f t="shared" ref="H21:V21" si="1">SUM(H16:H20)</f>
        <v>1</v>
      </c>
      <c r="I21" s="19">
        <f t="shared" si="1"/>
        <v>18</v>
      </c>
      <c r="J21" s="19">
        <f>SUM(J16:J20)</f>
        <v>21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47</v>
      </c>
      <c r="O21" s="19">
        <f t="shared" si="1"/>
        <v>7</v>
      </c>
      <c r="P21" s="19">
        <f t="shared" si="1"/>
        <v>46</v>
      </c>
      <c r="Q21" s="19">
        <f t="shared" si="1"/>
        <v>64</v>
      </c>
      <c r="R21" s="19">
        <f t="shared" si="1"/>
        <v>43</v>
      </c>
      <c r="S21" s="19">
        <f t="shared" si="1"/>
        <v>1</v>
      </c>
      <c r="T21" s="19">
        <f t="shared" si="1"/>
        <v>27</v>
      </c>
      <c r="U21" s="19">
        <f t="shared" si="1"/>
        <v>3</v>
      </c>
      <c r="V21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743" priority="31" operator="lessThan">
      <formula>0.5</formula>
    </cfRule>
    <cfRule type="cellIs" dxfId="1742" priority="32" operator="greaterThan">
      <formula>0.5</formula>
    </cfRule>
  </conditionalFormatting>
  <conditionalFormatting sqref="N10:N11">
    <cfRule type="cellIs" dxfId="1741" priority="29" operator="lessThan">
      <formula>4.5</formula>
    </cfRule>
    <cfRule type="cellIs" dxfId="1740" priority="30" operator="greaterThan">
      <formula>5.5</formula>
    </cfRule>
  </conditionalFormatting>
  <conditionalFormatting sqref="O10:O11">
    <cfRule type="cellIs" dxfId="1739" priority="27" operator="lessThan">
      <formula>1.5</formula>
    </cfRule>
    <cfRule type="cellIs" dxfId="1738" priority="28" operator="greaterThan">
      <formula>2.5</formula>
    </cfRule>
  </conditionalFormatting>
  <conditionalFormatting sqref="P10:P11">
    <cfRule type="cellIs" dxfId="1737" priority="25" operator="lessThan">
      <formula>4.5</formula>
    </cfRule>
    <cfRule type="cellIs" dxfId="1736" priority="26" operator="greaterThan">
      <formula>7.5</formula>
    </cfRule>
  </conditionalFormatting>
  <conditionalFormatting sqref="R10:S11">
    <cfRule type="cellIs" dxfId="1735" priority="23" operator="lessThan">
      <formula>2.5</formula>
    </cfRule>
    <cfRule type="cellIs" dxfId="1734" priority="24" operator="greaterThan">
      <formula>4.5</formula>
    </cfRule>
  </conditionalFormatting>
  <conditionalFormatting sqref="T10:T11">
    <cfRule type="cellIs" dxfId="1733" priority="21" operator="lessThan">
      <formula>2.5</formula>
    </cfRule>
    <cfRule type="cellIs" dxfId="1732" priority="22" operator="greaterThan">
      <formula>4.5</formula>
    </cfRule>
  </conditionalFormatting>
  <conditionalFormatting sqref="U10:U11">
    <cfRule type="cellIs" dxfId="1731" priority="20" operator="greaterThan">
      <formula>1.5</formula>
    </cfRule>
  </conditionalFormatting>
  <conditionalFormatting sqref="L10:V11">
    <cfRule type="expression" dxfId="1730" priority="17">
      <formula>L10=""</formula>
    </cfRule>
  </conditionalFormatting>
  <conditionalFormatting sqref="S10:S11">
    <cfRule type="cellIs" dxfId="1729" priority="18" operator="greaterThan">
      <formula>0.5</formula>
    </cfRule>
    <cfRule type="cellIs" dxfId="1728" priority="19" operator="lessThan">
      <formula>0.5</formula>
    </cfRule>
  </conditionalFormatting>
  <conditionalFormatting sqref="L12:M12">
    <cfRule type="cellIs" dxfId="1727" priority="15" operator="lessThan">
      <formula>0.5</formula>
    </cfRule>
    <cfRule type="cellIs" dxfId="1726" priority="16" operator="greaterThan">
      <formula>0.5</formula>
    </cfRule>
  </conditionalFormatting>
  <conditionalFormatting sqref="N12">
    <cfRule type="cellIs" dxfId="1725" priority="13" operator="lessThan">
      <formula>4.5</formula>
    </cfRule>
    <cfRule type="cellIs" dxfId="1724" priority="14" operator="greaterThan">
      <formula>5.5</formula>
    </cfRule>
  </conditionalFormatting>
  <conditionalFormatting sqref="O12">
    <cfRule type="cellIs" dxfId="1723" priority="11" operator="lessThan">
      <formula>1.5</formula>
    </cfRule>
    <cfRule type="cellIs" dxfId="1722" priority="12" operator="greaterThan">
      <formula>2.5</formula>
    </cfRule>
  </conditionalFormatting>
  <conditionalFormatting sqref="P12">
    <cfRule type="cellIs" dxfId="1721" priority="9" operator="lessThan">
      <formula>4.5</formula>
    </cfRule>
    <cfRule type="cellIs" dxfId="1720" priority="10" operator="greaterThan">
      <formula>7.5</formula>
    </cfRule>
  </conditionalFormatting>
  <conditionalFormatting sqref="R12:S12">
    <cfRule type="cellIs" dxfId="1719" priority="7" operator="lessThan">
      <formula>2.5</formula>
    </cfRule>
    <cfRule type="cellIs" dxfId="1718" priority="8" operator="greaterThan">
      <formula>4.5</formula>
    </cfRule>
  </conditionalFormatting>
  <conditionalFormatting sqref="T12">
    <cfRule type="cellIs" dxfId="1717" priority="5" operator="lessThan">
      <formula>2.5</formula>
    </cfRule>
    <cfRule type="cellIs" dxfId="1716" priority="6" operator="greaterThan">
      <formula>4.5</formula>
    </cfRule>
  </conditionalFormatting>
  <conditionalFormatting sqref="U12">
    <cfRule type="cellIs" dxfId="1715" priority="4" operator="greaterThan">
      <formula>1.5</formula>
    </cfRule>
  </conditionalFormatting>
  <conditionalFormatting sqref="L12:V12">
    <cfRule type="expression" dxfId="1714" priority="1">
      <formula>L12=""</formula>
    </cfRule>
  </conditionalFormatting>
  <conditionalFormatting sqref="S12">
    <cfRule type="cellIs" dxfId="1713" priority="2" operator="greaterThan">
      <formula>0.5</formula>
    </cfRule>
    <cfRule type="cellIs" dxfId="171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42</v>
      </c>
      <c r="B1" s="46" t="s">
        <v>776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1416</v>
      </c>
      <c r="C2" s="31" t="s">
        <v>1392</v>
      </c>
      <c r="D2" s="68">
        <v>60</v>
      </c>
      <c r="E2" s="48"/>
      <c r="F2" s="48"/>
      <c r="G2" s="70" t="s">
        <v>63</v>
      </c>
      <c r="H2" s="71"/>
      <c r="I2" s="71"/>
      <c r="J2" s="72"/>
      <c r="K2" s="62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2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v>42414</v>
      </c>
      <c r="C4" s="28" t="s">
        <v>1389</v>
      </c>
      <c r="D4" s="29"/>
      <c r="E4" s="29"/>
      <c r="F4" s="29"/>
      <c r="G4" s="75">
        <f>ROUND($D$2/12*MONTH,0)</f>
        <v>10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EAST_ZONE_GRAPH_DATA!$G$39</f>
        <v>9</v>
      </c>
      <c r="H5" s="79"/>
      <c r="I5" s="79"/>
      <c r="J5" s="80"/>
      <c r="K5" s="50">
        <f>$L$29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777</v>
      </c>
      <c r="B10" s="23" t="s">
        <v>778</v>
      </c>
      <c r="C10" s="4" t="s">
        <v>1433</v>
      </c>
      <c r="D10" s="4" t="s">
        <v>791</v>
      </c>
      <c r="E10" s="4" t="str">
        <f>CONCATENATE(YEAR,":",MONTH,":",WEEK,":",WEEKDAY,":",$A10)</f>
        <v>2016:2:3:7:TAIDONG_2_E</v>
      </c>
      <c r="F10" s="4">
        <f>MATCH($E10,REPORT_DATA_BY_COMP!$A:$A,0)</f>
        <v>533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7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14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779</v>
      </c>
      <c r="B11" s="23" t="s">
        <v>780</v>
      </c>
      <c r="C11" s="4" t="s">
        <v>792</v>
      </c>
      <c r="D11" s="4" t="s">
        <v>793</v>
      </c>
      <c r="E11" s="4" t="str">
        <f>CONCATENATE(YEAR,":",MONTH,":",WEEK,":",WEEKDAY,":",$A11)</f>
        <v>2016:2:3:7:TAIDONG_2_S</v>
      </c>
      <c r="F11" s="4">
        <f>MATCH($E11,REPORT_DATA_BY_COMP!$A:$A,0)</f>
        <v>534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7</v>
      </c>
      <c r="J12" s="12">
        <f t="shared" si="0"/>
        <v>4</v>
      </c>
      <c r="K12" s="12">
        <f t="shared" si="0"/>
        <v>1</v>
      </c>
      <c r="L12" s="12">
        <f t="shared" si="0"/>
        <v>1</v>
      </c>
      <c r="M12" s="12">
        <f t="shared" si="0"/>
        <v>1</v>
      </c>
      <c r="N12" s="12">
        <f t="shared" si="0"/>
        <v>11</v>
      </c>
      <c r="O12" s="12">
        <f t="shared" si="0"/>
        <v>3</v>
      </c>
      <c r="P12" s="12">
        <f t="shared" si="0"/>
        <v>21</v>
      </c>
      <c r="Q12" s="12">
        <f t="shared" si="0"/>
        <v>21</v>
      </c>
      <c r="R12" s="12">
        <f t="shared" si="0"/>
        <v>7</v>
      </c>
      <c r="S12" s="12">
        <f t="shared" si="0"/>
        <v>0</v>
      </c>
      <c r="T12" s="12">
        <f t="shared" si="0"/>
        <v>5</v>
      </c>
      <c r="U12" s="12">
        <f t="shared" si="0"/>
        <v>4</v>
      </c>
      <c r="V12" s="12">
        <f t="shared" si="0"/>
        <v>0</v>
      </c>
    </row>
    <row r="13" spans="1:22">
      <c r="B13" s="5" t="s">
        <v>1434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2" t="s">
        <v>781</v>
      </c>
      <c r="B14" s="23" t="s">
        <v>782</v>
      </c>
      <c r="C14" s="4" t="s">
        <v>794</v>
      </c>
      <c r="D14" s="4" t="s">
        <v>795</v>
      </c>
      <c r="E14" s="4" t="str">
        <f>CONCATENATE(YEAR,":",MONTH,":",WEEK,":",WEEKDAY,":",$A14)</f>
        <v>2016:2:3:7:TAIDONG_1_E</v>
      </c>
      <c r="F14" s="4">
        <f>MATCH($E14,REPORT_DATA_BY_COMP!$A:$A,0)</f>
        <v>531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2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16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8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2" t="s">
        <v>783</v>
      </c>
      <c r="B15" s="23" t="s">
        <v>784</v>
      </c>
      <c r="C15" s="4" t="s">
        <v>796</v>
      </c>
      <c r="D15" s="4" t="s">
        <v>797</v>
      </c>
      <c r="E15" s="4" t="str">
        <f>CONCATENATE(YEAR,":",MONTH,":",WEEK,":",WEEKDAY,":",$A15)</f>
        <v>2016:2:3:7:TAIDONG_3_E</v>
      </c>
      <c r="F15" s="4">
        <f>MATCH($E15,REPORT_DATA_BY_COMP!$A:$A,0)</f>
        <v>535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6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13</v>
      </c>
      <c r="R15" s="11">
        <f>IFERROR(INDEX(REPORT_DATA_BY_COMP!$A:$AH,$F15,MATCH(R$8,REPORT_DATA_BY_COMP!$A$1:$AH$1,0)), "")</f>
        <v>3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2</v>
      </c>
      <c r="V15" s="11">
        <f>IFERROR(INDEX(REPORT_DATA_BY_COMP!$A:$AH,$F15,MATCH(V$8,REPORT_DATA_BY_COMP!$A$1:$AH$1,0)), "")</f>
        <v>0</v>
      </c>
    </row>
    <row r="16" spans="1:22">
      <c r="A16" s="22" t="s">
        <v>785</v>
      </c>
      <c r="B16" s="23" t="s">
        <v>786</v>
      </c>
      <c r="C16" s="4" t="s">
        <v>798</v>
      </c>
      <c r="D16" s="4" t="s">
        <v>799</v>
      </c>
      <c r="E16" s="4" t="str">
        <f>CONCATENATE(YEAR,":",MONTH,":",WEEK,":",WEEKDAY,":",$A16)</f>
        <v>2016:2:3:7:TAIDONG_1_S</v>
      </c>
      <c r="F16" s="4">
        <f>MATCH($E16,REPORT_DATA_BY_COMP!$A:$A,0)</f>
        <v>532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0</v>
      </c>
      <c r="O16" s="11">
        <f>IFERROR(INDEX(REPORT_DATA_BY_COMP!$A:$AH,$F16,MATCH(O$8,REPORT_DATA_BY_COMP!$A$1:$AH$1,0)), "")</f>
        <v>0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12</v>
      </c>
      <c r="R16" s="11">
        <f>IFERROR(INDEX(REPORT_DATA_BY_COMP!$A:$AH,$F16,MATCH(R$8,REPORT_DATA_BY_COMP!$A$1:$AH$1,0)), "")</f>
        <v>5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1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1409</v>
      </c>
      <c r="C17" s="10"/>
      <c r="D17" s="10"/>
      <c r="E17" s="10"/>
      <c r="F17" s="10"/>
      <c r="G17" s="12">
        <f t="shared" ref="G17:V17" si="1">SUM(G14:G16)</f>
        <v>0</v>
      </c>
      <c r="H17" s="12">
        <f t="shared" si="1"/>
        <v>2</v>
      </c>
      <c r="I17" s="12">
        <f t="shared" si="1"/>
        <v>5</v>
      </c>
      <c r="J17" s="12">
        <f t="shared" si="1"/>
        <v>1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11</v>
      </c>
      <c r="O17" s="12">
        <f t="shared" si="1"/>
        <v>7</v>
      </c>
      <c r="P17" s="12">
        <f t="shared" si="1"/>
        <v>16</v>
      </c>
      <c r="Q17" s="12">
        <f t="shared" si="1"/>
        <v>41</v>
      </c>
      <c r="R17" s="12">
        <f t="shared" si="1"/>
        <v>14</v>
      </c>
      <c r="S17" s="12">
        <f t="shared" si="1"/>
        <v>0</v>
      </c>
      <c r="T17" s="12">
        <f t="shared" si="1"/>
        <v>12</v>
      </c>
      <c r="U17" s="12">
        <f t="shared" si="1"/>
        <v>5</v>
      </c>
      <c r="V17" s="12">
        <f t="shared" si="1"/>
        <v>0</v>
      </c>
    </row>
    <row r="18" spans="1:22">
      <c r="B18" s="5" t="s">
        <v>1435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2" t="s">
        <v>787</v>
      </c>
      <c r="B19" s="23" t="s">
        <v>788</v>
      </c>
      <c r="C19" s="4" t="s">
        <v>800</v>
      </c>
      <c r="D19" s="4" t="s">
        <v>801</v>
      </c>
      <c r="E19" s="4" t="str">
        <f>CONCATENATE(YEAR,":",MONTH,":",WEEK,":",WEEKDAY,":",$A19)</f>
        <v>2016:2:3:7:YULI_E</v>
      </c>
      <c r="F19" s="4">
        <f>MATCH($E19,REPORT_DATA_BY_COMP!$A:$A,0)</f>
        <v>571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5</v>
      </c>
      <c r="Q19" s="11">
        <f>IFERROR(INDEX(REPORT_DATA_BY_COMP!$A:$AH,$F19,MATCH(Q$8,REPORT_DATA_BY_COMP!$A$1:$AH$1,0)), "")</f>
        <v>9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0</v>
      </c>
    </row>
    <row r="20" spans="1:22">
      <c r="A20" s="22" t="s">
        <v>789</v>
      </c>
      <c r="B20" s="23" t="s">
        <v>790</v>
      </c>
      <c r="C20" s="4" t="s">
        <v>802</v>
      </c>
      <c r="D20" s="4" t="s">
        <v>803</v>
      </c>
      <c r="E20" s="4" t="str">
        <f>CONCATENATE(YEAR,":",MONTH,":",WEEK,":",WEEKDAY,":",$A20)</f>
        <v>2016:2:3:7:YULI_S</v>
      </c>
      <c r="F20" s="4">
        <f>MATCH($E20,REPORT_DATA_BY_COMP!$A:$A,0)</f>
        <v>572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12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2</v>
      </c>
      <c r="V20" s="11">
        <f>IFERROR(INDEX(REPORT_DATA_BY_COMP!$A:$AH,$F20,MATCH(V$8,REPORT_DATA_BY_COMP!$A$1:$AH$1,0)), "")</f>
        <v>0</v>
      </c>
    </row>
    <row r="21" spans="1:22">
      <c r="B21" s="9" t="s">
        <v>1409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6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2</v>
      </c>
      <c r="P21" s="12">
        <f t="shared" si="2"/>
        <v>8</v>
      </c>
      <c r="Q21" s="12">
        <f t="shared" si="2"/>
        <v>21</v>
      </c>
      <c r="R21" s="12">
        <f t="shared" si="2"/>
        <v>10</v>
      </c>
      <c r="S21" s="12">
        <f t="shared" si="2"/>
        <v>0</v>
      </c>
      <c r="T21" s="12">
        <f t="shared" si="2"/>
        <v>4</v>
      </c>
      <c r="U21" s="12">
        <f t="shared" si="2"/>
        <v>3</v>
      </c>
      <c r="V21" s="12">
        <f t="shared" si="2"/>
        <v>0</v>
      </c>
    </row>
    <row r="22" spans="1:22">
      <c r="A22" s="55"/>
      <c r="B22" s="3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2"/>
    </row>
    <row r="23" spans="1:22">
      <c r="B23" s="13" t="s">
        <v>1407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4" t="s">
        <v>1381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4" t="s">
        <v>1380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4" t="s">
        <v>1382</v>
      </c>
      <c r="C26" s="14"/>
      <c r="D26" s="14"/>
      <c r="E26" s="14" t="str">
        <f>CONCATENATE(YEAR,":",MONTH,":3:",WEEKLY_REPORT_DAY,":", $A$1)</f>
        <v>2016:2:3:7:TAIDONG</v>
      </c>
      <c r="F26" s="14">
        <f>MATCH($E26,REPORT_DATA_BY_ZONE!$A:$A, 0)</f>
        <v>62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11</v>
      </c>
      <c r="K26" s="11">
        <f>IFERROR(INDEX(REPORT_DATA_BY_ZONE!$A:$AH,$F26,MATCH(K$8,REPORT_DATA_BY_ZONE!$A$1:$AH$1,0)), "")</f>
        <v>2</v>
      </c>
      <c r="L26" s="11">
        <f>IFERROR(INDEX(REPORT_DATA_BY_ZONE!$A:$AH,$F26,MATCH(L$8,REPORT_DATA_BY_ZONE!$A$1:$AH$1,0)), "")</f>
        <v>1</v>
      </c>
      <c r="M26" s="11">
        <f>IFERROR(INDEX(REPORT_DATA_BY_ZONE!$A:$AH,$F26,MATCH(M$8,REPORT_DATA_BY_ZONE!$A$1:$AH$1,0)), "")</f>
        <v>1</v>
      </c>
      <c r="N26" s="11">
        <f>IFERROR(INDEX(REPORT_DATA_BY_ZONE!$A:$AH,$F26,MATCH(N$8,REPORT_DATA_BY_ZONE!$A$1:$AH$1,0)), "")</f>
        <v>32</v>
      </c>
      <c r="O26" s="11">
        <f>IFERROR(INDEX(REPORT_DATA_BY_ZONE!$A:$AH,$F26,MATCH(O$8,REPORT_DATA_BY_ZONE!$A$1:$AH$1,0)), "")</f>
        <v>12</v>
      </c>
      <c r="P26" s="11">
        <f>IFERROR(INDEX(REPORT_DATA_BY_ZONE!$A:$AH,$F26,MATCH(P$8,REPORT_DATA_BY_ZONE!$A$1:$AH$1,0)), "")</f>
        <v>45</v>
      </c>
      <c r="Q26" s="11">
        <f>IFERROR(INDEX(REPORT_DATA_BY_ZONE!$A:$AH,$F26,MATCH(Q$8,REPORT_DATA_BY_ZONE!$A$1:$AH$1,0)), "")</f>
        <v>83</v>
      </c>
      <c r="R26" s="11">
        <f>IFERROR(INDEX(REPORT_DATA_BY_ZONE!$A:$AH,$F26,MATCH(R$8,REPORT_DATA_BY_ZONE!$A$1:$AH$1,0)), "")</f>
        <v>31</v>
      </c>
      <c r="S26" s="11">
        <f>IFERROR(INDEX(REPORT_DATA_BY_ZONE!$A:$AH,$F26,MATCH(S$8,REPORT_DATA_BY_ZONE!$A$1:$AH$1,0)), "")</f>
        <v>0</v>
      </c>
      <c r="T26" s="11">
        <f>IFERROR(INDEX(REPORT_DATA_BY_ZONE!$A:$AH,$F26,MATCH(T$8,REPORT_DATA_BY_ZONE!$A$1:$AH$1,0)), "")</f>
        <v>21</v>
      </c>
      <c r="U26" s="11">
        <f>IFERROR(INDEX(REPORT_DATA_BY_ZONE!$A:$AH,$F26,MATCH(U$8,REPORT_DATA_BY_ZONE!$A$1:$AH$1,0)), "")</f>
        <v>12</v>
      </c>
      <c r="V26" s="11">
        <f>IFERROR(INDEX(REPORT_DATA_BY_ZONE!$A:$AH,$F26,MATCH(V$8,REPORT_DATA_BY_ZONE!$A$1:$AH$1,0)), "")</f>
        <v>0</v>
      </c>
    </row>
    <row r="27" spans="1:22">
      <c r="B27" s="24" t="s">
        <v>1383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4" t="s">
        <v>1384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1409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6</v>
      </c>
      <c r="I29" s="19">
        <f t="shared" si="3"/>
        <v>44</v>
      </c>
      <c r="J29" s="19">
        <f t="shared" si="3"/>
        <v>48</v>
      </c>
      <c r="K29" s="19">
        <f t="shared" si="3"/>
        <v>5</v>
      </c>
      <c r="L29" s="19">
        <f t="shared" si="3"/>
        <v>2</v>
      </c>
      <c r="M29" s="19">
        <f t="shared" si="3"/>
        <v>2</v>
      </c>
      <c r="N29" s="19">
        <f t="shared" si="3"/>
        <v>112</v>
      </c>
      <c r="O29" s="19">
        <f t="shared" si="3"/>
        <v>27</v>
      </c>
      <c r="P29" s="19">
        <f t="shared" si="3"/>
        <v>104</v>
      </c>
      <c r="Q29" s="19">
        <f t="shared" si="3"/>
        <v>229</v>
      </c>
      <c r="R29" s="19">
        <f t="shared" si="3"/>
        <v>84</v>
      </c>
      <c r="S29" s="19">
        <f t="shared" si="3"/>
        <v>4</v>
      </c>
      <c r="T29" s="19">
        <f t="shared" si="3"/>
        <v>64</v>
      </c>
      <c r="U29" s="19">
        <f t="shared" si="3"/>
        <v>29</v>
      </c>
      <c r="V29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1711" priority="79" operator="lessThan">
      <formula>0.5</formula>
    </cfRule>
    <cfRule type="cellIs" dxfId="1710" priority="80" operator="greaterThan">
      <formula>0.5</formula>
    </cfRule>
  </conditionalFormatting>
  <conditionalFormatting sqref="N10:N11">
    <cfRule type="cellIs" dxfId="1709" priority="77" operator="lessThan">
      <formula>4.5</formula>
    </cfRule>
    <cfRule type="cellIs" dxfId="1708" priority="78" operator="greaterThan">
      <formula>5.5</formula>
    </cfRule>
  </conditionalFormatting>
  <conditionalFormatting sqref="O10:O11">
    <cfRule type="cellIs" dxfId="1707" priority="75" operator="lessThan">
      <formula>1.5</formula>
    </cfRule>
    <cfRule type="cellIs" dxfId="1706" priority="76" operator="greaterThan">
      <formula>2.5</formula>
    </cfRule>
  </conditionalFormatting>
  <conditionalFormatting sqref="P10:P11">
    <cfRule type="cellIs" dxfId="1705" priority="73" operator="lessThan">
      <formula>4.5</formula>
    </cfRule>
    <cfRule type="cellIs" dxfId="1704" priority="74" operator="greaterThan">
      <formula>7.5</formula>
    </cfRule>
  </conditionalFormatting>
  <conditionalFormatting sqref="R10:S11">
    <cfRule type="cellIs" dxfId="1703" priority="71" operator="lessThan">
      <formula>2.5</formula>
    </cfRule>
    <cfRule type="cellIs" dxfId="1702" priority="72" operator="greaterThan">
      <formula>4.5</formula>
    </cfRule>
  </conditionalFormatting>
  <conditionalFormatting sqref="T10:T11">
    <cfRule type="cellIs" dxfId="1701" priority="69" operator="lessThan">
      <formula>2.5</formula>
    </cfRule>
    <cfRule type="cellIs" dxfId="1700" priority="70" operator="greaterThan">
      <formula>4.5</formula>
    </cfRule>
  </conditionalFormatting>
  <conditionalFormatting sqref="U10:U11">
    <cfRule type="cellIs" dxfId="1699" priority="68" operator="greaterThan">
      <formula>1.5</formula>
    </cfRule>
  </conditionalFormatting>
  <conditionalFormatting sqref="L10:V11">
    <cfRule type="expression" dxfId="1698" priority="65">
      <formula>L10=""</formula>
    </cfRule>
  </conditionalFormatting>
  <conditionalFormatting sqref="S10:S11">
    <cfRule type="cellIs" dxfId="1697" priority="66" operator="greaterThan">
      <formula>0.5</formula>
    </cfRule>
    <cfRule type="cellIs" dxfId="1696" priority="67" operator="lessThan">
      <formula>0.5</formula>
    </cfRule>
  </conditionalFormatting>
  <conditionalFormatting sqref="L14:M15">
    <cfRule type="cellIs" dxfId="1695" priority="47" operator="lessThan">
      <formula>0.5</formula>
    </cfRule>
    <cfRule type="cellIs" dxfId="1694" priority="48" operator="greaterThan">
      <formula>0.5</formula>
    </cfRule>
  </conditionalFormatting>
  <conditionalFormatting sqref="N14:N15">
    <cfRule type="cellIs" dxfId="1693" priority="45" operator="lessThan">
      <formula>4.5</formula>
    </cfRule>
    <cfRule type="cellIs" dxfId="1692" priority="46" operator="greaterThan">
      <formula>5.5</formula>
    </cfRule>
  </conditionalFormatting>
  <conditionalFormatting sqref="O14:O15">
    <cfRule type="cellIs" dxfId="1691" priority="43" operator="lessThan">
      <formula>1.5</formula>
    </cfRule>
    <cfRule type="cellIs" dxfId="1690" priority="44" operator="greaterThan">
      <formula>2.5</formula>
    </cfRule>
  </conditionalFormatting>
  <conditionalFormatting sqref="P14:P15">
    <cfRule type="cellIs" dxfId="1689" priority="41" operator="lessThan">
      <formula>4.5</formula>
    </cfRule>
    <cfRule type="cellIs" dxfId="1688" priority="42" operator="greaterThan">
      <formula>7.5</formula>
    </cfRule>
  </conditionalFormatting>
  <conditionalFormatting sqref="R14:S15">
    <cfRule type="cellIs" dxfId="1687" priority="39" operator="lessThan">
      <formula>2.5</formula>
    </cfRule>
    <cfRule type="cellIs" dxfId="1686" priority="40" operator="greaterThan">
      <formula>4.5</formula>
    </cfRule>
  </conditionalFormatting>
  <conditionalFormatting sqref="T14:T15">
    <cfRule type="cellIs" dxfId="1685" priority="37" operator="lessThan">
      <formula>2.5</formula>
    </cfRule>
    <cfRule type="cellIs" dxfId="1684" priority="38" operator="greaterThan">
      <formula>4.5</formula>
    </cfRule>
  </conditionalFormatting>
  <conditionalFormatting sqref="U14:U15">
    <cfRule type="cellIs" dxfId="1683" priority="36" operator="greaterThan">
      <formula>1.5</formula>
    </cfRule>
  </conditionalFormatting>
  <conditionalFormatting sqref="L14:V15">
    <cfRule type="expression" dxfId="1682" priority="33">
      <formula>L14=""</formula>
    </cfRule>
  </conditionalFormatting>
  <conditionalFormatting sqref="S14:S15">
    <cfRule type="cellIs" dxfId="1681" priority="34" operator="greaterThan">
      <formula>0.5</formula>
    </cfRule>
    <cfRule type="cellIs" dxfId="1680" priority="35" operator="lessThan">
      <formula>0.5</formula>
    </cfRule>
  </conditionalFormatting>
  <conditionalFormatting sqref="L16:M16">
    <cfRule type="cellIs" dxfId="1679" priority="31" operator="lessThan">
      <formula>0.5</formula>
    </cfRule>
    <cfRule type="cellIs" dxfId="1678" priority="32" operator="greaterThan">
      <formula>0.5</formula>
    </cfRule>
  </conditionalFormatting>
  <conditionalFormatting sqref="N16">
    <cfRule type="cellIs" dxfId="1677" priority="29" operator="lessThan">
      <formula>4.5</formula>
    </cfRule>
    <cfRule type="cellIs" dxfId="1676" priority="30" operator="greaterThan">
      <formula>5.5</formula>
    </cfRule>
  </conditionalFormatting>
  <conditionalFormatting sqref="O16">
    <cfRule type="cellIs" dxfId="1675" priority="27" operator="lessThan">
      <formula>1.5</formula>
    </cfRule>
    <cfRule type="cellIs" dxfId="1674" priority="28" operator="greaterThan">
      <formula>2.5</formula>
    </cfRule>
  </conditionalFormatting>
  <conditionalFormatting sqref="P16">
    <cfRule type="cellIs" dxfId="1673" priority="25" operator="lessThan">
      <formula>4.5</formula>
    </cfRule>
    <cfRule type="cellIs" dxfId="1672" priority="26" operator="greaterThan">
      <formula>7.5</formula>
    </cfRule>
  </conditionalFormatting>
  <conditionalFormatting sqref="R16:S16">
    <cfRule type="cellIs" dxfId="1671" priority="23" operator="lessThan">
      <formula>2.5</formula>
    </cfRule>
    <cfRule type="cellIs" dxfId="1670" priority="24" operator="greaterThan">
      <formula>4.5</formula>
    </cfRule>
  </conditionalFormatting>
  <conditionalFormatting sqref="T16">
    <cfRule type="cellIs" dxfId="1669" priority="21" operator="lessThan">
      <formula>2.5</formula>
    </cfRule>
    <cfRule type="cellIs" dxfId="1668" priority="22" operator="greaterThan">
      <formula>4.5</formula>
    </cfRule>
  </conditionalFormatting>
  <conditionalFormatting sqref="U16">
    <cfRule type="cellIs" dxfId="1667" priority="20" operator="greaterThan">
      <formula>1.5</formula>
    </cfRule>
  </conditionalFormatting>
  <conditionalFormatting sqref="L16:V16">
    <cfRule type="expression" dxfId="1666" priority="17">
      <formula>L16=""</formula>
    </cfRule>
  </conditionalFormatting>
  <conditionalFormatting sqref="S16">
    <cfRule type="cellIs" dxfId="1665" priority="18" operator="greaterThan">
      <formula>0.5</formula>
    </cfRule>
    <cfRule type="cellIs" dxfId="1664" priority="19" operator="lessThan">
      <formula>0.5</formula>
    </cfRule>
  </conditionalFormatting>
  <conditionalFormatting sqref="L19:M20">
    <cfRule type="cellIs" dxfId="1663" priority="15" operator="lessThan">
      <formula>0.5</formula>
    </cfRule>
    <cfRule type="cellIs" dxfId="1662" priority="16" operator="greaterThan">
      <formula>0.5</formula>
    </cfRule>
  </conditionalFormatting>
  <conditionalFormatting sqref="N19:N20">
    <cfRule type="cellIs" dxfId="1661" priority="13" operator="lessThan">
      <formula>4.5</formula>
    </cfRule>
    <cfRule type="cellIs" dxfId="1660" priority="14" operator="greaterThan">
      <formula>5.5</formula>
    </cfRule>
  </conditionalFormatting>
  <conditionalFormatting sqref="O19:O20">
    <cfRule type="cellIs" dxfId="1659" priority="11" operator="lessThan">
      <formula>1.5</formula>
    </cfRule>
    <cfRule type="cellIs" dxfId="1658" priority="12" operator="greaterThan">
      <formula>2.5</formula>
    </cfRule>
  </conditionalFormatting>
  <conditionalFormatting sqref="P19:P20">
    <cfRule type="cellIs" dxfId="1657" priority="9" operator="lessThan">
      <formula>4.5</formula>
    </cfRule>
    <cfRule type="cellIs" dxfId="1656" priority="10" operator="greaterThan">
      <formula>7.5</formula>
    </cfRule>
  </conditionalFormatting>
  <conditionalFormatting sqref="R19:S20">
    <cfRule type="cellIs" dxfId="1655" priority="7" operator="lessThan">
      <formula>2.5</formula>
    </cfRule>
    <cfRule type="cellIs" dxfId="1654" priority="8" operator="greaterThan">
      <formula>4.5</formula>
    </cfRule>
  </conditionalFormatting>
  <conditionalFormatting sqref="T19:T20">
    <cfRule type="cellIs" dxfId="1653" priority="5" operator="lessThan">
      <formula>2.5</formula>
    </cfRule>
    <cfRule type="cellIs" dxfId="1652" priority="6" operator="greaterThan">
      <formula>4.5</formula>
    </cfRule>
  </conditionalFormatting>
  <conditionalFormatting sqref="U19:U20">
    <cfRule type="cellIs" dxfId="1651" priority="4" operator="greaterThan">
      <formula>1.5</formula>
    </cfRule>
  </conditionalFormatting>
  <conditionalFormatting sqref="L19:V20">
    <cfRule type="expression" dxfId="1650" priority="1">
      <formula>L19=""</formula>
    </cfRule>
  </conditionalFormatting>
  <conditionalFormatting sqref="S19:S20">
    <cfRule type="cellIs" dxfId="1649" priority="2" operator="greaterThan">
      <formula>0.5</formula>
    </cfRule>
    <cfRule type="cellIs" dxfId="164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J20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2014:1:0:0:TAIDONG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2014:2:0:0:TAIDONG</v>
      </c>
      <c r="F4" s="33">
        <f t="shared" ref="F4:F38" ca="1" si="5">MATCH($E4,INDIRECT(CONCATENATE($B$41,"$A:$A")),0)</f>
        <v>33</v>
      </c>
      <c r="G4" s="26">
        <f t="shared" ref="G4:G38" ca="1" si="6">INDEX(INDIRECT(CONCATENATE($B$41,"$A:$AG")),$F4,MATCH(G$2,INDIRECT(CONCATENATE($B$41,"$A$1:$AG$1")),0))</f>
        <v>0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2014:3:0:0:TAIDONG</v>
      </c>
      <c r="F5" s="33">
        <f t="shared" ca="1" si="5"/>
        <v>41</v>
      </c>
      <c r="G5" s="26">
        <f t="shared" ca="1" si="6"/>
        <v>1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2014:4:0:0:TAIDONG</v>
      </c>
      <c r="F6" s="33">
        <f t="shared" ca="1" si="5"/>
        <v>49</v>
      </c>
      <c r="G6" s="26">
        <f t="shared" ca="1" si="6"/>
        <v>3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2014:5:0:0:TAIDONG</v>
      </c>
      <c r="F7" s="33">
        <f t="shared" ca="1" si="5"/>
        <v>57</v>
      </c>
      <c r="G7" s="26">
        <f t="shared" ca="1" si="6"/>
        <v>1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2014:6:0:0:TAIDONG</v>
      </c>
      <c r="F8" s="33">
        <f t="shared" ca="1" si="5"/>
        <v>65</v>
      </c>
      <c r="G8" s="26">
        <f t="shared" ca="1" si="6"/>
        <v>5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2014:7:0:0:TAIDONG</v>
      </c>
      <c r="F9" s="33">
        <f t="shared" ca="1" si="5"/>
        <v>73</v>
      </c>
      <c r="G9" s="26">
        <f t="shared" ca="1" si="6"/>
        <v>5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2014:8:0:0:TAIDONG</v>
      </c>
      <c r="F10" s="33">
        <f t="shared" ca="1" si="5"/>
        <v>81</v>
      </c>
      <c r="G10" s="26">
        <f t="shared" ca="1" si="6"/>
        <v>5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2014:9:0:0:TAIDONG</v>
      </c>
      <c r="F11" s="33">
        <f t="shared" ca="1" si="5"/>
        <v>89</v>
      </c>
      <c r="G11" s="26">
        <f t="shared" ca="1" si="6"/>
        <v>4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2014:10:0:0:TAIDONG</v>
      </c>
      <c r="F12" s="33">
        <f t="shared" ca="1" si="5"/>
        <v>6</v>
      </c>
      <c r="G12" s="26">
        <f t="shared" ca="1" si="6"/>
        <v>1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2014:11:0:0:TAIDONG</v>
      </c>
      <c r="F13" s="33">
        <f t="shared" ca="1" si="5"/>
        <v>15</v>
      </c>
      <c r="G13" s="26">
        <f t="shared" ca="1" si="6"/>
        <v>5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2014:12:0:0:TAIDONG</v>
      </c>
      <c r="F14" s="33">
        <f t="shared" ca="1" si="5"/>
        <v>24</v>
      </c>
      <c r="G14" s="26">
        <f t="shared" ca="1" si="6"/>
        <v>3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2015:1:0:0:TAIDONG</v>
      </c>
      <c r="F15" s="33">
        <f t="shared" ca="1" si="5"/>
        <v>128</v>
      </c>
      <c r="G15" s="26">
        <f t="shared" ca="1" si="6"/>
        <v>1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2015:2:0:0:TAIDONG</v>
      </c>
      <c r="F16" s="33">
        <f t="shared" ca="1" si="5"/>
        <v>138</v>
      </c>
      <c r="G16" s="26">
        <f t="shared" ca="1" si="6"/>
        <v>4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2015:3:0:0:TAIDONG</v>
      </c>
      <c r="F17" s="33">
        <f t="shared" ca="1" si="5"/>
        <v>148</v>
      </c>
      <c r="G17" s="26">
        <f t="shared" ca="1" si="6"/>
        <v>3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2015:4:0:0:TAIDONG</v>
      </c>
      <c r="F18" s="33">
        <f t="shared" ca="1" si="5"/>
        <v>158</v>
      </c>
      <c r="G18" s="26">
        <f t="shared" ca="1" si="6"/>
        <v>3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2015:5:0:0:TAIDONG</v>
      </c>
      <c r="F19" s="33">
        <f t="shared" ca="1" si="5"/>
        <v>168</v>
      </c>
      <c r="G19" s="26">
        <f t="shared" ca="1" si="6"/>
        <v>1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2015:6:0:0:TAIDONG</v>
      </c>
      <c r="F20" s="33">
        <f t="shared" ca="1" si="5"/>
        <v>178</v>
      </c>
      <c r="G20" s="26">
        <f t="shared" ca="1" si="6"/>
        <v>4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2015:7:0:0:TAIDONG</v>
      </c>
      <c r="F21" s="33">
        <f t="shared" ca="1" si="5"/>
        <v>188</v>
      </c>
      <c r="G21" s="26">
        <f t="shared" ca="1" si="6"/>
        <v>1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2015:8:0:0:TAIDONG</v>
      </c>
      <c r="F22" s="33">
        <f t="shared" ca="1" si="5"/>
        <v>198</v>
      </c>
      <c r="G22" s="26">
        <f t="shared" ca="1" si="6"/>
        <v>1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2015:9:0:0:TAIDONG</v>
      </c>
      <c r="F23" s="33">
        <f t="shared" ca="1" si="5"/>
        <v>208</v>
      </c>
      <c r="G23" s="26">
        <f t="shared" ca="1" si="6"/>
        <v>2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2015:10:0:0:TAIDONG</v>
      </c>
      <c r="F24" s="33">
        <f t="shared" ca="1" si="5"/>
        <v>98</v>
      </c>
      <c r="G24" s="26">
        <f t="shared" ca="1" si="6"/>
        <v>1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2015:11:0:0:TAIDONG</v>
      </c>
      <c r="F25" s="33">
        <f t="shared" ca="1" si="5"/>
        <v>108</v>
      </c>
      <c r="G25" s="26">
        <f t="shared" ca="1" si="6"/>
        <v>2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2015:12:0:0:TAIDONG</v>
      </c>
      <c r="F26" s="33">
        <f t="shared" ca="1" si="5"/>
        <v>119</v>
      </c>
      <c r="G26" s="26">
        <f t="shared" ca="1" si="6"/>
        <v>6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2016:1:0:0:TAIDONG</v>
      </c>
      <c r="F27" s="33">
        <f t="shared" ca="1" si="5"/>
        <v>219</v>
      </c>
      <c r="G27" s="26">
        <f t="shared" ca="1" si="6"/>
        <v>0</v>
      </c>
      <c r="H27" s="26">
        <f t="shared" si="3"/>
        <v>8</v>
      </c>
      <c r="I27" s="33">
        <f t="shared" ca="1" si="7"/>
        <v>8</v>
      </c>
      <c r="J27" s="11">
        <f t="shared" ca="1" si="8"/>
        <v>0</v>
      </c>
      <c r="K27" s="11">
        <f t="shared" ca="1" si="8"/>
        <v>0</v>
      </c>
      <c r="L27" s="11">
        <f t="shared" ca="1" si="8"/>
        <v>0</v>
      </c>
      <c r="M27" s="11">
        <f t="shared" ca="1" si="8"/>
        <v>6</v>
      </c>
      <c r="N27" s="11">
        <f t="shared" ca="1" si="8"/>
        <v>2</v>
      </c>
      <c r="O27" s="11">
        <f t="shared" ca="1" si="8"/>
        <v>0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2015:12:1:7:TAIDONG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2</v>
      </c>
      <c r="AA27" s="26">
        <f t="shared" ref="AA27:AA38" ca="1" si="14">6*$B$45</f>
        <v>42</v>
      </c>
      <c r="AB27" s="26">
        <f t="shared" ref="AB27:AB38" ca="1" si="15">3*$B$45</f>
        <v>21</v>
      </c>
      <c r="AC27" s="26">
        <f t="shared" ref="AC27:AC38" ca="1" si="16">5*$B$45</f>
        <v>35</v>
      </c>
      <c r="AD27" s="26">
        <f t="shared" ref="AD27:AD38" ca="1" si="17">1*$B$45</f>
        <v>7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2016:2:0:0:TAIDONG</v>
      </c>
      <c r="F28" s="33">
        <f t="shared" ca="1" si="5"/>
        <v>230</v>
      </c>
      <c r="G28" s="26">
        <f t="shared" ca="1" si="6"/>
        <v>1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2015:12:2:7:TAIDONG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2</v>
      </c>
      <c r="AA28" s="26">
        <f t="shared" ca="1" si="14"/>
        <v>42</v>
      </c>
      <c r="AB28" s="26">
        <f t="shared" ca="1" si="15"/>
        <v>21</v>
      </c>
      <c r="AC28" s="26">
        <f t="shared" ca="1" si="16"/>
        <v>35</v>
      </c>
      <c r="AD28" s="26">
        <f t="shared" ca="1" si="17"/>
        <v>7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2016:3:0:0:TAIDONG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2015:12:3:7:TAIDONG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2</v>
      </c>
      <c r="AA29" s="26">
        <f t="shared" ca="1" si="14"/>
        <v>42</v>
      </c>
      <c r="AB29" s="26">
        <f t="shared" ca="1" si="15"/>
        <v>21</v>
      </c>
      <c r="AC29" s="26">
        <f t="shared" ca="1" si="16"/>
        <v>35</v>
      </c>
      <c r="AD29" s="26">
        <f t="shared" ca="1" si="17"/>
        <v>7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2016:4:0:0:TAIDONG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2015:12:4:7:TAIDONG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2</v>
      </c>
      <c r="AA30" s="26">
        <f t="shared" ca="1" si="14"/>
        <v>42</v>
      </c>
      <c r="AB30" s="26">
        <f t="shared" ca="1" si="15"/>
        <v>21</v>
      </c>
      <c r="AC30" s="26">
        <f t="shared" ca="1" si="16"/>
        <v>35</v>
      </c>
      <c r="AD30" s="26">
        <f t="shared" ca="1" si="17"/>
        <v>7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2016:5:0:0:TAIDONG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2016:1:1:7:TAIDONG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2</v>
      </c>
      <c r="AA31" s="26">
        <f t="shared" ca="1" si="14"/>
        <v>42</v>
      </c>
      <c r="AB31" s="26">
        <f t="shared" ca="1" si="15"/>
        <v>21</v>
      </c>
      <c r="AC31" s="26">
        <f t="shared" ca="1" si="16"/>
        <v>35</v>
      </c>
      <c r="AD31" s="26">
        <f t="shared" ca="1" si="17"/>
        <v>7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2016:6:0:0:TAIDONG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2016:1:2:7:TAIDONG</v>
      </c>
      <c r="T32" s="33">
        <f t="shared" ca="1" si="18"/>
        <v>8</v>
      </c>
      <c r="U32" s="26">
        <f t="shared" ca="1" si="19"/>
        <v>0</v>
      </c>
      <c r="V32" s="26">
        <f t="shared" ca="1" si="12"/>
        <v>48</v>
      </c>
      <c r="W32" s="26">
        <f t="shared" ca="1" si="12"/>
        <v>0</v>
      </c>
      <c r="X32" s="26">
        <f t="shared" ca="1" si="12"/>
        <v>13</v>
      </c>
      <c r="Y32" s="26">
        <f t="shared" ca="1" si="12"/>
        <v>0</v>
      </c>
      <c r="Z32" s="26">
        <f t="shared" ca="1" si="13"/>
        <v>2</v>
      </c>
      <c r="AA32" s="26">
        <f t="shared" ca="1" si="14"/>
        <v>42</v>
      </c>
      <c r="AB32" s="26">
        <f t="shared" ca="1" si="15"/>
        <v>21</v>
      </c>
      <c r="AC32" s="26">
        <f t="shared" ca="1" si="16"/>
        <v>35</v>
      </c>
      <c r="AD32" s="26">
        <f t="shared" ca="1" si="17"/>
        <v>7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2016:7:0:0:TAIDONG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2016:1:3:7:TAIDONG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2</v>
      </c>
      <c r="AA33" s="26">
        <f t="shared" ca="1" si="14"/>
        <v>42</v>
      </c>
      <c r="AB33" s="26">
        <f t="shared" ca="1" si="15"/>
        <v>21</v>
      </c>
      <c r="AC33" s="26">
        <f t="shared" ca="1" si="16"/>
        <v>35</v>
      </c>
      <c r="AD33" s="26">
        <f t="shared" ca="1" si="17"/>
        <v>7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2016:8:0:0:TAIDONG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2016:1:4:7:TAIDONG</v>
      </c>
      <c r="T34" s="33">
        <f t="shared" ca="1" si="18"/>
        <v>19</v>
      </c>
      <c r="U34" s="26">
        <f t="shared" ca="1" si="19"/>
        <v>0</v>
      </c>
      <c r="V34" s="26">
        <f t="shared" ca="1" si="12"/>
        <v>51</v>
      </c>
      <c r="W34" s="26">
        <f t="shared" ca="1" si="12"/>
        <v>17</v>
      </c>
      <c r="X34" s="26">
        <f t="shared" ca="1" si="12"/>
        <v>28</v>
      </c>
      <c r="Y34" s="26">
        <f t="shared" ca="1" si="12"/>
        <v>0</v>
      </c>
      <c r="Z34" s="26">
        <f t="shared" ca="1" si="13"/>
        <v>2</v>
      </c>
      <c r="AA34" s="26">
        <f t="shared" ca="1" si="14"/>
        <v>42</v>
      </c>
      <c r="AB34" s="26">
        <f t="shared" ca="1" si="15"/>
        <v>21</v>
      </c>
      <c r="AC34" s="26">
        <f t="shared" ca="1" si="16"/>
        <v>35</v>
      </c>
      <c r="AD34" s="26">
        <f t="shared" ca="1" si="17"/>
        <v>7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2016:9:0:0:TAIDONG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2016:1:5:7:TAIDONG</v>
      </c>
      <c r="T35" s="33">
        <f t="shared" ca="1" si="18"/>
        <v>30</v>
      </c>
      <c r="U35" s="26">
        <f t="shared" ca="1" si="19"/>
        <v>0</v>
      </c>
      <c r="V35" s="26">
        <f t="shared" ca="1" si="12"/>
        <v>43</v>
      </c>
      <c r="W35" s="26">
        <f t="shared" ca="1" si="12"/>
        <v>16</v>
      </c>
      <c r="X35" s="26">
        <f t="shared" ca="1" si="12"/>
        <v>24</v>
      </c>
      <c r="Y35" s="26">
        <f t="shared" ca="1" si="12"/>
        <v>0</v>
      </c>
      <c r="Z35" s="26">
        <f t="shared" ca="1" si="13"/>
        <v>2</v>
      </c>
      <c r="AA35" s="26">
        <f t="shared" ca="1" si="14"/>
        <v>42</v>
      </c>
      <c r="AB35" s="26">
        <f t="shared" ca="1" si="15"/>
        <v>21</v>
      </c>
      <c r="AC35" s="26">
        <f t="shared" ca="1" si="16"/>
        <v>35</v>
      </c>
      <c r="AD35" s="26">
        <f t="shared" ca="1" si="17"/>
        <v>7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2016:10:0:0:TAIDONG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2016:2:1:7:TAIDONG</v>
      </c>
      <c r="T36" s="33">
        <f t="shared" ca="1" si="18"/>
        <v>41</v>
      </c>
      <c r="U36" s="26">
        <f t="shared" ca="1" si="19"/>
        <v>1</v>
      </c>
      <c r="V36" s="26">
        <f t="shared" ca="1" si="12"/>
        <v>40</v>
      </c>
      <c r="W36" s="26">
        <f t="shared" ca="1" si="12"/>
        <v>6</v>
      </c>
      <c r="X36" s="26">
        <f t="shared" ca="1" si="12"/>
        <v>21</v>
      </c>
      <c r="Y36" s="26">
        <f t="shared" ca="1" si="12"/>
        <v>0</v>
      </c>
      <c r="Z36" s="26">
        <f t="shared" ca="1" si="13"/>
        <v>2</v>
      </c>
      <c r="AA36" s="26">
        <f t="shared" ca="1" si="14"/>
        <v>42</v>
      </c>
      <c r="AB36" s="26">
        <f t="shared" ca="1" si="15"/>
        <v>21</v>
      </c>
      <c r="AC36" s="26">
        <f t="shared" ca="1" si="16"/>
        <v>35</v>
      </c>
      <c r="AD36" s="26">
        <f t="shared" ca="1" si="17"/>
        <v>7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2016:11:0:0:TAIDONG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2016:2:2:7:TAIDONG</v>
      </c>
      <c r="T37" s="33">
        <f t="shared" ca="1" si="18"/>
        <v>52</v>
      </c>
      <c r="U37" s="26">
        <f t="shared" ca="1" si="19"/>
        <v>0</v>
      </c>
      <c r="V37" s="26">
        <f t="shared" ca="1" si="12"/>
        <v>40</v>
      </c>
      <c r="W37" s="26">
        <f t="shared" ca="1" si="12"/>
        <v>9</v>
      </c>
      <c r="X37" s="26">
        <f t="shared" ca="1" si="12"/>
        <v>32</v>
      </c>
      <c r="Y37" s="26">
        <f t="shared" ca="1" si="12"/>
        <v>4</v>
      </c>
      <c r="Z37" s="26">
        <f t="shared" ca="1" si="13"/>
        <v>2</v>
      </c>
      <c r="AA37" s="26">
        <f t="shared" ca="1" si="14"/>
        <v>42</v>
      </c>
      <c r="AB37" s="26">
        <f t="shared" ca="1" si="15"/>
        <v>21</v>
      </c>
      <c r="AC37" s="26">
        <f t="shared" ca="1" si="16"/>
        <v>35</v>
      </c>
      <c r="AD37" s="26">
        <f t="shared" ca="1" si="17"/>
        <v>7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2016:12:0:0:TAIDONG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2016:2:3:7:TAIDONG</v>
      </c>
      <c r="T38" s="33">
        <f t="shared" ca="1" si="18"/>
        <v>62</v>
      </c>
      <c r="U38" s="26">
        <f t="shared" ca="1" si="19"/>
        <v>1</v>
      </c>
      <c r="V38" s="26">
        <f t="shared" ca="1" si="12"/>
        <v>32</v>
      </c>
      <c r="W38" s="26">
        <f t="shared" ca="1" si="12"/>
        <v>12</v>
      </c>
      <c r="X38" s="26">
        <f t="shared" ca="1" si="12"/>
        <v>31</v>
      </c>
      <c r="Y38" s="26">
        <f t="shared" ca="1" si="12"/>
        <v>0</v>
      </c>
      <c r="Z38" s="26">
        <f t="shared" ca="1" si="13"/>
        <v>2</v>
      </c>
      <c r="AA38" s="26">
        <f t="shared" ca="1" si="14"/>
        <v>42</v>
      </c>
      <c r="AB38" s="26">
        <f t="shared" ca="1" si="15"/>
        <v>21</v>
      </c>
      <c r="AC38" s="26">
        <f t="shared" ca="1" si="16"/>
        <v>35</v>
      </c>
      <c r="AD38" s="26">
        <f t="shared" ca="1" si="17"/>
        <v>7</v>
      </c>
    </row>
    <row r="39" spans="1:30">
      <c r="A39" s="8" t="s">
        <v>1465</v>
      </c>
      <c r="B39" s="2" t="s">
        <v>1459</v>
      </c>
      <c r="C39" s="33"/>
      <c r="D39" s="33"/>
      <c r="G39" s="8">
        <f ca="1">SUMIFS(G3:G38, $B3:$B38,YEAR,G3:G38,"&lt;&gt;#N/A")</f>
        <v>1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6</v>
      </c>
      <c r="N39" s="8">
        <f t="shared" ca="1" si="20"/>
        <v>2</v>
      </c>
      <c r="O39" s="8">
        <f t="shared" ca="1" si="20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7</v>
      </c>
    </row>
    <row r="46" spans="1:30">
      <c r="A46" s="8" t="s">
        <v>626</v>
      </c>
      <c r="B46" s="8">
        <f ca="1">SUM($M$39:$O$39)</f>
        <v>8</v>
      </c>
    </row>
    <row r="47" spans="1:30">
      <c r="A47" s="8" t="s">
        <v>627</v>
      </c>
      <c r="B47" s="8">
        <f ca="1">SUM($J$39:$L$39)</f>
        <v>0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60
Stake Actual YTD 年度實際:    1</v>
      </c>
      <c r="C49" s="8">
        <f ca="1">INDIRECT(CONCATENATE($B$39,"$D$2"))</f>
        <v>60</v>
      </c>
      <c r="D49" s="8">
        <f ca="1">$G$39</f>
        <v>1</v>
      </c>
    </row>
    <row r="50" spans="1:4" ht="23.25">
      <c r="A50" s="8" t="s">
        <v>1410</v>
      </c>
      <c r="B50" s="59" t="str">
        <f ca="1">INDIRECT(CONCATENATE($B$39, "$B$1"))</f>
        <v>Taidong Zone</v>
      </c>
    </row>
    <row r="51" spans="1:4">
      <c r="B51" s="57" t="str">
        <f ca="1">INDIRECT(CONCATENATE($B$39, "$B$2"))</f>
        <v>臺東地帶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2014   33</v>
      </c>
    </row>
    <row r="57" spans="1:4">
      <c r="A57" s="8" t="str">
        <f ca="1">CONCATENATE("2015   ",SUMIF($G$15:$G$26,"&lt;&gt;#N/A",$G$15:$G$26))</f>
        <v>2015   29</v>
      </c>
    </row>
    <row r="58" spans="1:4">
      <c r="A58" s="8" t="str">
        <f ca="1">CONCATENATE("2016   ",SUMIF($G$27:$G$38,"&lt;&gt;#N/A",$G$27:$G$38))</f>
        <v>2016   1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1688</v>
      </c>
      <c r="B1" s="46" t="s">
        <v>1687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1416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$L$20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777</v>
      </c>
      <c r="B10" s="23" t="s">
        <v>778</v>
      </c>
      <c r="C10" s="4" t="s">
        <v>1433</v>
      </c>
      <c r="D10" s="4" t="s">
        <v>791</v>
      </c>
      <c r="E10" s="4" t="str">
        <f>CONCATENATE(YEAR,":",MONTH,":",WEEK,":",WEEKDAY,":",$A10)</f>
        <v>2016:2:3:7:TAIDONG_2_E</v>
      </c>
      <c r="F10" s="4">
        <f>MATCH($E10,REPORT_DATA_BY_COMP!$A:$A,0)</f>
        <v>533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7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14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779</v>
      </c>
      <c r="B11" s="23" t="s">
        <v>780</v>
      </c>
      <c r="C11" s="4" t="s">
        <v>792</v>
      </c>
      <c r="D11" s="4" t="s">
        <v>793</v>
      </c>
      <c r="E11" s="4" t="str">
        <f>CONCATENATE(YEAR,":",MONTH,":",WEEK,":",WEEKDAY,":",$A11)</f>
        <v>2016:2:3:7:TAIDONG_2_S</v>
      </c>
      <c r="F11" s="4">
        <f>MATCH($E11,REPORT_DATA_BY_COMP!$A:$A,0)</f>
        <v>534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7</v>
      </c>
      <c r="J12" s="12">
        <f t="shared" si="0"/>
        <v>4</v>
      </c>
      <c r="K12" s="12">
        <f t="shared" si="0"/>
        <v>1</v>
      </c>
      <c r="L12" s="12">
        <f t="shared" si="0"/>
        <v>1</v>
      </c>
      <c r="M12" s="12">
        <f t="shared" si="0"/>
        <v>1</v>
      </c>
      <c r="N12" s="12">
        <f t="shared" si="0"/>
        <v>11</v>
      </c>
      <c r="O12" s="12">
        <f t="shared" si="0"/>
        <v>3</v>
      </c>
      <c r="P12" s="12">
        <f t="shared" si="0"/>
        <v>21</v>
      </c>
      <c r="Q12" s="12">
        <f t="shared" si="0"/>
        <v>21</v>
      </c>
      <c r="R12" s="12">
        <f t="shared" si="0"/>
        <v>7</v>
      </c>
      <c r="S12" s="12">
        <f t="shared" si="0"/>
        <v>0</v>
      </c>
      <c r="T12" s="12">
        <f t="shared" si="0"/>
        <v>5</v>
      </c>
      <c r="U12" s="12">
        <f t="shared" si="0"/>
        <v>4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2016:2:1:7:TAIDONG_2</v>
      </c>
      <c r="F15" s="14">
        <f>MATCH($E15,REPORT_DATA_BY_DISTRICT!$A:$A, 0)</f>
        <v>105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7</v>
      </c>
      <c r="J15" s="11">
        <f>IFERROR(INDEX(REPORT_DATA_BY_DISTRICT!$A:$AH,$F15,MATCH(J$8,REPORT_DATA_BY_DISTRICT!$A$1:$AH$1,0)), "")</f>
        <v>7</v>
      </c>
      <c r="K15" s="11">
        <f>IFERROR(INDEX(REPORT_DATA_BY_DISTRICT!$A:$AH,$F15,MATCH(K$8,REPORT_DATA_BY_DISTRICT!$A$1:$AH$1,0)), "")</f>
        <v>1</v>
      </c>
      <c r="L15" s="11">
        <f>IFERROR(INDEX(REPORT_DATA_BY_DISTRICT!$A:$AH,$F15,MATCH(L$8,REPORT_DATA_BY_DISTRICT!$A$1:$AH$1,0)), "")</f>
        <v>1</v>
      </c>
      <c r="M15" s="11">
        <f>IFERROR(INDEX(REPORT_DATA_BY_DISTRICT!$A:$AH,$F15,MATCH(M$8,REPORT_DATA_BY_DISTRICT!$A$1:$AH$1,0)), "")</f>
        <v>1</v>
      </c>
      <c r="N15" s="11">
        <f>IFERROR(INDEX(REPORT_DATA_BY_DISTRICT!$A:$AH,$F15,MATCH(N$8,REPORT_DATA_BY_DISTRICT!$A$1:$AH$1,0)), "")</f>
        <v>14</v>
      </c>
      <c r="O15" s="11">
        <f>IFERROR(INDEX(REPORT_DATA_BY_DISTRICT!$A:$AH,$F15,MATCH(O$8,REPORT_DATA_BY_DISTRICT!$A$1:$AH$1,0)), "")</f>
        <v>3</v>
      </c>
      <c r="P15" s="11">
        <f>IFERROR(INDEX(REPORT_DATA_BY_DISTRICT!$A:$AH,$F15,MATCH(P$8,REPORT_DATA_BY_DISTRICT!$A$1:$AH$1,0)), "")</f>
        <v>14</v>
      </c>
      <c r="Q15" s="11">
        <f>IFERROR(INDEX(REPORT_DATA_BY_DISTRICT!$A:$AH,$F15,MATCH(Q$8,REPORT_DATA_BY_DISTRICT!$A$1:$AH$1,0)), "")</f>
        <v>14</v>
      </c>
      <c r="R15" s="11">
        <f>IFERROR(INDEX(REPORT_DATA_BY_DISTRICT!$A:$AH,$F15,MATCH(R$8,REPORT_DATA_BY_DISTRICT!$A$1:$AH$1,0)), "")</f>
        <v>6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4</v>
      </c>
      <c r="U15" s="11">
        <f>IFERROR(INDEX(REPORT_DATA_BY_DISTRICT!$A:$AH,$F15,MATCH(U$8,REPORT_DATA_BY_DISTRICT!$A$1:$AH$1,0)), "")</f>
        <v>1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2016:2:2:7:TAIDONG_2</v>
      </c>
      <c r="F16" s="14">
        <f>MATCH($E16,REPORT_DATA_BY_DISTRICT!$A:$A, 0)</f>
        <v>135</v>
      </c>
      <c r="G16" s="11">
        <f>IFERROR(INDEX(REPORT_DATA_BY_DISTRICT!$A:$AH,$F16,MATCH(G$8,REPORT_DATA_BY_DISTRICT!$A$1:$AH$1,0)), "")</f>
        <v>1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6</v>
      </c>
      <c r="J16" s="11">
        <f>IFERROR(INDEX(REPORT_DATA_BY_DISTRICT!$A:$AH,$F16,MATCH(J$8,REPORT_DATA_BY_DISTRICT!$A$1:$AH$1,0)), "")</f>
        <v>9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2</v>
      </c>
      <c r="P16" s="11">
        <f>IFERROR(INDEX(REPORT_DATA_BY_DISTRICT!$A:$AH,$F16,MATCH(P$8,REPORT_DATA_BY_DISTRICT!$A$1:$AH$1,0)), "")</f>
        <v>9</v>
      </c>
      <c r="Q16" s="11">
        <f>IFERROR(INDEX(REPORT_DATA_BY_DISTRICT!$A:$AH,$F16,MATCH(Q$8,REPORT_DATA_BY_DISTRICT!$A$1:$AH$1,0)), "")</f>
        <v>20</v>
      </c>
      <c r="R16" s="11">
        <f>IFERROR(INDEX(REPORT_DATA_BY_DISTRICT!$A:$AH,$F16,MATCH(R$8,REPORT_DATA_BY_DISTRICT!$A$1:$AH$1,0)), "")</f>
        <v>8</v>
      </c>
      <c r="S16" s="11">
        <f>IFERROR(INDEX(REPORT_DATA_BY_DISTRICT!$A:$AH,$F16,MATCH(S$8,REPORT_DATA_BY_DISTRICT!$A$1:$AH$1,0)), "")</f>
        <v>3</v>
      </c>
      <c r="T16" s="11">
        <f>IFERROR(INDEX(REPORT_DATA_BY_DISTRICT!$A:$AH,$F16,MATCH(T$8,REPORT_DATA_BY_DISTRICT!$A$1:$AH$1,0)), "")</f>
        <v>6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2016:2:3:7:TAIDONG_2</v>
      </c>
      <c r="F17" s="14">
        <f>MATCH($E17,REPORT_DATA_BY_DISTRICT!$A:$A, 0)</f>
        <v>164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4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11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21</v>
      </c>
      <c r="Q17" s="11">
        <f>IFERROR(INDEX(REPORT_DATA_BY_DISTRICT!$A:$AH,$F17,MATCH(Q$8,REPORT_DATA_BY_DISTRICT!$A$1:$AH$1,0)), "")</f>
        <v>21</v>
      </c>
      <c r="R17" s="11">
        <f>IFERROR(INDEX(REPORT_DATA_BY_DISTRICT!$A:$AH,$F17,MATCH(R$8,REPORT_DATA_BY_DISTRICT!$A$1:$AH$1,0)), "")</f>
        <v>7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5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2016:2:4:7:TAIDONG_2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2016:2:5:7:TAIDONG_2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1</v>
      </c>
      <c r="H20" s="19">
        <f t="shared" ref="H20:V20" si="1">SUM(H15:H19)</f>
        <v>0</v>
      </c>
      <c r="I20" s="19">
        <f t="shared" si="1"/>
        <v>20</v>
      </c>
      <c r="J20" s="19">
        <f>SUM(J15:J19)</f>
        <v>20</v>
      </c>
      <c r="K20" s="19">
        <f t="shared" si="1"/>
        <v>3</v>
      </c>
      <c r="L20" s="19">
        <f t="shared" si="1"/>
        <v>2</v>
      </c>
      <c r="M20" s="19">
        <f t="shared" si="1"/>
        <v>2</v>
      </c>
      <c r="N20" s="19">
        <f t="shared" si="1"/>
        <v>41</v>
      </c>
      <c r="O20" s="19">
        <f t="shared" si="1"/>
        <v>8</v>
      </c>
      <c r="P20" s="19">
        <f t="shared" si="1"/>
        <v>44</v>
      </c>
      <c r="Q20" s="19">
        <f t="shared" si="1"/>
        <v>55</v>
      </c>
      <c r="R20" s="19">
        <f t="shared" si="1"/>
        <v>21</v>
      </c>
      <c r="S20" s="19">
        <f t="shared" si="1"/>
        <v>3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647" priority="31" operator="lessThan">
      <formula>0.5</formula>
    </cfRule>
    <cfRule type="cellIs" dxfId="1646" priority="32" operator="greaterThan">
      <formula>0.5</formula>
    </cfRule>
  </conditionalFormatting>
  <conditionalFormatting sqref="N10:N11">
    <cfRule type="cellIs" dxfId="1645" priority="29" operator="lessThan">
      <formula>4.5</formula>
    </cfRule>
    <cfRule type="cellIs" dxfId="1644" priority="30" operator="greaterThan">
      <formula>5.5</formula>
    </cfRule>
  </conditionalFormatting>
  <conditionalFormatting sqref="O10:O11">
    <cfRule type="cellIs" dxfId="1643" priority="27" operator="lessThan">
      <formula>1.5</formula>
    </cfRule>
    <cfRule type="cellIs" dxfId="1642" priority="28" operator="greaterThan">
      <formula>2.5</formula>
    </cfRule>
  </conditionalFormatting>
  <conditionalFormatting sqref="P10:P11">
    <cfRule type="cellIs" dxfId="1641" priority="25" operator="lessThan">
      <formula>4.5</formula>
    </cfRule>
    <cfRule type="cellIs" dxfId="1640" priority="26" operator="greaterThan">
      <formula>7.5</formula>
    </cfRule>
  </conditionalFormatting>
  <conditionalFormatting sqref="R10:S11">
    <cfRule type="cellIs" dxfId="1639" priority="23" operator="lessThan">
      <formula>2.5</formula>
    </cfRule>
    <cfRule type="cellIs" dxfId="1638" priority="24" operator="greaterThan">
      <formula>4.5</formula>
    </cfRule>
  </conditionalFormatting>
  <conditionalFormatting sqref="T10:T11">
    <cfRule type="cellIs" dxfId="1637" priority="21" operator="lessThan">
      <formula>2.5</formula>
    </cfRule>
    <cfRule type="cellIs" dxfId="1636" priority="22" operator="greaterThan">
      <formula>4.5</formula>
    </cfRule>
  </conditionalFormatting>
  <conditionalFormatting sqref="U10:U11">
    <cfRule type="cellIs" dxfId="1635" priority="20" operator="greaterThan">
      <formula>1.5</formula>
    </cfRule>
  </conditionalFormatting>
  <conditionalFormatting sqref="L10:V11">
    <cfRule type="expression" dxfId="1634" priority="17">
      <formula>L10=""</formula>
    </cfRule>
  </conditionalFormatting>
  <conditionalFormatting sqref="S10:S11">
    <cfRule type="cellIs" dxfId="1633" priority="18" operator="greaterThan">
      <formula>0.5</formula>
    </cfRule>
    <cfRule type="cellIs" dxfId="1632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1690</v>
      </c>
      <c r="B1" s="46" t="s">
        <v>1689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1416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781</v>
      </c>
      <c r="B10" s="23" t="s">
        <v>782</v>
      </c>
      <c r="C10" s="4" t="s">
        <v>794</v>
      </c>
      <c r="D10" s="4" t="s">
        <v>795</v>
      </c>
      <c r="E10" s="4" t="str">
        <f>CONCATENATE(YEAR,":",MONTH,":",WEEK,":",WEEKDAY,":",$A10)</f>
        <v>2016:2:3:7:TAIDONG_1_E</v>
      </c>
      <c r="F10" s="4">
        <f>MATCH($E10,REPORT_DATA_BY_COMP!$A:$A,0)</f>
        <v>531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16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783</v>
      </c>
      <c r="B11" s="23" t="s">
        <v>784</v>
      </c>
      <c r="C11" s="4" t="s">
        <v>796</v>
      </c>
      <c r="D11" s="4" t="s">
        <v>797</v>
      </c>
      <c r="E11" s="4" t="str">
        <f>CONCATENATE(YEAR,":",MONTH,":",WEEK,":",WEEKDAY,":",$A11)</f>
        <v>2016:2:3:7:TAIDONG_3_E</v>
      </c>
      <c r="F11" s="4">
        <f>MATCH($E11,REPORT_DATA_BY_COMP!$A:$A,0)</f>
        <v>535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2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13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785</v>
      </c>
      <c r="B12" s="23" t="s">
        <v>786</v>
      </c>
      <c r="C12" s="4" t="s">
        <v>798</v>
      </c>
      <c r="D12" s="4" t="s">
        <v>799</v>
      </c>
      <c r="E12" s="4" t="str">
        <f>CONCATENATE(YEAR,":",MONTH,":",WEEK,":",WEEKDAY,":",$A12)</f>
        <v>2016:2:3:7:TAIDONG_1_S</v>
      </c>
      <c r="F12" s="4">
        <f>MATCH($E12,REPORT_DATA_BY_COMP!$A:$A,0)</f>
        <v>532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0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2</v>
      </c>
      <c r="I13" s="12">
        <f t="shared" si="0"/>
        <v>5</v>
      </c>
      <c r="J13" s="12">
        <f t="shared" si="0"/>
        <v>1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11</v>
      </c>
      <c r="O13" s="12">
        <f t="shared" si="0"/>
        <v>7</v>
      </c>
      <c r="P13" s="12">
        <f t="shared" si="0"/>
        <v>16</v>
      </c>
      <c r="Q13" s="12">
        <f t="shared" si="0"/>
        <v>41</v>
      </c>
      <c r="R13" s="12">
        <f t="shared" si="0"/>
        <v>14</v>
      </c>
      <c r="S13" s="12">
        <f t="shared" si="0"/>
        <v>0</v>
      </c>
      <c r="T13" s="12">
        <f t="shared" si="0"/>
        <v>12</v>
      </c>
      <c r="U13" s="12">
        <f t="shared" si="0"/>
        <v>5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2016:2:1:7:TAIDONG_1_3</v>
      </c>
      <c r="F16" s="14">
        <f>MATCH($E16,REPORT_DATA_BY_DISTRICT!$A:$A, 0)</f>
        <v>104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2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7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2</v>
      </c>
      <c r="P16" s="11">
        <f>IFERROR(INDEX(REPORT_DATA_BY_DISTRICT!$A:$AH,$F16,MATCH(P$8,REPORT_DATA_BY_DISTRICT!$A$1:$AH$1,0)), "")</f>
        <v>15</v>
      </c>
      <c r="Q16" s="11">
        <f>IFERROR(INDEX(REPORT_DATA_BY_DISTRICT!$A:$AH,$F16,MATCH(Q$8,REPORT_DATA_BY_DISTRICT!$A$1:$AH$1,0)), "")</f>
        <v>33</v>
      </c>
      <c r="R16" s="11">
        <f>IFERROR(INDEX(REPORT_DATA_BY_DISTRICT!$A:$AH,$F16,MATCH(R$8,REPORT_DATA_BY_DISTRICT!$A$1:$AH$1,0)), "")</f>
        <v>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11</v>
      </c>
      <c r="U16" s="11">
        <f>IFERROR(INDEX(REPORT_DATA_BY_DISTRICT!$A:$AH,$F16,MATCH(U$8,REPORT_DATA_BY_DISTRICT!$A$1:$AH$1,0)), "")</f>
        <v>1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2016:2:2:7:TAIDONG_1_3</v>
      </c>
      <c r="F17" s="14">
        <f>MATCH($E17,REPORT_DATA_BY_DISTRICT!$A:$A, 0)</f>
        <v>134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2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4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14</v>
      </c>
      <c r="O17" s="11">
        <f>IFERROR(INDEX(REPORT_DATA_BY_DISTRICT!$A:$AH,$F17,MATCH(O$8,REPORT_DATA_BY_DISTRICT!$A$1:$AH$1,0)), "")</f>
        <v>6</v>
      </c>
      <c r="P17" s="11">
        <f>IFERROR(INDEX(REPORT_DATA_BY_DISTRICT!$A:$AH,$F17,MATCH(P$8,REPORT_DATA_BY_DISTRICT!$A$1:$AH$1,0)), "")</f>
        <v>13</v>
      </c>
      <c r="Q17" s="11">
        <f>IFERROR(INDEX(REPORT_DATA_BY_DISTRICT!$A:$AH,$F17,MATCH(Q$8,REPORT_DATA_BY_DISTRICT!$A$1:$AH$1,0)), "")</f>
        <v>22</v>
      </c>
      <c r="R17" s="11">
        <f>IFERROR(INDEX(REPORT_DATA_BY_DISTRICT!$A:$AH,$F17,MATCH(R$8,REPORT_DATA_BY_DISTRICT!$A$1:$AH$1,0)), "")</f>
        <v>11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9</v>
      </c>
      <c r="U17" s="11">
        <f>IFERROR(INDEX(REPORT_DATA_BY_DISTRICT!$A:$AH,$F17,MATCH(U$8,REPORT_DATA_BY_DISTRICT!$A$1:$AH$1,0)), "")</f>
        <v>7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2016:2:3:7:TAIDONG_1_3</v>
      </c>
      <c r="F18" s="14">
        <f>MATCH($E18,REPORT_DATA_BY_DISTRICT!$A:$A, 0)</f>
        <v>163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1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11</v>
      </c>
      <c r="O18" s="11">
        <f>IFERROR(INDEX(REPORT_DATA_BY_DISTRICT!$A:$AH,$F18,MATCH(O$8,REPORT_DATA_BY_DISTRICT!$A$1:$AH$1,0)), "")</f>
        <v>7</v>
      </c>
      <c r="P18" s="11">
        <f>IFERROR(INDEX(REPORT_DATA_BY_DISTRICT!$A:$AH,$F18,MATCH(P$8,REPORT_DATA_BY_DISTRICT!$A$1:$AH$1,0)), "")</f>
        <v>16</v>
      </c>
      <c r="Q18" s="11">
        <f>IFERROR(INDEX(REPORT_DATA_BY_DISTRICT!$A:$AH,$F18,MATCH(Q$8,REPORT_DATA_BY_DISTRICT!$A$1:$AH$1,0)), "")</f>
        <v>41</v>
      </c>
      <c r="R18" s="11">
        <f>IFERROR(INDEX(REPORT_DATA_BY_DISTRICT!$A:$AH,$F18,MATCH(R$8,REPORT_DATA_BY_DISTRICT!$A$1:$AH$1,0)), "")</f>
        <v>14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5</v>
      </c>
      <c r="V18" s="11">
        <f>IFERROR(INDEX(REPORT_DATA_BY_DISTRICT!$A:$AH,$F18,MATCH(V$8,REPORT_DATA_BY_DISTRICT!$A$1:$AH$1,0)), "")</f>
        <v>0</v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2016:2:4:7:TAIDONG_1_3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2016:2:5:7:TAIDONG_1_3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1</v>
      </c>
      <c r="H21" s="19">
        <f t="shared" ref="H21:V21" si="1">SUM(H16:H20)</f>
        <v>6</v>
      </c>
      <c r="I21" s="19">
        <f t="shared" si="1"/>
        <v>12</v>
      </c>
      <c r="J21" s="19">
        <f>SUM(J16:J20)</f>
        <v>12</v>
      </c>
      <c r="K21" s="19">
        <f t="shared" si="1"/>
        <v>2</v>
      </c>
      <c r="L21" s="19">
        <f t="shared" si="1"/>
        <v>0</v>
      </c>
      <c r="M21" s="19">
        <f t="shared" si="1"/>
        <v>0</v>
      </c>
      <c r="N21" s="19">
        <f t="shared" si="1"/>
        <v>41</v>
      </c>
      <c r="O21" s="19">
        <f t="shared" si="1"/>
        <v>15</v>
      </c>
      <c r="P21" s="19">
        <f t="shared" si="1"/>
        <v>44</v>
      </c>
      <c r="Q21" s="19">
        <f t="shared" si="1"/>
        <v>96</v>
      </c>
      <c r="R21" s="19">
        <f t="shared" si="1"/>
        <v>30</v>
      </c>
      <c r="S21" s="19">
        <f t="shared" si="1"/>
        <v>1</v>
      </c>
      <c r="T21" s="19">
        <f t="shared" si="1"/>
        <v>32</v>
      </c>
      <c r="U21" s="19">
        <f t="shared" si="1"/>
        <v>13</v>
      </c>
      <c r="V21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 L12:M12">
    <cfRule type="cellIs" dxfId="1631" priority="31" operator="lessThan">
      <formula>0.5</formula>
    </cfRule>
    <cfRule type="cellIs" dxfId="1630" priority="32" operator="greaterThan">
      <formula>0.5</formula>
    </cfRule>
  </conditionalFormatting>
  <conditionalFormatting sqref="N10 N12">
    <cfRule type="cellIs" dxfId="1629" priority="29" operator="lessThan">
      <formula>4.5</formula>
    </cfRule>
    <cfRule type="cellIs" dxfId="1628" priority="30" operator="greaterThan">
      <formula>5.5</formula>
    </cfRule>
  </conditionalFormatting>
  <conditionalFormatting sqref="O10 O12">
    <cfRule type="cellIs" dxfId="1627" priority="27" operator="lessThan">
      <formula>1.5</formula>
    </cfRule>
    <cfRule type="cellIs" dxfId="1626" priority="28" operator="greaterThan">
      <formula>2.5</formula>
    </cfRule>
  </conditionalFormatting>
  <conditionalFormatting sqref="P10 P12">
    <cfRule type="cellIs" dxfId="1625" priority="25" operator="lessThan">
      <formula>4.5</formula>
    </cfRule>
    <cfRule type="cellIs" dxfId="1624" priority="26" operator="greaterThan">
      <formula>7.5</formula>
    </cfRule>
  </conditionalFormatting>
  <conditionalFormatting sqref="R10:S10 R12:S12">
    <cfRule type="cellIs" dxfId="1623" priority="23" operator="lessThan">
      <formula>2.5</formula>
    </cfRule>
    <cfRule type="cellIs" dxfId="1622" priority="24" operator="greaterThan">
      <formula>4.5</formula>
    </cfRule>
  </conditionalFormatting>
  <conditionalFormatting sqref="T10 T12">
    <cfRule type="cellIs" dxfId="1621" priority="21" operator="lessThan">
      <formula>2.5</formula>
    </cfRule>
    <cfRule type="cellIs" dxfId="1620" priority="22" operator="greaterThan">
      <formula>4.5</formula>
    </cfRule>
  </conditionalFormatting>
  <conditionalFormatting sqref="U10 U12">
    <cfRule type="cellIs" dxfId="1619" priority="20" operator="greaterThan">
      <formula>1.5</formula>
    </cfRule>
  </conditionalFormatting>
  <conditionalFormatting sqref="L10:V10 L12:V12">
    <cfRule type="expression" dxfId="1618" priority="17">
      <formula>L10=""</formula>
    </cfRule>
  </conditionalFormatting>
  <conditionalFormatting sqref="S10 S12">
    <cfRule type="cellIs" dxfId="1617" priority="18" operator="greaterThan">
      <formula>0.5</formula>
    </cfRule>
    <cfRule type="cellIs" dxfId="1616" priority="19" operator="lessThan">
      <formula>0.5</formula>
    </cfRule>
  </conditionalFormatting>
  <conditionalFormatting sqref="L11:M11">
    <cfRule type="cellIs" dxfId="1615" priority="15" operator="lessThan">
      <formula>0.5</formula>
    </cfRule>
    <cfRule type="cellIs" dxfId="1614" priority="16" operator="greaterThan">
      <formula>0.5</formula>
    </cfRule>
  </conditionalFormatting>
  <conditionalFormatting sqref="N11">
    <cfRule type="cellIs" dxfId="1613" priority="13" operator="lessThan">
      <formula>4.5</formula>
    </cfRule>
    <cfRule type="cellIs" dxfId="1612" priority="14" operator="greaterThan">
      <formula>5.5</formula>
    </cfRule>
  </conditionalFormatting>
  <conditionalFormatting sqref="O11">
    <cfRule type="cellIs" dxfId="1611" priority="11" operator="lessThan">
      <formula>1.5</formula>
    </cfRule>
    <cfRule type="cellIs" dxfId="1610" priority="12" operator="greaterThan">
      <formula>2.5</formula>
    </cfRule>
  </conditionalFormatting>
  <conditionalFormatting sqref="P11">
    <cfRule type="cellIs" dxfId="1609" priority="9" operator="lessThan">
      <formula>4.5</formula>
    </cfRule>
    <cfRule type="cellIs" dxfId="1608" priority="10" operator="greaterThan">
      <formula>7.5</formula>
    </cfRule>
  </conditionalFormatting>
  <conditionalFormatting sqref="R11:S11">
    <cfRule type="cellIs" dxfId="1607" priority="7" operator="lessThan">
      <formula>2.5</formula>
    </cfRule>
    <cfRule type="cellIs" dxfId="1606" priority="8" operator="greaterThan">
      <formula>4.5</formula>
    </cfRule>
  </conditionalFormatting>
  <conditionalFormatting sqref="T11">
    <cfRule type="cellIs" dxfId="1605" priority="5" operator="lessThan">
      <formula>2.5</formula>
    </cfRule>
    <cfRule type="cellIs" dxfId="1604" priority="6" operator="greaterThan">
      <formula>4.5</formula>
    </cfRule>
  </conditionalFormatting>
  <conditionalFormatting sqref="U11">
    <cfRule type="cellIs" dxfId="1603" priority="4" operator="greaterThan">
      <formula>1.5</formula>
    </cfRule>
  </conditionalFormatting>
  <conditionalFormatting sqref="L11:V11">
    <cfRule type="expression" dxfId="1602" priority="1">
      <formula>L11=""</formula>
    </cfRule>
  </conditionalFormatting>
  <conditionalFormatting sqref="S11">
    <cfRule type="cellIs" dxfId="1601" priority="2" operator="greaterThan">
      <formula>0.5</formula>
    </cfRule>
    <cfRule type="cellIs" dxfId="160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1692</v>
      </c>
      <c r="B1" s="46" t="s">
        <v>1691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1416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773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774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787</v>
      </c>
      <c r="B10" s="23" t="s">
        <v>788</v>
      </c>
      <c r="C10" s="4" t="s">
        <v>800</v>
      </c>
      <c r="D10" s="4" t="s">
        <v>801</v>
      </c>
      <c r="E10" s="4" t="str">
        <f>CONCATENATE(YEAR,":",MONTH,":",WEEK,":",WEEKDAY,":",$A10)</f>
        <v>2016:2:3:7:YULI_E</v>
      </c>
      <c r="F10" s="4">
        <f>MATCH($E10,REPORT_DATA_BY_COMP!$A:$A,0)</f>
        <v>571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9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1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789</v>
      </c>
      <c r="B11" s="23" t="s">
        <v>790</v>
      </c>
      <c r="C11" s="4" t="s">
        <v>802</v>
      </c>
      <c r="D11" s="4" t="s">
        <v>803</v>
      </c>
      <c r="E11" s="4" t="str">
        <f>CONCATENATE(YEAR,":",MONTH,":",WEEK,":",WEEKDAY,":",$A11)</f>
        <v>2016:2:3:7:YULI_S</v>
      </c>
      <c r="F11" s="4">
        <f>MATCH($E11,REPORT_DATA_BY_COMP!$A:$A,0)</f>
        <v>572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12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4</v>
      </c>
      <c r="J12" s="12">
        <f t="shared" si="0"/>
        <v>6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10</v>
      </c>
      <c r="O12" s="12">
        <f t="shared" si="0"/>
        <v>2</v>
      </c>
      <c r="P12" s="12">
        <f t="shared" si="0"/>
        <v>8</v>
      </c>
      <c r="Q12" s="12">
        <f t="shared" si="0"/>
        <v>21</v>
      </c>
      <c r="R12" s="12">
        <f t="shared" si="0"/>
        <v>10</v>
      </c>
      <c r="S12" s="12">
        <f t="shared" si="0"/>
        <v>0</v>
      </c>
      <c r="T12" s="12">
        <f t="shared" si="0"/>
        <v>4</v>
      </c>
      <c r="U12" s="12">
        <f t="shared" si="0"/>
        <v>3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2016:2:1:7:YULI</v>
      </c>
      <c r="F15" s="14">
        <f>MATCH($E15,REPORT_DATA_BY_DISTRICT!$A:$A, 0)</f>
        <v>117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4</v>
      </c>
      <c r="J15" s="11">
        <f>IFERROR(INDEX(REPORT_DATA_BY_DISTRICT!$A:$AH,$F15,MATCH(J$8,REPORT_DATA_BY_DISTRICT!$A$1:$AH$1,0)), "")</f>
        <v>5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10</v>
      </c>
      <c r="O15" s="11">
        <f>IFERROR(INDEX(REPORT_DATA_BY_DISTRICT!$A:$AH,$F15,MATCH(O$8,REPORT_DATA_BY_DISTRICT!$A$1:$AH$1,0)), "")</f>
        <v>1</v>
      </c>
      <c r="P15" s="11">
        <f>IFERROR(INDEX(REPORT_DATA_BY_DISTRICT!$A:$AH,$F15,MATCH(P$8,REPORT_DATA_BY_DISTRICT!$A$1:$AH$1,0)), "")</f>
        <v>4</v>
      </c>
      <c r="Q15" s="11">
        <f>IFERROR(INDEX(REPORT_DATA_BY_DISTRICT!$A:$AH,$F15,MATCH(Q$8,REPORT_DATA_BY_DISTRICT!$A$1:$AH$1,0)), "")</f>
        <v>34</v>
      </c>
      <c r="R15" s="11">
        <f>IFERROR(INDEX(REPORT_DATA_BY_DISTRICT!$A:$AH,$F15,MATCH(R$8,REPORT_DATA_BY_DISTRICT!$A$1:$AH$1,0)), "")</f>
        <v>10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4</v>
      </c>
      <c r="U15" s="11">
        <f>IFERROR(INDEX(REPORT_DATA_BY_DISTRICT!$A:$AH,$F15,MATCH(U$8,REPORT_DATA_BY_DISTRICT!$A$1:$AH$1,0)), "")</f>
        <v>3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2016:2:2:7:YULI</v>
      </c>
      <c r="F16" s="14">
        <f>MATCH($E16,REPORT_DATA_BY_DISTRICT!$A:$A, 0)</f>
        <v>147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5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10</v>
      </c>
      <c r="O16" s="11">
        <f>IFERROR(INDEX(REPORT_DATA_BY_DISTRICT!$A:$AH,$F16,MATCH(O$8,REPORT_DATA_BY_DISTRICT!$A$1:$AH$1,0)), "")</f>
        <v>1</v>
      </c>
      <c r="P16" s="11">
        <f>IFERROR(INDEX(REPORT_DATA_BY_DISTRICT!$A:$AH,$F16,MATCH(P$8,REPORT_DATA_BY_DISTRICT!$A$1:$AH$1,0)), "")</f>
        <v>4</v>
      </c>
      <c r="Q16" s="11">
        <f>IFERROR(INDEX(REPORT_DATA_BY_DISTRICT!$A:$AH,$F16,MATCH(Q$8,REPORT_DATA_BY_DISTRICT!$A$1:$AH$1,0)), "")</f>
        <v>23</v>
      </c>
      <c r="R16" s="11">
        <f>IFERROR(INDEX(REPORT_DATA_BY_DISTRICT!$A:$AH,$F16,MATCH(R$8,REPORT_DATA_BY_DISTRICT!$A$1:$AH$1,0)), "")</f>
        <v>13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9</v>
      </c>
      <c r="U16" s="11">
        <f>IFERROR(INDEX(REPORT_DATA_BY_DISTRICT!$A:$AH,$F16,MATCH(U$8,REPORT_DATA_BY_DISTRICT!$A$1:$AH$1,0)), "")</f>
        <v>3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2016:2:3:7:YULI</v>
      </c>
      <c r="F17" s="14">
        <f>MATCH($E17,REPORT_DATA_BY_DISTRICT!$A:$A, 0)</f>
        <v>176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6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10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8</v>
      </c>
      <c r="Q17" s="11">
        <f>IFERROR(INDEX(REPORT_DATA_BY_DISTRICT!$A:$AH,$F17,MATCH(Q$8,REPORT_DATA_BY_DISTRICT!$A$1:$AH$1,0)), "")</f>
        <v>21</v>
      </c>
      <c r="R17" s="11">
        <f>IFERROR(INDEX(REPORT_DATA_BY_DISTRICT!$A:$AH,$F17,MATCH(R$8,REPORT_DATA_BY_DISTRICT!$A$1:$AH$1,0)), "")</f>
        <v>10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4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2016:2:4:7:YULI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2016:2:5:7:YULI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12</v>
      </c>
      <c r="J20" s="19">
        <f>SUM(J15:J19)</f>
        <v>16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30</v>
      </c>
      <c r="O20" s="19">
        <f t="shared" si="1"/>
        <v>4</v>
      </c>
      <c r="P20" s="19">
        <f t="shared" si="1"/>
        <v>16</v>
      </c>
      <c r="Q20" s="19">
        <f t="shared" si="1"/>
        <v>78</v>
      </c>
      <c r="R20" s="19">
        <f t="shared" si="1"/>
        <v>33</v>
      </c>
      <c r="S20" s="19">
        <f t="shared" si="1"/>
        <v>0</v>
      </c>
      <c r="T20" s="19">
        <f t="shared" si="1"/>
        <v>17</v>
      </c>
      <c r="U20" s="19">
        <f t="shared" si="1"/>
        <v>9</v>
      </c>
      <c r="V20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1599" priority="31" operator="lessThan">
      <formula>0.5</formula>
    </cfRule>
    <cfRule type="cellIs" dxfId="1598" priority="32" operator="greaterThan">
      <formula>0.5</formula>
    </cfRule>
  </conditionalFormatting>
  <conditionalFormatting sqref="N10">
    <cfRule type="cellIs" dxfId="1597" priority="29" operator="lessThan">
      <formula>4.5</formula>
    </cfRule>
    <cfRule type="cellIs" dxfId="1596" priority="30" operator="greaterThan">
      <formula>5.5</formula>
    </cfRule>
  </conditionalFormatting>
  <conditionalFormatting sqref="O10">
    <cfRule type="cellIs" dxfId="1595" priority="27" operator="lessThan">
      <formula>1.5</formula>
    </cfRule>
    <cfRule type="cellIs" dxfId="1594" priority="28" operator="greaterThan">
      <formula>2.5</formula>
    </cfRule>
  </conditionalFormatting>
  <conditionalFormatting sqref="P10">
    <cfRule type="cellIs" dxfId="1593" priority="25" operator="lessThan">
      <formula>4.5</formula>
    </cfRule>
    <cfRule type="cellIs" dxfId="1592" priority="26" operator="greaterThan">
      <formula>7.5</formula>
    </cfRule>
  </conditionalFormatting>
  <conditionalFormatting sqref="R10:S10">
    <cfRule type="cellIs" dxfId="1591" priority="23" operator="lessThan">
      <formula>2.5</formula>
    </cfRule>
    <cfRule type="cellIs" dxfId="1590" priority="24" operator="greaterThan">
      <formula>4.5</formula>
    </cfRule>
  </conditionalFormatting>
  <conditionalFormatting sqref="T10">
    <cfRule type="cellIs" dxfId="1589" priority="21" operator="lessThan">
      <formula>2.5</formula>
    </cfRule>
    <cfRule type="cellIs" dxfId="1588" priority="22" operator="greaterThan">
      <formula>4.5</formula>
    </cfRule>
  </conditionalFormatting>
  <conditionalFormatting sqref="U10">
    <cfRule type="cellIs" dxfId="1587" priority="20" operator="greaterThan">
      <formula>1.5</formula>
    </cfRule>
  </conditionalFormatting>
  <conditionalFormatting sqref="L10:V10">
    <cfRule type="expression" dxfId="1586" priority="17">
      <formula>L10=""</formula>
    </cfRule>
  </conditionalFormatting>
  <conditionalFormatting sqref="S10">
    <cfRule type="cellIs" dxfId="1585" priority="18" operator="greaterThan">
      <formula>0.5</formula>
    </cfRule>
    <cfRule type="cellIs" dxfId="1584" priority="19" operator="lessThan">
      <formula>0.5</formula>
    </cfRule>
  </conditionalFormatting>
  <conditionalFormatting sqref="L11:M11">
    <cfRule type="cellIs" dxfId="1583" priority="15" operator="lessThan">
      <formula>0.5</formula>
    </cfRule>
    <cfRule type="cellIs" dxfId="1582" priority="16" operator="greaterThan">
      <formula>0.5</formula>
    </cfRule>
  </conditionalFormatting>
  <conditionalFormatting sqref="N11">
    <cfRule type="cellIs" dxfId="1581" priority="13" operator="lessThan">
      <formula>4.5</formula>
    </cfRule>
    <cfRule type="cellIs" dxfId="1580" priority="14" operator="greaterThan">
      <formula>5.5</formula>
    </cfRule>
  </conditionalFormatting>
  <conditionalFormatting sqref="O11">
    <cfRule type="cellIs" dxfId="1579" priority="11" operator="lessThan">
      <formula>1.5</formula>
    </cfRule>
    <cfRule type="cellIs" dxfId="1578" priority="12" operator="greaterThan">
      <formula>2.5</formula>
    </cfRule>
  </conditionalFormatting>
  <conditionalFormatting sqref="P11">
    <cfRule type="cellIs" dxfId="1577" priority="9" operator="lessThan">
      <formula>4.5</formula>
    </cfRule>
    <cfRule type="cellIs" dxfId="1576" priority="10" operator="greaterThan">
      <formula>7.5</formula>
    </cfRule>
  </conditionalFormatting>
  <conditionalFormatting sqref="R11:S11">
    <cfRule type="cellIs" dxfId="1575" priority="7" operator="lessThan">
      <formula>2.5</formula>
    </cfRule>
    <cfRule type="cellIs" dxfId="1574" priority="8" operator="greaterThan">
      <formula>4.5</formula>
    </cfRule>
  </conditionalFormatting>
  <conditionalFormatting sqref="T11">
    <cfRule type="cellIs" dxfId="1573" priority="5" operator="lessThan">
      <formula>2.5</formula>
    </cfRule>
    <cfRule type="cellIs" dxfId="1572" priority="6" operator="greaterThan">
      <formula>4.5</formula>
    </cfRule>
  </conditionalFormatting>
  <conditionalFormatting sqref="U11">
    <cfRule type="cellIs" dxfId="1571" priority="4" operator="greaterThan">
      <formula>1.5</formula>
    </cfRule>
  </conditionalFormatting>
  <conditionalFormatting sqref="L11:V11">
    <cfRule type="expression" dxfId="1570" priority="1">
      <formula>L11=""</formula>
    </cfRule>
  </conditionalFormatting>
  <conditionalFormatting sqref="S11">
    <cfRule type="cellIs" dxfId="1569" priority="2" operator="greaterThan">
      <formula>0.5</formula>
    </cfRule>
    <cfRule type="cellIs" dxfId="156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workbookViewId="0">
      <selection activeCell="D21" sqref="D21"/>
    </sheetView>
  </sheetViews>
  <sheetFormatPr defaultRowHeight="15"/>
  <cols>
    <col min="1" max="1" width="25.140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</row>
    <row r="2" spans="1:18">
      <c r="A2" t="s">
        <v>1615</v>
      </c>
      <c r="B2" s="3" t="s">
        <v>88</v>
      </c>
      <c r="C2">
        <v>4</v>
      </c>
      <c r="D2">
        <v>5</v>
      </c>
      <c r="E2">
        <v>13</v>
      </c>
      <c r="F2">
        <v>26</v>
      </c>
      <c r="G2">
        <v>7</v>
      </c>
      <c r="H2">
        <v>1</v>
      </c>
      <c r="I2">
        <v>1</v>
      </c>
      <c r="J2">
        <v>72</v>
      </c>
      <c r="K2">
        <v>11</v>
      </c>
      <c r="L2">
        <v>66</v>
      </c>
      <c r="M2">
        <v>75</v>
      </c>
      <c r="N2">
        <v>41</v>
      </c>
      <c r="O2">
        <v>0</v>
      </c>
      <c r="P2">
        <v>48</v>
      </c>
      <c r="Q2">
        <v>7</v>
      </c>
      <c r="R2">
        <v>1</v>
      </c>
    </row>
    <row r="3" spans="1:18">
      <c r="A3" t="s">
        <v>1616</v>
      </c>
      <c r="B3" s="3" t="s">
        <v>94</v>
      </c>
      <c r="C3">
        <v>1</v>
      </c>
      <c r="D3">
        <v>2</v>
      </c>
      <c r="E3">
        <v>13</v>
      </c>
      <c r="F3">
        <v>27</v>
      </c>
      <c r="G3">
        <v>5</v>
      </c>
      <c r="H3">
        <v>2</v>
      </c>
      <c r="I3">
        <v>2</v>
      </c>
      <c r="J3">
        <v>56</v>
      </c>
      <c r="K3">
        <v>12</v>
      </c>
      <c r="L3">
        <v>100</v>
      </c>
      <c r="M3">
        <v>133</v>
      </c>
      <c r="N3">
        <v>28</v>
      </c>
      <c r="O3">
        <v>0</v>
      </c>
      <c r="P3">
        <v>31</v>
      </c>
      <c r="Q3">
        <v>7</v>
      </c>
      <c r="R3">
        <v>0</v>
      </c>
    </row>
    <row r="4" spans="1:18">
      <c r="A4" t="s">
        <v>1617</v>
      </c>
      <c r="B4" s="3" t="s">
        <v>96</v>
      </c>
      <c r="C4">
        <v>5</v>
      </c>
      <c r="D4">
        <v>5</v>
      </c>
      <c r="E4">
        <v>12</v>
      </c>
      <c r="F4">
        <v>28</v>
      </c>
      <c r="G4">
        <v>4</v>
      </c>
      <c r="H4">
        <v>0</v>
      </c>
      <c r="I4">
        <v>0</v>
      </c>
      <c r="J4">
        <v>62</v>
      </c>
      <c r="K4">
        <v>11</v>
      </c>
      <c r="L4">
        <v>68</v>
      </c>
      <c r="M4">
        <v>101</v>
      </c>
      <c r="N4">
        <v>49</v>
      </c>
      <c r="O4">
        <v>0</v>
      </c>
      <c r="P4">
        <v>49</v>
      </c>
      <c r="Q4">
        <v>13</v>
      </c>
      <c r="R4">
        <v>0</v>
      </c>
    </row>
    <row r="5" spans="1:18">
      <c r="A5" t="s">
        <v>606</v>
      </c>
      <c r="B5" s="3" t="s">
        <v>108</v>
      </c>
      <c r="C5">
        <v>0</v>
      </c>
      <c r="D5">
        <v>0</v>
      </c>
      <c r="E5">
        <v>18</v>
      </c>
      <c r="F5">
        <v>21</v>
      </c>
      <c r="G5">
        <v>3</v>
      </c>
      <c r="H5">
        <v>1</v>
      </c>
      <c r="I5">
        <v>1</v>
      </c>
      <c r="J5">
        <v>51</v>
      </c>
      <c r="K5">
        <v>7</v>
      </c>
      <c r="L5">
        <v>43</v>
      </c>
      <c r="M5">
        <v>65</v>
      </c>
      <c r="N5">
        <v>37</v>
      </c>
      <c r="O5">
        <v>0</v>
      </c>
      <c r="P5">
        <v>29</v>
      </c>
      <c r="Q5">
        <v>6</v>
      </c>
      <c r="R5">
        <v>3</v>
      </c>
    </row>
    <row r="6" spans="1:18">
      <c r="A6" t="s">
        <v>1618</v>
      </c>
      <c r="B6" s="3" t="s">
        <v>106</v>
      </c>
      <c r="C6">
        <v>0</v>
      </c>
      <c r="D6">
        <v>2</v>
      </c>
      <c r="E6">
        <v>14</v>
      </c>
      <c r="F6">
        <v>16</v>
      </c>
      <c r="G6">
        <v>5</v>
      </c>
      <c r="H6">
        <v>0</v>
      </c>
      <c r="I6">
        <v>0</v>
      </c>
      <c r="J6">
        <v>49</v>
      </c>
      <c r="K6">
        <v>11</v>
      </c>
      <c r="L6">
        <v>64</v>
      </c>
      <c r="M6">
        <v>88</v>
      </c>
      <c r="N6">
        <v>42</v>
      </c>
      <c r="O6">
        <v>0</v>
      </c>
      <c r="P6">
        <v>38</v>
      </c>
      <c r="Q6">
        <v>5</v>
      </c>
      <c r="R6">
        <v>0</v>
      </c>
    </row>
    <row r="7" spans="1:18">
      <c r="A7" t="s">
        <v>1619</v>
      </c>
      <c r="B7" s="3" t="s">
        <v>114</v>
      </c>
      <c r="C7">
        <v>0</v>
      </c>
      <c r="D7">
        <v>1</v>
      </c>
      <c r="E7">
        <v>6</v>
      </c>
      <c r="F7">
        <v>24</v>
      </c>
      <c r="G7">
        <v>7</v>
      </c>
      <c r="H7">
        <v>0</v>
      </c>
      <c r="I7">
        <v>0</v>
      </c>
      <c r="J7">
        <v>31</v>
      </c>
      <c r="K7">
        <v>12</v>
      </c>
      <c r="L7">
        <v>42</v>
      </c>
      <c r="M7">
        <v>20</v>
      </c>
      <c r="N7">
        <v>17</v>
      </c>
      <c r="O7">
        <v>0</v>
      </c>
      <c r="P7">
        <v>57</v>
      </c>
      <c r="Q7">
        <v>10</v>
      </c>
      <c r="R7">
        <v>1</v>
      </c>
    </row>
    <row r="8" spans="1:18">
      <c r="A8" t="s">
        <v>1620</v>
      </c>
      <c r="B8" s="3" t="s">
        <v>118</v>
      </c>
      <c r="C8">
        <v>0</v>
      </c>
      <c r="D8">
        <v>0</v>
      </c>
      <c r="E8">
        <v>17</v>
      </c>
      <c r="F8">
        <v>40</v>
      </c>
      <c r="G8">
        <v>17</v>
      </c>
      <c r="H8">
        <v>8</v>
      </c>
      <c r="I8">
        <v>0</v>
      </c>
      <c r="J8">
        <v>71</v>
      </c>
      <c r="K8">
        <v>21</v>
      </c>
      <c r="L8">
        <v>70</v>
      </c>
      <c r="M8">
        <v>147</v>
      </c>
      <c r="N8">
        <v>79</v>
      </c>
      <c r="O8">
        <v>0</v>
      </c>
      <c r="P8">
        <v>25</v>
      </c>
      <c r="Q8">
        <v>7</v>
      </c>
      <c r="R8">
        <v>0</v>
      </c>
    </row>
    <row r="9" spans="1:18">
      <c r="A9" t="s">
        <v>608</v>
      </c>
      <c r="B9" s="3" t="s">
        <v>51</v>
      </c>
      <c r="C9">
        <v>0</v>
      </c>
      <c r="D9">
        <v>0</v>
      </c>
      <c r="E9">
        <v>14</v>
      </c>
      <c r="F9">
        <v>10</v>
      </c>
      <c r="G9">
        <v>0</v>
      </c>
      <c r="H9">
        <v>0</v>
      </c>
      <c r="I9">
        <v>0</v>
      </c>
      <c r="J9">
        <v>34</v>
      </c>
      <c r="K9">
        <v>8</v>
      </c>
      <c r="L9">
        <v>27</v>
      </c>
      <c r="M9">
        <v>33</v>
      </c>
      <c r="N9">
        <v>16</v>
      </c>
      <c r="O9">
        <v>0</v>
      </c>
      <c r="P9">
        <v>11</v>
      </c>
      <c r="Q9">
        <v>2</v>
      </c>
      <c r="R9">
        <v>0</v>
      </c>
    </row>
    <row r="10" spans="1:18">
      <c r="A10" t="s">
        <v>1621</v>
      </c>
      <c r="B10" s="3" t="s">
        <v>128</v>
      </c>
      <c r="C10">
        <v>3</v>
      </c>
      <c r="D10">
        <v>1</v>
      </c>
      <c r="E10">
        <v>18</v>
      </c>
      <c r="F10">
        <v>9</v>
      </c>
      <c r="G10">
        <v>2</v>
      </c>
      <c r="H10">
        <v>2</v>
      </c>
      <c r="I10">
        <v>2</v>
      </c>
      <c r="J10">
        <v>36</v>
      </c>
      <c r="K10">
        <v>9</v>
      </c>
      <c r="L10">
        <v>62</v>
      </c>
      <c r="M10">
        <v>65</v>
      </c>
      <c r="N10">
        <v>27</v>
      </c>
      <c r="O10">
        <v>0</v>
      </c>
      <c r="P10">
        <v>33</v>
      </c>
      <c r="Q10">
        <v>6</v>
      </c>
      <c r="R10">
        <v>3</v>
      </c>
    </row>
    <row r="11" spans="1:18">
      <c r="A11" t="s">
        <v>1622</v>
      </c>
      <c r="B11" s="3" t="s">
        <v>153</v>
      </c>
      <c r="C11">
        <v>0</v>
      </c>
      <c r="D11">
        <v>1</v>
      </c>
      <c r="E11">
        <v>2</v>
      </c>
      <c r="F11">
        <v>21</v>
      </c>
      <c r="G11">
        <v>1</v>
      </c>
      <c r="H11">
        <v>1</v>
      </c>
      <c r="I11">
        <v>1</v>
      </c>
      <c r="J11">
        <v>26</v>
      </c>
      <c r="K11">
        <v>3</v>
      </c>
      <c r="L11">
        <v>29</v>
      </c>
      <c r="M11">
        <v>98</v>
      </c>
      <c r="N11">
        <v>30</v>
      </c>
      <c r="O11">
        <v>0</v>
      </c>
      <c r="P11">
        <v>19</v>
      </c>
      <c r="Q11">
        <v>4</v>
      </c>
      <c r="R11">
        <v>0</v>
      </c>
    </row>
    <row r="12" spans="1:18">
      <c r="A12" t="s">
        <v>1623</v>
      </c>
      <c r="B12" s="3" t="s">
        <v>233</v>
      </c>
      <c r="C12">
        <v>1</v>
      </c>
      <c r="D12">
        <v>3</v>
      </c>
      <c r="E12">
        <v>25</v>
      </c>
      <c r="F12">
        <v>35</v>
      </c>
      <c r="G12">
        <v>1</v>
      </c>
      <c r="H12">
        <v>2</v>
      </c>
      <c r="I12">
        <v>2</v>
      </c>
      <c r="J12">
        <v>101</v>
      </c>
      <c r="K12">
        <v>17</v>
      </c>
      <c r="L12">
        <v>84</v>
      </c>
      <c r="M12">
        <v>129</v>
      </c>
      <c r="N12">
        <v>59</v>
      </c>
      <c r="O12">
        <v>0</v>
      </c>
      <c r="P12">
        <v>37</v>
      </c>
      <c r="Q12">
        <v>13</v>
      </c>
      <c r="R12">
        <v>0</v>
      </c>
    </row>
    <row r="13" spans="1:18">
      <c r="A13" t="s">
        <v>1624</v>
      </c>
      <c r="B13" s="3" t="s">
        <v>142</v>
      </c>
      <c r="C13">
        <v>0</v>
      </c>
      <c r="D13">
        <v>0</v>
      </c>
      <c r="E13">
        <v>26</v>
      </c>
      <c r="F13">
        <v>26</v>
      </c>
      <c r="G13">
        <v>2</v>
      </c>
      <c r="H13">
        <v>3</v>
      </c>
      <c r="I13">
        <v>2</v>
      </c>
      <c r="J13">
        <v>61</v>
      </c>
      <c r="K13">
        <v>11</v>
      </c>
      <c r="L13">
        <v>81</v>
      </c>
      <c r="M13">
        <v>57</v>
      </c>
      <c r="N13">
        <v>29</v>
      </c>
      <c r="O13">
        <v>0</v>
      </c>
      <c r="P13">
        <v>31</v>
      </c>
      <c r="Q13">
        <v>13</v>
      </c>
      <c r="R13">
        <v>0</v>
      </c>
    </row>
    <row r="14" spans="1:18">
      <c r="A14" t="s">
        <v>610</v>
      </c>
      <c r="B14" s="3" t="s">
        <v>163</v>
      </c>
      <c r="C14">
        <v>2</v>
      </c>
      <c r="D14">
        <v>4</v>
      </c>
      <c r="E14">
        <v>35</v>
      </c>
      <c r="F14">
        <v>44</v>
      </c>
      <c r="G14">
        <v>6</v>
      </c>
      <c r="H14">
        <v>0</v>
      </c>
      <c r="I14">
        <v>0</v>
      </c>
      <c r="J14">
        <v>105</v>
      </c>
      <c r="K14">
        <v>29</v>
      </c>
      <c r="L14">
        <v>92</v>
      </c>
      <c r="M14">
        <v>127</v>
      </c>
      <c r="N14">
        <v>44</v>
      </c>
      <c r="O14">
        <v>0</v>
      </c>
      <c r="P14">
        <v>40</v>
      </c>
      <c r="Q14">
        <v>13</v>
      </c>
      <c r="R14">
        <v>5</v>
      </c>
    </row>
    <row r="15" spans="1:18">
      <c r="A15" t="s">
        <v>1625</v>
      </c>
      <c r="B15" s="3" t="s">
        <v>163</v>
      </c>
      <c r="C15">
        <v>0</v>
      </c>
      <c r="D15">
        <v>4</v>
      </c>
      <c r="E15">
        <v>15</v>
      </c>
      <c r="F15">
        <v>23</v>
      </c>
      <c r="G15">
        <v>4</v>
      </c>
      <c r="H15">
        <v>0</v>
      </c>
      <c r="I15">
        <v>0</v>
      </c>
      <c r="J15">
        <v>62</v>
      </c>
      <c r="K15">
        <v>14</v>
      </c>
      <c r="L15">
        <v>39</v>
      </c>
      <c r="M15">
        <v>80</v>
      </c>
      <c r="N15">
        <v>22</v>
      </c>
      <c r="O15">
        <v>0</v>
      </c>
      <c r="P15">
        <v>28</v>
      </c>
      <c r="Q15">
        <v>8</v>
      </c>
      <c r="R15">
        <v>2</v>
      </c>
    </row>
    <row r="16" spans="1:18">
      <c r="A16" t="s">
        <v>1626</v>
      </c>
      <c r="B16" s="3" t="s">
        <v>167</v>
      </c>
      <c r="C16">
        <v>2</v>
      </c>
      <c r="D16">
        <v>0</v>
      </c>
      <c r="E16">
        <v>20</v>
      </c>
      <c r="F16">
        <v>21</v>
      </c>
      <c r="G16">
        <v>2</v>
      </c>
      <c r="H16">
        <v>0</v>
      </c>
      <c r="I16">
        <v>0</v>
      </c>
      <c r="J16">
        <v>43</v>
      </c>
      <c r="K16">
        <v>15</v>
      </c>
      <c r="L16">
        <v>53</v>
      </c>
      <c r="M16">
        <v>47</v>
      </c>
      <c r="N16">
        <v>22</v>
      </c>
      <c r="O16">
        <v>0</v>
      </c>
      <c r="P16">
        <v>12</v>
      </c>
      <c r="Q16">
        <v>5</v>
      </c>
      <c r="R16">
        <v>3</v>
      </c>
    </row>
    <row r="17" spans="1:18">
      <c r="A17" t="s">
        <v>611</v>
      </c>
      <c r="B17" s="3" t="s">
        <v>104</v>
      </c>
      <c r="C17">
        <v>3</v>
      </c>
      <c r="D17">
        <v>0</v>
      </c>
      <c r="E17">
        <v>21</v>
      </c>
      <c r="F17">
        <v>15</v>
      </c>
      <c r="G17">
        <v>3</v>
      </c>
      <c r="H17">
        <v>2</v>
      </c>
      <c r="I17">
        <v>1</v>
      </c>
      <c r="J17">
        <v>59</v>
      </c>
      <c r="K17">
        <v>9</v>
      </c>
      <c r="L17">
        <v>49</v>
      </c>
      <c r="M17">
        <v>99</v>
      </c>
      <c r="N17">
        <v>28</v>
      </c>
      <c r="O17">
        <v>0</v>
      </c>
      <c r="P17">
        <v>34</v>
      </c>
      <c r="Q17">
        <v>5</v>
      </c>
      <c r="R17">
        <v>0</v>
      </c>
    </row>
    <row r="18" spans="1:18">
      <c r="A18" t="s">
        <v>1627</v>
      </c>
      <c r="B18" s="3" t="s">
        <v>173</v>
      </c>
      <c r="C18">
        <v>3</v>
      </c>
      <c r="D18">
        <v>0</v>
      </c>
      <c r="E18">
        <v>10</v>
      </c>
      <c r="F18">
        <v>12</v>
      </c>
      <c r="G18">
        <v>3</v>
      </c>
      <c r="H18">
        <v>0</v>
      </c>
      <c r="I18">
        <v>0</v>
      </c>
      <c r="J18">
        <v>29</v>
      </c>
      <c r="K18">
        <v>8</v>
      </c>
      <c r="L18">
        <v>32</v>
      </c>
      <c r="M18">
        <v>78</v>
      </c>
      <c r="N18">
        <v>22</v>
      </c>
      <c r="O18">
        <v>0</v>
      </c>
      <c r="P18">
        <v>28</v>
      </c>
      <c r="Q18">
        <v>5</v>
      </c>
      <c r="R18">
        <v>0</v>
      </c>
    </row>
    <row r="19" spans="1:18">
      <c r="A19" t="s">
        <v>1628</v>
      </c>
      <c r="B19" s="3" t="s">
        <v>181</v>
      </c>
      <c r="C19">
        <v>0</v>
      </c>
      <c r="D19">
        <v>0</v>
      </c>
      <c r="E19">
        <v>1</v>
      </c>
      <c r="F19">
        <v>14</v>
      </c>
      <c r="G19">
        <v>0</v>
      </c>
      <c r="H19">
        <v>0</v>
      </c>
      <c r="I19">
        <v>0</v>
      </c>
      <c r="J19">
        <v>24</v>
      </c>
      <c r="K19">
        <v>3</v>
      </c>
      <c r="L19">
        <v>24</v>
      </c>
      <c r="M19">
        <v>43</v>
      </c>
      <c r="N19">
        <v>29</v>
      </c>
      <c r="O19">
        <v>0</v>
      </c>
      <c r="P19">
        <v>3</v>
      </c>
      <c r="Q19">
        <v>0</v>
      </c>
      <c r="R19">
        <v>0</v>
      </c>
    </row>
    <row r="20" spans="1:18">
      <c r="A20" t="s">
        <v>1629</v>
      </c>
      <c r="B20" s="3" t="s">
        <v>138</v>
      </c>
      <c r="C20">
        <v>0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5</v>
      </c>
      <c r="K20">
        <v>0</v>
      </c>
      <c r="L20">
        <v>7</v>
      </c>
      <c r="M20">
        <v>13</v>
      </c>
      <c r="N20">
        <v>6</v>
      </c>
      <c r="O20">
        <v>0</v>
      </c>
      <c r="P20">
        <v>1</v>
      </c>
      <c r="Q20">
        <v>0</v>
      </c>
      <c r="R20">
        <v>0</v>
      </c>
    </row>
    <row r="21" spans="1:18">
      <c r="A21" t="s">
        <v>1630</v>
      </c>
      <c r="B21" s="3" t="s">
        <v>179</v>
      </c>
      <c r="C21">
        <v>0</v>
      </c>
      <c r="D21">
        <v>0</v>
      </c>
      <c r="E21">
        <v>6</v>
      </c>
      <c r="F21">
        <v>10</v>
      </c>
      <c r="G21">
        <v>0</v>
      </c>
      <c r="H21">
        <v>0</v>
      </c>
      <c r="I21">
        <v>0</v>
      </c>
      <c r="J21">
        <v>17</v>
      </c>
      <c r="K21">
        <v>1</v>
      </c>
      <c r="L21">
        <v>10</v>
      </c>
      <c r="M21">
        <v>32</v>
      </c>
      <c r="N21">
        <v>8</v>
      </c>
      <c r="O21">
        <v>0</v>
      </c>
      <c r="P21">
        <v>4</v>
      </c>
      <c r="Q21">
        <v>1</v>
      </c>
      <c r="R21">
        <v>0</v>
      </c>
    </row>
    <row r="22" spans="1:18">
      <c r="A22" t="s">
        <v>1631</v>
      </c>
      <c r="B22" s="3" t="s">
        <v>140</v>
      </c>
      <c r="C22">
        <v>0</v>
      </c>
      <c r="D22">
        <v>1</v>
      </c>
      <c r="E22">
        <v>7</v>
      </c>
      <c r="F22">
        <v>6</v>
      </c>
      <c r="G22">
        <v>2</v>
      </c>
      <c r="H22">
        <v>1</v>
      </c>
      <c r="I22">
        <v>1</v>
      </c>
      <c r="J22">
        <v>16</v>
      </c>
      <c r="K22">
        <v>3</v>
      </c>
      <c r="L22">
        <v>25</v>
      </c>
      <c r="M22">
        <v>41</v>
      </c>
      <c r="N22">
        <v>18</v>
      </c>
      <c r="O22">
        <v>0</v>
      </c>
      <c r="P22">
        <v>12</v>
      </c>
      <c r="Q22">
        <v>4</v>
      </c>
      <c r="R22">
        <v>0</v>
      </c>
    </row>
    <row r="23" spans="1:18">
      <c r="A23" t="s">
        <v>1632</v>
      </c>
      <c r="B23" s="3" t="s">
        <v>130</v>
      </c>
      <c r="C23">
        <v>1</v>
      </c>
      <c r="D23">
        <v>1</v>
      </c>
      <c r="E23">
        <v>9</v>
      </c>
      <c r="F23">
        <v>15</v>
      </c>
      <c r="G23">
        <v>3</v>
      </c>
      <c r="H23">
        <v>4</v>
      </c>
      <c r="I23">
        <v>1</v>
      </c>
      <c r="J23">
        <v>32</v>
      </c>
      <c r="K23">
        <v>12</v>
      </c>
      <c r="L23">
        <v>46</v>
      </c>
      <c r="M23">
        <v>38</v>
      </c>
      <c r="N23">
        <v>20</v>
      </c>
      <c r="O23">
        <v>0</v>
      </c>
      <c r="P23">
        <v>25</v>
      </c>
      <c r="Q23">
        <v>6</v>
      </c>
      <c r="R23">
        <v>0</v>
      </c>
    </row>
    <row r="24" spans="1:18">
      <c r="A24" t="s">
        <v>1633</v>
      </c>
      <c r="B24" s="3" t="s">
        <v>151</v>
      </c>
      <c r="C24">
        <v>0</v>
      </c>
      <c r="D24">
        <v>5</v>
      </c>
      <c r="E24">
        <v>9</v>
      </c>
      <c r="F24">
        <v>33</v>
      </c>
      <c r="G24">
        <v>3</v>
      </c>
      <c r="H24">
        <v>1</v>
      </c>
      <c r="I24">
        <v>1</v>
      </c>
      <c r="J24">
        <v>57</v>
      </c>
      <c r="K24">
        <v>14</v>
      </c>
      <c r="L24">
        <v>57</v>
      </c>
      <c r="M24">
        <v>164</v>
      </c>
      <c r="N24">
        <v>73</v>
      </c>
      <c r="O24">
        <v>0</v>
      </c>
      <c r="P24">
        <v>46</v>
      </c>
      <c r="Q24">
        <v>17</v>
      </c>
      <c r="R24">
        <v>0</v>
      </c>
    </row>
    <row r="25" spans="1:18">
      <c r="A25" t="s">
        <v>1634</v>
      </c>
      <c r="B25" s="3" t="s">
        <v>144</v>
      </c>
      <c r="C25">
        <v>4</v>
      </c>
      <c r="D25">
        <v>5</v>
      </c>
      <c r="E25">
        <v>17</v>
      </c>
      <c r="F25">
        <v>45</v>
      </c>
      <c r="G25">
        <v>5</v>
      </c>
      <c r="H25">
        <v>2</v>
      </c>
      <c r="I25">
        <v>2</v>
      </c>
      <c r="J25">
        <v>103</v>
      </c>
      <c r="K25">
        <v>8</v>
      </c>
      <c r="L25">
        <v>95</v>
      </c>
      <c r="M25">
        <v>330</v>
      </c>
      <c r="N25">
        <v>72</v>
      </c>
      <c r="O25">
        <v>0</v>
      </c>
      <c r="P25">
        <v>42</v>
      </c>
      <c r="Q25">
        <v>5</v>
      </c>
      <c r="R25">
        <v>0</v>
      </c>
    </row>
    <row r="26" spans="1:18">
      <c r="A26" t="s">
        <v>1635</v>
      </c>
      <c r="B26" s="3" t="s">
        <v>86</v>
      </c>
      <c r="C26">
        <v>0</v>
      </c>
      <c r="D26">
        <v>0</v>
      </c>
      <c r="E26">
        <v>6</v>
      </c>
      <c r="F26">
        <v>26</v>
      </c>
      <c r="G26">
        <v>3</v>
      </c>
      <c r="H26">
        <v>0</v>
      </c>
      <c r="I26">
        <v>0</v>
      </c>
      <c r="J26">
        <v>32</v>
      </c>
      <c r="K26">
        <v>13</v>
      </c>
      <c r="L26">
        <v>67</v>
      </c>
      <c r="M26">
        <v>61</v>
      </c>
      <c r="N26">
        <v>32</v>
      </c>
      <c r="O26">
        <v>0</v>
      </c>
      <c r="P26">
        <v>30</v>
      </c>
      <c r="Q26">
        <v>6</v>
      </c>
      <c r="R26">
        <v>0</v>
      </c>
    </row>
    <row r="27" spans="1:18">
      <c r="A27" t="s">
        <v>613</v>
      </c>
      <c r="B27" s="3" t="s">
        <v>215</v>
      </c>
      <c r="C27">
        <v>4</v>
      </c>
      <c r="D27">
        <v>3</v>
      </c>
      <c r="E27">
        <v>26</v>
      </c>
      <c r="F27">
        <v>25</v>
      </c>
      <c r="G27">
        <v>1</v>
      </c>
      <c r="H27">
        <v>1</v>
      </c>
      <c r="I27">
        <v>1</v>
      </c>
      <c r="J27">
        <v>84</v>
      </c>
      <c r="K27">
        <v>18</v>
      </c>
      <c r="L27">
        <v>84</v>
      </c>
      <c r="M27">
        <v>126</v>
      </c>
      <c r="N27">
        <v>50</v>
      </c>
      <c r="O27">
        <v>0</v>
      </c>
      <c r="P27">
        <v>38</v>
      </c>
      <c r="Q27">
        <v>17</v>
      </c>
      <c r="R27">
        <v>0</v>
      </c>
    </row>
    <row r="28" spans="1:18">
      <c r="A28" t="s">
        <v>1636</v>
      </c>
      <c r="B28" s="3" t="s">
        <v>100</v>
      </c>
      <c r="C28">
        <v>0</v>
      </c>
      <c r="D28">
        <v>6</v>
      </c>
      <c r="E28">
        <v>12</v>
      </c>
      <c r="F28">
        <v>14</v>
      </c>
      <c r="G28">
        <v>0</v>
      </c>
      <c r="H28">
        <v>2</v>
      </c>
      <c r="I28">
        <v>2</v>
      </c>
      <c r="J28">
        <v>37</v>
      </c>
      <c r="K28">
        <v>7</v>
      </c>
      <c r="L28">
        <v>27</v>
      </c>
      <c r="M28">
        <v>29</v>
      </c>
      <c r="N28">
        <v>13</v>
      </c>
      <c r="O28">
        <v>0</v>
      </c>
      <c r="P28">
        <v>25</v>
      </c>
      <c r="Q28">
        <v>6</v>
      </c>
      <c r="R28">
        <v>0</v>
      </c>
    </row>
    <row r="29" spans="1:18">
      <c r="A29" t="s">
        <v>1637</v>
      </c>
      <c r="B29" s="3" t="s">
        <v>223</v>
      </c>
      <c r="C29">
        <v>0</v>
      </c>
      <c r="D29">
        <v>5</v>
      </c>
      <c r="E29">
        <v>6</v>
      </c>
      <c r="F29">
        <v>15</v>
      </c>
      <c r="G29">
        <v>7</v>
      </c>
      <c r="H29">
        <v>2</v>
      </c>
      <c r="I29">
        <v>2</v>
      </c>
      <c r="J29">
        <v>32</v>
      </c>
      <c r="K29">
        <v>12</v>
      </c>
      <c r="L29">
        <v>70</v>
      </c>
      <c r="M29">
        <v>93</v>
      </c>
      <c r="N29">
        <v>36</v>
      </c>
      <c r="O29">
        <v>0</v>
      </c>
      <c r="P29">
        <v>25</v>
      </c>
      <c r="Q29">
        <v>4</v>
      </c>
      <c r="R29">
        <v>0</v>
      </c>
    </row>
    <row r="30" spans="1:18">
      <c r="A30" t="s">
        <v>1638</v>
      </c>
      <c r="B30" s="3" t="s">
        <v>124</v>
      </c>
      <c r="C30">
        <v>0</v>
      </c>
      <c r="D30">
        <v>1</v>
      </c>
      <c r="E30">
        <v>5</v>
      </c>
      <c r="F30">
        <v>28</v>
      </c>
      <c r="G30">
        <v>11</v>
      </c>
      <c r="H30">
        <v>0</v>
      </c>
      <c r="I30">
        <v>0</v>
      </c>
      <c r="J30">
        <v>61</v>
      </c>
      <c r="K30">
        <v>13</v>
      </c>
      <c r="L30">
        <v>67</v>
      </c>
      <c r="M30">
        <v>111</v>
      </c>
      <c r="N30">
        <v>52</v>
      </c>
      <c r="O30">
        <v>0</v>
      </c>
      <c r="P30">
        <v>24</v>
      </c>
      <c r="Q30">
        <v>4</v>
      </c>
      <c r="R30">
        <v>0</v>
      </c>
    </row>
    <row r="31" spans="1:18">
      <c r="A31" t="s">
        <v>1639</v>
      </c>
      <c r="B31" s="3" t="s">
        <v>235</v>
      </c>
      <c r="C31">
        <v>0</v>
      </c>
      <c r="D31">
        <v>0</v>
      </c>
      <c r="E31">
        <v>9</v>
      </c>
      <c r="F31">
        <v>28</v>
      </c>
      <c r="G31">
        <v>1</v>
      </c>
      <c r="H31">
        <v>0</v>
      </c>
      <c r="I31">
        <v>0</v>
      </c>
      <c r="J31">
        <v>37</v>
      </c>
      <c r="K31">
        <v>4</v>
      </c>
      <c r="L31">
        <v>22</v>
      </c>
      <c r="M31">
        <v>77</v>
      </c>
      <c r="N31">
        <v>21</v>
      </c>
      <c r="O31">
        <v>0</v>
      </c>
      <c r="P31">
        <v>12</v>
      </c>
      <c r="Q31">
        <v>5</v>
      </c>
      <c r="R31">
        <v>0</v>
      </c>
    </row>
    <row r="32" spans="1:18">
      <c r="A32" t="s">
        <v>1640</v>
      </c>
      <c r="B32" s="3" t="s">
        <v>245</v>
      </c>
      <c r="C32">
        <v>0</v>
      </c>
      <c r="D32">
        <v>0</v>
      </c>
      <c r="E32">
        <v>5</v>
      </c>
      <c r="F32">
        <v>23</v>
      </c>
      <c r="G32">
        <v>0</v>
      </c>
      <c r="H32">
        <v>0</v>
      </c>
      <c r="I32">
        <v>0</v>
      </c>
      <c r="J32">
        <v>56</v>
      </c>
      <c r="K32">
        <v>9</v>
      </c>
      <c r="L32">
        <v>44</v>
      </c>
      <c r="M32">
        <v>66</v>
      </c>
      <c r="N32">
        <v>25</v>
      </c>
      <c r="O32">
        <v>0</v>
      </c>
      <c r="P32">
        <v>40</v>
      </c>
      <c r="Q32">
        <v>4</v>
      </c>
      <c r="R32">
        <v>0</v>
      </c>
    </row>
    <row r="33" spans="1:18">
      <c r="A33" t="s">
        <v>1641</v>
      </c>
      <c r="B33" s="3" t="s">
        <v>256</v>
      </c>
      <c r="C33">
        <v>6</v>
      </c>
      <c r="D33">
        <v>3</v>
      </c>
      <c r="E33">
        <v>15</v>
      </c>
      <c r="F33">
        <v>21</v>
      </c>
      <c r="G33">
        <v>4</v>
      </c>
      <c r="H33">
        <v>3</v>
      </c>
      <c r="I33">
        <v>3</v>
      </c>
      <c r="J33">
        <v>45</v>
      </c>
      <c r="K33">
        <v>9</v>
      </c>
      <c r="L33">
        <v>65</v>
      </c>
      <c r="M33">
        <v>98</v>
      </c>
      <c r="N33">
        <v>42</v>
      </c>
      <c r="O33">
        <v>0</v>
      </c>
      <c r="P33">
        <v>43</v>
      </c>
      <c r="Q33">
        <v>3</v>
      </c>
      <c r="R33">
        <v>0</v>
      </c>
    </row>
    <row r="34" spans="1:18">
      <c r="A34" t="s">
        <v>1642</v>
      </c>
      <c r="B34" s="3" t="s">
        <v>258</v>
      </c>
      <c r="C34">
        <v>4</v>
      </c>
      <c r="D34">
        <v>0</v>
      </c>
      <c r="E34">
        <v>6</v>
      </c>
      <c r="F34">
        <v>16</v>
      </c>
      <c r="G34">
        <v>4</v>
      </c>
      <c r="H34">
        <v>1</v>
      </c>
      <c r="I34">
        <v>1</v>
      </c>
      <c r="J34">
        <v>26</v>
      </c>
      <c r="K34">
        <v>5</v>
      </c>
      <c r="L34">
        <v>30</v>
      </c>
      <c r="M34">
        <v>22</v>
      </c>
      <c r="N34">
        <v>8</v>
      </c>
      <c r="O34">
        <v>0</v>
      </c>
      <c r="P34">
        <v>28</v>
      </c>
      <c r="Q34">
        <v>13</v>
      </c>
      <c r="R34">
        <v>1</v>
      </c>
    </row>
    <row r="35" spans="1:18">
      <c r="A35" t="s">
        <v>614</v>
      </c>
      <c r="B35" s="3" t="s">
        <v>199</v>
      </c>
      <c r="C35">
        <v>2</v>
      </c>
      <c r="D35">
        <v>1</v>
      </c>
      <c r="E35">
        <v>7</v>
      </c>
      <c r="F35">
        <v>29</v>
      </c>
      <c r="G35">
        <v>8</v>
      </c>
      <c r="H35">
        <v>1</v>
      </c>
      <c r="I35">
        <v>1</v>
      </c>
      <c r="J35">
        <v>55</v>
      </c>
      <c r="K35">
        <v>13</v>
      </c>
      <c r="L35">
        <v>65</v>
      </c>
      <c r="M35">
        <v>121</v>
      </c>
      <c r="N35">
        <v>53</v>
      </c>
      <c r="O35">
        <v>0</v>
      </c>
      <c r="P35">
        <v>28</v>
      </c>
      <c r="Q35">
        <v>2</v>
      </c>
      <c r="R35">
        <v>0</v>
      </c>
    </row>
    <row r="36" spans="1:18">
      <c r="A36" t="s">
        <v>1643</v>
      </c>
      <c r="B36" s="3" t="s">
        <v>88</v>
      </c>
      <c r="C36">
        <v>3</v>
      </c>
      <c r="D36">
        <v>0</v>
      </c>
      <c r="E36">
        <v>3</v>
      </c>
      <c r="F36">
        <v>20</v>
      </c>
      <c r="G36">
        <v>1</v>
      </c>
      <c r="H36">
        <v>2</v>
      </c>
      <c r="I36">
        <v>2</v>
      </c>
      <c r="J36">
        <v>42</v>
      </c>
      <c r="K36">
        <v>17</v>
      </c>
      <c r="L36">
        <v>43</v>
      </c>
      <c r="M36">
        <v>55</v>
      </c>
      <c r="N36">
        <v>35</v>
      </c>
      <c r="O36">
        <v>2</v>
      </c>
      <c r="P36">
        <v>40</v>
      </c>
      <c r="Q36">
        <v>13</v>
      </c>
      <c r="R36">
        <v>0</v>
      </c>
    </row>
    <row r="37" spans="1:18">
      <c r="A37" t="s">
        <v>1644</v>
      </c>
      <c r="B37" s="3" t="s">
        <v>94</v>
      </c>
      <c r="C37">
        <v>2</v>
      </c>
      <c r="D37">
        <v>5</v>
      </c>
      <c r="E37">
        <v>12</v>
      </c>
      <c r="F37">
        <v>19</v>
      </c>
      <c r="G37">
        <v>0</v>
      </c>
      <c r="H37">
        <v>0</v>
      </c>
      <c r="I37">
        <v>0</v>
      </c>
      <c r="J37">
        <v>47</v>
      </c>
      <c r="K37">
        <v>16</v>
      </c>
      <c r="L37">
        <v>37</v>
      </c>
      <c r="M37">
        <v>86</v>
      </c>
      <c r="N37">
        <v>20</v>
      </c>
      <c r="O37">
        <v>1</v>
      </c>
      <c r="P37">
        <v>24</v>
      </c>
      <c r="Q37">
        <v>7</v>
      </c>
      <c r="R37">
        <v>0</v>
      </c>
    </row>
    <row r="38" spans="1:18">
      <c r="A38" t="s">
        <v>1645</v>
      </c>
      <c r="B38" s="3" t="s">
        <v>96</v>
      </c>
      <c r="C38">
        <v>4</v>
      </c>
      <c r="D38">
        <v>7</v>
      </c>
      <c r="E38">
        <v>7</v>
      </c>
      <c r="F38">
        <v>16</v>
      </c>
      <c r="G38">
        <v>0</v>
      </c>
      <c r="H38">
        <v>0</v>
      </c>
      <c r="I38">
        <v>0</v>
      </c>
      <c r="J38">
        <v>47</v>
      </c>
      <c r="K38">
        <v>13</v>
      </c>
      <c r="L38">
        <v>60</v>
      </c>
      <c r="M38">
        <v>60</v>
      </c>
      <c r="N38">
        <v>31</v>
      </c>
      <c r="O38">
        <v>6</v>
      </c>
      <c r="P38">
        <v>32</v>
      </c>
      <c r="Q38">
        <v>11</v>
      </c>
      <c r="R38">
        <v>0</v>
      </c>
    </row>
    <row r="39" spans="1:18">
      <c r="A39" t="s">
        <v>617</v>
      </c>
      <c r="B39" s="3" t="s">
        <v>108</v>
      </c>
      <c r="C39">
        <v>0</v>
      </c>
      <c r="D39">
        <v>1</v>
      </c>
      <c r="E39">
        <v>13</v>
      </c>
      <c r="F39">
        <v>13</v>
      </c>
      <c r="G39">
        <v>0</v>
      </c>
      <c r="H39">
        <v>0</v>
      </c>
      <c r="I39">
        <v>0</v>
      </c>
      <c r="J39">
        <v>30</v>
      </c>
      <c r="K39">
        <v>6</v>
      </c>
      <c r="L39">
        <v>29</v>
      </c>
      <c r="M39">
        <v>33</v>
      </c>
      <c r="N39">
        <v>22</v>
      </c>
      <c r="O39">
        <v>0</v>
      </c>
      <c r="P39">
        <v>17</v>
      </c>
      <c r="Q39">
        <v>0</v>
      </c>
      <c r="R39">
        <v>0</v>
      </c>
    </row>
    <row r="40" spans="1:18">
      <c r="A40" t="s">
        <v>1646</v>
      </c>
      <c r="B40" s="3" t="s">
        <v>106</v>
      </c>
      <c r="C40">
        <v>1</v>
      </c>
      <c r="D40">
        <v>2</v>
      </c>
      <c r="E40">
        <v>8</v>
      </c>
      <c r="F40">
        <v>16</v>
      </c>
      <c r="G40">
        <v>2</v>
      </c>
      <c r="H40">
        <v>0</v>
      </c>
      <c r="I40">
        <v>0</v>
      </c>
      <c r="J40">
        <v>41</v>
      </c>
      <c r="K40">
        <v>16</v>
      </c>
      <c r="L40">
        <v>43</v>
      </c>
      <c r="M40">
        <v>66</v>
      </c>
      <c r="N40">
        <v>30</v>
      </c>
      <c r="O40">
        <v>5</v>
      </c>
      <c r="P40">
        <v>22</v>
      </c>
      <c r="Q40">
        <v>11</v>
      </c>
      <c r="R40">
        <v>0</v>
      </c>
    </row>
    <row r="41" spans="1:18">
      <c r="A41" t="s">
        <v>1647</v>
      </c>
      <c r="B41" s="3" t="s">
        <v>114</v>
      </c>
      <c r="C41">
        <v>0</v>
      </c>
      <c r="D41">
        <v>2</v>
      </c>
      <c r="E41">
        <v>2</v>
      </c>
      <c r="F41">
        <v>21</v>
      </c>
      <c r="G41">
        <v>1</v>
      </c>
      <c r="H41">
        <v>0</v>
      </c>
      <c r="I41">
        <v>0</v>
      </c>
      <c r="J41">
        <v>25</v>
      </c>
      <c r="K41">
        <v>15</v>
      </c>
      <c r="L41">
        <v>23</v>
      </c>
      <c r="M41">
        <v>21</v>
      </c>
      <c r="N41">
        <v>13</v>
      </c>
      <c r="O41">
        <v>0</v>
      </c>
      <c r="P41">
        <v>29</v>
      </c>
      <c r="Q41">
        <v>13</v>
      </c>
      <c r="R41">
        <v>0</v>
      </c>
    </row>
    <row r="42" spans="1:18">
      <c r="A42" t="s">
        <v>1648</v>
      </c>
      <c r="B42" s="3" t="s">
        <v>118</v>
      </c>
      <c r="C42">
        <v>0</v>
      </c>
      <c r="D42">
        <v>2</v>
      </c>
      <c r="E42">
        <v>20</v>
      </c>
      <c r="F42">
        <v>19</v>
      </c>
      <c r="G42">
        <v>1</v>
      </c>
      <c r="H42">
        <v>0</v>
      </c>
      <c r="I42">
        <v>0</v>
      </c>
      <c r="J42">
        <v>59</v>
      </c>
      <c r="K42">
        <v>22</v>
      </c>
      <c r="L42">
        <v>52</v>
      </c>
      <c r="M42">
        <v>89</v>
      </c>
      <c r="N42">
        <v>61</v>
      </c>
      <c r="O42">
        <v>0</v>
      </c>
      <c r="P42">
        <v>23</v>
      </c>
      <c r="Q42">
        <v>8</v>
      </c>
      <c r="R42">
        <v>0</v>
      </c>
    </row>
    <row r="43" spans="1:18">
      <c r="A43" t="s">
        <v>68</v>
      </c>
      <c r="B43" s="3" t="s">
        <v>267</v>
      </c>
      <c r="C43">
        <v>0</v>
      </c>
      <c r="D43">
        <v>0</v>
      </c>
      <c r="E43">
        <v>13</v>
      </c>
      <c r="F43">
        <v>13</v>
      </c>
      <c r="G43">
        <v>0</v>
      </c>
      <c r="H43">
        <v>0</v>
      </c>
      <c r="I43">
        <v>0</v>
      </c>
      <c r="J43">
        <v>45</v>
      </c>
      <c r="K43">
        <v>7</v>
      </c>
      <c r="L43">
        <v>13</v>
      </c>
      <c r="M43">
        <v>25</v>
      </c>
      <c r="N43">
        <v>14</v>
      </c>
      <c r="O43">
        <v>5</v>
      </c>
      <c r="P43">
        <v>15</v>
      </c>
      <c r="Q43">
        <v>7</v>
      </c>
      <c r="R43">
        <v>0</v>
      </c>
    </row>
    <row r="44" spans="1:18">
      <c r="A44" t="s">
        <v>1649</v>
      </c>
      <c r="B44" s="3" t="s">
        <v>128</v>
      </c>
      <c r="C44">
        <v>0</v>
      </c>
      <c r="D44">
        <v>1</v>
      </c>
      <c r="E44">
        <v>8</v>
      </c>
      <c r="F44">
        <v>16</v>
      </c>
      <c r="G44">
        <v>0</v>
      </c>
      <c r="H44">
        <v>0</v>
      </c>
      <c r="I44">
        <v>0</v>
      </c>
      <c r="J44">
        <v>35</v>
      </c>
      <c r="K44">
        <v>13</v>
      </c>
      <c r="L44">
        <v>62</v>
      </c>
      <c r="M44">
        <v>79</v>
      </c>
      <c r="N44">
        <v>45</v>
      </c>
      <c r="O44">
        <v>1</v>
      </c>
      <c r="P44">
        <v>25</v>
      </c>
      <c r="Q44">
        <v>3</v>
      </c>
      <c r="R44">
        <v>3</v>
      </c>
    </row>
    <row r="45" spans="1:18">
      <c r="A45" t="s">
        <v>1650</v>
      </c>
      <c r="B45" s="3" t="s">
        <v>153</v>
      </c>
      <c r="C45">
        <v>0</v>
      </c>
      <c r="D45">
        <v>0</v>
      </c>
      <c r="E45">
        <v>1</v>
      </c>
      <c r="F45">
        <v>3</v>
      </c>
      <c r="G45">
        <v>0</v>
      </c>
      <c r="H45">
        <v>0</v>
      </c>
      <c r="I45">
        <v>0</v>
      </c>
      <c r="J45">
        <v>12</v>
      </c>
      <c r="K45">
        <v>5</v>
      </c>
      <c r="L45">
        <v>22</v>
      </c>
      <c r="M45">
        <v>59</v>
      </c>
      <c r="N45">
        <v>20</v>
      </c>
      <c r="O45">
        <v>1</v>
      </c>
      <c r="P45">
        <v>12</v>
      </c>
      <c r="Q45">
        <v>4</v>
      </c>
      <c r="R45">
        <v>0</v>
      </c>
    </row>
    <row r="46" spans="1:18">
      <c r="A46" t="s">
        <v>1651</v>
      </c>
      <c r="B46" s="3" t="s">
        <v>233</v>
      </c>
      <c r="C46">
        <v>0</v>
      </c>
      <c r="D46">
        <v>0</v>
      </c>
      <c r="E46">
        <v>19</v>
      </c>
      <c r="F46">
        <v>21</v>
      </c>
      <c r="G46">
        <v>0</v>
      </c>
      <c r="H46">
        <v>0</v>
      </c>
      <c r="I46">
        <v>0</v>
      </c>
      <c r="J46">
        <v>66</v>
      </c>
      <c r="K46">
        <v>15</v>
      </c>
      <c r="L46">
        <v>64</v>
      </c>
      <c r="M46">
        <v>99</v>
      </c>
      <c r="N46">
        <v>46</v>
      </c>
      <c r="O46">
        <v>1</v>
      </c>
      <c r="P46">
        <v>42</v>
      </c>
      <c r="Q46">
        <v>17</v>
      </c>
      <c r="R46">
        <v>0</v>
      </c>
    </row>
    <row r="47" spans="1:18">
      <c r="A47" t="s">
        <v>1652</v>
      </c>
      <c r="B47" s="3" t="s">
        <v>393</v>
      </c>
      <c r="C47">
        <v>0</v>
      </c>
      <c r="D47">
        <v>0</v>
      </c>
      <c r="E47">
        <v>21</v>
      </c>
      <c r="F47">
        <v>27</v>
      </c>
      <c r="G47">
        <v>0</v>
      </c>
      <c r="H47">
        <v>1</v>
      </c>
      <c r="I47">
        <v>1</v>
      </c>
      <c r="J47">
        <v>49</v>
      </c>
      <c r="K47">
        <v>11</v>
      </c>
      <c r="L47">
        <v>53</v>
      </c>
      <c r="M47">
        <v>70</v>
      </c>
      <c r="N47">
        <v>33</v>
      </c>
      <c r="O47">
        <v>2</v>
      </c>
      <c r="P47">
        <v>34</v>
      </c>
      <c r="Q47">
        <v>8</v>
      </c>
      <c r="R47">
        <v>1</v>
      </c>
    </row>
    <row r="48" spans="1:18">
      <c r="A48" t="s">
        <v>620</v>
      </c>
      <c r="B48" s="3" t="s">
        <v>163</v>
      </c>
      <c r="C48">
        <v>2</v>
      </c>
      <c r="D48">
        <v>4</v>
      </c>
      <c r="E48">
        <v>20</v>
      </c>
      <c r="F48">
        <v>27</v>
      </c>
      <c r="G48">
        <v>3</v>
      </c>
      <c r="H48">
        <v>1</v>
      </c>
      <c r="I48">
        <v>1</v>
      </c>
      <c r="J48">
        <v>60</v>
      </c>
      <c r="K48">
        <v>13</v>
      </c>
      <c r="L48">
        <v>51</v>
      </c>
      <c r="M48">
        <v>89</v>
      </c>
      <c r="N48">
        <v>30</v>
      </c>
      <c r="O48">
        <v>4</v>
      </c>
      <c r="P48">
        <v>30</v>
      </c>
      <c r="Q48">
        <v>11</v>
      </c>
      <c r="R48">
        <v>0</v>
      </c>
    </row>
    <row r="49" spans="1:18">
      <c r="A49" t="s">
        <v>1653</v>
      </c>
      <c r="B49" s="3" t="s">
        <v>163</v>
      </c>
      <c r="C49">
        <v>1</v>
      </c>
      <c r="D49">
        <v>4</v>
      </c>
      <c r="E49">
        <v>7</v>
      </c>
      <c r="F49">
        <v>11</v>
      </c>
      <c r="G49">
        <v>1</v>
      </c>
      <c r="H49">
        <v>0</v>
      </c>
      <c r="I49">
        <v>0</v>
      </c>
      <c r="J49">
        <v>30</v>
      </c>
      <c r="K49">
        <v>8</v>
      </c>
      <c r="L49">
        <v>28</v>
      </c>
      <c r="M49">
        <v>55</v>
      </c>
      <c r="N49">
        <v>16</v>
      </c>
      <c r="O49">
        <v>1</v>
      </c>
      <c r="P49">
        <v>20</v>
      </c>
      <c r="Q49">
        <v>8</v>
      </c>
      <c r="R49">
        <v>0</v>
      </c>
    </row>
    <row r="50" spans="1:18">
      <c r="A50" t="s">
        <v>1654</v>
      </c>
      <c r="B50" s="3" t="s">
        <v>167</v>
      </c>
      <c r="C50">
        <v>1</v>
      </c>
      <c r="D50">
        <v>0</v>
      </c>
      <c r="E50">
        <v>13</v>
      </c>
      <c r="F50">
        <v>16</v>
      </c>
      <c r="G50">
        <v>2</v>
      </c>
      <c r="H50">
        <v>1</v>
      </c>
      <c r="I50">
        <v>1</v>
      </c>
      <c r="J50">
        <v>30</v>
      </c>
      <c r="K50">
        <v>5</v>
      </c>
      <c r="L50">
        <v>23</v>
      </c>
      <c r="M50">
        <v>34</v>
      </c>
      <c r="N50">
        <v>14</v>
      </c>
      <c r="O50">
        <v>3</v>
      </c>
      <c r="P50">
        <v>10</v>
      </c>
      <c r="Q50">
        <v>3</v>
      </c>
      <c r="R50">
        <v>0</v>
      </c>
    </row>
    <row r="51" spans="1:18">
      <c r="A51" t="s">
        <v>621</v>
      </c>
      <c r="B51" s="3" t="s">
        <v>104</v>
      </c>
      <c r="C51">
        <v>2</v>
      </c>
      <c r="D51">
        <v>1</v>
      </c>
      <c r="E51">
        <v>9</v>
      </c>
      <c r="F51">
        <v>6</v>
      </c>
      <c r="G51">
        <v>0</v>
      </c>
      <c r="H51">
        <v>0</v>
      </c>
      <c r="I51">
        <v>0</v>
      </c>
      <c r="J51">
        <v>35</v>
      </c>
      <c r="K51">
        <v>15</v>
      </c>
      <c r="L51">
        <v>44</v>
      </c>
      <c r="M51">
        <v>103</v>
      </c>
      <c r="N51">
        <v>22</v>
      </c>
      <c r="O51">
        <v>2</v>
      </c>
      <c r="P51">
        <v>17</v>
      </c>
      <c r="Q51">
        <v>6</v>
      </c>
      <c r="R51">
        <v>0</v>
      </c>
    </row>
    <row r="52" spans="1:18">
      <c r="A52" t="s">
        <v>1655</v>
      </c>
      <c r="B52" s="3" t="s">
        <v>173</v>
      </c>
      <c r="C52">
        <v>2</v>
      </c>
      <c r="D52">
        <v>1</v>
      </c>
      <c r="E52">
        <v>7</v>
      </c>
      <c r="F52">
        <v>5</v>
      </c>
      <c r="G52">
        <v>0</v>
      </c>
      <c r="H52">
        <v>0</v>
      </c>
      <c r="I52">
        <v>0</v>
      </c>
      <c r="J52">
        <v>27</v>
      </c>
      <c r="K52">
        <v>13</v>
      </c>
      <c r="L52">
        <v>34</v>
      </c>
      <c r="M52">
        <v>66</v>
      </c>
      <c r="N52">
        <v>16</v>
      </c>
      <c r="O52">
        <v>2</v>
      </c>
      <c r="P52">
        <v>15</v>
      </c>
      <c r="Q52">
        <v>6</v>
      </c>
      <c r="R52">
        <v>0</v>
      </c>
    </row>
    <row r="53" spans="1:18">
      <c r="A53" t="s">
        <v>1656</v>
      </c>
      <c r="B53" s="3" t="s">
        <v>181</v>
      </c>
      <c r="C53">
        <v>0</v>
      </c>
      <c r="D53">
        <v>0</v>
      </c>
      <c r="E53">
        <v>2</v>
      </c>
      <c r="F53">
        <v>8</v>
      </c>
      <c r="G53">
        <v>0</v>
      </c>
      <c r="H53">
        <v>0</v>
      </c>
      <c r="I53">
        <v>0</v>
      </c>
      <c r="J53">
        <v>13</v>
      </c>
      <c r="K53">
        <v>1</v>
      </c>
      <c r="L53">
        <v>10</v>
      </c>
      <c r="M53">
        <v>30</v>
      </c>
      <c r="N53">
        <v>13</v>
      </c>
      <c r="O53">
        <v>0</v>
      </c>
      <c r="P53">
        <v>8</v>
      </c>
      <c r="Q53">
        <v>3</v>
      </c>
      <c r="R53">
        <v>0</v>
      </c>
    </row>
    <row r="54" spans="1:18">
      <c r="A54" t="s">
        <v>1657</v>
      </c>
      <c r="B54" s="3" t="s">
        <v>138</v>
      </c>
      <c r="C54">
        <v>0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4</v>
      </c>
      <c r="K54">
        <v>1</v>
      </c>
      <c r="L54">
        <v>5</v>
      </c>
      <c r="M54">
        <v>6</v>
      </c>
      <c r="N54">
        <v>3</v>
      </c>
      <c r="O54">
        <v>0</v>
      </c>
      <c r="P54">
        <v>3</v>
      </c>
      <c r="Q54">
        <v>0</v>
      </c>
      <c r="R54">
        <v>0</v>
      </c>
    </row>
    <row r="55" spans="1:18">
      <c r="A55" t="s">
        <v>1658</v>
      </c>
      <c r="B55" s="3" t="s">
        <v>179</v>
      </c>
      <c r="C55">
        <v>0</v>
      </c>
      <c r="D55">
        <v>0</v>
      </c>
      <c r="E55">
        <v>2</v>
      </c>
      <c r="F55">
        <v>13</v>
      </c>
      <c r="G55">
        <v>0</v>
      </c>
      <c r="H55">
        <v>0</v>
      </c>
      <c r="I55">
        <v>0</v>
      </c>
      <c r="J55">
        <v>15</v>
      </c>
      <c r="K55">
        <v>1</v>
      </c>
      <c r="L55">
        <v>4</v>
      </c>
      <c r="M55">
        <v>16</v>
      </c>
      <c r="N55">
        <v>5</v>
      </c>
      <c r="O55">
        <v>0</v>
      </c>
      <c r="P55">
        <v>2</v>
      </c>
      <c r="Q55">
        <v>1</v>
      </c>
      <c r="R55">
        <v>0</v>
      </c>
    </row>
    <row r="56" spans="1:18">
      <c r="A56" t="s">
        <v>1659</v>
      </c>
      <c r="B56" s="3" t="s">
        <v>140</v>
      </c>
      <c r="C56">
        <v>0</v>
      </c>
      <c r="D56">
        <v>0</v>
      </c>
      <c r="E56">
        <v>2</v>
      </c>
      <c r="F56">
        <v>4</v>
      </c>
      <c r="G56">
        <v>0</v>
      </c>
      <c r="H56">
        <v>0</v>
      </c>
      <c r="I56">
        <v>0</v>
      </c>
      <c r="J56">
        <v>9</v>
      </c>
      <c r="K56">
        <v>0</v>
      </c>
      <c r="L56">
        <v>7</v>
      </c>
      <c r="M56">
        <v>54</v>
      </c>
      <c r="N56">
        <v>17</v>
      </c>
      <c r="O56">
        <v>0</v>
      </c>
      <c r="P56">
        <v>8</v>
      </c>
      <c r="Q56">
        <v>6</v>
      </c>
      <c r="R56">
        <v>0</v>
      </c>
    </row>
    <row r="57" spans="1:18">
      <c r="A57" t="s">
        <v>1660</v>
      </c>
      <c r="B57" s="3" t="s">
        <v>130</v>
      </c>
      <c r="C57">
        <v>1</v>
      </c>
      <c r="D57">
        <v>2</v>
      </c>
      <c r="E57">
        <v>5</v>
      </c>
      <c r="F57">
        <v>5</v>
      </c>
      <c r="G57">
        <v>0</v>
      </c>
      <c r="H57">
        <v>1</v>
      </c>
      <c r="I57">
        <v>1</v>
      </c>
      <c r="J57">
        <v>16</v>
      </c>
      <c r="K57">
        <v>10</v>
      </c>
      <c r="L57">
        <v>32</v>
      </c>
      <c r="M57">
        <v>58</v>
      </c>
      <c r="N57">
        <v>17</v>
      </c>
      <c r="O57">
        <v>1</v>
      </c>
      <c r="P57">
        <v>21</v>
      </c>
      <c r="Q57">
        <v>10</v>
      </c>
      <c r="R57">
        <v>0</v>
      </c>
    </row>
    <row r="58" spans="1:18">
      <c r="A58" t="s">
        <v>1661</v>
      </c>
      <c r="B58" s="3" t="s">
        <v>303</v>
      </c>
      <c r="C58">
        <v>0</v>
      </c>
      <c r="D58">
        <v>1</v>
      </c>
      <c r="E58">
        <v>12</v>
      </c>
      <c r="F58">
        <v>23</v>
      </c>
      <c r="G58">
        <v>1</v>
      </c>
      <c r="H58">
        <v>0</v>
      </c>
      <c r="I58">
        <v>0</v>
      </c>
      <c r="J58">
        <v>46</v>
      </c>
      <c r="K58">
        <v>19</v>
      </c>
      <c r="L58">
        <v>53</v>
      </c>
      <c r="M58">
        <v>70</v>
      </c>
      <c r="N58">
        <v>45</v>
      </c>
      <c r="O58">
        <v>3</v>
      </c>
      <c r="P58">
        <v>54</v>
      </c>
      <c r="Q58">
        <v>22</v>
      </c>
      <c r="R58">
        <v>0</v>
      </c>
    </row>
    <row r="59" spans="1:18">
      <c r="A59" t="s">
        <v>1662</v>
      </c>
      <c r="B59" s="3" t="s">
        <v>144</v>
      </c>
      <c r="C59">
        <v>0</v>
      </c>
      <c r="D59">
        <v>2</v>
      </c>
      <c r="E59">
        <v>21</v>
      </c>
      <c r="F59">
        <v>29</v>
      </c>
      <c r="G59">
        <v>1</v>
      </c>
      <c r="H59">
        <v>0</v>
      </c>
      <c r="I59">
        <v>0</v>
      </c>
      <c r="J59">
        <v>77</v>
      </c>
      <c r="K59">
        <v>17</v>
      </c>
      <c r="L59">
        <v>87</v>
      </c>
      <c r="M59">
        <v>172</v>
      </c>
      <c r="N59">
        <v>75</v>
      </c>
      <c r="O59">
        <v>6</v>
      </c>
      <c r="P59">
        <v>42</v>
      </c>
      <c r="Q59">
        <v>7</v>
      </c>
      <c r="R59">
        <v>3</v>
      </c>
    </row>
    <row r="60" spans="1:18">
      <c r="A60" t="s">
        <v>1663</v>
      </c>
      <c r="B60" s="3" t="s">
        <v>86</v>
      </c>
      <c r="C60">
        <v>0</v>
      </c>
      <c r="D60">
        <v>1</v>
      </c>
      <c r="E60">
        <v>15</v>
      </c>
      <c r="F60">
        <v>21</v>
      </c>
      <c r="G60">
        <v>1</v>
      </c>
      <c r="H60">
        <v>0</v>
      </c>
      <c r="I60">
        <v>0</v>
      </c>
      <c r="J60">
        <v>36</v>
      </c>
      <c r="K60">
        <v>14</v>
      </c>
      <c r="L60">
        <v>61</v>
      </c>
      <c r="M60">
        <v>67</v>
      </c>
      <c r="N60">
        <v>39</v>
      </c>
      <c r="O60">
        <v>1</v>
      </c>
      <c r="P60">
        <v>24</v>
      </c>
      <c r="Q60">
        <v>8</v>
      </c>
      <c r="R60">
        <v>0</v>
      </c>
    </row>
    <row r="61" spans="1:18">
      <c r="A61" t="s">
        <v>623</v>
      </c>
      <c r="B61" s="3" t="s">
        <v>215</v>
      </c>
      <c r="C61">
        <v>0</v>
      </c>
      <c r="D61">
        <v>3</v>
      </c>
      <c r="E61">
        <v>13</v>
      </c>
      <c r="F61">
        <v>18</v>
      </c>
      <c r="G61">
        <v>1</v>
      </c>
      <c r="H61">
        <v>0</v>
      </c>
      <c r="I61">
        <v>0</v>
      </c>
      <c r="J61">
        <v>45</v>
      </c>
      <c r="K61">
        <v>15</v>
      </c>
      <c r="L61">
        <v>32</v>
      </c>
      <c r="M61">
        <v>118</v>
      </c>
      <c r="N61">
        <v>52</v>
      </c>
      <c r="O61">
        <v>1</v>
      </c>
      <c r="P61">
        <v>29</v>
      </c>
      <c r="Q61">
        <v>8</v>
      </c>
      <c r="R61">
        <v>0</v>
      </c>
    </row>
    <row r="62" spans="1:18">
      <c r="A62" t="s">
        <v>1664</v>
      </c>
      <c r="B62" s="3" t="s">
        <v>100</v>
      </c>
      <c r="C62">
        <v>0</v>
      </c>
      <c r="D62">
        <v>2</v>
      </c>
      <c r="E62">
        <v>8</v>
      </c>
      <c r="F62">
        <v>8</v>
      </c>
      <c r="G62">
        <v>0</v>
      </c>
      <c r="H62">
        <v>0</v>
      </c>
      <c r="I62">
        <v>0</v>
      </c>
      <c r="J62">
        <v>23</v>
      </c>
      <c r="K62">
        <v>2</v>
      </c>
      <c r="L62">
        <v>21</v>
      </c>
      <c r="M62">
        <v>28</v>
      </c>
      <c r="N62">
        <v>11</v>
      </c>
      <c r="O62">
        <v>0</v>
      </c>
      <c r="P62">
        <v>13</v>
      </c>
      <c r="Q62">
        <v>2</v>
      </c>
      <c r="R62">
        <v>0</v>
      </c>
    </row>
    <row r="63" spans="1:18">
      <c r="A63" t="s">
        <v>1665</v>
      </c>
      <c r="B63" s="3" t="s">
        <v>223</v>
      </c>
      <c r="C63">
        <v>0</v>
      </c>
      <c r="D63">
        <v>1</v>
      </c>
      <c r="E63">
        <v>5</v>
      </c>
      <c r="F63">
        <v>13</v>
      </c>
      <c r="G63">
        <v>1</v>
      </c>
      <c r="H63">
        <v>0</v>
      </c>
      <c r="I63">
        <v>0</v>
      </c>
      <c r="J63">
        <v>28</v>
      </c>
      <c r="K63">
        <v>7</v>
      </c>
      <c r="L63">
        <v>32</v>
      </c>
      <c r="M63">
        <v>98</v>
      </c>
      <c r="N63">
        <v>31</v>
      </c>
      <c r="O63">
        <v>0</v>
      </c>
      <c r="P63">
        <v>15</v>
      </c>
      <c r="Q63">
        <v>3</v>
      </c>
      <c r="R63">
        <v>0</v>
      </c>
    </row>
    <row r="64" spans="1:18">
      <c r="A64" t="s">
        <v>1666</v>
      </c>
      <c r="B64" s="3" t="s">
        <v>124</v>
      </c>
      <c r="C64">
        <v>0</v>
      </c>
      <c r="D64">
        <v>1</v>
      </c>
      <c r="E64">
        <v>4</v>
      </c>
      <c r="F64">
        <v>13</v>
      </c>
      <c r="G64">
        <v>0</v>
      </c>
      <c r="H64">
        <v>1</v>
      </c>
      <c r="I64">
        <v>1</v>
      </c>
      <c r="J64">
        <v>31</v>
      </c>
      <c r="K64">
        <v>12</v>
      </c>
      <c r="L64">
        <v>41</v>
      </c>
      <c r="M64">
        <v>109</v>
      </c>
      <c r="N64">
        <v>38</v>
      </c>
      <c r="O64">
        <v>0</v>
      </c>
      <c r="P64">
        <v>20</v>
      </c>
      <c r="Q64">
        <v>4</v>
      </c>
      <c r="R64">
        <v>0</v>
      </c>
    </row>
    <row r="65" spans="1:18">
      <c r="A65" t="s">
        <v>1667</v>
      </c>
      <c r="B65" s="3" t="s">
        <v>235</v>
      </c>
      <c r="C65">
        <v>0</v>
      </c>
      <c r="D65">
        <v>0</v>
      </c>
      <c r="E65">
        <v>8</v>
      </c>
      <c r="F65">
        <v>10</v>
      </c>
      <c r="G65">
        <v>0</v>
      </c>
      <c r="H65">
        <v>0</v>
      </c>
      <c r="I65">
        <v>0</v>
      </c>
      <c r="J65">
        <v>20</v>
      </c>
      <c r="K65">
        <v>2</v>
      </c>
      <c r="L65">
        <v>8</v>
      </c>
      <c r="M65">
        <v>57</v>
      </c>
      <c r="N65">
        <v>23</v>
      </c>
      <c r="O65">
        <v>0</v>
      </c>
      <c r="P65">
        <v>13</v>
      </c>
      <c r="Q65">
        <v>6</v>
      </c>
      <c r="R65">
        <v>0</v>
      </c>
    </row>
    <row r="66" spans="1:18">
      <c r="A66" t="s">
        <v>1668</v>
      </c>
      <c r="B66" s="3" t="s">
        <v>249</v>
      </c>
      <c r="C66">
        <v>0</v>
      </c>
      <c r="D66">
        <v>0</v>
      </c>
      <c r="E66">
        <v>6</v>
      </c>
      <c r="F66">
        <v>12</v>
      </c>
      <c r="G66">
        <v>0</v>
      </c>
      <c r="H66">
        <v>0</v>
      </c>
      <c r="I66">
        <v>0</v>
      </c>
      <c r="J66">
        <v>44</v>
      </c>
      <c r="K66">
        <v>8</v>
      </c>
      <c r="L66">
        <v>29</v>
      </c>
      <c r="M66">
        <v>52</v>
      </c>
      <c r="N66">
        <v>30</v>
      </c>
      <c r="O66">
        <v>1</v>
      </c>
      <c r="P66">
        <v>18</v>
      </c>
      <c r="Q66">
        <v>7</v>
      </c>
      <c r="R66">
        <v>0</v>
      </c>
    </row>
    <row r="67" spans="1:18">
      <c r="A67" t="s">
        <v>1669</v>
      </c>
      <c r="B67" s="3" t="s">
        <v>256</v>
      </c>
      <c r="C67">
        <v>1</v>
      </c>
      <c r="D67">
        <v>3</v>
      </c>
      <c r="E67">
        <v>13</v>
      </c>
      <c r="F67">
        <v>18</v>
      </c>
      <c r="G67">
        <v>1</v>
      </c>
      <c r="H67">
        <v>0</v>
      </c>
      <c r="I67">
        <v>0</v>
      </c>
      <c r="J67">
        <v>35</v>
      </c>
      <c r="K67">
        <v>9</v>
      </c>
      <c r="L67">
        <v>40</v>
      </c>
      <c r="M67">
        <v>76</v>
      </c>
      <c r="N67">
        <v>26</v>
      </c>
      <c r="O67">
        <v>1</v>
      </c>
      <c r="P67">
        <v>29</v>
      </c>
      <c r="Q67">
        <v>9</v>
      </c>
      <c r="R67">
        <v>1</v>
      </c>
    </row>
    <row r="68" spans="1:18">
      <c r="A68" t="s">
        <v>1670</v>
      </c>
      <c r="B68" s="3" t="s">
        <v>258</v>
      </c>
      <c r="C68">
        <v>2</v>
      </c>
      <c r="D68">
        <v>1</v>
      </c>
      <c r="E68">
        <v>4</v>
      </c>
      <c r="F68">
        <v>8</v>
      </c>
      <c r="G68">
        <v>1</v>
      </c>
      <c r="H68">
        <v>0</v>
      </c>
      <c r="I68">
        <v>0</v>
      </c>
      <c r="J68">
        <v>15</v>
      </c>
      <c r="K68">
        <v>6</v>
      </c>
      <c r="L68">
        <v>30</v>
      </c>
      <c r="M68">
        <v>18</v>
      </c>
      <c r="N68">
        <v>7</v>
      </c>
      <c r="O68">
        <v>2</v>
      </c>
      <c r="P68">
        <v>23</v>
      </c>
      <c r="Q68">
        <v>10</v>
      </c>
      <c r="R68">
        <v>0</v>
      </c>
    </row>
    <row r="69" spans="1:18">
      <c r="A69" t="s">
        <v>624</v>
      </c>
      <c r="B69" s="3" t="s">
        <v>199</v>
      </c>
      <c r="C69">
        <v>0</v>
      </c>
      <c r="D69">
        <v>1</v>
      </c>
      <c r="E69">
        <v>7</v>
      </c>
      <c r="F69">
        <v>5</v>
      </c>
      <c r="G69">
        <v>1</v>
      </c>
      <c r="H69">
        <v>1</v>
      </c>
      <c r="I69">
        <v>1</v>
      </c>
      <c r="J69">
        <v>19</v>
      </c>
      <c r="K69">
        <v>5</v>
      </c>
      <c r="L69">
        <v>50</v>
      </c>
      <c r="M69">
        <v>91</v>
      </c>
      <c r="N69">
        <v>27</v>
      </c>
      <c r="O69">
        <v>3</v>
      </c>
      <c r="P69">
        <v>29</v>
      </c>
      <c r="Q69">
        <v>2</v>
      </c>
      <c r="R69">
        <v>0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41</v>
      </c>
      <c r="B1" s="46" t="s">
        <v>806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1417</v>
      </c>
      <c r="C2" s="31" t="s">
        <v>1392</v>
      </c>
      <c r="D2" s="68">
        <v>59</v>
      </c>
      <c r="E2" s="48"/>
      <c r="F2" s="48"/>
      <c r="G2" s="70" t="s">
        <v>63</v>
      </c>
      <c r="H2" s="71"/>
      <c r="I2" s="71"/>
      <c r="J2" s="72"/>
      <c r="K2" s="62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2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v>42414</v>
      </c>
      <c r="C4" s="28" t="s">
        <v>1389</v>
      </c>
      <c r="D4" s="29"/>
      <c r="E4" s="29"/>
      <c r="F4" s="29"/>
      <c r="G4" s="75">
        <f>ROUND($D$2/12*MONTH,0)</f>
        <v>10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EAST_ZONE_GRAPH_DATA!$G$39</f>
        <v>9</v>
      </c>
      <c r="H5" s="79"/>
      <c r="I5" s="79"/>
      <c r="J5" s="80"/>
      <c r="K5" s="50">
        <f>$L$27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807</v>
      </c>
      <c r="B10" s="23" t="s">
        <v>808</v>
      </c>
      <c r="C10" s="4" t="s">
        <v>862</v>
      </c>
      <c r="D10" s="4" t="s">
        <v>863</v>
      </c>
      <c r="E10" s="4" t="str">
        <f>CONCATENATE(YEAR,":",MONTH,":",WEEK,":",WEEKDAY,":",$A10)</f>
        <v>2016:2:3:7:ZHUNAN_E</v>
      </c>
      <c r="F10" s="4">
        <f>MATCH($E10,REPORT_DATA_BY_COMP!$A:$A,0)</f>
        <v>585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1</v>
      </c>
      <c r="Q10" s="11">
        <f>IFERROR(INDEX(REPORT_DATA_BY_COMP!$A:$AH,$F10,MATCH(Q$8,REPORT_DATA_BY_COMP!$A$1:$AH$1,0)), "")</f>
        <v>2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809</v>
      </c>
      <c r="B11" s="23" t="s">
        <v>810</v>
      </c>
      <c r="C11" s="4" t="s">
        <v>864</v>
      </c>
      <c r="D11" s="4" t="s">
        <v>865</v>
      </c>
      <c r="E11" s="4" t="str">
        <f>CONCATENATE(YEAR,":",MONTH,":",WEEK,":",WEEKDAY,":",$A11)</f>
        <v>2016:2:3:7:XIANGSHAN_A</v>
      </c>
      <c r="F11" s="4">
        <f>MATCH($E11,REPORT_DATA_BY_COMP!$A:$A,0)</f>
        <v>553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16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811</v>
      </c>
      <c r="B12" s="23" t="s">
        <v>812</v>
      </c>
      <c r="C12" s="4" t="s">
        <v>866</v>
      </c>
      <c r="D12" s="4" t="s">
        <v>867</v>
      </c>
      <c r="E12" s="4" t="str">
        <f>CONCATENATE(YEAR,":",MONTH,":",WEEK,":",WEEKDAY,":",$A12)</f>
        <v>2016:2:3:7:XIANGSHAN_B</v>
      </c>
      <c r="F12" s="4">
        <f>MATCH($E12,REPORT_DATA_BY_COMP!$A:$A,0)</f>
        <v>554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30</v>
      </c>
      <c r="R12" s="11">
        <f>IFERROR(INDEX(REPORT_DATA_BY_COMP!$A:$AH,$F12,MATCH(R$8,REPORT_DATA_BY_COMP!$A$1:$AH$1,0)), "")</f>
        <v>9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813</v>
      </c>
      <c r="B13" s="23" t="s">
        <v>814</v>
      </c>
      <c r="C13" s="4" t="s">
        <v>868</v>
      </c>
      <c r="D13" s="4" t="s">
        <v>869</v>
      </c>
      <c r="E13" s="4" t="str">
        <f>CONCATENATE(YEAR,":",MONTH,":",WEEK,":",WEEKDAY,":",$A13)</f>
        <v>2016:2:3:7:ZHUNAN_S</v>
      </c>
      <c r="F13" s="4">
        <f>MATCH($E13,REPORT_DATA_BY_COMP!$A:$A,0)</f>
        <v>586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2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2</v>
      </c>
      <c r="I14" s="12">
        <f t="shared" si="0"/>
        <v>3</v>
      </c>
      <c r="J14" s="12">
        <f t="shared" si="0"/>
        <v>2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9</v>
      </c>
      <c r="O14" s="12">
        <f t="shared" si="0"/>
        <v>3</v>
      </c>
      <c r="P14" s="12">
        <f t="shared" si="0"/>
        <v>17</v>
      </c>
      <c r="Q14" s="12">
        <f t="shared" si="0"/>
        <v>58</v>
      </c>
      <c r="R14" s="12">
        <f t="shared" si="0"/>
        <v>18</v>
      </c>
      <c r="S14" s="12">
        <f t="shared" si="0"/>
        <v>0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1437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815</v>
      </c>
      <c r="B16" s="23" t="s">
        <v>816</v>
      </c>
      <c r="C16" s="4" t="s">
        <v>870</v>
      </c>
      <c r="D16" s="4" t="s">
        <v>871</v>
      </c>
      <c r="E16" s="4" t="str">
        <f>CONCATENATE(YEAR,":",MONTH,":",WEEK,":",WEEKDAY,":",$A16)</f>
        <v>2016:2:3:7:TOUFEN_E</v>
      </c>
      <c r="F16" s="4">
        <f>MATCH($E16,REPORT_DATA_BY_COMP!$A:$A,0)</f>
        <v>545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14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6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2" t="s">
        <v>817</v>
      </c>
      <c r="B17" s="23" t="s">
        <v>818</v>
      </c>
      <c r="C17" s="4" t="s">
        <v>872</v>
      </c>
      <c r="D17" s="4" t="s">
        <v>873</v>
      </c>
      <c r="E17" s="4" t="str">
        <f>CONCATENATE(YEAR,":",MONTH,":",WEEK,":",WEEKDAY,":",$A17)</f>
        <v>2016:2:3:7:MIAOLI_B_E</v>
      </c>
      <c r="F17" s="4">
        <f>MATCH($E17,REPORT_DATA_BY_COMP!$A:$A,0)</f>
        <v>516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1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5</v>
      </c>
      <c r="R17" s="11">
        <f>IFERROR(INDEX(REPORT_DATA_BY_COMP!$A:$AH,$F17,MATCH(R$8,REPORT_DATA_BY_COMP!$A$1:$AH$1,0)), "")</f>
        <v>1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2" t="s">
        <v>819</v>
      </c>
      <c r="B18" s="23" t="s">
        <v>820</v>
      </c>
      <c r="C18" s="4" t="s">
        <v>874</v>
      </c>
      <c r="D18" s="4" t="s">
        <v>875</v>
      </c>
      <c r="E18" s="4" t="str">
        <f>CONCATENATE(YEAR,":",MONTH,":",WEEK,":",WEEKDAY,":",$A18)</f>
        <v>2016:2:3:7:MIAOLI_A_E</v>
      </c>
      <c r="F18" s="4">
        <f>MATCH($E18,REPORT_DATA_BY_COMP!$A:$A,0)</f>
        <v>515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4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3</v>
      </c>
      <c r="U18" s="11">
        <f>IFERROR(INDEX(REPORT_DATA_BY_COMP!$A:$AH,$F18,MATCH(U$8,REPORT_DATA_BY_COMP!$A$1:$AH$1,0)), "")</f>
        <v>3</v>
      </c>
      <c r="V18" s="11">
        <f>IFERROR(INDEX(REPORT_DATA_BY_COMP!$A:$AH,$F18,MATCH(V$8,REPORT_DATA_BY_COMP!$A$1:$AH$1,0)), "")</f>
        <v>0</v>
      </c>
    </row>
    <row r="19" spans="1:22">
      <c r="B19" s="9" t="s">
        <v>1409</v>
      </c>
      <c r="C19" s="10"/>
      <c r="D19" s="10"/>
      <c r="E19" s="10"/>
      <c r="F19" s="10"/>
      <c r="G19" s="12">
        <f t="shared" ref="G19:V19" si="1">SUM(G16:G18)</f>
        <v>0</v>
      </c>
      <c r="H19" s="12">
        <f t="shared" si="1"/>
        <v>2</v>
      </c>
      <c r="I19" s="12">
        <f t="shared" si="1"/>
        <v>3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10</v>
      </c>
      <c r="O19" s="12">
        <f t="shared" si="1"/>
        <v>8</v>
      </c>
      <c r="P19" s="12">
        <f t="shared" si="1"/>
        <v>26</v>
      </c>
      <c r="Q19" s="12">
        <f t="shared" si="1"/>
        <v>23</v>
      </c>
      <c r="R19" s="12">
        <f t="shared" si="1"/>
        <v>11</v>
      </c>
      <c r="S19" s="12">
        <f t="shared" si="1"/>
        <v>1</v>
      </c>
      <c r="T19" s="12">
        <f t="shared" si="1"/>
        <v>10</v>
      </c>
      <c r="U19" s="12">
        <f t="shared" si="1"/>
        <v>6</v>
      </c>
      <c r="V19" s="12">
        <f t="shared" si="1"/>
        <v>0</v>
      </c>
    </row>
    <row r="20" spans="1:22">
      <c r="A20" s="55"/>
      <c r="B20" s="3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2"/>
    </row>
    <row r="21" spans="1:22">
      <c r="B21" s="13" t="s">
        <v>1407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4" t="s">
        <v>1381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4" t="s">
        <v>1380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4" t="s">
        <v>1382</v>
      </c>
      <c r="C24" s="14"/>
      <c r="D24" s="14"/>
      <c r="E24" s="14" t="str">
        <f>CONCATENATE(YEAR,":",MONTH,":3:",WEEKLY_REPORT_DAY,":", $A$1)</f>
        <v>2016:2:3:7:ZHUNAN</v>
      </c>
      <c r="F24" s="14">
        <f>MATCH($E24,REPORT_DATA_BY_ZONE!$A:$A, 0)</f>
        <v>66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4</v>
      </c>
      <c r="I24" s="11">
        <f>IFERROR(INDEX(REPORT_DATA_BY_ZONE!$A:$AH,$F24,MATCH(I$8,REPORT_DATA_BY_ZONE!$A$1:$AH$1,0)), "")</f>
        <v>6</v>
      </c>
      <c r="J24" s="11">
        <f>IFERROR(INDEX(REPORT_DATA_BY_ZONE!$A:$AH,$F24,MATCH(J$8,REPORT_DATA_BY_ZONE!$A$1:$AH$1,0)), "")</f>
        <v>6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0</v>
      </c>
      <c r="M24" s="11">
        <f>IFERROR(INDEX(REPORT_DATA_BY_ZONE!$A:$AH,$F24,MATCH(M$8,REPORT_DATA_BY_ZONE!$A$1:$AH$1,0)), "")</f>
        <v>0</v>
      </c>
      <c r="N24" s="11">
        <f>IFERROR(INDEX(REPORT_DATA_BY_ZONE!$A:$AH,$F24,MATCH(N$8,REPORT_DATA_BY_ZONE!$A$1:$AH$1,0)), "")</f>
        <v>19</v>
      </c>
      <c r="O24" s="11">
        <f>IFERROR(INDEX(REPORT_DATA_BY_ZONE!$A:$AH,$F24,MATCH(O$8,REPORT_DATA_BY_ZONE!$A$1:$AH$1,0)), "")</f>
        <v>11</v>
      </c>
      <c r="P24" s="11">
        <f>IFERROR(INDEX(REPORT_DATA_BY_ZONE!$A:$AH,$F24,MATCH(P$8,REPORT_DATA_BY_ZONE!$A$1:$AH$1,0)), "")</f>
        <v>43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29</v>
      </c>
      <c r="S24" s="11">
        <f>IFERROR(INDEX(REPORT_DATA_BY_ZONE!$A:$AH,$F24,MATCH(S$8,REPORT_DATA_BY_ZONE!$A$1:$AH$1,0)), "")</f>
        <v>1</v>
      </c>
      <c r="T24" s="11">
        <f>IFERROR(INDEX(REPORT_DATA_BY_ZONE!$A:$AH,$F24,MATCH(T$8,REPORT_DATA_BY_ZONE!$A$1:$AH$1,0)), "")</f>
        <v>25</v>
      </c>
      <c r="U24" s="11">
        <f>IFERROR(INDEX(REPORT_DATA_BY_ZONE!$A:$AH,$F24,MATCH(U$8,REPORT_DATA_BY_ZONE!$A$1:$AH$1,0)), "")</f>
        <v>10</v>
      </c>
      <c r="V24" s="11">
        <f>IFERROR(INDEX(REPORT_DATA_BY_ZONE!$A:$AH,$F24,MATCH(V$8,REPORT_DATA_BY_ZONE!$A$1:$AH$1,0)), "")</f>
        <v>0</v>
      </c>
    </row>
    <row r="25" spans="1:22">
      <c r="B25" s="24" t="s">
        <v>1383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4" t="s">
        <v>1384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1409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7</v>
      </c>
      <c r="I27" s="19">
        <f t="shared" si="2"/>
        <v>18</v>
      </c>
      <c r="J27" s="19">
        <f t="shared" si="2"/>
        <v>16</v>
      </c>
      <c r="K27" s="19">
        <f t="shared" si="2"/>
        <v>2</v>
      </c>
      <c r="L27" s="19">
        <f t="shared" si="2"/>
        <v>2</v>
      </c>
      <c r="M27" s="19">
        <f t="shared" si="2"/>
        <v>2</v>
      </c>
      <c r="N27" s="19">
        <f t="shared" si="2"/>
        <v>54</v>
      </c>
      <c r="O27" s="19">
        <f t="shared" si="2"/>
        <v>26</v>
      </c>
      <c r="P27" s="19">
        <f t="shared" si="2"/>
        <v>125</v>
      </c>
      <c r="Q27" s="19">
        <f t="shared" si="2"/>
        <v>230</v>
      </c>
      <c r="R27" s="19">
        <f t="shared" si="2"/>
        <v>73</v>
      </c>
      <c r="S27" s="19">
        <f t="shared" si="2"/>
        <v>5</v>
      </c>
      <c r="T27" s="19">
        <f t="shared" si="2"/>
        <v>75</v>
      </c>
      <c r="U27" s="19">
        <f t="shared" si="2"/>
        <v>22</v>
      </c>
      <c r="V27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1567" priority="79" operator="lessThan">
      <formula>0.5</formula>
    </cfRule>
    <cfRule type="cellIs" dxfId="1566" priority="80" operator="greaterThan">
      <formula>0.5</formula>
    </cfRule>
  </conditionalFormatting>
  <conditionalFormatting sqref="N10:N11">
    <cfRule type="cellIs" dxfId="1565" priority="77" operator="lessThan">
      <formula>4.5</formula>
    </cfRule>
    <cfRule type="cellIs" dxfId="1564" priority="78" operator="greaterThan">
      <formula>5.5</formula>
    </cfRule>
  </conditionalFormatting>
  <conditionalFormatting sqref="O10:O11">
    <cfRule type="cellIs" dxfId="1563" priority="75" operator="lessThan">
      <formula>1.5</formula>
    </cfRule>
    <cfRule type="cellIs" dxfId="1562" priority="76" operator="greaterThan">
      <formula>2.5</formula>
    </cfRule>
  </conditionalFormatting>
  <conditionalFormatting sqref="P10:P11">
    <cfRule type="cellIs" dxfId="1561" priority="73" operator="lessThan">
      <formula>4.5</formula>
    </cfRule>
    <cfRule type="cellIs" dxfId="1560" priority="74" operator="greaterThan">
      <formula>7.5</formula>
    </cfRule>
  </conditionalFormatting>
  <conditionalFormatting sqref="R10:S11">
    <cfRule type="cellIs" dxfId="1559" priority="71" operator="lessThan">
      <formula>2.5</formula>
    </cfRule>
    <cfRule type="cellIs" dxfId="1558" priority="72" operator="greaterThan">
      <formula>4.5</formula>
    </cfRule>
  </conditionalFormatting>
  <conditionalFormatting sqref="T10:T11">
    <cfRule type="cellIs" dxfId="1557" priority="69" operator="lessThan">
      <formula>2.5</formula>
    </cfRule>
    <cfRule type="cellIs" dxfId="1556" priority="70" operator="greaterThan">
      <formula>4.5</formula>
    </cfRule>
  </conditionalFormatting>
  <conditionalFormatting sqref="U10:U11">
    <cfRule type="cellIs" dxfId="1555" priority="68" operator="greaterThan">
      <formula>1.5</formula>
    </cfRule>
  </conditionalFormatting>
  <conditionalFormatting sqref="L10:V11">
    <cfRule type="expression" dxfId="1554" priority="65">
      <formula>L10=""</formula>
    </cfRule>
  </conditionalFormatting>
  <conditionalFormatting sqref="S10:S11">
    <cfRule type="cellIs" dxfId="1553" priority="66" operator="greaterThan">
      <formula>0.5</formula>
    </cfRule>
    <cfRule type="cellIs" dxfId="1552" priority="67" operator="lessThan">
      <formula>0.5</formula>
    </cfRule>
  </conditionalFormatting>
  <conditionalFormatting sqref="L13:M13">
    <cfRule type="cellIs" dxfId="1551" priority="63" operator="lessThan">
      <formula>0.5</formula>
    </cfRule>
    <cfRule type="cellIs" dxfId="1550" priority="64" operator="greaterThan">
      <formula>0.5</formula>
    </cfRule>
  </conditionalFormatting>
  <conditionalFormatting sqref="N13">
    <cfRule type="cellIs" dxfId="1549" priority="61" operator="lessThan">
      <formula>4.5</formula>
    </cfRule>
    <cfRule type="cellIs" dxfId="1548" priority="62" operator="greaterThan">
      <formula>5.5</formula>
    </cfRule>
  </conditionalFormatting>
  <conditionalFormatting sqref="O13">
    <cfRule type="cellIs" dxfId="1547" priority="59" operator="lessThan">
      <formula>1.5</formula>
    </cfRule>
    <cfRule type="cellIs" dxfId="1546" priority="60" operator="greaterThan">
      <formula>2.5</formula>
    </cfRule>
  </conditionalFormatting>
  <conditionalFormatting sqref="P13">
    <cfRule type="cellIs" dxfId="1545" priority="57" operator="lessThan">
      <formula>4.5</formula>
    </cfRule>
    <cfRule type="cellIs" dxfId="1544" priority="58" operator="greaterThan">
      <formula>7.5</formula>
    </cfRule>
  </conditionalFormatting>
  <conditionalFormatting sqref="R13:S13">
    <cfRule type="cellIs" dxfId="1543" priority="55" operator="lessThan">
      <formula>2.5</formula>
    </cfRule>
    <cfRule type="cellIs" dxfId="1542" priority="56" operator="greaterThan">
      <formula>4.5</formula>
    </cfRule>
  </conditionalFormatting>
  <conditionalFormatting sqref="T13">
    <cfRule type="cellIs" dxfId="1541" priority="53" operator="lessThan">
      <formula>2.5</formula>
    </cfRule>
    <cfRule type="cellIs" dxfId="1540" priority="54" operator="greaterThan">
      <formula>4.5</formula>
    </cfRule>
  </conditionalFormatting>
  <conditionalFormatting sqref="U13">
    <cfRule type="cellIs" dxfId="1539" priority="52" operator="greaterThan">
      <formula>1.5</formula>
    </cfRule>
  </conditionalFormatting>
  <conditionalFormatting sqref="L13:V13">
    <cfRule type="expression" dxfId="1538" priority="49">
      <formula>L13=""</formula>
    </cfRule>
  </conditionalFormatting>
  <conditionalFormatting sqref="S13">
    <cfRule type="cellIs" dxfId="1537" priority="50" operator="greaterThan">
      <formula>0.5</formula>
    </cfRule>
    <cfRule type="cellIs" dxfId="1536" priority="51" operator="lessThan">
      <formula>0.5</formula>
    </cfRule>
  </conditionalFormatting>
  <conditionalFormatting sqref="L16:M16 L18:M18">
    <cfRule type="cellIs" dxfId="1535" priority="47" operator="lessThan">
      <formula>0.5</formula>
    </cfRule>
    <cfRule type="cellIs" dxfId="1534" priority="48" operator="greaterThan">
      <formula>0.5</formula>
    </cfRule>
  </conditionalFormatting>
  <conditionalFormatting sqref="N16 N18">
    <cfRule type="cellIs" dxfId="1533" priority="45" operator="lessThan">
      <formula>4.5</formula>
    </cfRule>
    <cfRule type="cellIs" dxfId="1532" priority="46" operator="greaterThan">
      <formula>5.5</formula>
    </cfRule>
  </conditionalFormatting>
  <conditionalFormatting sqref="O16 O18">
    <cfRule type="cellIs" dxfId="1531" priority="43" operator="lessThan">
      <formula>1.5</formula>
    </cfRule>
    <cfRule type="cellIs" dxfId="1530" priority="44" operator="greaterThan">
      <formula>2.5</formula>
    </cfRule>
  </conditionalFormatting>
  <conditionalFormatting sqref="P16 P18">
    <cfRule type="cellIs" dxfId="1529" priority="41" operator="lessThan">
      <formula>4.5</formula>
    </cfRule>
    <cfRule type="cellIs" dxfId="1528" priority="42" operator="greaterThan">
      <formula>7.5</formula>
    </cfRule>
  </conditionalFormatting>
  <conditionalFormatting sqref="R16:S16 R18:S18">
    <cfRule type="cellIs" dxfId="1527" priority="39" operator="lessThan">
      <formula>2.5</formula>
    </cfRule>
    <cfRule type="cellIs" dxfId="1526" priority="40" operator="greaterThan">
      <formula>4.5</formula>
    </cfRule>
  </conditionalFormatting>
  <conditionalFormatting sqref="T16 T18">
    <cfRule type="cellIs" dxfId="1525" priority="37" operator="lessThan">
      <formula>2.5</formula>
    </cfRule>
    <cfRule type="cellIs" dxfId="1524" priority="38" operator="greaterThan">
      <formula>4.5</formula>
    </cfRule>
  </conditionalFormatting>
  <conditionalFormatting sqref="U16 U18">
    <cfRule type="cellIs" dxfId="1523" priority="36" operator="greaterThan">
      <formula>1.5</formula>
    </cfRule>
  </conditionalFormatting>
  <conditionalFormatting sqref="L16:V16 L18:V18">
    <cfRule type="expression" dxfId="1522" priority="33">
      <formula>L16=""</formula>
    </cfRule>
  </conditionalFormatting>
  <conditionalFormatting sqref="S16 S18">
    <cfRule type="cellIs" dxfId="1521" priority="34" operator="greaterThan">
      <formula>0.5</formula>
    </cfRule>
    <cfRule type="cellIs" dxfId="1520" priority="35" operator="lessThan">
      <formula>0.5</formula>
    </cfRule>
  </conditionalFormatting>
  <conditionalFormatting sqref="L12:M12">
    <cfRule type="cellIs" dxfId="1519" priority="31" operator="lessThan">
      <formula>0.5</formula>
    </cfRule>
    <cfRule type="cellIs" dxfId="1518" priority="32" operator="greaterThan">
      <formula>0.5</formula>
    </cfRule>
  </conditionalFormatting>
  <conditionalFormatting sqref="N12">
    <cfRule type="cellIs" dxfId="1517" priority="29" operator="lessThan">
      <formula>4.5</formula>
    </cfRule>
    <cfRule type="cellIs" dxfId="1516" priority="30" operator="greaterThan">
      <formula>5.5</formula>
    </cfRule>
  </conditionalFormatting>
  <conditionalFormatting sqref="O12">
    <cfRule type="cellIs" dxfId="1515" priority="27" operator="lessThan">
      <formula>1.5</formula>
    </cfRule>
    <cfRule type="cellIs" dxfId="1514" priority="28" operator="greaterThan">
      <formula>2.5</formula>
    </cfRule>
  </conditionalFormatting>
  <conditionalFormatting sqref="P12">
    <cfRule type="cellIs" dxfId="1513" priority="25" operator="lessThan">
      <formula>4.5</formula>
    </cfRule>
    <cfRule type="cellIs" dxfId="1512" priority="26" operator="greaterThan">
      <formula>7.5</formula>
    </cfRule>
  </conditionalFormatting>
  <conditionalFormatting sqref="R12:S12">
    <cfRule type="cellIs" dxfId="1511" priority="23" operator="lessThan">
      <formula>2.5</formula>
    </cfRule>
    <cfRule type="cellIs" dxfId="1510" priority="24" operator="greaterThan">
      <formula>4.5</formula>
    </cfRule>
  </conditionalFormatting>
  <conditionalFormatting sqref="T12">
    <cfRule type="cellIs" dxfId="1509" priority="21" operator="lessThan">
      <formula>2.5</formula>
    </cfRule>
    <cfRule type="cellIs" dxfId="1508" priority="22" operator="greaterThan">
      <formula>4.5</formula>
    </cfRule>
  </conditionalFormatting>
  <conditionalFormatting sqref="U12">
    <cfRule type="cellIs" dxfId="1507" priority="20" operator="greaterThan">
      <formula>1.5</formula>
    </cfRule>
  </conditionalFormatting>
  <conditionalFormatting sqref="L12:V12">
    <cfRule type="expression" dxfId="1506" priority="17">
      <formula>L12=""</formula>
    </cfRule>
  </conditionalFormatting>
  <conditionalFormatting sqref="S12">
    <cfRule type="cellIs" dxfId="1505" priority="18" operator="greaterThan">
      <formula>0.5</formula>
    </cfRule>
    <cfRule type="cellIs" dxfId="1504" priority="19" operator="lessThan">
      <formula>0.5</formula>
    </cfRule>
  </conditionalFormatting>
  <conditionalFormatting sqref="L17:M17">
    <cfRule type="cellIs" dxfId="1503" priority="15" operator="lessThan">
      <formula>0.5</formula>
    </cfRule>
    <cfRule type="cellIs" dxfId="1502" priority="16" operator="greaterThan">
      <formula>0.5</formula>
    </cfRule>
  </conditionalFormatting>
  <conditionalFormatting sqref="N17">
    <cfRule type="cellIs" dxfId="1501" priority="13" operator="lessThan">
      <formula>4.5</formula>
    </cfRule>
    <cfRule type="cellIs" dxfId="1500" priority="14" operator="greaterThan">
      <formula>5.5</formula>
    </cfRule>
  </conditionalFormatting>
  <conditionalFormatting sqref="O17">
    <cfRule type="cellIs" dxfId="1499" priority="11" operator="lessThan">
      <formula>1.5</formula>
    </cfRule>
    <cfRule type="cellIs" dxfId="1498" priority="12" operator="greaterThan">
      <formula>2.5</formula>
    </cfRule>
  </conditionalFormatting>
  <conditionalFormatting sqref="P17">
    <cfRule type="cellIs" dxfId="1497" priority="9" operator="lessThan">
      <formula>4.5</formula>
    </cfRule>
    <cfRule type="cellIs" dxfId="1496" priority="10" operator="greaterThan">
      <formula>7.5</formula>
    </cfRule>
  </conditionalFormatting>
  <conditionalFormatting sqref="R17:S17">
    <cfRule type="cellIs" dxfId="1495" priority="7" operator="lessThan">
      <formula>2.5</formula>
    </cfRule>
    <cfRule type="cellIs" dxfId="1494" priority="8" operator="greaterThan">
      <formula>4.5</formula>
    </cfRule>
  </conditionalFormatting>
  <conditionalFormatting sqref="T17">
    <cfRule type="cellIs" dxfId="1493" priority="5" operator="lessThan">
      <formula>2.5</formula>
    </cfRule>
    <cfRule type="cellIs" dxfId="1492" priority="6" operator="greaterThan">
      <formula>4.5</formula>
    </cfRule>
  </conditionalFormatting>
  <conditionalFormatting sqref="U17">
    <cfRule type="cellIs" dxfId="1491" priority="4" operator="greaterThan">
      <formula>1.5</formula>
    </cfRule>
  </conditionalFormatting>
  <conditionalFormatting sqref="L17:V17">
    <cfRule type="expression" dxfId="1490" priority="1">
      <formula>L17=""</formula>
    </cfRule>
  </conditionalFormatting>
  <conditionalFormatting sqref="S17">
    <cfRule type="cellIs" dxfId="1489" priority="2" operator="greaterThan">
      <formula>0.5</formula>
    </cfRule>
    <cfRule type="cellIs" dxfId="148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H20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2014:1:0:0:ZHUNAN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2014:2:0:0:ZHUNAN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2014:3:0:0:ZHUNAN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2014:4:0:0:ZHUNAN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2014:5:0:0:ZHUNAN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2014:6:0:0:ZHUNAN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2014:7:0:0:ZHUNAN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2014:8:0:0:ZHUNAN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2014:9:0:0:ZHUNAN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2014:10:0:0:ZHUNAN</v>
      </c>
      <c r="F12" s="33">
        <f t="shared" ca="1" si="5"/>
        <v>10</v>
      </c>
      <c r="G12" s="26">
        <f t="shared" ca="1" si="6"/>
        <v>2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2014:11:0:0:ZHUNAN</v>
      </c>
      <c r="F13" s="33">
        <f t="shared" ca="1" si="5"/>
        <v>19</v>
      </c>
      <c r="G13" s="26">
        <f t="shared" ca="1" si="6"/>
        <v>1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2014:12:0:0:ZHUNAN</v>
      </c>
      <c r="F14" s="33">
        <f t="shared" ca="1" si="5"/>
        <v>28</v>
      </c>
      <c r="G14" s="26">
        <f t="shared" ca="1" si="6"/>
        <v>1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2015:1:0:0:ZHUNAN</v>
      </c>
      <c r="F15" s="33">
        <f t="shared" ca="1" si="5"/>
        <v>132</v>
      </c>
      <c r="G15" s="26">
        <f t="shared" ca="1" si="6"/>
        <v>1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2015:2:0:0:ZHUNAN</v>
      </c>
      <c r="F16" s="33">
        <f t="shared" ca="1" si="5"/>
        <v>142</v>
      </c>
      <c r="G16" s="26">
        <f t="shared" ca="1" si="6"/>
        <v>2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2015:3:0:0:ZHUNAN</v>
      </c>
      <c r="F17" s="33">
        <f t="shared" ca="1" si="5"/>
        <v>152</v>
      </c>
      <c r="G17" s="26">
        <f t="shared" ca="1" si="6"/>
        <v>4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2015:4:0:0:ZHUNAN</v>
      </c>
      <c r="F18" s="33">
        <f t="shared" ca="1" si="5"/>
        <v>162</v>
      </c>
      <c r="G18" s="26">
        <f t="shared" ca="1" si="6"/>
        <v>1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2015:5:0:0:ZHUNAN</v>
      </c>
      <c r="F19" s="33">
        <f t="shared" ca="1" si="5"/>
        <v>172</v>
      </c>
      <c r="G19" s="26">
        <f t="shared" ca="1" si="6"/>
        <v>1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2015:6:0:0:ZHUNAN</v>
      </c>
      <c r="F20" s="33">
        <f t="shared" ca="1" si="5"/>
        <v>182</v>
      </c>
      <c r="G20" s="26">
        <f t="shared" ca="1" si="6"/>
        <v>3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2015:7:0:0:ZHUNAN</v>
      </c>
      <c r="F21" s="33">
        <f t="shared" ca="1" si="5"/>
        <v>192</v>
      </c>
      <c r="G21" s="26">
        <f t="shared" ca="1" si="6"/>
        <v>2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2015:8:0:0:ZHUNAN</v>
      </c>
      <c r="F22" s="33">
        <f t="shared" ca="1" si="5"/>
        <v>202</v>
      </c>
      <c r="G22" s="26">
        <f t="shared" ca="1" si="6"/>
        <v>2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2015:9:0:0:ZHUNAN</v>
      </c>
      <c r="F23" s="33">
        <f t="shared" ca="1" si="5"/>
        <v>212</v>
      </c>
      <c r="G23" s="26">
        <f t="shared" ca="1" si="6"/>
        <v>2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2015:10:0:0:ZHUNAN</v>
      </c>
      <c r="F24" s="33">
        <f t="shared" ca="1" si="5"/>
        <v>102</v>
      </c>
      <c r="G24" s="26">
        <f t="shared" ca="1" si="6"/>
        <v>0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2015:11:0:0:ZHUNAN</v>
      </c>
      <c r="F25" s="33">
        <f t="shared" ca="1" si="5"/>
        <v>112</v>
      </c>
      <c r="G25" s="26">
        <f t="shared" ca="1" si="6"/>
        <v>1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2015:12:0:0:ZHUNAN</v>
      </c>
      <c r="F26" s="33">
        <f t="shared" ca="1" si="5"/>
        <v>123</v>
      </c>
      <c r="G26" s="26">
        <f t="shared" ca="1" si="6"/>
        <v>1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2016:1:0:0:ZHUNAN</v>
      </c>
      <c r="F27" s="33">
        <f t="shared" ca="1" si="5"/>
        <v>223</v>
      </c>
      <c r="G27" s="26">
        <f t="shared" ca="1" si="6"/>
        <v>5</v>
      </c>
      <c r="H27" s="26">
        <f t="shared" si="3"/>
        <v>8</v>
      </c>
      <c r="I27" s="33">
        <f t="shared" ca="1" si="7"/>
        <v>12</v>
      </c>
      <c r="J27" s="11">
        <f t="shared" ca="1" si="8"/>
        <v>2</v>
      </c>
      <c r="K27" s="11">
        <f t="shared" ca="1" si="8"/>
        <v>0</v>
      </c>
      <c r="L27" s="11">
        <f t="shared" ca="1" si="8"/>
        <v>0</v>
      </c>
      <c r="M27" s="11">
        <f t="shared" ca="1" si="8"/>
        <v>0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2015:12:1:7:ZHUNAN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2</v>
      </c>
      <c r="AA27" s="26">
        <f t="shared" ref="AA27:AA38" ca="1" si="14">6*$B$45</f>
        <v>42</v>
      </c>
      <c r="AB27" s="26">
        <f t="shared" ref="AB27:AB38" ca="1" si="15">3*$B$45</f>
        <v>21</v>
      </c>
      <c r="AC27" s="26">
        <f t="shared" ref="AC27:AC38" ca="1" si="16">5*$B$45</f>
        <v>35</v>
      </c>
      <c r="AD27" s="26">
        <f t="shared" ref="AD27:AD38" ca="1" si="17">1*$B$45</f>
        <v>7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2016:2:0:0:ZHUNAN</v>
      </c>
      <c r="F28" s="33">
        <f t="shared" ca="1" si="5"/>
        <v>234</v>
      </c>
      <c r="G28" s="26">
        <f t="shared" ca="1" si="6"/>
        <v>2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2015:12:2:7:ZHUNAN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2</v>
      </c>
      <c r="AA28" s="26">
        <f t="shared" ca="1" si="14"/>
        <v>42</v>
      </c>
      <c r="AB28" s="26">
        <f t="shared" ca="1" si="15"/>
        <v>21</v>
      </c>
      <c r="AC28" s="26">
        <f t="shared" ca="1" si="16"/>
        <v>35</v>
      </c>
      <c r="AD28" s="26">
        <f t="shared" ca="1" si="17"/>
        <v>7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2016:3:0:0:ZHUNAN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2015:12:3:7:ZHUNAN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2</v>
      </c>
      <c r="AA29" s="26">
        <f t="shared" ca="1" si="14"/>
        <v>42</v>
      </c>
      <c r="AB29" s="26">
        <f t="shared" ca="1" si="15"/>
        <v>21</v>
      </c>
      <c r="AC29" s="26">
        <f t="shared" ca="1" si="16"/>
        <v>35</v>
      </c>
      <c r="AD29" s="26">
        <f t="shared" ca="1" si="17"/>
        <v>7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2016:4:0:0:ZHUNAN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2015:12:4:7:ZHUNAN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2</v>
      </c>
      <c r="AA30" s="26">
        <f t="shared" ca="1" si="14"/>
        <v>42</v>
      </c>
      <c r="AB30" s="26">
        <f t="shared" ca="1" si="15"/>
        <v>21</v>
      </c>
      <c r="AC30" s="26">
        <f t="shared" ca="1" si="16"/>
        <v>35</v>
      </c>
      <c r="AD30" s="26">
        <f t="shared" ca="1" si="17"/>
        <v>7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2016:5:0:0:ZHUNAN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2016:1:1:7:ZHUNAN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2</v>
      </c>
      <c r="AA31" s="26">
        <f t="shared" ca="1" si="14"/>
        <v>42</v>
      </c>
      <c r="AB31" s="26">
        <f t="shared" ca="1" si="15"/>
        <v>21</v>
      </c>
      <c r="AC31" s="26">
        <f t="shared" ca="1" si="16"/>
        <v>35</v>
      </c>
      <c r="AD31" s="26">
        <f t="shared" ca="1" si="17"/>
        <v>7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2016:6:0:0:ZHUNAN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2016:1:2:7:ZHUNAN</v>
      </c>
      <c r="T32" s="33">
        <f t="shared" ca="1" si="18"/>
        <v>12</v>
      </c>
      <c r="U32" s="26">
        <f t="shared" ca="1" si="19"/>
        <v>0</v>
      </c>
      <c r="V32" s="26">
        <f t="shared" ca="1" si="12"/>
        <v>32</v>
      </c>
      <c r="W32" s="26">
        <f t="shared" ca="1" si="12"/>
        <v>0</v>
      </c>
      <c r="X32" s="26">
        <f t="shared" ca="1" si="12"/>
        <v>20</v>
      </c>
      <c r="Y32" s="26">
        <f t="shared" ca="1" si="12"/>
        <v>0</v>
      </c>
      <c r="Z32" s="26">
        <f t="shared" ca="1" si="13"/>
        <v>2</v>
      </c>
      <c r="AA32" s="26">
        <f t="shared" ca="1" si="14"/>
        <v>42</v>
      </c>
      <c r="AB32" s="26">
        <f t="shared" ca="1" si="15"/>
        <v>21</v>
      </c>
      <c r="AC32" s="26">
        <f t="shared" ca="1" si="16"/>
        <v>35</v>
      </c>
      <c r="AD32" s="26">
        <f t="shared" ca="1" si="17"/>
        <v>7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2016:7:0:0:ZHUNAN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2016:1:3:7:ZHUNAN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2</v>
      </c>
      <c r="AA33" s="26">
        <f t="shared" ca="1" si="14"/>
        <v>42</v>
      </c>
      <c r="AB33" s="26">
        <f t="shared" ca="1" si="15"/>
        <v>21</v>
      </c>
      <c r="AC33" s="26">
        <f t="shared" ca="1" si="16"/>
        <v>35</v>
      </c>
      <c r="AD33" s="26">
        <f t="shared" ca="1" si="17"/>
        <v>7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2016:8:0:0:ZHUNAN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2016:1:4:7:ZHUNAN</v>
      </c>
      <c r="T34" s="33">
        <f t="shared" ca="1" si="18"/>
        <v>23</v>
      </c>
      <c r="U34" s="26">
        <f t="shared" ca="1" si="19"/>
        <v>3</v>
      </c>
      <c r="V34" s="26">
        <f t="shared" ca="1" si="12"/>
        <v>27</v>
      </c>
      <c r="W34" s="26">
        <f t="shared" ca="1" si="12"/>
        <v>9</v>
      </c>
      <c r="X34" s="26">
        <f t="shared" ca="1" si="12"/>
        <v>29</v>
      </c>
      <c r="Y34" s="26">
        <f t="shared" ca="1" si="12"/>
        <v>0</v>
      </c>
      <c r="Z34" s="26">
        <f t="shared" ca="1" si="13"/>
        <v>2</v>
      </c>
      <c r="AA34" s="26">
        <f t="shared" ca="1" si="14"/>
        <v>42</v>
      </c>
      <c r="AB34" s="26">
        <f t="shared" ca="1" si="15"/>
        <v>21</v>
      </c>
      <c r="AC34" s="26">
        <f t="shared" ca="1" si="16"/>
        <v>35</v>
      </c>
      <c r="AD34" s="26">
        <f t="shared" ca="1" si="17"/>
        <v>7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2016:9:0:0:ZHUNAN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2016:1:5:7:ZHUNAN</v>
      </c>
      <c r="T35" s="33">
        <f t="shared" ca="1" si="18"/>
        <v>34</v>
      </c>
      <c r="U35" s="26">
        <f t="shared" ca="1" si="19"/>
        <v>2</v>
      </c>
      <c r="V35" s="26">
        <f t="shared" ca="1" si="12"/>
        <v>28</v>
      </c>
      <c r="W35" s="26">
        <f t="shared" ca="1" si="12"/>
        <v>16</v>
      </c>
      <c r="X35" s="26">
        <f t="shared" ca="1" si="12"/>
        <v>24</v>
      </c>
      <c r="Y35" s="26">
        <f t="shared" ca="1" si="12"/>
        <v>0</v>
      </c>
      <c r="Z35" s="26">
        <f t="shared" ca="1" si="13"/>
        <v>2</v>
      </c>
      <c r="AA35" s="26">
        <f t="shared" ca="1" si="14"/>
        <v>42</v>
      </c>
      <c r="AB35" s="26">
        <f t="shared" ca="1" si="15"/>
        <v>21</v>
      </c>
      <c r="AC35" s="26">
        <f t="shared" ca="1" si="16"/>
        <v>35</v>
      </c>
      <c r="AD35" s="26">
        <f t="shared" ca="1" si="17"/>
        <v>7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2016:10:0:0:ZHUNAN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2016:2:1:7:ZHUNAN</v>
      </c>
      <c r="T36" s="33">
        <f t="shared" ca="1" si="18"/>
        <v>45</v>
      </c>
      <c r="U36" s="26">
        <f t="shared" ca="1" si="19"/>
        <v>0</v>
      </c>
      <c r="V36" s="26">
        <f t="shared" ca="1" si="12"/>
        <v>22</v>
      </c>
      <c r="W36" s="26">
        <f t="shared" ca="1" si="12"/>
        <v>6</v>
      </c>
      <c r="X36" s="26">
        <f t="shared" ca="1" si="12"/>
        <v>23</v>
      </c>
      <c r="Y36" s="26">
        <f t="shared" ca="1" si="12"/>
        <v>0</v>
      </c>
      <c r="Z36" s="26">
        <f t="shared" ca="1" si="13"/>
        <v>2</v>
      </c>
      <c r="AA36" s="26">
        <f t="shared" ca="1" si="14"/>
        <v>42</v>
      </c>
      <c r="AB36" s="26">
        <f t="shared" ca="1" si="15"/>
        <v>21</v>
      </c>
      <c r="AC36" s="26">
        <f t="shared" ca="1" si="16"/>
        <v>35</v>
      </c>
      <c r="AD36" s="26">
        <f t="shared" ca="1" si="17"/>
        <v>7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2016:11:0:0:ZHUNAN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2016:2:2:7:ZHUNAN</v>
      </c>
      <c r="T37" s="33">
        <f t="shared" ca="1" si="18"/>
        <v>56</v>
      </c>
      <c r="U37" s="26">
        <f t="shared" ca="1" si="19"/>
        <v>2</v>
      </c>
      <c r="V37" s="26">
        <f t="shared" ca="1" si="12"/>
        <v>13</v>
      </c>
      <c r="W37" s="26">
        <f t="shared" ca="1" si="12"/>
        <v>9</v>
      </c>
      <c r="X37" s="26">
        <f t="shared" ca="1" si="12"/>
        <v>21</v>
      </c>
      <c r="Y37" s="26">
        <f t="shared" ca="1" si="12"/>
        <v>4</v>
      </c>
      <c r="Z37" s="26">
        <f t="shared" ca="1" si="13"/>
        <v>2</v>
      </c>
      <c r="AA37" s="26">
        <f t="shared" ca="1" si="14"/>
        <v>42</v>
      </c>
      <c r="AB37" s="26">
        <f t="shared" ca="1" si="15"/>
        <v>21</v>
      </c>
      <c r="AC37" s="26">
        <f t="shared" ca="1" si="16"/>
        <v>35</v>
      </c>
      <c r="AD37" s="26">
        <f t="shared" ca="1" si="17"/>
        <v>7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2016:12:0:0:ZHUNAN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2016:2:3:7:ZHUNAN</v>
      </c>
      <c r="T38" s="33">
        <f t="shared" ca="1" si="18"/>
        <v>66</v>
      </c>
      <c r="U38" s="26">
        <f t="shared" ca="1" si="19"/>
        <v>0</v>
      </c>
      <c r="V38" s="26">
        <f t="shared" ca="1" si="12"/>
        <v>19</v>
      </c>
      <c r="W38" s="26">
        <f t="shared" ca="1" si="12"/>
        <v>11</v>
      </c>
      <c r="X38" s="26">
        <f t="shared" ca="1" si="12"/>
        <v>29</v>
      </c>
      <c r="Y38" s="26">
        <f t="shared" ca="1" si="12"/>
        <v>1</v>
      </c>
      <c r="Z38" s="26">
        <f t="shared" ca="1" si="13"/>
        <v>2</v>
      </c>
      <c r="AA38" s="26">
        <f t="shared" ca="1" si="14"/>
        <v>42</v>
      </c>
      <c r="AB38" s="26">
        <f t="shared" ca="1" si="15"/>
        <v>21</v>
      </c>
      <c r="AC38" s="26">
        <f t="shared" ca="1" si="16"/>
        <v>35</v>
      </c>
      <c r="AD38" s="26">
        <f t="shared" ca="1" si="17"/>
        <v>7</v>
      </c>
    </row>
    <row r="39" spans="1:30">
      <c r="A39" s="8" t="s">
        <v>1465</v>
      </c>
      <c r="B39" s="2" t="s">
        <v>1460</v>
      </c>
      <c r="C39" s="33"/>
      <c r="D39" s="33"/>
      <c r="G39" s="8">
        <f ca="1">SUMIFS(G3:G38, $B3:$B38,YEAR,G3:G38,"&lt;&gt;#N/A")</f>
        <v>7</v>
      </c>
      <c r="H39" s="33"/>
      <c r="J39" s="8">
        <f ca="1">SUM(J3:J38)</f>
        <v>2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7</v>
      </c>
    </row>
    <row r="46" spans="1:30">
      <c r="A46" s="8" t="s">
        <v>626</v>
      </c>
      <c r="B46" s="8">
        <f ca="1">SUM($M$39:$O$39)</f>
        <v>0</v>
      </c>
    </row>
    <row r="47" spans="1:30">
      <c r="A47" s="8" t="s">
        <v>627</v>
      </c>
      <c r="B47" s="8">
        <f ca="1">SUM($J$39:$L$39)</f>
        <v>2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100%</v>
      </c>
      <c r="C48" s="36">
        <f ca="1">IFERROR(B47/SUM(B46:B47),"0")</f>
        <v>1</v>
      </c>
      <c r="D48" s="8" t="str">
        <f ca="1">TEXT(C48,"00%")</f>
        <v>100%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59
Stake Actual YTD 年度實際:    7</v>
      </c>
      <c r="C49" s="8">
        <f ca="1">INDIRECT(CONCATENATE($B$39,"$D$2"))</f>
        <v>59</v>
      </c>
      <c r="D49" s="8">
        <f ca="1">$G$39</f>
        <v>7</v>
      </c>
    </row>
    <row r="50" spans="1:4" ht="23.25">
      <c r="A50" s="8" t="s">
        <v>1410</v>
      </c>
      <c r="B50" s="59" t="str">
        <f ca="1">INDIRECT(CONCATENATE($B$39, "$B$1"))</f>
        <v>Zhunan Zone</v>
      </c>
    </row>
    <row r="51" spans="1:4">
      <c r="B51" s="57" t="str">
        <f ca="1">INDIRECT(CONCATENATE($B$39, "$B$2"))</f>
        <v>竹南地帶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2014   4</v>
      </c>
    </row>
    <row r="57" spans="1:4">
      <c r="A57" s="8" t="str">
        <f ca="1">CONCATENATE("2015   ",SUMIF($G$15:$G$26,"&lt;&gt;#N/A",$G$15:$G$26))</f>
        <v>2015   20</v>
      </c>
    </row>
    <row r="58" spans="1:4">
      <c r="A58" s="8" t="str">
        <f ca="1">CONCATENATE("2016   ",SUMIF($G$27:$G$38,"&lt;&gt;#N/A",$G$27:$G$38))</f>
        <v>2016   7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41</v>
      </c>
      <c r="B1" s="46" t="s">
        <v>1693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1417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807</v>
      </c>
      <c r="B10" s="23" t="s">
        <v>808</v>
      </c>
      <c r="C10" s="4" t="s">
        <v>862</v>
      </c>
      <c r="D10" s="4" t="s">
        <v>863</v>
      </c>
      <c r="E10" s="4" t="str">
        <f>CONCATENATE(YEAR,":",MONTH,":",WEEK,":",WEEKDAY,":",$A10)</f>
        <v>2016:2:3:7:ZHUNAN_E</v>
      </c>
      <c r="F10" s="4">
        <f>MATCH($E10,REPORT_DATA_BY_COMP!$A:$A,0)</f>
        <v>585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1</v>
      </c>
      <c r="Q10" s="11">
        <f>IFERROR(INDEX(REPORT_DATA_BY_COMP!$A:$AH,$F10,MATCH(Q$8,REPORT_DATA_BY_COMP!$A$1:$AH$1,0)), "")</f>
        <v>2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809</v>
      </c>
      <c r="B11" s="23" t="s">
        <v>810</v>
      </c>
      <c r="C11" s="4" t="s">
        <v>864</v>
      </c>
      <c r="D11" s="4" t="s">
        <v>865</v>
      </c>
      <c r="E11" s="4" t="str">
        <f>CONCATENATE(YEAR,":",MONTH,":",WEEK,":",WEEKDAY,":",$A11)</f>
        <v>2016:2:3:7:XIANGSHAN_A</v>
      </c>
      <c r="F11" s="4">
        <f>MATCH($E11,REPORT_DATA_BY_COMP!$A:$A,0)</f>
        <v>553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16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811</v>
      </c>
      <c r="B12" s="23" t="s">
        <v>812</v>
      </c>
      <c r="C12" s="4" t="s">
        <v>866</v>
      </c>
      <c r="D12" s="4" t="s">
        <v>867</v>
      </c>
      <c r="E12" s="4" t="str">
        <f>CONCATENATE(YEAR,":",MONTH,":",WEEK,":",WEEKDAY,":",$A12)</f>
        <v>2016:2:3:7:XIANGSHAN_B</v>
      </c>
      <c r="F12" s="4">
        <f>MATCH($E12,REPORT_DATA_BY_COMP!$A:$A,0)</f>
        <v>554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30</v>
      </c>
      <c r="R12" s="11">
        <f>IFERROR(INDEX(REPORT_DATA_BY_COMP!$A:$AH,$F12,MATCH(R$8,REPORT_DATA_BY_COMP!$A$1:$AH$1,0)), "")</f>
        <v>9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813</v>
      </c>
      <c r="B13" s="23" t="s">
        <v>814</v>
      </c>
      <c r="C13" s="4" t="s">
        <v>868</v>
      </c>
      <c r="D13" s="4" t="s">
        <v>869</v>
      </c>
      <c r="E13" s="4" t="str">
        <f>CONCATENATE(YEAR,":",MONTH,":",WEEK,":",WEEKDAY,":",$A13)</f>
        <v>2016:2:3:7:ZHUNAN_S</v>
      </c>
      <c r="F13" s="4">
        <f>MATCH($E13,REPORT_DATA_BY_COMP!$A:$A,0)</f>
        <v>586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2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3</v>
      </c>
      <c r="J14" s="12">
        <f t="shared" si="0"/>
        <v>2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9</v>
      </c>
      <c r="O14" s="12">
        <f t="shared" si="0"/>
        <v>3</v>
      </c>
      <c r="P14" s="12">
        <f t="shared" si="0"/>
        <v>17</v>
      </c>
      <c r="Q14" s="12">
        <f t="shared" si="0"/>
        <v>58</v>
      </c>
      <c r="R14" s="12">
        <f t="shared" si="0"/>
        <v>18</v>
      </c>
      <c r="S14" s="12">
        <f t="shared" si="0"/>
        <v>0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2016:2:1:7:ZHUNAN</v>
      </c>
      <c r="F17" s="14">
        <f>MATCH($E17,REPORT_DATA_BY_DISTRICT!$A:$A, 0)</f>
        <v>121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5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14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25</v>
      </c>
      <c r="Q17" s="11">
        <f>IFERROR(INDEX(REPORT_DATA_BY_DISTRICT!$A:$AH,$F17,MATCH(Q$8,REPORT_DATA_BY_DISTRICT!$A$1:$AH$1,0)), "")</f>
        <v>47</v>
      </c>
      <c r="R17" s="11">
        <f>IFERROR(INDEX(REPORT_DATA_BY_DISTRICT!$A:$AH,$F17,MATCH(R$8,REPORT_DATA_BY_DISTRICT!$A$1:$AH$1,0)), "")</f>
        <v>14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17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2016:2:2:7:ZHUNAN</v>
      </c>
      <c r="F18" s="14">
        <f>MATCH($E18,REPORT_DATA_BY_DISTRICT!$A:$A, 0)</f>
        <v>151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2</v>
      </c>
      <c r="J18" s="11">
        <f>IFERROR(INDEX(REPORT_DATA_BY_DISTRICT!$A:$AH,$F18,MATCH(J$8,REPORT_DATA_BY_DISTRICT!$A$1:$AH$1,0)), "")</f>
        <v>0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5</v>
      </c>
      <c r="O18" s="11">
        <f>IFERROR(INDEX(REPORT_DATA_BY_DISTRICT!$A:$AH,$F18,MATCH(O$8,REPORT_DATA_BY_DISTRICT!$A$1:$AH$1,0)), "")</f>
        <v>3</v>
      </c>
      <c r="P18" s="11">
        <f>IFERROR(INDEX(REPORT_DATA_BY_DISTRICT!$A:$AH,$F18,MATCH(P$8,REPORT_DATA_BY_DISTRICT!$A$1:$AH$1,0)), "")</f>
        <v>25</v>
      </c>
      <c r="Q18" s="11">
        <f>IFERROR(INDEX(REPORT_DATA_BY_DISTRICT!$A:$AH,$F18,MATCH(Q$8,REPORT_DATA_BY_DISTRICT!$A$1:$AH$1,0)), "")</f>
        <v>44</v>
      </c>
      <c r="R18" s="11">
        <f>IFERROR(INDEX(REPORT_DATA_BY_DISTRICT!$A:$AH,$F18,MATCH(R$8,REPORT_DATA_BY_DISTRICT!$A$1:$AH$1,0)), "")</f>
        <v>13</v>
      </c>
      <c r="S18" s="11">
        <f>IFERROR(INDEX(REPORT_DATA_BY_DISTRICT!$A:$AH,$F18,MATCH(S$8,REPORT_DATA_BY_DISTRICT!$A$1:$AH$1,0)), "")</f>
        <v>3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1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2016:2:3:7:ZHUNAN</v>
      </c>
      <c r="F19" s="14">
        <f>MATCH($E19,REPORT_DATA_BY_DISTRICT!$A:$A, 0)</f>
        <v>180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2</v>
      </c>
      <c r="I19" s="11">
        <f>IFERROR(INDEX(REPORT_DATA_BY_DISTRICT!$A:$AH,$F19,MATCH(I$8,REPORT_DATA_BY_DISTRICT!$A$1:$AH$1,0)), "")</f>
        <v>3</v>
      </c>
      <c r="J19" s="11">
        <f>IFERROR(INDEX(REPORT_DATA_BY_DISTRICT!$A:$AH,$F19,MATCH(J$8,REPORT_DATA_BY_DISTRICT!$A$1:$AH$1,0)), "")</f>
        <v>2</v>
      </c>
      <c r="K19" s="11">
        <f>IFERROR(INDEX(REPORT_DATA_BY_DISTRICT!$A:$AH,$F19,MATCH(K$8,REPORT_DATA_BY_DISTRICT!$A$1:$AH$1,0)), "")</f>
        <v>1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9</v>
      </c>
      <c r="O19" s="11">
        <f>IFERROR(INDEX(REPORT_DATA_BY_DISTRICT!$A:$AH,$F19,MATCH(O$8,REPORT_DATA_BY_DISTRICT!$A$1:$AH$1,0)), "")</f>
        <v>3</v>
      </c>
      <c r="P19" s="11">
        <f>IFERROR(INDEX(REPORT_DATA_BY_DISTRICT!$A:$AH,$F19,MATCH(P$8,REPORT_DATA_BY_DISTRICT!$A$1:$AH$1,0)), "")</f>
        <v>17</v>
      </c>
      <c r="Q19" s="11">
        <f>IFERROR(INDEX(REPORT_DATA_BY_DISTRICT!$A:$AH,$F19,MATCH(Q$8,REPORT_DATA_BY_DISTRICT!$A$1:$AH$1,0)), "")</f>
        <v>58</v>
      </c>
      <c r="R19" s="11">
        <f>IFERROR(INDEX(REPORT_DATA_BY_DISTRICT!$A:$AH,$F19,MATCH(R$8,REPORT_DATA_BY_DISTRICT!$A$1:$AH$1,0)), "")</f>
        <v>18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15</v>
      </c>
      <c r="U19" s="11">
        <f>IFERROR(INDEX(REPORT_DATA_BY_DISTRICT!$A:$AH,$F19,MATCH(U$8,REPORT_DATA_BY_DISTRICT!$A$1:$AH$1,0)), "")</f>
        <v>4</v>
      </c>
      <c r="V19" s="11">
        <f>IFERROR(INDEX(REPORT_DATA_BY_DISTRICT!$A:$AH,$F19,MATCH(V$8,REPORT_DATA_BY_DISTRICT!$A$1:$AH$1,0)), "")</f>
        <v>0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2016:2:4:7:ZHUNAN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2016:2:5:7:ZHUNAN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3</v>
      </c>
      <c r="I22" s="19">
        <f t="shared" si="1"/>
        <v>10</v>
      </c>
      <c r="J22" s="19">
        <f>SUM(J17:J21)</f>
        <v>7</v>
      </c>
      <c r="K22" s="19">
        <f t="shared" si="1"/>
        <v>2</v>
      </c>
      <c r="L22" s="19">
        <f t="shared" si="1"/>
        <v>1</v>
      </c>
      <c r="M22" s="19">
        <f t="shared" si="1"/>
        <v>1</v>
      </c>
      <c r="N22" s="19">
        <f t="shared" si="1"/>
        <v>28</v>
      </c>
      <c r="O22" s="19">
        <f t="shared" si="1"/>
        <v>8</v>
      </c>
      <c r="P22" s="19">
        <f t="shared" si="1"/>
        <v>67</v>
      </c>
      <c r="Q22" s="19">
        <f t="shared" si="1"/>
        <v>149</v>
      </c>
      <c r="R22" s="19">
        <f t="shared" si="1"/>
        <v>45</v>
      </c>
      <c r="S22" s="19">
        <f t="shared" si="1"/>
        <v>3</v>
      </c>
      <c r="T22" s="19">
        <f t="shared" si="1"/>
        <v>44</v>
      </c>
      <c r="U22" s="19">
        <f t="shared" si="1"/>
        <v>6</v>
      </c>
      <c r="V22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2:M12">
    <cfRule type="cellIs" dxfId="1487" priority="63" operator="lessThan">
      <formula>0.5</formula>
    </cfRule>
    <cfRule type="cellIs" dxfId="1486" priority="64" operator="greaterThan">
      <formula>0.5</formula>
    </cfRule>
  </conditionalFormatting>
  <conditionalFormatting sqref="N12">
    <cfRule type="cellIs" dxfId="1485" priority="61" operator="lessThan">
      <formula>4.5</formula>
    </cfRule>
    <cfRule type="cellIs" dxfId="1484" priority="62" operator="greaterThan">
      <formula>5.5</formula>
    </cfRule>
  </conditionalFormatting>
  <conditionalFormatting sqref="O12">
    <cfRule type="cellIs" dxfId="1483" priority="59" operator="lessThan">
      <formula>1.5</formula>
    </cfRule>
    <cfRule type="cellIs" dxfId="1482" priority="60" operator="greaterThan">
      <formula>2.5</formula>
    </cfRule>
  </conditionalFormatting>
  <conditionalFormatting sqref="P12">
    <cfRule type="cellIs" dxfId="1481" priority="57" operator="lessThan">
      <formula>4.5</formula>
    </cfRule>
    <cfRule type="cellIs" dxfId="1480" priority="58" operator="greaterThan">
      <formula>7.5</formula>
    </cfRule>
  </conditionalFormatting>
  <conditionalFormatting sqref="R12:S12">
    <cfRule type="cellIs" dxfId="1479" priority="55" operator="lessThan">
      <formula>2.5</formula>
    </cfRule>
    <cfRule type="cellIs" dxfId="1478" priority="56" operator="greaterThan">
      <formula>4.5</formula>
    </cfRule>
  </conditionalFormatting>
  <conditionalFormatting sqref="T12">
    <cfRule type="cellIs" dxfId="1477" priority="53" operator="lessThan">
      <formula>2.5</formula>
    </cfRule>
    <cfRule type="cellIs" dxfId="1476" priority="54" operator="greaterThan">
      <formula>4.5</formula>
    </cfRule>
  </conditionalFormatting>
  <conditionalFormatting sqref="U12">
    <cfRule type="cellIs" dxfId="1475" priority="52" operator="greaterThan">
      <formula>1.5</formula>
    </cfRule>
  </conditionalFormatting>
  <conditionalFormatting sqref="L12:V12">
    <cfRule type="expression" dxfId="1474" priority="49">
      <formula>L12=""</formula>
    </cfRule>
  </conditionalFormatting>
  <conditionalFormatting sqref="S12">
    <cfRule type="cellIs" dxfId="1473" priority="50" operator="greaterThan">
      <formula>0.5</formula>
    </cfRule>
    <cfRule type="cellIs" dxfId="1472" priority="51" operator="lessThan">
      <formula>0.5</formula>
    </cfRule>
  </conditionalFormatting>
  <conditionalFormatting sqref="L13:M13">
    <cfRule type="cellIs" dxfId="1471" priority="47" operator="lessThan">
      <formula>0.5</formula>
    </cfRule>
    <cfRule type="cellIs" dxfId="1470" priority="48" operator="greaterThan">
      <formula>0.5</formula>
    </cfRule>
  </conditionalFormatting>
  <conditionalFormatting sqref="N13">
    <cfRule type="cellIs" dxfId="1469" priority="45" operator="lessThan">
      <formula>4.5</formula>
    </cfRule>
    <cfRule type="cellIs" dxfId="1468" priority="46" operator="greaterThan">
      <formula>5.5</formula>
    </cfRule>
  </conditionalFormatting>
  <conditionalFormatting sqref="O13">
    <cfRule type="cellIs" dxfId="1467" priority="43" operator="lessThan">
      <formula>1.5</formula>
    </cfRule>
    <cfRule type="cellIs" dxfId="1466" priority="44" operator="greaterThan">
      <formula>2.5</formula>
    </cfRule>
  </conditionalFormatting>
  <conditionalFormatting sqref="P13">
    <cfRule type="cellIs" dxfId="1465" priority="41" operator="lessThan">
      <formula>4.5</formula>
    </cfRule>
    <cfRule type="cellIs" dxfId="1464" priority="42" operator="greaterThan">
      <formula>7.5</formula>
    </cfRule>
  </conditionalFormatting>
  <conditionalFormatting sqref="R13:S13">
    <cfRule type="cellIs" dxfId="1463" priority="39" operator="lessThan">
      <formula>2.5</formula>
    </cfRule>
    <cfRule type="cellIs" dxfId="1462" priority="40" operator="greaterThan">
      <formula>4.5</formula>
    </cfRule>
  </conditionalFormatting>
  <conditionalFormatting sqref="T13">
    <cfRule type="cellIs" dxfId="1461" priority="37" operator="lessThan">
      <formula>2.5</formula>
    </cfRule>
    <cfRule type="cellIs" dxfId="1460" priority="38" operator="greaterThan">
      <formula>4.5</formula>
    </cfRule>
  </conditionalFormatting>
  <conditionalFormatting sqref="U13">
    <cfRule type="cellIs" dxfId="1459" priority="36" operator="greaterThan">
      <formula>1.5</formula>
    </cfRule>
  </conditionalFormatting>
  <conditionalFormatting sqref="L13:V13">
    <cfRule type="expression" dxfId="1458" priority="33">
      <formula>L13=""</formula>
    </cfRule>
  </conditionalFormatting>
  <conditionalFormatting sqref="S13">
    <cfRule type="cellIs" dxfId="1457" priority="34" operator="greaterThan">
      <formula>0.5</formula>
    </cfRule>
    <cfRule type="cellIs" dxfId="1456" priority="35" operator="lessThan">
      <formula>0.5</formula>
    </cfRule>
  </conditionalFormatting>
  <conditionalFormatting sqref="L10:M10">
    <cfRule type="cellIs" dxfId="1455" priority="31" operator="lessThan">
      <formula>0.5</formula>
    </cfRule>
    <cfRule type="cellIs" dxfId="1454" priority="32" operator="greaterThan">
      <formula>0.5</formula>
    </cfRule>
  </conditionalFormatting>
  <conditionalFormatting sqref="N10">
    <cfRule type="cellIs" dxfId="1453" priority="29" operator="lessThan">
      <formula>4.5</formula>
    </cfRule>
    <cfRule type="cellIs" dxfId="1452" priority="30" operator="greaterThan">
      <formula>5.5</formula>
    </cfRule>
  </conditionalFormatting>
  <conditionalFormatting sqref="O10">
    <cfRule type="cellIs" dxfId="1451" priority="27" operator="lessThan">
      <formula>1.5</formula>
    </cfRule>
    <cfRule type="cellIs" dxfId="1450" priority="28" operator="greaterThan">
      <formula>2.5</formula>
    </cfRule>
  </conditionalFormatting>
  <conditionalFormatting sqref="P10">
    <cfRule type="cellIs" dxfId="1449" priority="25" operator="lessThan">
      <formula>4.5</formula>
    </cfRule>
    <cfRule type="cellIs" dxfId="1448" priority="26" operator="greaterThan">
      <formula>7.5</formula>
    </cfRule>
  </conditionalFormatting>
  <conditionalFormatting sqref="R10:S10">
    <cfRule type="cellIs" dxfId="1447" priority="23" operator="lessThan">
      <formula>2.5</formula>
    </cfRule>
    <cfRule type="cellIs" dxfId="1446" priority="24" operator="greaterThan">
      <formula>4.5</formula>
    </cfRule>
  </conditionalFormatting>
  <conditionalFormatting sqref="T10">
    <cfRule type="cellIs" dxfId="1445" priority="21" operator="lessThan">
      <formula>2.5</formula>
    </cfRule>
    <cfRule type="cellIs" dxfId="1444" priority="22" operator="greaterThan">
      <formula>4.5</formula>
    </cfRule>
  </conditionalFormatting>
  <conditionalFormatting sqref="U10">
    <cfRule type="cellIs" dxfId="1443" priority="20" operator="greaterThan">
      <formula>1.5</formula>
    </cfRule>
  </conditionalFormatting>
  <conditionalFormatting sqref="L10:V10">
    <cfRule type="expression" dxfId="1442" priority="17">
      <formula>L10=""</formula>
    </cfRule>
  </conditionalFormatting>
  <conditionalFormatting sqref="S10">
    <cfRule type="cellIs" dxfId="1441" priority="18" operator="greaterThan">
      <formula>0.5</formula>
    </cfRule>
    <cfRule type="cellIs" dxfId="1440" priority="19" operator="lessThan">
      <formula>0.5</formula>
    </cfRule>
  </conditionalFormatting>
  <conditionalFormatting sqref="L11:M11">
    <cfRule type="cellIs" dxfId="1439" priority="15" operator="lessThan">
      <formula>0.5</formula>
    </cfRule>
    <cfRule type="cellIs" dxfId="1438" priority="16" operator="greaterThan">
      <formula>0.5</formula>
    </cfRule>
  </conditionalFormatting>
  <conditionalFormatting sqref="N11">
    <cfRule type="cellIs" dxfId="1437" priority="13" operator="lessThan">
      <formula>4.5</formula>
    </cfRule>
    <cfRule type="cellIs" dxfId="1436" priority="14" operator="greaterThan">
      <formula>5.5</formula>
    </cfRule>
  </conditionalFormatting>
  <conditionalFormatting sqref="O11">
    <cfRule type="cellIs" dxfId="1435" priority="11" operator="lessThan">
      <formula>1.5</formula>
    </cfRule>
    <cfRule type="cellIs" dxfId="1434" priority="12" operator="greaterThan">
      <formula>2.5</formula>
    </cfRule>
  </conditionalFormatting>
  <conditionalFormatting sqref="P11">
    <cfRule type="cellIs" dxfId="1433" priority="9" operator="lessThan">
      <formula>4.5</formula>
    </cfRule>
    <cfRule type="cellIs" dxfId="1432" priority="10" operator="greaterThan">
      <formula>7.5</formula>
    </cfRule>
  </conditionalFormatting>
  <conditionalFormatting sqref="R11:S11">
    <cfRule type="cellIs" dxfId="1431" priority="7" operator="lessThan">
      <formula>2.5</formula>
    </cfRule>
    <cfRule type="cellIs" dxfId="1430" priority="8" operator="greaterThan">
      <formula>4.5</formula>
    </cfRule>
  </conditionalFormatting>
  <conditionalFormatting sqref="T11">
    <cfRule type="cellIs" dxfId="1429" priority="5" operator="lessThan">
      <formula>2.5</formula>
    </cfRule>
    <cfRule type="cellIs" dxfId="1428" priority="6" operator="greaterThan">
      <formula>4.5</formula>
    </cfRule>
  </conditionalFormatting>
  <conditionalFormatting sqref="U11">
    <cfRule type="cellIs" dxfId="1427" priority="4" operator="greaterThan">
      <formula>1.5</formula>
    </cfRule>
  </conditionalFormatting>
  <conditionalFormatting sqref="L11:V11">
    <cfRule type="expression" dxfId="1426" priority="1">
      <formula>L11=""</formula>
    </cfRule>
  </conditionalFormatting>
  <conditionalFormatting sqref="S11">
    <cfRule type="cellIs" dxfId="1425" priority="2" operator="greaterThan">
      <formula>0.5</formula>
    </cfRule>
    <cfRule type="cellIs" dxfId="142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1695</v>
      </c>
      <c r="B1" s="46" t="s">
        <v>1694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1417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815</v>
      </c>
      <c r="B10" s="23" t="s">
        <v>816</v>
      </c>
      <c r="C10" s="4" t="s">
        <v>870</v>
      </c>
      <c r="D10" s="4" t="s">
        <v>871</v>
      </c>
      <c r="E10" s="4" t="str">
        <f>CONCATENATE(YEAR,":",MONTH,":",WEEK,":",WEEKDAY,":",$A10)</f>
        <v>2016:2:3:7:TOUFEN_E</v>
      </c>
      <c r="F10" s="4">
        <f>MATCH($E10,REPORT_DATA_BY_COMP!$A:$A,0)</f>
        <v>545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817</v>
      </c>
      <c r="B11" s="23" t="s">
        <v>818</v>
      </c>
      <c r="C11" s="4" t="s">
        <v>872</v>
      </c>
      <c r="D11" s="4" t="s">
        <v>873</v>
      </c>
      <c r="E11" s="4" t="str">
        <f>CONCATENATE(YEAR,":",MONTH,":",WEEK,":",WEEKDAY,":",$A11)</f>
        <v>2016:2:3:7:MIAOLI_B_E</v>
      </c>
      <c r="F11" s="4">
        <f>MATCH($E11,REPORT_DATA_BY_COMP!$A:$A,0)</f>
        <v>516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819</v>
      </c>
      <c r="B12" s="23" t="s">
        <v>820</v>
      </c>
      <c r="C12" s="4" t="s">
        <v>874</v>
      </c>
      <c r="D12" s="4" t="s">
        <v>875</v>
      </c>
      <c r="E12" s="4" t="str">
        <f>CONCATENATE(YEAR,":",MONTH,":",WEEK,":",WEEKDAY,":",$A12)</f>
        <v>2016:2:3:7:MIAOLI_A_E</v>
      </c>
      <c r="F12" s="4">
        <f>MATCH($E12,REPORT_DATA_BY_COMP!$A:$A,0)</f>
        <v>515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12</v>
      </c>
      <c r="Q12" s="11">
        <f>IFERROR(INDEX(REPORT_DATA_BY_COMP!$A:$AH,$F12,MATCH(Q$8,REPORT_DATA_BY_COMP!$A$1:$AH$1,0)), "")</f>
        <v>4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2</v>
      </c>
      <c r="I13" s="12">
        <f t="shared" si="0"/>
        <v>3</v>
      </c>
      <c r="J13" s="12">
        <f t="shared" si="0"/>
        <v>4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10</v>
      </c>
      <c r="O13" s="12">
        <f t="shared" si="0"/>
        <v>8</v>
      </c>
      <c r="P13" s="12">
        <f t="shared" si="0"/>
        <v>26</v>
      </c>
      <c r="Q13" s="12">
        <f t="shared" si="0"/>
        <v>23</v>
      </c>
      <c r="R13" s="12">
        <f t="shared" si="0"/>
        <v>11</v>
      </c>
      <c r="S13" s="12">
        <f t="shared" si="0"/>
        <v>1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2016:2:1:7:TOUFEN_MIAOLI</v>
      </c>
      <c r="F16" s="14" t="e">
        <f>MATCH($E16,REPORT_DATA_BY_DISTRICT!$A:$A, 0)</f>
        <v>#N/A</v>
      </c>
      <c r="G16" s="11" t="str">
        <f>IFERROR(INDEX(REPORT_DATA_BY_DISTRICT!$A:$AH,$F16,MATCH(G$8,REPORT_DATA_BY_DISTRICT!$A$1:$AH$1,0)), "")</f>
        <v/>
      </c>
      <c r="H16" s="11" t="str">
        <f>IFERROR(INDEX(REPORT_DATA_BY_DISTRICT!$A:$AH,$F16,MATCH(H$8,REPORT_DATA_BY_DISTRICT!$A$1:$AH$1,0)), "")</f>
        <v/>
      </c>
      <c r="I16" s="11" t="str">
        <f>IFERROR(INDEX(REPORT_DATA_BY_DISTRICT!$A:$AH,$F16,MATCH(I$8,REPORT_DATA_BY_DISTRICT!$A$1:$AH$1,0)), "")</f>
        <v/>
      </c>
      <c r="J16" s="11" t="str">
        <f>IFERROR(INDEX(REPORT_DATA_BY_DISTRICT!$A:$AH,$F16,MATCH(J$8,REPORT_DATA_BY_DISTRICT!$A$1:$AH$1,0)), "")</f>
        <v/>
      </c>
      <c r="K16" s="11" t="str">
        <f>IFERROR(INDEX(REPORT_DATA_BY_DISTRICT!$A:$AH,$F16,MATCH(K$8,REPORT_DATA_BY_DISTRICT!$A$1:$AH$1,0)), "")</f>
        <v/>
      </c>
      <c r="L16" s="11" t="str">
        <f>IFERROR(INDEX(REPORT_DATA_BY_DISTRICT!$A:$AH,$F16,MATCH(L$8,REPORT_DATA_BY_DISTRICT!$A$1:$AH$1,0)), "")</f>
        <v/>
      </c>
      <c r="M16" s="11" t="str">
        <f>IFERROR(INDEX(REPORT_DATA_BY_DISTRICT!$A:$AH,$F16,MATCH(M$8,REPORT_DATA_BY_DISTRICT!$A$1:$AH$1,0)), "")</f>
        <v/>
      </c>
      <c r="N16" s="11" t="str">
        <f>IFERROR(INDEX(REPORT_DATA_BY_DISTRICT!$A:$AH,$F16,MATCH(N$8,REPORT_DATA_BY_DISTRICT!$A$1:$AH$1,0)), "")</f>
        <v/>
      </c>
      <c r="O16" s="11" t="str">
        <f>IFERROR(INDEX(REPORT_DATA_BY_DISTRICT!$A:$AH,$F16,MATCH(O$8,REPORT_DATA_BY_DISTRICT!$A$1:$AH$1,0)), "")</f>
        <v/>
      </c>
      <c r="P16" s="11" t="str">
        <f>IFERROR(INDEX(REPORT_DATA_BY_DISTRICT!$A:$AH,$F16,MATCH(P$8,REPORT_DATA_BY_DISTRICT!$A$1:$AH$1,0)), "")</f>
        <v/>
      </c>
      <c r="Q16" s="11" t="str">
        <f>IFERROR(INDEX(REPORT_DATA_BY_DISTRICT!$A:$AH,$F16,MATCH(Q$8,REPORT_DATA_BY_DISTRICT!$A$1:$AH$1,0)), "")</f>
        <v/>
      </c>
      <c r="R16" s="11" t="str">
        <f>IFERROR(INDEX(REPORT_DATA_BY_DISTRICT!$A:$AH,$F16,MATCH(R$8,REPORT_DATA_BY_DISTRICT!$A$1:$AH$1,0)), "")</f>
        <v/>
      </c>
      <c r="S16" s="11" t="str">
        <f>IFERROR(INDEX(REPORT_DATA_BY_DISTRICT!$A:$AH,$F16,MATCH(S$8,REPORT_DATA_BY_DISTRICT!$A$1:$AH$1,0)), "")</f>
        <v/>
      </c>
      <c r="T16" s="11" t="str">
        <f>IFERROR(INDEX(REPORT_DATA_BY_DISTRICT!$A:$AH,$F16,MATCH(T$8,REPORT_DATA_BY_DISTRICT!$A$1:$AH$1,0)), "")</f>
        <v/>
      </c>
      <c r="U16" s="11" t="str">
        <f>IFERROR(INDEX(REPORT_DATA_BY_DISTRICT!$A:$AH,$F16,MATCH(U$8,REPORT_DATA_BY_DISTRICT!$A$1:$AH$1,0)), "")</f>
        <v/>
      </c>
      <c r="V16" s="11" t="str">
        <f>IFERROR(INDEX(REPORT_DATA_BY_DISTRICT!$A:$AH,$F16,MATCH(V$8,REPORT_DATA_BY_DISTRICT!$A$1:$AH$1,0)), "")</f>
        <v/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2016:2:2:7:TOUFEN_MIAOLI</v>
      </c>
      <c r="F17" s="14" t="e">
        <f>MATCH($E17,REPORT_DATA_BY_DISTRICT!$A:$A, 0)</f>
        <v>#N/A</v>
      </c>
      <c r="G17" s="11" t="str">
        <f>IFERROR(INDEX(REPORT_DATA_BY_DISTRICT!$A:$AH,$F17,MATCH(G$8,REPORT_DATA_BY_DISTRICT!$A$1:$AH$1,0)), "")</f>
        <v/>
      </c>
      <c r="H17" s="11" t="str">
        <f>IFERROR(INDEX(REPORT_DATA_BY_DISTRICT!$A:$AH,$F17,MATCH(H$8,REPORT_DATA_BY_DISTRICT!$A$1:$AH$1,0)), "")</f>
        <v/>
      </c>
      <c r="I17" s="11" t="str">
        <f>IFERROR(INDEX(REPORT_DATA_BY_DISTRICT!$A:$AH,$F17,MATCH(I$8,REPORT_DATA_BY_DISTRICT!$A$1:$AH$1,0)), "")</f>
        <v/>
      </c>
      <c r="J17" s="11" t="str">
        <f>IFERROR(INDEX(REPORT_DATA_BY_DISTRICT!$A:$AH,$F17,MATCH(J$8,REPORT_DATA_BY_DISTRICT!$A$1:$AH$1,0)), "")</f>
        <v/>
      </c>
      <c r="K17" s="11" t="str">
        <f>IFERROR(INDEX(REPORT_DATA_BY_DISTRICT!$A:$AH,$F17,MATCH(K$8,REPORT_DATA_BY_DISTRICT!$A$1:$AH$1,0)), "")</f>
        <v/>
      </c>
      <c r="L17" s="11" t="str">
        <f>IFERROR(INDEX(REPORT_DATA_BY_DISTRICT!$A:$AH,$F17,MATCH(L$8,REPORT_DATA_BY_DISTRICT!$A$1:$AH$1,0)), "")</f>
        <v/>
      </c>
      <c r="M17" s="11" t="str">
        <f>IFERROR(INDEX(REPORT_DATA_BY_DISTRICT!$A:$AH,$F17,MATCH(M$8,REPORT_DATA_BY_DISTRICT!$A$1:$AH$1,0)), "")</f>
        <v/>
      </c>
      <c r="N17" s="11" t="str">
        <f>IFERROR(INDEX(REPORT_DATA_BY_DISTRICT!$A:$AH,$F17,MATCH(N$8,REPORT_DATA_BY_DISTRICT!$A$1:$AH$1,0)), "")</f>
        <v/>
      </c>
      <c r="O17" s="11" t="str">
        <f>IFERROR(INDEX(REPORT_DATA_BY_DISTRICT!$A:$AH,$F17,MATCH(O$8,REPORT_DATA_BY_DISTRICT!$A$1:$AH$1,0)), "")</f>
        <v/>
      </c>
      <c r="P17" s="11" t="str">
        <f>IFERROR(INDEX(REPORT_DATA_BY_DISTRICT!$A:$AH,$F17,MATCH(P$8,REPORT_DATA_BY_DISTRICT!$A$1:$AH$1,0)), "")</f>
        <v/>
      </c>
      <c r="Q17" s="11" t="str">
        <f>IFERROR(INDEX(REPORT_DATA_BY_DISTRICT!$A:$AH,$F17,MATCH(Q$8,REPORT_DATA_BY_DISTRICT!$A$1:$AH$1,0)), "")</f>
        <v/>
      </c>
      <c r="R17" s="11" t="str">
        <f>IFERROR(INDEX(REPORT_DATA_BY_DISTRICT!$A:$AH,$F17,MATCH(R$8,REPORT_DATA_BY_DISTRICT!$A$1:$AH$1,0)), "")</f>
        <v/>
      </c>
      <c r="S17" s="11" t="str">
        <f>IFERROR(INDEX(REPORT_DATA_BY_DISTRICT!$A:$AH,$F17,MATCH(S$8,REPORT_DATA_BY_DISTRICT!$A$1:$AH$1,0)), "")</f>
        <v/>
      </c>
      <c r="T17" s="11" t="str">
        <f>IFERROR(INDEX(REPORT_DATA_BY_DISTRICT!$A:$AH,$F17,MATCH(T$8,REPORT_DATA_BY_DISTRICT!$A$1:$AH$1,0)), "")</f>
        <v/>
      </c>
      <c r="U17" s="11" t="str">
        <f>IFERROR(INDEX(REPORT_DATA_BY_DISTRICT!$A:$AH,$F17,MATCH(U$8,REPORT_DATA_BY_DISTRICT!$A$1:$AH$1,0)), "")</f>
        <v/>
      </c>
      <c r="V17" s="11" t="str">
        <f>IFERROR(INDEX(REPORT_DATA_BY_DISTRICT!$A:$AH,$F17,MATCH(V$8,REPORT_DATA_BY_DISTRICT!$A$1:$AH$1,0)), "")</f>
        <v/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2016:2:3:7:TOUFEN_MIAOLI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2016:2:4:7:TOUFEN_MIAOLI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2016:2:5:7:TOUFEN_MIAOLI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0</v>
      </c>
      <c r="I21" s="19">
        <f t="shared" si="1"/>
        <v>0</v>
      </c>
      <c r="J21" s="19">
        <f>SUM(J16:J20)</f>
        <v>0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0</v>
      </c>
      <c r="O21" s="19">
        <f t="shared" si="1"/>
        <v>0</v>
      </c>
      <c r="P21" s="19">
        <f t="shared" si="1"/>
        <v>0</v>
      </c>
      <c r="Q21" s="19">
        <f t="shared" si="1"/>
        <v>0</v>
      </c>
      <c r="R21" s="19">
        <f t="shared" si="1"/>
        <v>0</v>
      </c>
      <c r="S21" s="19">
        <f t="shared" si="1"/>
        <v>0</v>
      </c>
      <c r="T21" s="19">
        <f t="shared" si="1"/>
        <v>0</v>
      </c>
      <c r="U21" s="19">
        <f t="shared" si="1"/>
        <v>0</v>
      </c>
      <c r="V21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2:M12">
    <cfRule type="cellIs" dxfId="1423" priority="63" operator="lessThan">
      <formula>0.5</formula>
    </cfRule>
    <cfRule type="cellIs" dxfId="1422" priority="64" operator="greaterThan">
      <formula>0.5</formula>
    </cfRule>
  </conditionalFormatting>
  <conditionalFormatting sqref="N12">
    <cfRule type="cellIs" dxfId="1421" priority="61" operator="lessThan">
      <formula>4.5</formula>
    </cfRule>
    <cfRule type="cellIs" dxfId="1420" priority="62" operator="greaterThan">
      <formula>5.5</formula>
    </cfRule>
  </conditionalFormatting>
  <conditionalFormatting sqref="O12">
    <cfRule type="cellIs" dxfId="1419" priority="59" operator="lessThan">
      <formula>1.5</formula>
    </cfRule>
    <cfRule type="cellIs" dxfId="1418" priority="60" operator="greaterThan">
      <formula>2.5</formula>
    </cfRule>
  </conditionalFormatting>
  <conditionalFormatting sqref="P12">
    <cfRule type="cellIs" dxfId="1417" priority="57" operator="lessThan">
      <formula>4.5</formula>
    </cfRule>
    <cfRule type="cellIs" dxfId="1416" priority="58" operator="greaterThan">
      <formula>7.5</formula>
    </cfRule>
  </conditionalFormatting>
  <conditionalFormatting sqref="R12:S12">
    <cfRule type="cellIs" dxfId="1415" priority="55" operator="lessThan">
      <formula>2.5</formula>
    </cfRule>
    <cfRule type="cellIs" dxfId="1414" priority="56" operator="greaterThan">
      <formula>4.5</formula>
    </cfRule>
  </conditionalFormatting>
  <conditionalFormatting sqref="T12">
    <cfRule type="cellIs" dxfId="1413" priority="53" operator="lessThan">
      <formula>2.5</formula>
    </cfRule>
    <cfRule type="cellIs" dxfId="1412" priority="54" operator="greaterThan">
      <formula>4.5</formula>
    </cfRule>
  </conditionalFormatting>
  <conditionalFormatting sqref="U12">
    <cfRule type="cellIs" dxfId="1411" priority="52" operator="greaterThan">
      <formula>1.5</formula>
    </cfRule>
  </conditionalFormatting>
  <conditionalFormatting sqref="L12:V12">
    <cfRule type="expression" dxfId="1410" priority="49">
      <formula>L12=""</formula>
    </cfRule>
  </conditionalFormatting>
  <conditionalFormatting sqref="S12">
    <cfRule type="cellIs" dxfId="1409" priority="50" operator="greaterThan">
      <formula>0.5</formula>
    </cfRule>
    <cfRule type="cellIs" dxfId="1408" priority="51" operator="lessThan">
      <formula>0.5</formula>
    </cfRule>
  </conditionalFormatting>
  <conditionalFormatting sqref="L10:M10">
    <cfRule type="cellIs" dxfId="1407" priority="31" operator="lessThan">
      <formula>0.5</formula>
    </cfRule>
    <cfRule type="cellIs" dxfId="1406" priority="32" operator="greaterThan">
      <formula>0.5</formula>
    </cfRule>
  </conditionalFormatting>
  <conditionalFormatting sqref="N10">
    <cfRule type="cellIs" dxfId="1405" priority="29" operator="lessThan">
      <formula>4.5</formula>
    </cfRule>
    <cfRule type="cellIs" dxfId="1404" priority="30" operator="greaterThan">
      <formula>5.5</formula>
    </cfRule>
  </conditionalFormatting>
  <conditionalFormatting sqref="O10">
    <cfRule type="cellIs" dxfId="1403" priority="27" operator="lessThan">
      <formula>1.5</formula>
    </cfRule>
    <cfRule type="cellIs" dxfId="1402" priority="28" operator="greaterThan">
      <formula>2.5</formula>
    </cfRule>
  </conditionalFormatting>
  <conditionalFormatting sqref="P10">
    <cfRule type="cellIs" dxfId="1401" priority="25" operator="lessThan">
      <formula>4.5</formula>
    </cfRule>
    <cfRule type="cellIs" dxfId="1400" priority="26" operator="greaterThan">
      <formula>7.5</formula>
    </cfRule>
  </conditionalFormatting>
  <conditionalFormatting sqref="R10:S10">
    <cfRule type="cellIs" dxfId="1399" priority="23" operator="lessThan">
      <formula>2.5</formula>
    </cfRule>
    <cfRule type="cellIs" dxfId="1398" priority="24" operator="greaterThan">
      <formula>4.5</formula>
    </cfRule>
  </conditionalFormatting>
  <conditionalFormatting sqref="T10">
    <cfRule type="cellIs" dxfId="1397" priority="21" operator="lessThan">
      <formula>2.5</formula>
    </cfRule>
    <cfRule type="cellIs" dxfId="1396" priority="22" operator="greaterThan">
      <formula>4.5</formula>
    </cfRule>
  </conditionalFormatting>
  <conditionalFormatting sqref="U10">
    <cfRule type="cellIs" dxfId="1395" priority="20" operator="greaterThan">
      <formula>1.5</formula>
    </cfRule>
  </conditionalFormatting>
  <conditionalFormatting sqref="L10:V10">
    <cfRule type="expression" dxfId="1394" priority="17">
      <formula>L10=""</formula>
    </cfRule>
  </conditionalFormatting>
  <conditionalFormatting sqref="S10">
    <cfRule type="cellIs" dxfId="1393" priority="18" operator="greaterThan">
      <formula>0.5</formula>
    </cfRule>
    <cfRule type="cellIs" dxfId="1392" priority="19" operator="lessThan">
      <formula>0.5</formula>
    </cfRule>
  </conditionalFormatting>
  <conditionalFormatting sqref="L11:M11">
    <cfRule type="cellIs" dxfId="1391" priority="15" operator="lessThan">
      <formula>0.5</formula>
    </cfRule>
    <cfRule type="cellIs" dxfId="1390" priority="16" operator="greaterThan">
      <formula>0.5</formula>
    </cfRule>
  </conditionalFormatting>
  <conditionalFormatting sqref="N11">
    <cfRule type="cellIs" dxfId="1389" priority="13" operator="lessThan">
      <formula>4.5</formula>
    </cfRule>
    <cfRule type="cellIs" dxfId="1388" priority="14" operator="greaterThan">
      <formula>5.5</formula>
    </cfRule>
  </conditionalFormatting>
  <conditionalFormatting sqref="O11">
    <cfRule type="cellIs" dxfId="1387" priority="11" operator="lessThan">
      <formula>1.5</formula>
    </cfRule>
    <cfRule type="cellIs" dxfId="1386" priority="12" operator="greaterThan">
      <formula>2.5</formula>
    </cfRule>
  </conditionalFormatting>
  <conditionalFormatting sqref="P11">
    <cfRule type="cellIs" dxfId="1385" priority="9" operator="lessThan">
      <formula>4.5</formula>
    </cfRule>
    <cfRule type="cellIs" dxfId="1384" priority="10" operator="greaterThan">
      <formula>7.5</formula>
    </cfRule>
  </conditionalFormatting>
  <conditionalFormatting sqref="R11:S11">
    <cfRule type="cellIs" dxfId="1383" priority="7" operator="lessThan">
      <formula>2.5</formula>
    </cfRule>
    <cfRule type="cellIs" dxfId="1382" priority="8" operator="greaterThan">
      <formula>4.5</formula>
    </cfRule>
  </conditionalFormatting>
  <conditionalFormatting sqref="T11">
    <cfRule type="cellIs" dxfId="1381" priority="5" operator="lessThan">
      <formula>2.5</formula>
    </cfRule>
    <cfRule type="cellIs" dxfId="1380" priority="6" operator="greaterThan">
      <formula>4.5</formula>
    </cfRule>
  </conditionalFormatting>
  <conditionalFormatting sqref="U11">
    <cfRule type="cellIs" dxfId="1379" priority="4" operator="greaterThan">
      <formula>1.5</formula>
    </cfRule>
  </conditionalFormatting>
  <conditionalFormatting sqref="L11:V11">
    <cfRule type="expression" dxfId="1378" priority="1">
      <formula>L11=""</formula>
    </cfRule>
  </conditionalFormatting>
  <conditionalFormatting sqref="S11">
    <cfRule type="cellIs" dxfId="1377" priority="2" operator="greaterThan">
      <formula>0.5</formula>
    </cfRule>
    <cfRule type="cellIs" dxfId="137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40</v>
      </c>
      <c r="B1" s="46" t="s">
        <v>841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1418</v>
      </c>
      <c r="C2" s="31" t="s">
        <v>1392</v>
      </c>
      <c r="D2" s="68">
        <v>59</v>
      </c>
      <c r="E2" s="48"/>
      <c r="F2" s="48"/>
      <c r="G2" s="70" t="s">
        <v>63</v>
      </c>
      <c r="H2" s="71"/>
      <c r="I2" s="71"/>
      <c r="J2" s="72"/>
      <c r="K2" s="62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2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v>42414</v>
      </c>
      <c r="C4" s="28" t="s">
        <v>1389</v>
      </c>
      <c r="D4" s="29"/>
      <c r="E4" s="29"/>
      <c r="F4" s="29"/>
      <c r="G4" s="75">
        <f>ROUND($D$2/12*MONTH,0)</f>
        <v>10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EAST_ZONE_GRAPH_DATA!$G$39</f>
        <v>9</v>
      </c>
      <c r="H5" s="79"/>
      <c r="I5" s="79"/>
      <c r="J5" s="80"/>
      <c r="K5" s="50">
        <f>$L$32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821</v>
      </c>
      <c r="B10" s="23" t="s">
        <v>831</v>
      </c>
      <c r="C10" s="4" t="s">
        <v>842</v>
      </c>
      <c r="D10" s="4" t="s">
        <v>843</v>
      </c>
      <c r="E10" s="4" t="str">
        <f>CONCATENATE(YEAR,":",MONTH,":",WEEK,":",WEEKDAY,":",$A10)</f>
        <v>2016:2:3:7:XINZHU_3_E</v>
      </c>
      <c r="F10" s="4">
        <f>MATCH($E10,REPORT_DATA_BY_COMP!$A:$A,0)</f>
        <v>563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8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0</v>
      </c>
      <c r="V10" s="11" t="str">
        <f>IFERROR(INDEX(REPORT_DATA_BY_COMP!$A:$AH,$F10,MATCH(V$8,REPORT_DATA_BY_COMP!$A$1:$AH$1,0)), "")</f>
        <v>0@</v>
      </c>
    </row>
    <row r="11" spans="1:22">
      <c r="A11" s="22" t="s">
        <v>822</v>
      </c>
      <c r="B11" s="23" t="s">
        <v>832</v>
      </c>
      <c r="C11" s="4" t="s">
        <v>844</v>
      </c>
      <c r="D11" s="4" t="s">
        <v>845</v>
      </c>
      <c r="E11" s="4" t="str">
        <f>CONCATENATE(YEAR,":",MONTH,":",WEEK,":",WEEKDAY,":",$A11)</f>
        <v>2016:2:3:7:XINZHU_1_E</v>
      </c>
      <c r="F11" s="4">
        <f>MATCH($E11,REPORT_DATA_BY_COMP!$A:$A,0)</f>
        <v>561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823</v>
      </c>
      <c r="B12" s="23" t="s">
        <v>833</v>
      </c>
      <c r="C12" s="4" t="s">
        <v>846</v>
      </c>
      <c r="D12" s="4" t="s">
        <v>847</v>
      </c>
      <c r="E12" s="4" t="str">
        <f>CONCATENATE(YEAR,":",MONTH,":",WEEK,":",WEEKDAY,":",$A12)</f>
        <v>2016:2:3:7:XINZHU_1_S</v>
      </c>
      <c r="F12" s="4">
        <f>MATCH($E12,REPORT_DATA_BY_COMP!$A:$A,0)</f>
        <v>562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17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4</v>
      </c>
      <c r="V12" s="11">
        <f>IFERROR(INDEX(REPORT_DATA_BY_COMP!$A:$AH,$F12,MATCH(V$8,REPORT_DATA_BY_COMP!$A$1:$AH$1,0)), "")</f>
        <v>0</v>
      </c>
    </row>
    <row r="13" spans="1:22">
      <c r="A13" s="22" t="s">
        <v>824</v>
      </c>
      <c r="B13" s="23" t="s">
        <v>834</v>
      </c>
      <c r="C13" s="4" t="s">
        <v>848</v>
      </c>
      <c r="D13" s="4" t="s">
        <v>849</v>
      </c>
      <c r="E13" s="4" t="str">
        <f>CONCATENATE(YEAR,":",MONTH,":",WEEK,":",WEEKDAY,":",$A13)</f>
        <v>2016:2:3:7:XINZHU_3_S</v>
      </c>
      <c r="F13" s="4">
        <f>MATCH($E13,REPORT_DATA_BY_COMP!$A:$A,0)</f>
        <v>564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6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9</v>
      </c>
      <c r="O13" s="11">
        <f>IFERROR(INDEX(REPORT_DATA_BY_COMP!$A:$AH,$F13,MATCH(O$8,REPORT_DATA_BY_COMP!$A$1:$AH$1,0)), "")</f>
        <v>5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8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1</v>
      </c>
      <c r="I14" s="12">
        <f t="shared" si="0"/>
        <v>7</v>
      </c>
      <c r="J14" s="12">
        <f t="shared" si="0"/>
        <v>11</v>
      </c>
      <c r="K14" s="12">
        <f t="shared" si="0"/>
        <v>0</v>
      </c>
      <c r="L14" s="12">
        <f t="shared" si="0"/>
        <v>1</v>
      </c>
      <c r="M14" s="12">
        <f t="shared" si="0"/>
        <v>1</v>
      </c>
      <c r="N14" s="12">
        <f t="shared" si="0"/>
        <v>24</v>
      </c>
      <c r="O14" s="12">
        <f t="shared" si="0"/>
        <v>9</v>
      </c>
      <c r="P14" s="12">
        <f t="shared" si="0"/>
        <v>26</v>
      </c>
      <c r="Q14" s="12">
        <f t="shared" si="0"/>
        <v>46</v>
      </c>
      <c r="R14" s="12">
        <f t="shared" si="0"/>
        <v>25</v>
      </c>
      <c r="S14" s="12">
        <f t="shared" si="0"/>
        <v>0</v>
      </c>
      <c r="T14" s="12">
        <f t="shared" si="0"/>
        <v>17</v>
      </c>
      <c r="U14" s="12">
        <f t="shared" si="0"/>
        <v>8</v>
      </c>
      <c r="V14" s="12">
        <f t="shared" si="0"/>
        <v>0</v>
      </c>
    </row>
    <row r="15" spans="1:22">
      <c r="B15" s="5" t="s">
        <v>1439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825</v>
      </c>
      <c r="B16" s="23" t="s">
        <v>835</v>
      </c>
      <c r="C16" s="4" t="s">
        <v>850</v>
      </c>
      <c r="D16" s="4" t="s">
        <v>851</v>
      </c>
      <c r="E16" s="4" t="str">
        <f>CONCATENATE(YEAR,":",MONTH,":",WEEK,":",WEEKDAY,":",$A16)</f>
        <v>2016:2:3:7:ZHUDONG_E</v>
      </c>
      <c r="F16" s="4">
        <f>MATCH($E16,REPORT_DATA_BY_COMP!$A:$A,0)</f>
        <v>583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3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 t="str">
        <f>IFERROR(INDEX(REPORT_DATA_BY_COMP!$A:$AH,$F16,MATCH(V$8,REPORT_DATA_BY_COMP!$A$1:$AH$1,0)), "")</f>
        <v>1L</v>
      </c>
    </row>
    <row r="17" spans="1:22">
      <c r="A17" s="22" t="s">
        <v>826</v>
      </c>
      <c r="B17" s="23" t="s">
        <v>836</v>
      </c>
      <c r="C17" s="4" t="s">
        <v>852</v>
      </c>
      <c r="D17" s="4" t="s">
        <v>853</v>
      </c>
      <c r="E17" s="4" t="str">
        <f>CONCATENATE(YEAR,":",MONTH,":",WEEK,":",WEEKDAY,":",$A17)</f>
        <v>2016:2:3:7:ZHUDONG_S</v>
      </c>
      <c r="F17" s="4">
        <f>MATCH($E17,REPORT_DATA_BY_COMP!$A:$A,0)</f>
        <v>584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1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1</v>
      </c>
      <c r="M17" s="11">
        <f>IFERROR(INDEX(REPORT_DATA_BY_COMP!$A:$AH,$F17,MATCH(M$8,REPORT_DATA_BY_COMP!$A$1:$AH$1,0)), "")</f>
        <v>1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9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1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6</v>
      </c>
      <c r="V17" s="11" t="str">
        <f>IFERROR(INDEX(REPORT_DATA_BY_COMP!$A:$AH,$F17,MATCH(V$8,REPORT_DATA_BY_COMP!$A$1:$AH$1,0)), "")</f>
        <v>1@</v>
      </c>
    </row>
    <row r="18" spans="1:22">
      <c r="B18" s="9" t="s">
        <v>1409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0</v>
      </c>
      <c r="I18" s="12">
        <f t="shared" si="1"/>
        <v>2</v>
      </c>
      <c r="J18" s="12">
        <f t="shared" si="1"/>
        <v>5</v>
      </c>
      <c r="K18" s="12">
        <f t="shared" si="1"/>
        <v>0</v>
      </c>
      <c r="L18" s="12">
        <f t="shared" si="1"/>
        <v>1</v>
      </c>
      <c r="M18" s="12">
        <f t="shared" si="1"/>
        <v>1</v>
      </c>
      <c r="N18" s="12">
        <f t="shared" si="1"/>
        <v>7</v>
      </c>
      <c r="O18" s="12">
        <f t="shared" si="1"/>
        <v>2</v>
      </c>
      <c r="P18" s="12">
        <f t="shared" si="1"/>
        <v>13</v>
      </c>
      <c r="Q18" s="12">
        <f t="shared" si="1"/>
        <v>7</v>
      </c>
      <c r="R18" s="12">
        <f t="shared" si="1"/>
        <v>4</v>
      </c>
      <c r="S18" s="12">
        <f t="shared" si="1"/>
        <v>1</v>
      </c>
      <c r="T18" s="12">
        <f t="shared" si="1"/>
        <v>13</v>
      </c>
      <c r="U18" s="12">
        <f t="shared" si="1"/>
        <v>9</v>
      </c>
      <c r="V18" s="12">
        <f t="shared" si="1"/>
        <v>0</v>
      </c>
    </row>
    <row r="19" spans="1:22">
      <c r="B19" s="5" t="s">
        <v>1440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2" t="s">
        <v>827</v>
      </c>
      <c r="B20" s="23" t="s">
        <v>837</v>
      </c>
      <c r="C20" s="4" t="s">
        <v>854</v>
      </c>
      <c r="D20" s="4" t="s">
        <v>855</v>
      </c>
      <c r="E20" s="4" t="str">
        <f>CONCATENATE(YEAR,":",MONTH,":",WEEK,":",WEEKDAY,":",$A20)</f>
        <v>2016:2:3:7:ZHUBEI_3_E</v>
      </c>
      <c r="F20" s="4">
        <f>MATCH($E20,REPORT_DATA_BY_COMP!$A:$A,0)</f>
        <v>582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1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1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6</v>
      </c>
      <c r="O20" s="11">
        <f>IFERROR(INDEX(REPORT_DATA_BY_COMP!$A:$AH,$F20,MATCH(O$8,REPORT_DATA_BY_COMP!$A$1:$AH$1,0)), "")</f>
        <v>3</v>
      </c>
      <c r="P20" s="11">
        <f>IFERROR(INDEX(REPORT_DATA_BY_COMP!$A:$AH,$F20,MATCH(P$8,REPORT_DATA_BY_COMP!$A$1:$AH$1,0)), "")</f>
        <v>11</v>
      </c>
      <c r="Q20" s="11">
        <f>IFERROR(INDEX(REPORT_DATA_BY_COMP!$A:$AH,$F20,MATCH(Q$8,REPORT_DATA_BY_COMP!$A$1:$AH$1,0)), "")</f>
        <v>5</v>
      </c>
      <c r="R20" s="11">
        <f>IFERROR(INDEX(REPORT_DATA_BY_COMP!$A:$AH,$F20,MATCH(R$8,REPORT_DATA_BY_COMP!$A$1:$AH$1,0)), "")</f>
        <v>0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0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2" t="s">
        <v>828</v>
      </c>
      <c r="B21" s="23" t="s">
        <v>838</v>
      </c>
      <c r="C21" s="4" t="s">
        <v>856</v>
      </c>
      <c r="D21" s="4" t="s">
        <v>857</v>
      </c>
      <c r="E21" s="4" t="str">
        <f>CONCATENATE(YEAR,":",MONTH,":",WEEK,":",WEEKDAY,":",$A21)</f>
        <v>2016:2:3:7:ZHUBEI_2_E</v>
      </c>
      <c r="F21" s="4">
        <f>MATCH($E21,REPORT_DATA_BY_COMP!$A:$A,0)</f>
        <v>580</v>
      </c>
      <c r="G21" s="11">
        <f>IFERROR(INDEX(REPORT_DATA_BY_COMP!$A:$AH,$F21,MATCH(G$8,REPORT_DATA_BY_COMP!$A$1:$AH$1,0)), "")</f>
        <v>1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1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1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3</v>
      </c>
      <c r="Q21" s="11">
        <f>IFERROR(INDEX(REPORT_DATA_BY_COMP!$A:$AH,$F21,MATCH(Q$8,REPORT_DATA_BY_COMP!$A$1:$AH$1,0)), "")</f>
        <v>18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7</v>
      </c>
      <c r="U21" s="11">
        <f>IFERROR(INDEX(REPORT_DATA_BY_COMP!$A:$AH,$F21,MATCH(U$8,REPORT_DATA_BY_COMP!$A$1:$AH$1,0)), "")</f>
        <v>1</v>
      </c>
      <c r="V21" s="11">
        <f>IFERROR(INDEX(REPORT_DATA_BY_COMP!$A:$AH,$F21,MATCH(V$8,REPORT_DATA_BY_COMP!$A$1:$AH$1,0)), "")</f>
        <v>0</v>
      </c>
    </row>
    <row r="22" spans="1:22">
      <c r="A22" s="22" t="s">
        <v>829</v>
      </c>
      <c r="B22" s="23" t="s">
        <v>839</v>
      </c>
      <c r="C22" s="4" t="s">
        <v>858</v>
      </c>
      <c r="D22" s="4" t="s">
        <v>859</v>
      </c>
      <c r="E22" s="4" t="str">
        <f>CONCATENATE(YEAR,":",MONTH,":",WEEK,":",WEEKDAY,":",$A22)</f>
        <v>2016:2:3:7:ZHUBEI_2_S</v>
      </c>
      <c r="F22" s="4">
        <f>MATCH($E22,REPORT_DATA_BY_COMP!$A:$A,0)</f>
        <v>581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8</v>
      </c>
      <c r="Q22" s="11">
        <f>IFERROR(INDEX(REPORT_DATA_BY_COMP!$A:$AH,$F22,MATCH(Q$8,REPORT_DATA_BY_COMP!$A$1:$AH$1,0)), "")</f>
        <v>7</v>
      </c>
      <c r="R22" s="11">
        <f>IFERROR(INDEX(REPORT_DATA_BY_COMP!$A:$AH,$F22,MATCH(R$8,REPORT_DATA_BY_COMP!$A$1:$AH$1,0)), "")</f>
        <v>8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2</v>
      </c>
      <c r="V22" s="11">
        <f>IFERROR(INDEX(REPORT_DATA_BY_COMP!$A:$AH,$F22,MATCH(V$8,REPORT_DATA_BY_COMP!$A$1:$AH$1,0)), "")</f>
        <v>0</v>
      </c>
    </row>
    <row r="23" spans="1:22">
      <c r="A23" s="22" t="s">
        <v>830</v>
      </c>
      <c r="B23" s="23" t="s">
        <v>840</v>
      </c>
      <c r="C23" s="4" t="s">
        <v>860</v>
      </c>
      <c r="D23" s="4" t="s">
        <v>861</v>
      </c>
      <c r="E23" s="4" t="str">
        <f>CONCATENATE(YEAR,":",MONTH,":",WEEK,":",WEEKDAY,":",$A23)</f>
        <v>2016:2:3:7:ZHUBEI_1_S</v>
      </c>
      <c r="F23" s="4">
        <f>MATCH($E23,REPORT_DATA_BY_COMP!$A:$A,0)</f>
        <v>579</v>
      </c>
      <c r="G23" s="11">
        <f>IFERROR(INDEX(REPORT_DATA_BY_COMP!$A:$AH,$F23,MATCH(G$8,REPORT_DATA_BY_COMP!$A$1:$AH$1,0)), "")</f>
        <v>1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1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3</v>
      </c>
      <c r="P23" s="11">
        <f>IFERROR(INDEX(REPORT_DATA_BY_COMP!$A:$AH,$F23,MATCH(P$8,REPORT_DATA_BY_COMP!$A$1:$AH$1,0)), "")</f>
        <v>9</v>
      </c>
      <c r="Q23" s="11">
        <f>IFERROR(INDEX(REPORT_DATA_BY_COMP!$A:$AH,$F23,MATCH(Q$8,REPORT_DATA_BY_COMP!$A$1:$AH$1,0)), "")</f>
        <v>10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2</v>
      </c>
      <c r="U23" s="11">
        <f>IFERROR(INDEX(REPORT_DATA_BY_COMP!$A:$AH,$F23,MATCH(U$8,REPORT_DATA_BY_COMP!$A$1:$AH$1,0)), "")</f>
        <v>0</v>
      </c>
      <c r="V23" s="11">
        <f>IFERROR(INDEX(REPORT_DATA_BY_COMP!$A:$AH,$F23,MATCH(V$8,REPORT_DATA_BY_COMP!$A$1:$AH$1,0)), "")</f>
        <v>0</v>
      </c>
    </row>
    <row r="24" spans="1:22">
      <c r="B24" s="9" t="s">
        <v>1409</v>
      </c>
      <c r="C24" s="10"/>
      <c r="D24" s="10"/>
      <c r="E24" s="10"/>
      <c r="F24" s="10"/>
      <c r="G24" s="12">
        <f t="shared" ref="G24:V24" si="2">SUM(G20:G23)</f>
        <v>3</v>
      </c>
      <c r="H24" s="12">
        <f t="shared" si="2"/>
        <v>1</v>
      </c>
      <c r="I24" s="12">
        <f t="shared" si="2"/>
        <v>3</v>
      </c>
      <c r="J24" s="12">
        <f t="shared" si="2"/>
        <v>8</v>
      </c>
      <c r="K24" s="12">
        <f t="shared" si="2"/>
        <v>4</v>
      </c>
      <c r="L24" s="12">
        <f t="shared" si="2"/>
        <v>0</v>
      </c>
      <c r="M24" s="12">
        <f t="shared" si="2"/>
        <v>0</v>
      </c>
      <c r="N24" s="12">
        <f t="shared" si="2"/>
        <v>15</v>
      </c>
      <c r="O24" s="12">
        <f t="shared" si="2"/>
        <v>8</v>
      </c>
      <c r="P24" s="12">
        <f t="shared" si="2"/>
        <v>31</v>
      </c>
      <c r="Q24" s="12">
        <f t="shared" si="2"/>
        <v>40</v>
      </c>
      <c r="R24" s="12">
        <f t="shared" si="2"/>
        <v>17</v>
      </c>
      <c r="S24" s="12">
        <f t="shared" si="2"/>
        <v>0</v>
      </c>
      <c r="T24" s="12">
        <f t="shared" si="2"/>
        <v>14</v>
      </c>
      <c r="U24" s="12">
        <f t="shared" si="2"/>
        <v>4</v>
      </c>
      <c r="V24" s="12">
        <f t="shared" si="2"/>
        <v>0</v>
      </c>
    </row>
    <row r="25" spans="1:22">
      <c r="A25" s="55"/>
      <c r="B25" s="3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32"/>
    </row>
    <row r="26" spans="1:22">
      <c r="B26" s="13" t="s">
        <v>1407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4" t="s">
        <v>1381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4" t="s">
        <v>1380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4" t="s">
        <v>1382</v>
      </c>
      <c r="C29" s="14"/>
      <c r="D29" s="14"/>
      <c r="E29" s="14" t="str">
        <f>CONCATENATE(YEAR,":",MONTH,":3:",WEEKLY_REPORT_DAY,":", $A$1)</f>
        <v>2016:2:3:7:XINZHU</v>
      </c>
      <c r="F29" s="14">
        <f>MATCH($E29,REPORT_DATA_BY_ZONE!$A:$A, 0)</f>
        <v>65</v>
      </c>
      <c r="G29" s="11">
        <f>IFERROR(INDEX(REPORT_DATA_BY_ZONE!$A:$AH,$F29,MATCH(G$8,REPORT_DATA_BY_ZONE!$A$1:$AH$1,0)), "")</f>
        <v>3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12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4</v>
      </c>
      <c r="L29" s="11">
        <f>IFERROR(INDEX(REPORT_DATA_BY_ZONE!$A:$AH,$F29,MATCH(L$8,REPORT_DATA_BY_ZONE!$A$1:$AH$1,0)), "")</f>
        <v>2</v>
      </c>
      <c r="M29" s="11">
        <f>IFERROR(INDEX(REPORT_DATA_BY_ZONE!$A:$AH,$F29,MATCH(M$8,REPORT_DATA_BY_ZONE!$A$1:$AH$1,0)), "")</f>
        <v>2</v>
      </c>
      <c r="N29" s="11">
        <f>IFERROR(INDEX(REPORT_DATA_BY_ZONE!$A:$AH,$F29,MATCH(N$8,REPORT_DATA_BY_ZONE!$A$1:$AH$1,0)), "")</f>
        <v>46</v>
      </c>
      <c r="O29" s="11">
        <f>IFERROR(INDEX(REPORT_DATA_BY_ZONE!$A:$AH,$F29,MATCH(O$8,REPORT_DATA_BY_ZONE!$A$1:$AH$1,0)), "")</f>
        <v>19</v>
      </c>
      <c r="P29" s="11">
        <f>IFERROR(INDEX(REPORT_DATA_BY_ZONE!$A:$AH,$F29,MATCH(P$8,REPORT_DATA_BY_ZONE!$A$1:$AH$1,0)), "")</f>
        <v>70</v>
      </c>
      <c r="Q29" s="11">
        <f>IFERROR(INDEX(REPORT_DATA_BY_ZONE!$A:$AH,$F29,MATCH(Q$8,REPORT_DATA_BY_ZONE!$A$1:$AH$1,0)), "")</f>
        <v>93</v>
      </c>
      <c r="R29" s="11">
        <f>IFERROR(INDEX(REPORT_DATA_BY_ZONE!$A:$AH,$F29,MATCH(R$8,REPORT_DATA_BY_ZONE!$A$1:$AH$1,0)), "")</f>
        <v>46</v>
      </c>
      <c r="S29" s="11">
        <f>IFERROR(INDEX(REPORT_DATA_BY_ZONE!$A:$AH,$F29,MATCH(S$8,REPORT_DATA_BY_ZONE!$A$1:$AH$1,0)), "")</f>
        <v>1</v>
      </c>
      <c r="T29" s="11">
        <f>IFERROR(INDEX(REPORT_DATA_BY_ZONE!$A:$AH,$F29,MATCH(T$8,REPORT_DATA_BY_ZONE!$A$1:$AH$1,0)), "")</f>
        <v>44</v>
      </c>
      <c r="U29" s="11">
        <f>IFERROR(INDEX(REPORT_DATA_BY_ZONE!$A:$AH,$F29,MATCH(U$8,REPORT_DATA_BY_ZONE!$A$1:$AH$1,0)), "")</f>
        <v>21</v>
      </c>
      <c r="V29" s="11">
        <f>IFERROR(INDEX(REPORT_DATA_BY_ZONE!$A:$AH,$F29,MATCH(V$8,REPORT_DATA_BY_ZONE!$A$1:$AH$1,0)), "")</f>
        <v>2</v>
      </c>
    </row>
    <row r="30" spans="1:22">
      <c r="B30" s="24" t="s">
        <v>1383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4" t="s">
        <v>1384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1409</v>
      </c>
      <c r="C32" s="15"/>
      <c r="D32" s="15"/>
      <c r="E32" s="15"/>
      <c r="F32" s="15"/>
      <c r="G32" s="19">
        <f>SUM(G27:G31)</f>
        <v>6</v>
      </c>
      <c r="H32" s="19">
        <f t="shared" ref="H32:V32" si="3">SUM(H27:H31)</f>
        <v>9</v>
      </c>
      <c r="I32" s="19">
        <f t="shared" si="3"/>
        <v>42</v>
      </c>
      <c r="J32" s="19">
        <f t="shared" si="3"/>
        <v>68</v>
      </c>
      <c r="K32" s="19">
        <f t="shared" si="3"/>
        <v>7</v>
      </c>
      <c r="L32" s="19">
        <f t="shared" si="3"/>
        <v>2</v>
      </c>
      <c r="M32" s="19">
        <f t="shared" si="3"/>
        <v>2</v>
      </c>
      <c r="N32" s="19">
        <f t="shared" si="3"/>
        <v>141</v>
      </c>
      <c r="O32" s="19">
        <f t="shared" si="3"/>
        <v>49</v>
      </c>
      <c r="P32" s="19">
        <f t="shared" si="3"/>
        <v>172</v>
      </c>
      <c r="Q32" s="19">
        <f t="shared" si="3"/>
        <v>305</v>
      </c>
      <c r="R32" s="19">
        <f t="shared" si="3"/>
        <v>131</v>
      </c>
      <c r="S32" s="19">
        <f t="shared" si="3"/>
        <v>5</v>
      </c>
      <c r="T32" s="19">
        <f t="shared" si="3"/>
        <v>125</v>
      </c>
      <c r="U32" s="19">
        <f t="shared" si="3"/>
        <v>48</v>
      </c>
      <c r="V32" s="19">
        <f t="shared" si="3"/>
        <v>3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1375" priority="127" operator="lessThan">
      <formula>0.5</formula>
    </cfRule>
    <cfRule type="cellIs" dxfId="1374" priority="128" operator="greaterThan">
      <formula>0.5</formula>
    </cfRule>
  </conditionalFormatting>
  <conditionalFormatting sqref="N10:N11">
    <cfRule type="cellIs" dxfId="1373" priority="125" operator="lessThan">
      <formula>4.5</formula>
    </cfRule>
    <cfRule type="cellIs" dxfId="1372" priority="126" operator="greaterThan">
      <formula>5.5</formula>
    </cfRule>
  </conditionalFormatting>
  <conditionalFormatting sqref="O10:O11">
    <cfRule type="cellIs" dxfId="1371" priority="123" operator="lessThan">
      <formula>1.5</formula>
    </cfRule>
    <cfRule type="cellIs" dxfId="1370" priority="124" operator="greaterThan">
      <formula>2.5</formula>
    </cfRule>
  </conditionalFormatting>
  <conditionalFormatting sqref="P10:P11">
    <cfRule type="cellIs" dxfId="1369" priority="121" operator="lessThan">
      <formula>4.5</formula>
    </cfRule>
    <cfRule type="cellIs" dxfId="1368" priority="122" operator="greaterThan">
      <formula>7.5</formula>
    </cfRule>
  </conditionalFormatting>
  <conditionalFormatting sqref="R10:S11">
    <cfRule type="cellIs" dxfId="1367" priority="119" operator="lessThan">
      <formula>2.5</formula>
    </cfRule>
    <cfRule type="cellIs" dxfId="1366" priority="120" operator="greaterThan">
      <formula>4.5</formula>
    </cfRule>
  </conditionalFormatting>
  <conditionalFormatting sqref="T10:T11">
    <cfRule type="cellIs" dxfId="1365" priority="117" operator="lessThan">
      <formula>2.5</formula>
    </cfRule>
    <cfRule type="cellIs" dxfId="1364" priority="118" operator="greaterThan">
      <formula>4.5</formula>
    </cfRule>
  </conditionalFormatting>
  <conditionalFormatting sqref="U10:U11">
    <cfRule type="cellIs" dxfId="1363" priority="116" operator="greaterThan">
      <formula>1.5</formula>
    </cfRule>
  </conditionalFormatting>
  <conditionalFormatting sqref="L10:V11">
    <cfRule type="expression" dxfId="1362" priority="113">
      <formula>L10=""</formula>
    </cfRule>
  </conditionalFormatting>
  <conditionalFormatting sqref="S10:S11">
    <cfRule type="cellIs" dxfId="1361" priority="114" operator="greaterThan">
      <formula>0.5</formula>
    </cfRule>
    <cfRule type="cellIs" dxfId="1360" priority="115" operator="lessThan">
      <formula>0.5</formula>
    </cfRule>
  </conditionalFormatting>
  <conditionalFormatting sqref="L13:M13">
    <cfRule type="cellIs" dxfId="1359" priority="111" operator="lessThan">
      <formula>0.5</formula>
    </cfRule>
    <cfRule type="cellIs" dxfId="1358" priority="112" operator="greaterThan">
      <formula>0.5</formula>
    </cfRule>
  </conditionalFormatting>
  <conditionalFormatting sqref="N13">
    <cfRule type="cellIs" dxfId="1357" priority="109" operator="lessThan">
      <formula>4.5</formula>
    </cfRule>
    <cfRule type="cellIs" dxfId="1356" priority="110" operator="greaterThan">
      <formula>5.5</formula>
    </cfRule>
  </conditionalFormatting>
  <conditionalFormatting sqref="O13">
    <cfRule type="cellIs" dxfId="1355" priority="107" operator="lessThan">
      <formula>1.5</formula>
    </cfRule>
    <cfRule type="cellIs" dxfId="1354" priority="108" operator="greaterThan">
      <formula>2.5</formula>
    </cfRule>
  </conditionalFormatting>
  <conditionalFormatting sqref="P13">
    <cfRule type="cellIs" dxfId="1353" priority="105" operator="lessThan">
      <formula>4.5</formula>
    </cfRule>
    <cfRule type="cellIs" dxfId="1352" priority="106" operator="greaterThan">
      <formula>7.5</formula>
    </cfRule>
  </conditionalFormatting>
  <conditionalFormatting sqref="R13:S13">
    <cfRule type="cellIs" dxfId="1351" priority="103" operator="lessThan">
      <formula>2.5</formula>
    </cfRule>
    <cfRule type="cellIs" dxfId="1350" priority="104" operator="greaterThan">
      <formula>4.5</formula>
    </cfRule>
  </conditionalFormatting>
  <conditionalFormatting sqref="T13">
    <cfRule type="cellIs" dxfId="1349" priority="101" operator="lessThan">
      <formula>2.5</formula>
    </cfRule>
    <cfRule type="cellIs" dxfId="1348" priority="102" operator="greaterThan">
      <formula>4.5</formula>
    </cfRule>
  </conditionalFormatting>
  <conditionalFormatting sqref="U13">
    <cfRule type="cellIs" dxfId="1347" priority="100" operator="greaterThan">
      <formula>1.5</formula>
    </cfRule>
  </conditionalFormatting>
  <conditionalFormatting sqref="L13:V13">
    <cfRule type="expression" dxfId="1346" priority="97">
      <formula>L13=""</formula>
    </cfRule>
  </conditionalFormatting>
  <conditionalFormatting sqref="S13">
    <cfRule type="cellIs" dxfId="1345" priority="98" operator="greaterThan">
      <formula>0.5</formula>
    </cfRule>
    <cfRule type="cellIs" dxfId="1344" priority="99" operator="lessThan">
      <formula>0.5</formula>
    </cfRule>
  </conditionalFormatting>
  <conditionalFormatting sqref="L16:M16">
    <cfRule type="cellIs" dxfId="1343" priority="95" operator="lessThan">
      <formula>0.5</formula>
    </cfRule>
    <cfRule type="cellIs" dxfId="1342" priority="96" operator="greaterThan">
      <formula>0.5</formula>
    </cfRule>
  </conditionalFormatting>
  <conditionalFormatting sqref="N16">
    <cfRule type="cellIs" dxfId="1341" priority="93" operator="lessThan">
      <formula>4.5</formula>
    </cfRule>
    <cfRule type="cellIs" dxfId="1340" priority="94" operator="greaterThan">
      <formula>5.5</formula>
    </cfRule>
  </conditionalFormatting>
  <conditionalFormatting sqref="O16">
    <cfRule type="cellIs" dxfId="1339" priority="91" operator="lessThan">
      <formula>1.5</formula>
    </cfRule>
    <cfRule type="cellIs" dxfId="1338" priority="92" operator="greaterThan">
      <formula>2.5</formula>
    </cfRule>
  </conditionalFormatting>
  <conditionalFormatting sqref="P16">
    <cfRule type="cellIs" dxfId="1337" priority="89" operator="lessThan">
      <formula>4.5</formula>
    </cfRule>
    <cfRule type="cellIs" dxfId="1336" priority="90" operator="greaterThan">
      <formula>7.5</formula>
    </cfRule>
  </conditionalFormatting>
  <conditionalFormatting sqref="R16:S16">
    <cfRule type="cellIs" dxfId="1335" priority="87" operator="lessThan">
      <formula>2.5</formula>
    </cfRule>
    <cfRule type="cellIs" dxfId="1334" priority="88" operator="greaterThan">
      <formula>4.5</formula>
    </cfRule>
  </conditionalFormatting>
  <conditionalFormatting sqref="T16">
    <cfRule type="cellIs" dxfId="1333" priority="85" operator="lessThan">
      <formula>2.5</formula>
    </cfRule>
    <cfRule type="cellIs" dxfId="1332" priority="86" operator="greaterThan">
      <formula>4.5</formula>
    </cfRule>
  </conditionalFormatting>
  <conditionalFormatting sqref="U16">
    <cfRule type="cellIs" dxfId="1331" priority="84" operator="greaterThan">
      <formula>1.5</formula>
    </cfRule>
  </conditionalFormatting>
  <conditionalFormatting sqref="L16:V16">
    <cfRule type="expression" dxfId="1330" priority="81">
      <formula>L16=""</formula>
    </cfRule>
  </conditionalFormatting>
  <conditionalFormatting sqref="S16">
    <cfRule type="cellIs" dxfId="1329" priority="82" operator="greaterThan">
      <formula>0.5</formula>
    </cfRule>
    <cfRule type="cellIs" dxfId="1328" priority="83" operator="lessThan">
      <formula>0.5</formula>
    </cfRule>
  </conditionalFormatting>
  <conditionalFormatting sqref="L12:M12">
    <cfRule type="cellIs" dxfId="1327" priority="79" operator="lessThan">
      <formula>0.5</formula>
    </cfRule>
    <cfRule type="cellIs" dxfId="1326" priority="80" operator="greaterThan">
      <formula>0.5</formula>
    </cfRule>
  </conditionalFormatting>
  <conditionalFormatting sqref="N12">
    <cfRule type="cellIs" dxfId="1325" priority="77" operator="lessThan">
      <formula>4.5</formula>
    </cfRule>
    <cfRule type="cellIs" dxfId="1324" priority="78" operator="greaterThan">
      <formula>5.5</formula>
    </cfRule>
  </conditionalFormatting>
  <conditionalFormatting sqref="O12">
    <cfRule type="cellIs" dxfId="1323" priority="75" operator="lessThan">
      <formula>1.5</formula>
    </cfRule>
    <cfRule type="cellIs" dxfId="1322" priority="76" operator="greaterThan">
      <formula>2.5</formula>
    </cfRule>
  </conditionalFormatting>
  <conditionalFormatting sqref="P12">
    <cfRule type="cellIs" dxfId="1321" priority="73" operator="lessThan">
      <formula>4.5</formula>
    </cfRule>
    <cfRule type="cellIs" dxfId="1320" priority="74" operator="greaterThan">
      <formula>7.5</formula>
    </cfRule>
  </conditionalFormatting>
  <conditionalFormatting sqref="R12:S12">
    <cfRule type="cellIs" dxfId="1319" priority="71" operator="lessThan">
      <formula>2.5</formula>
    </cfRule>
    <cfRule type="cellIs" dxfId="1318" priority="72" operator="greaterThan">
      <formula>4.5</formula>
    </cfRule>
  </conditionalFormatting>
  <conditionalFormatting sqref="T12">
    <cfRule type="cellIs" dxfId="1317" priority="69" operator="lessThan">
      <formula>2.5</formula>
    </cfRule>
    <cfRule type="cellIs" dxfId="1316" priority="70" operator="greaterThan">
      <formula>4.5</formula>
    </cfRule>
  </conditionalFormatting>
  <conditionalFormatting sqref="U12">
    <cfRule type="cellIs" dxfId="1315" priority="68" operator="greaterThan">
      <formula>1.5</formula>
    </cfRule>
  </conditionalFormatting>
  <conditionalFormatting sqref="L12:V12">
    <cfRule type="expression" dxfId="1314" priority="65">
      <formula>L12=""</formula>
    </cfRule>
  </conditionalFormatting>
  <conditionalFormatting sqref="S12">
    <cfRule type="cellIs" dxfId="1313" priority="66" operator="greaterThan">
      <formula>0.5</formula>
    </cfRule>
    <cfRule type="cellIs" dxfId="1312" priority="67" operator="lessThan">
      <formula>0.5</formula>
    </cfRule>
  </conditionalFormatting>
  <conditionalFormatting sqref="L17:M17">
    <cfRule type="cellIs" dxfId="1311" priority="63" operator="lessThan">
      <formula>0.5</formula>
    </cfRule>
    <cfRule type="cellIs" dxfId="1310" priority="64" operator="greaterThan">
      <formula>0.5</formula>
    </cfRule>
  </conditionalFormatting>
  <conditionalFormatting sqref="N17">
    <cfRule type="cellIs" dxfId="1309" priority="61" operator="lessThan">
      <formula>4.5</formula>
    </cfRule>
    <cfRule type="cellIs" dxfId="1308" priority="62" operator="greaterThan">
      <formula>5.5</formula>
    </cfRule>
  </conditionalFormatting>
  <conditionalFormatting sqref="O17">
    <cfRule type="cellIs" dxfId="1307" priority="59" operator="lessThan">
      <formula>1.5</formula>
    </cfRule>
    <cfRule type="cellIs" dxfId="1306" priority="60" operator="greaterThan">
      <formula>2.5</formula>
    </cfRule>
  </conditionalFormatting>
  <conditionalFormatting sqref="P17">
    <cfRule type="cellIs" dxfId="1305" priority="57" operator="lessThan">
      <formula>4.5</formula>
    </cfRule>
    <cfRule type="cellIs" dxfId="1304" priority="58" operator="greaterThan">
      <formula>7.5</formula>
    </cfRule>
  </conditionalFormatting>
  <conditionalFormatting sqref="R17:S17">
    <cfRule type="cellIs" dxfId="1303" priority="55" operator="lessThan">
      <formula>2.5</formula>
    </cfRule>
    <cfRule type="cellIs" dxfId="1302" priority="56" operator="greaterThan">
      <formula>4.5</formula>
    </cfRule>
  </conditionalFormatting>
  <conditionalFormatting sqref="T17">
    <cfRule type="cellIs" dxfId="1301" priority="53" operator="lessThan">
      <formula>2.5</formula>
    </cfRule>
    <cfRule type="cellIs" dxfId="1300" priority="54" operator="greaterThan">
      <formula>4.5</formula>
    </cfRule>
  </conditionalFormatting>
  <conditionalFormatting sqref="U17">
    <cfRule type="cellIs" dxfId="1299" priority="52" operator="greaterThan">
      <formula>1.5</formula>
    </cfRule>
  </conditionalFormatting>
  <conditionalFormatting sqref="L17:V17">
    <cfRule type="expression" dxfId="1298" priority="49">
      <formula>L17=""</formula>
    </cfRule>
  </conditionalFormatting>
  <conditionalFormatting sqref="S17">
    <cfRule type="cellIs" dxfId="1297" priority="50" operator="greaterThan">
      <formula>0.5</formula>
    </cfRule>
    <cfRule type="cellIs" dxfId="1296" priority="51" operator="lessThan">
      <formula>0.5</formula>
    </cfRule>
  </conditionalFormatting>
  <conditionalFormatting sqref="L20:M21">
    <cfRule type="cellIs" dxfId="1295" priority="47" operator="lessThan">
      <formula>0.5</formula>
    </cfRule>
    <cfRule type="cellIs" dxfId="1294" priority="48" operator="greaterThan">
      <formula>0.5</formula>
    </cfRule>
  </conditionalFormatting>
  <conditionalFormatting sqref="N20:N21">
    <cfRule type="cellIs" dxfId="1293" priority="45" operator="lessThan">
      <formula>4.5</formula>
    </cfRule>
    <cfRule type="cellIs" dxfId="1292" priority="46" operator="greaterThan">
      <formula>5.5</formula>
    </cfRule>
  </conditionalFormatting>
  <conditionalFormatting sqref="O20:O21">
    <cfRule type="cellIs" dxfId="1291" priority="43" operator="lessThan">
      <formula>1.5</formula>
    </cfRule>
    <cfRule type="cellIs" dxfId="1290" priority="44" operator="greaterThan">
      <formula>2.5</formula>
    </cfRule>
  </conditionalFormatting>
  <conditionalFormatting sqref="P20:P21">
    <cfRule type="cellIs" dxfId="1289" priority="41" operator="lessThan">
      <formula>4.5</formula>
    </cfRule>
    <cfRule type="cellIs" dxfId="1288" priority="42" operator="greaterThan">
      <formula>7.5</formula>
    </cfRule>
  </conditionalFormatting>
  <conditionalFormatting sqref="R20:S21">
    <cfRule type="cellIs" dxfId="1287" priority="39" operator="lessThan">
      <formula>2.5</formula>
    </cfRule>
    <cfRule type="cellIs" dxfId="1286" priority="40" operator="greaterThan">
      <formula>4.5</formula>
    </cfRule>
  </conditionalFormatting>
  <conditionalFormatting sqref="T20:T21">
    <cfRule type="cellIs" dxfId="1285" priority="37" operator="lessThan">
      <formula>2.5</formula>
    </cfRule>
    <cfRule type="cellIs" dxfId="1284" priority="38" operator="greaterThan">
      <formula>4.5</formula>
    </cfRule>
  </conditionalFormatting>
  <conditionalFormatting sqref="U20:U21">
    <cfRule type="cellIs" dxfId="1283" priority="36" operator="greaterThan">
      <formula>1.5</formula>
    </cfRule>
  </conditionalFormatting>
  <conditionalFormatting sqref="L20:V21">
    <cfRule type="expression" dxfId="1282" priority="33">
      <formula>L20=""</formula>
    </cfRule>
  </conditionalFormatting>
  <conditionalFormatting sqref="S20:S21">
    <cfRule type="cellIs" dxfId="1281" priority="34" operator="greaterThan">
      <formula>0.5</formula>
    </cfRule>
    <cfRule type="cellIs" dxfId="1280" priority="35" operator="lessThan">
      <formula>0.5</formula>
    </cfRule>
  </conditionalFormatting>
  <conditionalFormatting sqref="L23:M23">
    <cfRule type="cellIs" dxfId="1279" priority="31" operator="lessThan">
      <formula>0.5</formula>
    </cfRule>
    <cfRule type="cellIs" dxfId="1278" priority="32" operator="greaterThan">
      <formula>0.5</formula>
    </cfRule>
  </conditionalFormatting>
  <conditionalFormatting sqref="N23">
    <cfRule type="cellIs" dxfId="1277" priority="29" operator="lessThan">
      <formula>4.5</formula>
    </cfRule>
    <cfRule type="cellIs" dxfId="1276" priority="30" operator="greaterThan">
      <formula>5.5</formula>
    </cfRule>
  </conditionalFormatting>
  <conditionalFormatting sqref="O23">
    <cfRule type="cellIs" dxfId="1275" priority="27" operator="lessThan">
      <formula>1.5</formula>
    </cfRule>
    <cfRule type="cellIs" dxfId="1274" priority="28" operator="greaterThan">
      <formula>2.5</formula>
    </cfRule>
  </conditionalFormatting>
  <conditionalFormatting sqref="P23">
    <cfRule type="cellIs" dxfId="1273" priority="25" operator="lessThan">
      <formula>4.5</formula>
    </cfRule>
    <cfRule type="cellIs" dxfId="1272" priority="26" operator="greaterThan">
      <formula>7.5</formula>
    </cfRule>
  </conditionalFormatting>
  <conditionalFormatting sqref="R23:S23">
    <cfRule type="cellIs" dxfId="1271" priority="23" operator="lessThan">
      <formula>2.5</formula>
    </cfRule>
    <cfRule type="cellIs" dxfId="1270" priority="24" operator="greaterThan">
      <formula>4.5</formula>
    </cfRule>
  </conditionalFormatting>
  <conditionalFormatting sqref="T23">
    <cfRule type="cellIs" dxfId="1269" priority="21" operator="lessThan">
      <formula>2.5</formula>
    </cfRule>
    <cfRule type="cellIs" dxfId="1268" priority="22" operator="greaterThan">
      <formula>4.5</formula>
    </cfRule>
  </conditionalFormatting>
  <conditionalFormatting sqref="U23">
    <cfRule type="cellIs" dxfId="1267" priority="20" operator="greaterThan">
      <formula>1.5</formula>
    </cfRule>
  </conditionalFormatting>
  <conditionalFormatting sqref="L23:V23">
    <cfRule type="expression" dxfId="1266" priority="17">
      <formula>L23=""</formula>
    </cfRule>
  </conditionalFormatting>
  <conditionalFormatting sqref="S23">
    <cfRule type="cellIs" dxfId="1265" priority="18" operator="greaterThan">
      <formula>0.5</formula>
    </cfRule>
    <cfRule type="cellIs" dxfId="1264" priority="19" operator="lessThan">
      <formula>0.5</formula>
    </cfRule>
  </conditionalFormatting>
  <conditionalFormatting sqref="L22:M22">
    <cfRule type="cellIs" dxfId="1263" priority="15" operator="lessThan">
      <formula>0.5</formula>
    </cfRule>
    <cfRule type="cellIs" dxfId="1262" priority="16" operator="greaterThan">
      <formula>0.5</formula>
    </cfRule>
  </conditionalFormatting>
  <conditionalFormatting sqref="N22">
    <cfRule type="cellIs" dxfId="1261" priority="13" operator="lessThan">
      <formula>4.5</formula>
    </cfRule>
    <cfRule type="cellIs" dxfId="1260" priority="14" operator="greaterThan">
      <formula>5.5</formula>
    </cfRule>
  </conditionalFormatting>
  <conditionalFormatting sqref="O22">
    <cfRule type="cellIs" dxfId="1259" priority="11" operator="lessThan">
      <formula>1.5</formula>
    </cfRule>
    <cfRule type="cellIs" dxfId="1258" priority="12" operator="greaterThan">
      <formula>2.5</formula>
    </cfRule>
  </conditionalFormatting>
  <conditionalFormatting sqref="P22">
    <cfRule type="cellIs" dxfId="1257" priority="9" operator="lessThan">
      <formula>4.5</formula>
    </cfRule>
    <cfRule type="cellIs" dxfId="1256" priority="10" operator="greaterThan">
      <formula>7.5</formula>
    </cfRule>
  </conditionalFormatting>
  <conditionalFormatting sqref="R22:S22">
    <cfRule type="cellIs" dxfId="1255" priority="7" operator="lessThan">
      <formula>2.5</formula>
    </cfRule>
    <cfRule type="cellIs" dxfId="1254" priority="8" operator="greaterThan">
      <formula>4.5</formula>
    </cfRule>
  </conditionalFormatting>
  <conditionalFormatting sqref="T22">
    <cfRule type="cellIs" dxfId="1253" priority="5" operator="lessThan">
      <formula>2.5</formula>
    </cfRule>
    <cfRule type="cellIs" dxfId="1252" priority="6" operator="greaterThan">
      <formula>4.5</formula>
    </cfRule>
  </conditionalFormatting>
  <conditionalFormatting sqref="U22">
    <cfRule type="cellIs" dxfId="1251" priority="4" operator="greaterThan">
      <formula>1.5</formula>
    </cfRule>
  </conditionalFormatting>
  <conditionalFormatting sqref="L22:V22">
    <cfRule type="expression" dxfId="1250" priority="1">
      <formula>L22=""</formula>
    </cfRule>
  </conditionalFormatting>
  <conditionalFormatting sqref="S22">
    <cfRule type="cellIs" dxfId="1249" priority="2" operator="greaterThan">
      <formula>0.5</formula>
    </cfRule>
    <cfRule type="cellIs" dxfId="124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M20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2014:1:0:0:XINZHU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2014:2:0:0:XINZHU</v>
      </c>
      <c r="F4" s="33">
        <f t="shared" ref="F4:F38" ca="1" si="5">MATCH($E4,INDIRECT(CONCATENATE($B$41,"$A:$A")),0)</f>
        <v>36</v>
      </c>
      <c r="G4" s="26">
        <f t="shared" ref="G4:G38" ca="1" si="6">INDEX(INDIRECT(CONCATENATE($B$41,"$A:$AG")),$F4,MATCH(G$2,INDIRECT(CONCATENATE($B$41,"$A$1:$AG$1")),0))</f>
        <v>6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2014:3:0:0:XINZHU</v>
      </c>
      <c r="F5" s="33">
        <f t="shared" ca="1" si="5"/>
        <v>44</v>
      </c>
      <c r="G5" s="26">
        <f t="shared" ca="1" si="6"/>
        <v>14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2014:4:0:0:XINZHU</v>
      </c>
      <c r="F6" s="33">
        <f t="shared" ca="1" si="5"/>
        <v>52</v>
      </c>
      <c r="G6" s="26">
        <f t="shared" ca="1" si="6"/>
        <v>16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2014:5:0:0:XINZHU</v>
      </c>
      <c r="F7" s="33">
        <f t="shared" ca="1" si="5"/>
        <v>60</v>
      </c>
      <c r="G7" s="26">
        <f t="shared" ca="1" si="6"/>
        <v>7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2014:6:0:0:XINZHU</v>
      </c>
      <c r="F8" s="33">
        <f t="shared" ca="1" si="5"/>
        <v>68</v>
      </c>
      <c r="G8" s="26">
        <f t="shared" ca="1" si="6"/>
        <v>13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2014:7:0:0:XINZHU</v>
      </c>
      <c r="F9" s="33">
        <f t="shared" ca="1" si="5"/>
        <v>76</v>
      </c>
      <c r="G9" s="26">
        <f t="shared" ca="1" si="6"/>
        <v>8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2014:8:0:0:XINZHU</v>
      </c>
      <c r="F10" s="33">
        <f t="shared" ca="1" si="5"/>
        <v>84</v>
      </c>
      <c r="G10" s="26">
        <f t="shared" ca="1" si="6"/>
        <v>5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2014:9:0:0:XINZHU</v>
      </c>
      <c r="F11" s="33">
        <f t="shared" ca="1" si="5"/>
        <v>92</v>
      </c>
      <c r="G11" s="26">
        <f t="shared" ca="1" si="6"/>
        <v>5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2014:10:0:0:XINZHU</v>
      </c>
      <c r="F12" s="33">
        <f t="shared" ca="1" si="5"/>
        <v>9</v>
      </c>
      <c r="G12" s="26">
        <f t="shared" ca="1" si="6"/>
        <v>7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2014:11:0:0:XINZHU</v>
      </c>
      <c r="F13" s="33">
        <f t="shared" ca="1" si="5"/>
        <v>18</v>
      </c>
      <c r="G13" s="26">
        <f t="shared" ca="1" si="6"/>
        <v>1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2014:12:0:0:XINZHU</v>
      </c>
      <c r="F14" s="33">
        <f t="shared" ca="1" si="5"/>
        <v>27</v>
      </c>
      <c r="G14" s="26">
        <f t="shared" ca="1" si="6"/>
        <v>4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2015:1:0:0:XINZHU</v>
      </c>
      <c r="F15" s="33">
        <f t="shared" ca="1" si="5"/>
        <v>131</v>
      </c>
      <c r="G15" s="26">
        <f t="shared" ca="1" si="6"/>
        <v>4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2015:2:0:0:XINZHU</v>
      </c>
      <c r="F16" s="33">
        <f t="shared" ca="1" si="5"/>
        <v>141</v>
      </c>
      <c r="G16" s="26">
        <f t="shared" ca="1" si="6"/>
        <v>3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2015:3:0:0:XINZHU</v>
      </c>
      <c r="F17" s="33">
        <f t="shared" ca="1" si="5"/>
        <v>151</v>
      </c>
      <c r="G17" s="26">
        <f t="shared" ca="1" si="6"/>
        <v>1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2015:4:0:0:XINZHU</v>
      </c>
      <c r="F18" s="33">
        <f t="shared" ca="1" si="5"/>
        <v>161</v>
      </c>
      <c r="G18" s="26">
        <f t="shared" ca="1" si="6"/>
        <v>3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2015:5:0:0:XINZHU</v>
      </c>
      <c r="F19" s="33">
        <f t="shared" ca="1" si="5"/>
        <v>171</v>
      </c>
      <c r="G19" s="26">
        <f t="shared" ca="1" si="6"/>
        <v>3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2015:6:0:0:XINZHU</v>
      </c>
      <c r="F20" s="33">
        <f t="shared" ca="1" si="5"/>
        <v>181</v>
      </c>
      <c r="G20" s="26">
        <f t="shared" ca="1" si="6"/>
        <v>2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2015:7:0:0:XINZHU</v>
      </c>
      <c r="F21" s="33">
        <f t="shared" ca="1" si="5"/>
        <v>191</v>
      </c>
      <c r="G21" s="26">
        <f t="shared" ca="1" si="6"/>
        <v>5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2015:8:0:0:XINZHU</v>
      </c>
      <c r="F22" s="33">
        <f t="shared" ca="1" si="5"/>
        <v>201</v>
      </c>
      <c r="G22" s="26">
        <f t="shared" ca="1" si="6"/>
        <v>2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2015:9:0:0:XINZHU</v>
      </c>
      <c r="F23" s="33">
        <f t="shared" ca="1" si="5"/>
        <v>211</v>
      </c>
      <c r="G23" s="26">
        <f t="shared" ca="1" si="6"/>
        <v>3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2015:10:0:0:XINZHU</v>
      </c>
      <c r="F24" s="33">
        <f t="shared" ca="1" si="5"/>
        <v>101</v>
      </c>
      <c r="G24" s="26">
        <f t="shared" ca="1" si="6"/>
        <v>3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2015:11:0:0:XINZHU</v>
      </c>
      <c r="F25" s="33">
        <f t="shared" ca="1" si="5"/>
        <v>111</v>
      </c>
      <c r="G25" s="26">
        <f t="shared" ca="1" si="6"/>
        <v>4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2015:12:0:0:XINZHU</v>
      </c>
      <c r="F26" s="33">
        <f t="shared" ca="1" si="5"/>
        <v>122</v>
      </c>
      <c r="G26" s="26">
        <f t="shared" ca="1" si="6"/>
        <v>4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2016:1:0:0:XINZHU</v>
      </c>
      <c r="F27" s="33">
        <f t="shared" ca="1" si="5"/>
        <v>222</v>
      </c>
      <c r="G27" s="26">
        <f t="shared" ca="1" si="6"/>
        <v>5</v>
      </c>
      <c r="H27" s="26">
        <f t="shared" si="3"/>
        <v>8</v>
      </c>
      <c r="I27" s="33">
        <f t="shared" ca="1" si="7"/>
        <v>11</v>
      </c>
      <c r="J27" s="11">
        <f t="shared" ca="1" si="8"/>
        <v>4</v>
      </c>
      <c r="K27" s="11">
        <f t="shared" ca="1" si="8"/>
        <v>0</v>
      </c>
      <c r="L27" s="11">
        <f t="shared" ca="1" si="8"/>
        <v>0</v>
      </c>
      <c r="M27" s="11">
        <f t="shared" ca="1" si="8"/>
        <v>5</v>
      </c>
      <c r="N27" s="11">
        <f t="shared" ca="1" si="8"/>
        <v>2</v>
      </c>
      <c r="O27" s="11">
        <f t="shared" ca="1" si="8"/>
        <v>0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2015:12:1:7:XINZHU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60</v>
      </c>
      <c r="AB27" s="26">
        <f t="shared" ref="AB27:AB38" ca="1" si="15">3*$B$45</f>
        <v>30</v>
      </c>
      <c r="AC27" s="26">
        <f t="shared" ref="AC27:AC38" ca="1" si="16">5*$B$45</f>
        <v>50</v>
      </c>
      <c r="AD27" s="26">
        <f t="shared" ref="AD27:AD38" ca="1" si="17">1*$B$45</f>
        <v>10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2016:2:0:0:XINZHU</v>
      </c>
      <c r="F28" s="33">
        <f t="shared" ca="1" si="5"/>
        <v>233</v>
      </c>
      <c r="G28" s="26">
        <f t="shared" ca="1" si="6"/>
        <v>2</v>
      </c>
      <c r="H28" s="26">
        <f t="shared" si="3"/>
        <v>8</v>
      </c>
      <c r="I28" s="33">
        <f t="shared" ca="1" si="7"/>
        <v>16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2015:12:2:7:XINZHU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60</v>
      </c>
      <c r="AB28" s="26">
        <f t="shared" ca="1" si="15"/>
        <v>30</v>
      </c>
      <c r="AC28" s="26">
        <f t="shared" ca="1" si="16"/>
        <v>50</v>
      </c>
      <c r="AD28" s="26">
        <f t="shared" ca="1" si="17"/>
        <v>10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2016:3:0:0:XINZHU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2015:12:3:7:XINZHU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60</v>
      </c>
      <c r="AB29" s="26">
        <f t="shared" ca="1" si="15"/>
        <v>30</v>
      </c>
      <c r="AC29" s="26">
        <f t="shared" ca="1" si="16"/>
        <v>50</v>
      </c>
      <c r="AD29" s="26">
        <f t="shared" ca="1" si="17"/>
        <v>10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2016:4:0:0:XINZHU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2015:12:4:7:XINZHU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60</v>
      </c>
      <c r="AB30" s="26">
        <f t="shared" ca="1" si="15"/>
        <v>30</v>
      </c>
      <c r="AC30" s="26">
        <f t="shared" ca="1" si="16"/>
        <v>50</v>
      </c>
      <c r="AD30" s="26">
        <f t="shared" ca="1" si="17"/>
        <v>10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2016:5:0:0:XINZHU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2016:1:1:7:XINZHU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3</v>
      </c>
      <c r="AA31" s="26">
        <f t="shared" ca="1" si="14"/>
        <v>60</v>
      </c>
      <c r="AB31" s="26">
        <f t="shared" ca="1" si="15"/>
        <v>30</v>
      </c>
      <c r="AC31" s="26">
        <f t="shared" ca="1" si="16"/>
        <v>50</v>
      </c>
      <c r="AD31" s="26">
        <f t="shared" ca="1" si="17"/>
        <v>10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2016:6:0:0:XINZHU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2016:1:2:7:XINZHU</v>
      </c>
      <c r="T32" s="33">
        <f t="shared" ca="1" si="18"/>
        <v>11</v>
      </c>
      <c r="U32" s="26">
        <f t="shared" ca="1" si="19"/>
        <v>0</v>
      </c>
      <c r="V32" s="26">
        <f t="shared" ca="1" si="12"/>
        <v>53</v>
      </c>
      <c r="W32" s="26">
        <f t="shared" ca="1" si="12"/>
        <v>0</v>
      </c>
      <c r="X32" s="26">
        <f t="shared" ca="1" si="12"/>
        <v>29</v>
      </c>
      <c r="Y32" s="26">
        <f t="shared" ca="1" si="12"/>
        <v>0</v>
      </c>
      <c r="Z32" s="26">
        <f t="shared" ca="1" si="13"/>
        <v>3</v>
      </c>
      <c r="AA32" s="26">
        <f t="shared" ca="1" si="14"/>
        <v>60</v>
      </c>
      <c r="AB32" s="26">
        <f t="shared" ca="1" si="15"/>
        <v>30</v>
      </c>
      <c r="AC32" s="26">
        <f t="shared" ca="1" si="16"/>
        <v>50</v>
      </c>
      <c r="AD32" s="26">
        <f t="shared" ca="1" si="17"/>
        <v>10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2016:7:0:0:XINZHU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2016:1:3:7:XINZHU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3</v>
      </c>
      <c r="AA33" s="26">
        <f t="shared" ca="1" si="14"/>
        <v>60</v>
      </c>
      <c r="AB33" s="26">
        <f t="shared" ca="1" si="15"/>
        <v>30</v>
      </c>
      <c r="AC33" s="26">
        <f t="shared" ca="1" si="16"/>
        <v>50</v>
      </c>
      <c r="AD33" s="26">
        <f t="shared" ca="1" si="17"/>
        <v>10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2016:8:0:0:XINZHU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2016:1:4:7:XINZHU</v>
      </c>
      <c r="T34" s="33">
        <f t="shared" ca="1" si="18"/>
        <v>22</v>
      </c>
      <c r="U34" s="26">
        <f t="shared" ca="1" si="19"/>
        <v>3</v>
      </c>
      <c r="V34" s="26">
        <f t="shared" ca="1" si="12"/>
        <v>49</v>
      </c>
      <c r="W34" s="26">
        <f t="shared" ca="1" si="12"/>
        <v>12</v>
      </c>
      <c r="X34" s="26">
        <f t="shared" ca="1" si="12"/>
        <v>36</v>
      </c>
      <c r="Y34" s="26">
        <f t="shared" ca="1" si="12"/>
        <v>0</v>
      </c>
      <c r="Z34" s="26">
        <f t="shared" ca="1" si="13"/>
        <v>3</v>
      </c>
      <c r="AA34" s="26">
        <f t="shared" ca="1" si="14"/>
        <v>60</v>
      </c>
      <c r="AB34" s="26">
        <f t="shared" ca="1" si="15"/>
        <v>30</v>
      </c>
      <c r="AC34" s="26">
        <f t="shared" ca="1" si="16"/>
        <v>50</v>
      </c>
      <c r="AD34" s="26">
        <f t="shared" ca="1" si="17"/>
        <v>10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2016:9:0:0:XINZHU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2016:1:5:7:XINZHU</v>
      </c>
      <c r="T35" s="33">
        <f t="shared" ca="1" si="18"/>
        <v>33</v>
      </c>
      <c r="U35" s="26">
        <f t="shared" ca="1" si="19"/>
        <v>2</v>
      </c>
      <c r="V35" s="26">
        <f t="shared" ca="1" si="12"/>
        <v>53</v>
      </c>
      <c r="W35" s="26">
        <f t="shared" ca="1" si="12"/>
        <v>20</v>
      </c>
      <c r="X35" s="26">
        <f t="shared" ca="1" si="12"/>
        <v>35</v>
      </c>
      <c r="Y35" s="26">
        <f t="shared" ca="1" si="12"/>
        <v>0</v>
      </c>
      <c r="Z35" s="26">
        <f t="shared" ca="1" si="13"/>
        <v>3</v>
      </c>
      <c r="AA35" s="26">
        <f t="shared" ca="1" si="14"/>
        <v>60</v>
      </c>
      <c r="AB35" s="26">
        <f t="shared" ca="1" si="15"/>
        <v>30</v>
      </c>
      <c r="AC35" s="26">
        <f t="shared" ca="1" si="16"/>
        <v>50</v>
      </c>
      <c r="AD35" s="26">
        <f t="shared" ca="1" si="17"/>
        <v>10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2016:10:0:0:XINZHU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2016:2:1:7:XINZHU</v>
      </c>
      <c r="T36" s="33">
        <f t="shared" ca="1" si="18"/>
        <v>44</v>
      </c>
      <c r="U36" s="26">
        <f t="shared" ca="1" si="19"/>
        <v>0</v>
      </c>
      <c r="V36" s="26">
        <f t="shared" ca="1" si="12"/>
        <v>51</v>
      </c>
      <c r="W36" s="26">
        <f t="shared" ca="1" si="12"/>
        <v>12</v>
      </c>
      <c r="X36" s="26">
        <f t="shared" ca="1" si="12"/>
        <v>51</v>
      </c>
      <c r="Y36" s="26">
        <f t="shared" ca="1" si="12"/>
        <v>0</v>
      </c>
      <c r="Z36" s="26">
        <f t="shared" ca="1" si="13"/>
        <v>3</v>
      </c>
      <c r="AA36" s="26">
        <f t="shared" ca="1" si="14"/>
        <v>60</v>
      </c>
      <c r="AB36" s="26">
        <f t="shared" ca="1" si="15"/>
        <v>30</v>
      </c>
      <c r="AC36" s="26">
        <f t="shared" ca="1" si="16"/>
        <v>50</v>
      </c>
      <c r="AD36" s="26">
        <f t="shared" ca="1" si="17"/>
        <v>10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2016:11:0:0:XINZHU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2016:2:2:7:XINZHU</v>
      </c>
      <c r="T37" s="33">
        <f t="shared" ca="1" si="18"/>
        <v>55</v>
      </c>
      <c r="U37" s="26">
        <f t="shared" ca="1" si="19"/>
        <v>0</v>
      </c>
      <c r="V37" s="26">
        <f t="shared" ca="1" si="12"/>
        <v>44</v>
      </c>
      <c r="W37" s="26">
        <f t="shared" ca="1" si="12"/>
        <v>18</v>
      </c>
      <c r="X37" s="26">
        <f t="shared" ca="1" si="12"/>
        <v>34</v>
      </c>
      <c r="Y37" s="26">
        <f t="shared" ca="1" si="12"/>
        <v>4</v>
      </c>
      <c r="Z37" s="26">
        <f t="shared" ca="1" si="13"/>
        <v>3</v>
      </c>
      <c r="AA37" s="26">
        <f t="shared" ca="1" si="14"/>
        <v>60</v>
      </c>
      <c r="AB37" s="26">
        <f t="shared" ca="1" si="15"/>
        <v>30</v>
      </c>
      <c r="AC37" s="26">
        <f t="shared" ca="1" si="16"/>
        <v>50</v>
      </c>
      <c r="AD37" s="26">
        <f t="shared" ca="1" si="17"/>
        <v>10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2016:12:0:0:XINZHU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2016:2:3:7:XINZHU</v>
      </c>
      <c r="T38" s="33">
        <f t="shared" ca="1" si="18"/>
        <v>65</v>
      </c>
      <c r="U38" s="26">
        <f t="shared" ca="1" si="19"/>
        <v>2</v>
      </c>
      <c r="V38" s="26">
        <f t="shared" ca="1" si="12"/>
        <v>46</v>
      </c>
      <c r="W38" s="26">
        <f t="shared" ca="1" si="12"/>
        <v>19</v>
      </c>
      <c r="X38" s="26">
        <f t="shared" ca="1" si="12"/>
        <v>46</v>
      </c>
      <c r="Y38" s="26">
        <f t="shared" ca="1" si="12"/>
        <v>1</v>
      </c>
      <c r="Z38" s="26">
        <f t="shared" ca="1" si="13"/>
        <v>3</v>
      </c>
      <c r="AA38" s="26">
        <f t="shared" ca="1" si="14"/>
        <v>60</v>
      </c>
      <c r="AB38" s="26">
        <f t="shared" ca="1" si="15"/>
        <v>30</v>
      </c>
      <c r="AC38" s="26">
        <f t="shared" ca="1" si="16"/>
        <v>50</v>
      </c>
      <c r="AD38" s="26">
        <f t="shared" ca="1" si="17"/>
        <v>10</v>
      </c>
    </row>
    <row r="39" spans="1:30">
      <c r="A39" s="8" t="s">
        <v>1465</v>
      </c>
      <c r="B39" s="2" t="s">
        <v>1461</v>
      </c>
      <c r="C39" s="33"/>
      <c r="D39" s="33"/>
      <c r="G39" s="8">
        <f ca="1">SUMIFS(G3:G38, $B3:$B38,YEAR,G3:G38,"&lt;&gt;#N/A")</f>
        <v>7</v>
      </c>
      <c r="H39" s="33"/>
      <c r="J39" s="8">
        <f ca="1">SUM(J3:J38)</f>
        <v>4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6</v>
      </c>
      <c r="N39" s="8">
        <f t="shared" ca="1" si="20"/>
        <v>2</v>
      </c>
      <c r="O39" s="8">
        <f t="shared" ca="1" si="20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10</v>
      </c>
    </row>
    <row r="46" spans="1:30">
      <c r="A46" s="8" t="s">
        <v>626</v>
      </c>
      <c r="B46" s="8">
        <f ca="1">SUM($M$39:$O$39)</f>
        <v>8</v>
      </c>
    </row>
    <row r="47" spans="1:30">
      <c r="A47" s="8" t="s">
        <v>627</v>
      </c>
      <c r="B47" s="8">
        <f ca="1">SUM($J$39:$L$39)</f>
        <v>4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33%</v>
      </c>
      <c r="C48" s="36">
        <f ca="1">IFERROR(B47/SUM(B46:B47),"0")</f>
        <v>0.33333333333333331</v>
      </c>
      <c r="D48" s="8" t="str">
        <f ca="1">TEXT(C48,"00%")</f>
        <v>33%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59
Stake Actual YTD 年度實際:    7</v>
      </c>
      <c r="C49" s="8">
        <f ca="1">INDIRECT(CONCATENATE($B$39,"$D$2"))</f>
        <v>59</v>
      </c>
      <c r="D49" s="8">
        <f ca="1">$G$39</f>
        <v>7</v>
      </c>
    </row>
    <row r="50" spans="1:4" ht="23.25">
      <c r="A50" s="8" t="s">
        <v>1410</v>
      </c>
      <c r="B50" s="59" t="str">
        <f ca="1">INDIRECT(CONCATENATE($B$39, "$B$1"))</f>
        <v>Xinzhu Zone</v>
      </c>
    </row>
    <row r="51" spans="1:4">
      <c r="B51" s="57" t="str">
        <f ca="1">INDIRECT(CONCATENATE($B$39, "$B$2"))</f>
        <v>新竹地帶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2014   86</v>
      </c>
    </row>
    <row r="57" spans="1:4">
      <c r="A57" s="8" t="str">
        <f ca="1">CONCATENATE("2015   ",SUMIF($G$15:$G$26,"&lt;&gt;#N/A",$G$15:$G$26))</f>
        <v>2015   37</v>
      </c>
    </row>
    <row r="58" spans="1:4">
      <c r="A58" s="8" t="str">
        <f ca="1">CONCATENATE("2016   ",SUMIF($G$27:$G$38,"&lt;&gt;#N/A",$G$27:$G$38))</f>
        <v>2016   7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40</v>
      </c>
      <c r="B1" s="46" t="s">
        <v>1696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1418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821</v>
      </c>
      <c r="B10" s="23" t="s">
        <v>831</v>
      </c>
      <c r="C10" s="4" t="s">
        <v>842</v>
      </c>
      <c r="D10" s="4" t="s">
        <v>843</v>
      </c>
      <c r="E10" s="4" t="str">
        <f>CONCATENATE(YEAR,":",MONTH,":",WEEK,":",WEEKDAY,":",$A10)</f>
        <v>2016:2:3:7:XINZHU_3_E</v>
      </c>
      <c r="F10" s="4">
        <f>MATCH($E10,REPORT_DATA_BY_COMP!$A:$A,0)</f>
        <v>563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8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0</v>
      </c>
      <c r="V10" s="11" t="str">
        <f>IFERROR(INDEX(REPORT_DATA_BY_COMP!$A:$AH,$F10,MATCH(V$8,REPORT_DATA_BY_COMP!$A$1:$AH$1,0)), "")</f>
        <v>0@</v>
      </c>
    </row>
    <row r="11" spans="1:22">
      <c r="A11" s="22" t="s">
        <v>822</v>
      </c>
      <c r="B11" s="23" t="s">
        <v>832</v>
      </c>
      <c r="C11" s="4" t="s">
        <v>844</v>
      </c>
      <c r="D11" s="4" t="s">
        <v>845</v>
      </c>
      <c r="E11" s="4" t="str">
        <f>CONCATENATE(YEAR,":",MONTH,":",WEEK,":",WEEKDAY,":",$A11)</f>
        <v>2016:2:3:7:XINZHU_1_E</v>
      </c>
      <c r="F11" s="4">
        <f>MATCH($E11,REPORT_DATA_BY_COMP!$A:$A,0)</f>
        <v>561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823</v>
      </c>
      <c r="B12" s="23" t="s">
        <v>833</v>
      </c>
      <c r="C12" s="4" t="s">
        <v>846</v>
      </c>
      <c r="D12" s="4" t="s">
        <v>847</v>
      </c>
      <c r="E12" s="4" t="str">
        <f>CONCATENATE(YEAR,":",MONTH,":",WEEK,":",WEEKDAY,":",$A12)</f>
        <v>2016:2:3:7:XINZHU_1_S</v>
      </c>
      <c r="F12" s="4">
        <f>MATCH($E12,REPORT_DATA_BY_COMP!$A:$A,0)</f>
        <v>562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17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4</v>
      </c>
      <c r="V12" s="11">
        <f>IFERROR(INDEX(REPORT_DATA_BY_COMP!$A:$AH,$F12,MATCH(V$8,REPORT_DATA_BY_COMP!$A$1:$AH$1,0)), "")</f>
        <v>0</v>
      </c>
    </row>
    <row r="13" spans="1:22">
      <c r="A13" s="22" t="s">
        <v>824</v>
      </c>
      <c r="B13" s="23" t="s">
        <v>834</v>
      </c>
      <c r="C13" s="4" t="s">
        <v>848</v>
      </c>
      <c r="D13" s="4" t="s">
        <v>849</v>
      </c>
      <c r="E13" s="4" t="str">
        <f>CONCATENATE(YEAR,":",MONTH,":",WEEK,":",WEEKDAY,":",$A13)</f>
        <v>2016:2:3:7:XINZHU_3_S</v>
      </c>
      <c r="F13" s="4">
        <f>MATCH($E13,REPORT_DATA_BY_COMP!$A:$A,0)</f>
        <v>564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6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9</v>
      </c>
      <c r="O13" s="11">
        <f>IFERROR(INDEX(REPORT_DATA_BY_COMP!$A:$AH,$F13,MATCH(O$8,REPORT_DATA_BY_COMP!$A$1:$AH$1,0)), "")</f>
        <v>5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8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7</v>
      </c>
      <c r="J14" s="12">
        <f t="shared" si="0"/>
        <v>11</v>
      </c>
      <c r="K14" s="12">
        <f t="shared" si="0"/>
        <v>0</v>
      </c>
      <c r="L14" s="12">
        <f t="shared" si="0"/>
        <v>1</v>
      </c>
      <c r="M14" s="12">
        <f t="shared" si="0"/>
        <v>1</v>
      </c>
      <c r="N14" s="12">
        <f t="shared" si="0"/>
        <v>24</v>
      </c>
      <c r="O14" s="12">
        <f t="shared" si="0"/>
        <v>9</v>
      </c>
      <c r="P14" s="12">
        <f t="shared" si="0"/>
        <v>26</v>
      </c>
      <c r="Q14" s="12">
        <f t="shared" si="0"/>
        <v>46</v>
      </c>
      <c r="R14" s="12">
        <f t="shared" si="0"/>
        <v>25</v>
      </c>
      <c r="S14" s="12">
        <f t="shared" si="0"/>
        <v>0</v>
      </c>
      <c r="T14" s="12">
        <f t="shared" si="0"/>
        <v>17</v>
      </c>
      <c r="U14" s="12">
        <f t="shared" si="0"/>
        <v>8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2016:2:1:7:XINZHU</v>
      </c>
      <c r="F17" s="14">
        <f>MATCH($E17,REPORT_DATA_BY_DISTRICT!$A:$A, 0)</f>
        <v>113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6</v>
      </c>
      <c r="P17" s="11">
        <f>IFERROR(INDEX(REPORT_DATA_BY_DISTRICT!$A:$AH,$F17,MATCH(P$8,REPORT_DATA_BY_DISTRICT!$A$1:$AH$1,0)), "")</f>
        <v>22</v>
      </c>
      <c r="Q17" s="11">
        <f>IFERROR(INDEX(REPORT_DATA_BY_DISTRICT!$A:$AH,$F17,MATCH(Q$8,REPORT_DATA_BY_DISTRICT!$A$1:$AH$1,0)), "")</f>
        <v>70</v>
      </c>
      <c r="R17" s="11">
        <f>IFERROR(INDEX(REPORT_DATA_BY_DISTRICT!$A:$AH,$F17,MATCH(R$8,REPORT_DATA_BY_DISTRICT!$A$1:$AH$1,0)), "")</f>
        <v>32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14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2016:2:2:7:XINZHU</v>
      </c>
      <c r="F18" s="14">
        <f>MATCH($E18,REPORT_DATA_BY_DISTRICT!$A:$A, 0)</f>
        <v>143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9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20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10</v>
      </c>
      <c r="Q18" s="11">
        <f>IFERROR(INDEX(REPORT_DATA_BY_DISTRICT!$A:$AH,$F18,MATCH(Q$8,REPORT_DATA_BY_DISTRICT!$A$1:$AH$1,0)), "")</f>
        <v>48</v>
      </c>
      <c r="R18" s="11">
        <f>IFERROR(INDEX(REPORT_DATA_BY_DISTRICT!$A:$AH,$F18,MATCH(R$8,REPORT_DATA_BY_DISTRICT!$A$1:$AH$1,0)), "")</f>
        <v>20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15</v>
      </c>
      <c r="U18" s="11">
        <f>IFERROR(INDEX(REPORT_DATA_BY_DISTRICT!$A:$AH,$F18,MATCH(U$8,REPORT_DATA_BY_DISTRICT!$A$1:$AH$1,0)), "")</f>
        <v>4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2016:2:3:7:XINZHU</v>
      </c>
      <c r="F19" s="14">
        <f>MATCH($E19,REPORT_DATA_BY_DISTRICT!$A:$A, 0)</f>
        <v>172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7</v>
      </c>
      <c r="J19" s="11">
        <f>IFERROR(INDEX(REPORT_DATA_BY_DISTRICT!$A:$AH,$F19,MATCH(J$8,REPORT_DATA_BY_DISTRICT!$A$1:$AH$1,0)), "")</f>
        <v>11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1</v>
      </c>
      <c r="N19" s="11">
        <f>IFERROR(INDEX(REPORT_DATA_BY_DISTRICT!$A:$AH,$F19,MATCH(N$8,REPORT_DATA_BY_DISTRICT!$A$1:$AH$1,0)), "")</f>
        <v>24</v>
      </c>
      <c r="O19" s="11">
        <f>IFERROR(INDEX(REPORT_DATA_BY_DISTRICT!$A:$AH,$F19,MATCH(O$8,REPORT_DATA_BY_DISTRICT!$A$1:$AH$1,0)), "")</f>
        <v>9</v>
      </c>
      <c r="P19" s="11">
        <f>IFERROR(INDEX(REPORT_DATA_BY_DISTRICT!$A:$AH,$F19,MATCH(P$8,REPORT_DATA_BY_DISTRICT!$A$1:$AH$1,0)), "")</f>
        <v>26</v>
      </c>
      <c r="Q19" s="11">
        <f>IFERROR(INDEX(REPORT_DATA_BY_DISTRICT!$A:$AH,$F19,MATCH(Q$8,REPORT_DATA_BY_DISTRICT!$A$1:$AH$1,0)), "")</f>
        <v>46</v>
      </c>
      <c r="R19" s="11">
        <f>IFERROR(INDEX(REPORT_DATA_BY_DISTRICT!$A:$AH,$F19,MATCH(R$8,REPORT_DATA_BY_DISTRICT!$A$1:$AH$1,0)), "")</f>
        <v>25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17</v>
      </c>
      <c r="U19" s="11">
        <f>IFERROR(INDEX(REPORT_DATA_BY_DISTRICT!$A:$AH,$F19,MATCH(U$8,REPORT_DATA_BY_DISTRICT!$A$1:$AH$1,0)), "")</f>
        <v>8</v>
      </c>
      <c r="V19" s="11">
        <f>IFERROR(INDEX(REPORT_DATA_BY_DISTRICT!$A:$AH,$F19,MATCH(V$8,REPORT_DATA_BY_DISTRICT!$A$1:$AH$1,0)), "")</f>
        <v>0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2016:2:4:7:XINZHU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2016:2:5:7:XINZHU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4</v>
      </c>
      <c r="I22" s="19">
        <f t="shared" si="1"/>
        <v>20</v>
      </c>
      <c r="J22" s="19">
        <f>SUM(J17:J21)</f>
        <v>29</v>
      </c>
      <c r="K22" s="19">
        <f t="shared" si="1"/>
        <v>1</v>
      </c>
      <c r="L22" s="19">
        <f t="shared" si="1"/>
        <v>1</v>
      </c>
      <c r="M22" s="19">
        <f t="shared" si="1"/>
        <v>1</v>
      </c>
      <c r="N22" s="19">
        <f t="shared" si="1"/>
        <v>69</v>
      </c>
      <c r="O22" s="19">
        <f t="shared" si="1"/>
        <v>24</v>
      </c>
      <c r="P22" s="19">
        <f t="shared" si="1"/>
        <v>58</v>
      </c>
      <c r="Q22" s="19">
        <f t="shared" si="1"/>
        <v>164</v>
      </c>
      <c r="R22" s="19">
        <f t="shared" si="1"/>
        <v>77</v>
      </c>
      <c r="S22" s="19">
        <f t="shared" si="1"/>
        <v>1</v>
      </c>
      <c r="T22" s="19">
        <f t="shared" si="1"/>
        <v>46</v>
      </c>
      <c r="U22" s="19">
        <f t="shared" si="1"/>
        <v>16</v>
      </c>
      <c r="V22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3:M13">
    <cfRule type="cellIs" dxfId="1247" priority="63" operator="lessThan">
      <formula>0.5</formula>
    </cfRule>
    <cfRule type="cellIs" dxfId="1246" priority="64" operator="greaterThan">
      <formula>0.5</formula>
    </cfRule>
  </conditionalFormatting>
  <conditionalFormatting sqref="N13">
    <cfRule type="cellIs" dxfId="1245" priority="61" operator="lessThan">
      <formula>4.5</formula>
    </cfRule>
    <cfRule type="cellIs" dxfId="1244" priority="62" operator="greaterThan">
      <formula>5.5</formula>
    </cfRule>
  </conditionalFormatting>
  <conditionalFormatting sqref="O13">
    <cfRule type="cellIs" dxfId="1243" priority="59" operator="lessThan">
      <formula>1.5</formula>
    </cfRule>
    <cfRule type="cellIs" dxfId="1242" priority="60" operator="greaterThan">
      <formula>2.5</formula>
    </cfRule>
  </conditionalFormatting>
  <conditionalFormatting sqref="P13">
    <cfRule type="cellIs" dxfId="1241" priority="57" operator="lessThan">
      <formula>4.5</formula>
    </cfRule>
    <cfRule type="cellIs" dxfId="1240" priority="58" operator="greaterThan">
      <formula>7.5</formula>
    </cfRule>
  </conditionalFormatting>
  <conditionalFormatting sqref="R13:S13">
    <cfRule type="cellIs" dxfId="1239" priority="55" operator="lessThan">
      <formula>2.5</formula>
    </cfRule>
    <cfRule type="cellIs" dxfId="1238" priority="56" operator="greaterThan">
      <formula>4.5</formula>
    </cfRule>
  </conditionalFormatting>
  <conditionalFormatting sqref="T13">
    <cfRule type="cellIs" dxfId="1237" priority="53" operator="lessThan">
      <formula>2.5</formula>
    </cfRule>
    <cfRule type="cellIs" dxfId="1236" priority="54" operator="greaterThan">
      <formula>4.5</formula>
    </cfRule>
  </conditionalFormatting>
  <conditionalFormatting sqref="U13">
    <cfRule type="cellIs" dxfId="1235" priority="52" operator="greaterThan">
      <formula>1.5</formula>
    </cfRule>
  </conditionalFormatting>
  <conditionalFormatting sqref="L13:V13">
    <cfRule type="expression" dxfId="1234" priority="49">
      <formula>L13=""</formula>
    </cfRule>
  </conditionalFormatting>
  <conditionalFormatting sqref="S13">
    <cfRule type="cellIs" dxfId="1233" priority="50" operator="greaterThan">
      <formula>0.5</formula>
    </cfRule>
    <cfRule type="cellIs" dxfId="1232" priority="51" operator="lessThan">
      <formula>0.5</formula>
    </cfRule>
  </conditionalFormatting>
  <conditionalFormatting sqref="L10:M10">
    <cfRule type="cellIs" dxfId="1231" priority="47" operator="lessThan">
      <formula>0.5</formula>
    </cfRule>
    <cfRule type="cellIs" dxfId="1230" priority="48" operator="greaterThan">
      <formula>0.5</formula>
    </cfRule>
  </conditionalFormatting>
  <conditionalFormatting sqref="N10">
    <cfRule type="cellIs" dxfId="1229" priority="45" operator="lessThan">
      <formula>4.5</formula>
    </cfRule>
    <cfRule type="cellIs" dxfId="1228" priority="46" operator="greaterThan">
      <formula>5.5</formula>
    </cfRule>
  </conditionalFormatting>
  <conditionalFormatting sqref="O10">
    <cfRule type="cellIs" dxfId="1227" priority="43" operator="lessThan">
      <formula>1.5</formula>
    </cfRule>
    <cfRule type="cellIs" dxfId="1226" priority="44" operator="greaterThan">
      <formula>2.5</formula>
    </cfRule>
  </conditionalFormatting>
  <conditionalFormatting sqref="P10">
    <cfRule type="cellIs" dxfId="1225" priority="41" operator="lessThan">
      <formula>4.5</formula>
    </cfRule>
    <cfRule type="cellIs" dxfId="1224" priority="42" operator="greaterThan">
      <formula>7.5</formula>
    </cfRule>
  </conditionalFormatting>
  <conditionalFormatting sqref="R10:S10">
    <cfRule type="cellIs" dxfId="1223" priority="39" operator="lessThan">
      <formula>2.5</formula>
    </cfRule>
    <cfRule type="cellIs" dxfId="1222" priority="40" operator="greaterThan">
      <formula>4.5</formula>
    </cfRule>
  </conditionalFormatting>
  <conditionalFormatting sqref="T10">
    <cfRule type="cellIs" dxfId="1221" priority="37" operator="lessThan">
      <formula>2.5</formula>
    </cfRule>
    <cfRule type="cellIs" dxfId="1220" priority="38" operator="greaterThan">
      <formula>4.5</formula>
    </cfRule>
  </conditionalFormatting>
  <conditionalFormatting sqref="U10">
    <cfRule type="cellIs" dxfId="1219" priority="36" operator="greaterThan">
      <formula>1.5</formula>
    </cfRule>
  </conditionalFormatting>
  <conditionalFormatting sqref="L10:V10">
    <cfRule type="expression" dxfId="1218" priority="33">
      <formula>L10=""</formula>
    </cfRule>
  </conditionalFormatting>
  <conditionalFormatting sqref="S10">
    <cfRule type="cellIs" dxfId="1217" priority="34" operator="greaterThan">
      <formula>0.5</formula>
    </cfRule>
    <cfRule type="cellIs" dxfId="1216" priority="35" operator="lessThan">
      <formula>0.5</formula>
    </cfRule>
  </conditionalFormatting>
  <conditionalFormatting sqref="L11:M11">
    <cfRule type="cellIs" dxfId="1215" priority="31" operator="lessThan">
      <formula>0.5</formula>
    </cfRule>
    <cfRule type="cellIs" dxfId="1214" priority="32" operator="greaterThan">
      <formula>0.5</formula>
    </cfRule>
  </conditionalFormatting>
  <conditionalFormatting sqref="N11">
    <cfRule type="cellIs" dxfId="1213" priority="29" operator="lessThan">
      <formula>4.5</formula>
    </cfRule>
    <cfRule type="cellIs" dxfId="1212" priority="30" operator="greaterThan">
      <formula>5.5</formula>
    </cfRule>
  </conditionalFormatting>
  <conditionalFormatting sqref="O11">
    <cfRule type="cellIs" dxfId="1211" priority="27" operator="lessThan">
      <formula>1.5</formula>
    </cfRule>
    <cfRule type="cellIs" dxfId="1210" priority="28" operator="greaterThan">
      <formula>2.5</formula>
    </cfRule>
  </conditionalFormatting>
  <conditionalFormatting sqref="P11">
    <cfRule type="cellIs" dxfId="1209" priority="25" operator="lessThan">
      <formula>4.5</formula>
    </cfRule>
    <cfRule type="cellIs" dxfId="1208" priority="26" operator="greaterThan">
      <formula>7.5</formula>
    </cfRule>
  </conditionalFormatting>
  <conditionalFormatting sqref="R11:S11">
    <cfRule type="cellIs" dxfId="1207" priority="23" operator="lessThan">
      <formula>2.5</formula>
    </cfRule>
    <cfRule type="cellIs" dxfId="1206" priority="24" operator="greaterThan">
      <formula>4.5</formula>
    </cfRule>
  </conditionalFormatting>
  <conditionalFormatting sqref="T11">
    <cfRule type="cellIs" dxfId="1205" priority="21" operator="lessThan">
      <formula>2.5</formula>
    </cfRule>
    <cfRule type="cellIs" dxfId="1204" priority="22" operator="greaterThan">
      <formula>4.5</formula>
    </cfRule>
  </conditionalFormatting>
  <conditionalFormatting sqref="U11">
    <cfRule type="cellIs" dxfId="1203" priority="20" operator="greaterThan">
      <formula>1.5</formula>
    </cfRule>
  </conditionalFormatting>
  <conditionalFormatting sqref="L11:V11">
    <cfRule type="expression" dxfId="1202" priority="17">
      <formula>L11=""</formula>
    </cfRule>
  </conditionalFormatting>
  <conditionalFormatting sqref="S11">
    <cfRule type="cellIs" dxfId="1201" priority="18" operator="greaterThan">
      <formula>0.5</formula>
    </cfRule>
    <cfRule type="cellIs" dxfId="1200" priority="19" operator="lessThan">
      <formula>0.5</formula>
    </cfRule>
  </conditionalFormatting>
  <conditionalFormatting sqref="L12:M12">
    <cfRule type="cellIs" dxfId="1199" priority="15" operator="lessThan">
      <formula>0.5</formula>
    </cfRule>
    <cfRule type="cellIs" dxfId="1198" priority="16" operator="greaterThan">
      <formula>0.5</formula>
    </cfRule>
  </conditionalFormatting>
  <conditionalFormatting sqref="N12">
    <cfRule type="cellIs" dxfId="1197" priority="13" operator="lessThan">
      <formula>4.5</formula>
    </cfRule>
    <cfRule type="cellIs" dxfId="1196" priority="14" operator="greaterThan">
      <formula>5.5</formula>
    </cfRule>
  </conditionalFormatting>
  <conditionalFormatting sqref="O12">
    <cfRule type="cellIs" dxfId="1195" priority="11" operator="lessThan">
      <formula>1.5</formula>
    </cfRule>
    <cfRule type="cellIs" dxfId="1194" priority="12" operator="greaterThan">
      <formula>2.5</formula>
    </cfRule>
  </conditionalFormatting>
  <conditionalFormatting sqref="P12">
    <cfRule type="cellIs" dxfId="1193" priority="9" operator="lessThan">
      <formula>4.5</formula>
    </cfRule>
    <cfRule type="cellIs" dxfId="1192" priority="10" operator="greaterThan">
      <formula>7.5</formula>
    </cfRule>
  </conditionalFormatting>
  <conditionalFormatting sqref="R12:S12">
    <cfRule type="cellIs" dxfId="1191" priority="7" operator="lessThan">
      <formula>2.5</formula>
    </cfRule>
    <cfRule type="cellIs" dxfId="1190" priority="8" operator="greaterThan">
      <formula>4.5</formula>
    </cfRule>
  </conditionalFormatting>
  <conditionalFormatting sqref="T12">
    <cfRule type="cellIs" dxfId="1189" priority="5" operator="lessThan">
      <formula>2.5</formula>
    </cfRule>
    <cfRule type="cellIs" dxfId="1188" priority="6" operator="greaterThan">
      <formula>4.5</formula>
    </cfRule>
  </conditionalFormatting>
  <conditionalFormatting sqref="U12">
    <cfRule type="cellIs" dxfId="1187" priority="4" operator="greaterThan">
      <formula>1.5</formula>
    </cfRule>
  </conditionalFormatting>
  <conditionalFormatting sqref="L12:V12">
    <cfRule type="expression" dxfId="1186" priority="1">
      <formula>L12=""</formula>
    </cfRule>
  </conditionalFormatting>
  <conditionalFormatting sqref="S12">
    <cfRule type="cellIs" dxfId="1185" priority="2" operator="greaterThan">
      <formula>0.5</formula>
    </cfRule>
    <cfRule type="cellIs" dxfId="118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1698</v>
      </c>
      <c r="B1" s="46" t="s">
        <v>1697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1418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$L$20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1439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825</v>
      </c>
      <c r="B10" s="23" t="s">
        <v>835</v>
      </c>
      <c r="C10" s="4" t="s">
        <v>850</v>
      </c>
      <c r="D10" s="4" t="s">
        <v>851</v>
      </c>
      <c r="E10" s="4" t="str">
        <f>CONCATENATE(YEAR,":",MONTH,":",WEEK,":",WEEKDAY,":",$A10)</f>
        <v>2016:2:3:7:ZHUDONG_E</v>
      </c>
      <c r="F10" s="4">
        <f>MATCH($E10,REPORT_DATA_BY_COMP!$A:$A,0)</f>
        <v>583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3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 t="str">
        <f>IFERROR(INDEX(REPORT_DATA_BY_COMP!$A:$AH,$F10,MATCH(V$8,REPORT_DATA_BY_COMP!$A$1:$AH$1,0)), "")</f>
        <v>1L</v>
      </c>
    </row>
    <row r="11" spans="1:22">
      <c r="A11" s="22" t="s">
        <v>826</v>
      </c>
      <c r="B11" s="23" t="s">
        <v>836</v>
      </c>
      <c r="C11" s="4" t="s">
        <v>852</v>
      </c>
      <c r="D11" s="4" t="s">
        <v>853</v>
      </c>
      <c r="E11" s="4" t="str">
        <f>CONCATENATE(YEAR,":",MONTH,":",WEEK,":",WEEKDAY,":",$A11)</f>
        <v>2016:2:3:7:ZHUDONG_S</v>
      </c>
      <c r="F11" s="4">
        <f>MATCH($E11,REPORT_DATA_BY_COMP!$A:$A,0)</f>
        <v>584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4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6</v>
      </c>
      <c r="V11" s="11" t="str">
        <f>IFERROR(INDEX(REPORT_DATA_BY_COMP!$A:$AH,$F11,MATCH(V$8,REPORT_DATA_BY_COMP!$A$1:$AH$1,0)), "")</f>
        <v>1@</v>
      </c>
    </row>
    <row r="12" spans="1:22">
      <c r="B12" s="9" t="s">
        <v>1409</v>
      </c>
      <c r="C12" s="10"/>
      <c r="D12" s="10"/>
      <c r="E12" s="10"/>
      <c r="F12" s="10"/>
      <c r="G12" s="12">
        <f>SUM(G10:G11)</f>
        <v>0</v>
      </c>
      <c r="H12" s="12">
        <f t="shared" ref="H12:V12" si="0">SUM(H10:H11)</f>
        <v>0</v>
      </c>
      <c r="I12" s="12">
        <f t="shared" si="0"/>
        <v>2</v>
      </c>
      <c r="J12" s="12">
        <f t="shared" si="0"/>
        <v>5</v>
      </c>
      <c r="K12" s="12">
        <f t="shared" si="0"/>
        <v>0</v>
      </c>
      <c r="L12" s="12">
        <f t="shared" si="0"/>
        <v>1</v>
      </c>
      <c r="M12" s="12">
        <f t="shared" si="0"/>
        <v>1</v>
      </c>
      <c r="N12" s="12">
        <f t="shared" si="0"/>
        <v>7</v>
      </c>
      <c r="O12" s="12">
        <f t="shared" si="0"/>
        <v>2</v>
      </c>
      <c r="P12" s="12">
        <f t="shared" si="0"/>
        <v>13</v>
      </c>
      <c r="Q12" s="12">
        <f t="shared" si="0"/>
        <v>7</v>
      </c>
      <c r="R12" s="12">
        <f t="shared" si="0"/>
        <v>4</v>
      </c>
      <c r="S12" s="12">
        <f t="shared" si="0"/>
        <v>1</v>
      </c>
      <c r="T12" s="12">
        <f t="shared" si="0"/>
        <v>13</v>
      </c>
      <c r="U12" s="12">
        <f t="shared" si="0"/>
        <v>9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2016:2:1:7:ZHUDONG</v>
      </c>
      <c r="F15" s="14">
        <f>MATCH($E15,REPORT_DATA_BY_DISTRICT!$A:$A, 0)</f>
        <v>120</v>
      </c>
      <c r="G15" s="11">
        <f>IFERROR(INDEX(REPORT_DATA_BY_DISTRICT!$A:$AH,$F15,MATCH(G$8,REPORT_DATA_BY_DISTRICT!$A$1:$AH$1,0)), "")</f>
        <v>1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2</v>
      </c>
      <c r="J15" s="11">
        <f>IFERROR(INDEX(REPORT_DATA_BY_DISTRICT!$A:$AH,$F15,MATCH(J$8,REPORT_DATA_BY_DISTRICT!$A$1:$AH$1,0)), "")</f>
        <v>4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8</v>
      </c>
      <c r="O15" s="11">
        <f>IFERROR(INDEX(REPORT_DATA_BY_DISTRICT!$A:$AH,$F15,MATCH(O$8,REPORT_DATA_BY_DISTRICT!$A$1:$AH$1,0)), "")</f>
        <v>3</v>
      </c>
      <c r="P15" s="11">
        <f>IFERROR(INDEX(REPORT_DATA_BY_DISTRICT!$A:$AH,$F15,MATCH(P$8,REPORT_DATA_BY_DISTRICT!$A$1:$AH$1,0)), "")</f>
        <v>13</v>
      </c>
      <c r="Q15" s="11">
        <f>IFERROR(INDEX(REPORT_DATA_BY_DISTRICT!$A:$AH,$F15,MATCH(Q$8,REPORT_DATA_BY_DISTRICT!$A$1:$AH$1,0)), "")</f>
        <v>8</v>
      </c>
      <c r="R15" s="11">
        <f>IFERROR(INDEX(REPORT_DATA_BY_DISTRICT!$A:$AH,$F15,MATCH(R$8,REPORT_DATA_BY_DISTRICT!$A$1:$AH$1,0)), "")</f>
        <v>4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12</v>
      </c>
      <c r="U15" s="11">
        <f>IFERROR(INDEX(REPORT_DATA_BY_DISTRICT!$A:$AH,$F15,MATCH(U$8,REPORT_DATA_BY_DISTRICT!$A$1:$AH$1,0)), "")</f>
        <v>6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2016:2:2:7:ZHUDONG</v>
      </c>
      <c r="F16" s="14">
        <f>MATCH($E16,REPORT_DATA_BY_DISTRICT!$A:$A, 0)</f>
        <v>150</v>
      </c>
      <c r="G16" s="11">
        <f>IFERROR(INDEX(REPORT_DATA_BY_DISTRICT!$A:$AH,$F16,MATCH(G$8,REPORT_DATA_BY_DISTRICT!$A$1:$AH$1,0)), "")</f>
        <v>1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2</v>
      </c>
      <c r="J16" s="11">
        <f>IFERROR(INDEX(REPORT_DATA_BY_DISTRICT!$A:$AH,$F16,MATCH(J$8,REPORT_DATA_BY_DISTRICT!$A$1:$AH$1,0)), "")</f>
        <v>4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7</v>
      </c>
      <c r="O16" s="11">
        <f>IFERROR(INDEX(REPORT_DATA_BY_DISTRICT!$A:$AH,$F16,MATCH(O$8,REPORT_DATA_BY_DISTRICT!$A$1:$AH$1,0)), "")</f>
        <v>3</v>
      </c>
      <c r="P16" s="11">
        <f>IFERROR(INDEX(REPORT_DATA_BY_DISTRICT!$A:$AH,$F16,MATCH(P$8,REPORT_DATA_BY_DISTRICT!$A$1:$AH$1,0)), "")</f>
        <v>17</v>
      </c>
      <c r="Q16" s="11">
        <f>IFERROR(INDEX(REPORT_DATA_BY_DISTRICT!$A:$AH,$F16,MATCH(Q$8,REPORT_DATA_BY_DISTRICT!$A$1:$AH$1,0)), "")</f>
        <v>10</v>
      </c>
      <c r="R16" s="11">
        <f>IFERROR(INDEX(REPORT_DATA_BY_DISTRICT!$A:$AH,$F16,MATCH(R$8,REPORT_DATA_BY_DISTRICT!$A$1:$AH$1,0)), "")</f>
        <v>3</v>
      </c>
      <c r="S16" s="11">
        <f>IFERROR(INDEX(REPORT_DATA_BY_DISTRICT!$A:$AH,$F16,MATCH(S$8,REPORT_DATA_BY_DISTRICT!$A$1:$AH$1,0)), "")</f>
        <v>2</v>
      </c>
      <c r="T16" s="11">
        <f>IFERROR(INDEX(REPORT_DATA_BY_DISTRICT!$A:$AH,$F16,MATCH(T$8,REPORT_DATA_BY_DISTRICT!$A$1:$AH$1,0)), "")</f>
        <v>11</v>
      </c>
      <c r="U16" s="11">
        <f>IFERROR(INDEX(REPORT_DATA_BY_DISTRICT!$A:$AH,$F16,MATCH(U$8,REPORT_DATA_BY_DISTRICT!$A$1:$AH$1,0)), "")</f>
        <v>4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2016:2:3:7:ZHUDONG</v>
      </c>
      <c r="F17" s="14">
        <f>MATCH($E17,REPORT_DATA_BY_DISTRICT!$A:$A, 0)</f>
        <v>179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7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13</v>
      </c>
      <c r="Q17" s="11">
        <f>IFERROR(INDEX(REPORT_DATA_BY_DISTRICT!$A:$AH,$F17,MATCH(Q$8,REPORT_DATA_BY_DISTRICT!$A$1:$AH$1,0)), "")</f>
        <v>7</v>
      </c>
      <c r="R17" s="11">
        <f>IFERROR(INDEX(REPORT_DATA_BY_DISTRICT!$A:$AH,$F17,MATCH(R$8,REPORT_DATA_BY_DISTRICT!$A$1:$AH$1,0)), "")</f>
        <v>4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13</v>
      </c>
      <c r="U17" s="11">
        <f>IFERROR(INDEX(REPORT_DATA_BY_DISTRICT!$A:$AH,$F17,MATCH(U$8,REPORT_DATA_BY_DISTRICT!$A$1:$AH$1,0)), "")</f>
        <v>9</v>
      </c>
      <c r="V17" s="11">
        <f>IFERROR(INDEX(REPORT_DATA_BY_DISTRICT!$A:$AH,$F17,MATCH(V$8,REPORT_DATA_BY_DISTRICT!$A$1:$AH$1,0)), "")</f>
        <v>2</v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2016:2:4:7:ZHUDONG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2016:2:5:7:ZHUDONG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2</v>
      </c>
      <c r="H20" s="19">
        <f t="shared" ref="H20:V20" si="1">SUM(H15:H19)</f>
        <v>1</v>
      </c>
      <c r="I20" s="19">
        <f t="shared" si="1"/>
        <v>6</v>
      </c>
      <c r="J20" s="19">
        <f>SUM(J15:J19)</f>
        <v>13</v>
      </c>
      <c r="K20" s="19">
        <f t="shared" si="1"/>
        <v>1</v>
      </c>
      <c r="L20" s="19">
        <f t="shared" si="1"/>
        <v>1</v>
      </c>
      <c r="M20" s="19">
        <f t="shared" si="1"/>
        <v>1</v>
      </c>
      <c r="N20" s="19">
        <f t="shared" si="1"/>
        <v>22</v>
      </c>
      <c r="O20" s="19">
        <f t="shared" si="1"/>
        <v>8</v>
      </c>
      <c r="P20" s="19">
        <f t="shared" si="1"/>
        <v>43</v>
      </c>
      <c r="Q20" s="19">
        <f t="shared" si="1"/>
        <v>25</v>
      </c>
      <c r="R20" s="19">
        <f t="shared" si="1"/>
        <v>11</v>
      </c>
      <c r="S20" s="19">
        <f t="shared" si="1"/>
        <v>3</v>
      </c>
      <c r="T20" s="19">
        <f t="shared" si="1"/>
        <v>36</v>
      </c>
      <c r="U20" s="19">
        <f t="shared" si="1"/>
        <v>19</v>
      </c>
      <c r="V20" s="19">
        <f t="shared" si="1"/>
        <v>2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1183" priority="47" operator="lessThan">
      <formula>0.5</formula>
    </cfRule>
    <cfRule type="cellIs" dxfId="1182" priority="48" operator="greaterThan">
      <formula>0.5</formula>
    </cfRule>
  </conditionalFormatting>
  <conditionalFormatting sqref="N10">
    <cfRule type="cellIs" dxfId="1181" priority="45" operator="lessThan">
      <formula>4.5</formula>
    </cfRule>
    <cfRule type="cellIs" dxfId="1180" priority="46" operator="greaterThan">
      <formula>5.5</formula>
    </cfRule>
  </conditionalFormatting>
  <conditionalFormatting sqref="O10">
    <cfRule type="cellIs" dxfId="1179" priority="43" operator="lessThan">
      <formula>1.5</formula>
    </cfRule>
    <cfRule type="cellIs" dxfId="1178" priority="44" operator="greaterThan">
      <formula>2.5</formula>
    </cfRule>
  </conditionalFormatting>
  <conditionalFormatting sqref="P10">
    <cfRule type="cellIs" dxfId="1177" priority="41" operator="lessThan">
      <formula>4.5</formula>
    </cfRule>
    <cfRule type="cellIs" dxfId="1176" priority="42" operator="greaterThan">
      <formula>7.5</formula>
    </cfRule>
  </conditionalFormatting>
  <conditionalFormatting sqref="R10:S10">
    <cfRule type="cellIs" dxfId="1175" priority="39" operator="lessThan">
      <formula>2.5</formula>
    </cfRule>
    <cfRule type="cellIs" dxfId="1174" priority="40" operator="greaterThan">
      <formula>4.5</formula>
    </cfRule>
  </conditionalFormatting>
  <conditionalFormatting sqref="T10">
    <cfRule type="cellIs" dxfId="1173" priority="37" operator="lessThan">
      <formula>2.5</formula>
    </cfRule>
    <cfRule type="cellIs" dxfId="1172" priority="38" operator="greaterThan">
      <formula>4.5</formula>
    </cfRule>
  </conditionalFormatting>
  <conditionalFormatting sqref="U10">
    <cfRule type="cellIs" dxfId="1171" priority="36" operator="greaterThan">
      <formula>1.5</formula>
    </cfRule>
  </conditionalFormatting>
  <conditionalFormatting sqref="L10:V10">
    <cfRule type="expression" dxfId="1170" priority="33">
      <formula>L10=""</formula>
    </cfRule>
  </conditionalFormatting>
  <conditionalFormatting sqref="S10">
    <cfRule type="cellIs" dxfId="1169" priority="34" operator="greaterThan">
      <formula>0.5</formula>
    </cfRule>
    <cfRule type="cellIs" dxfId="1168" priority="35" operator="lessThan">
      <formula>0.5</formula>
    </cfRule>
  </conditionalFormatting>
  <conditionalFormatting sqref="L11:M11">
    <cfRule type="cellIs" dxfId="1167" priority="31" operator="lessThan">
      <formula>0.5</formula>
    </cfRule>
    <cfRule type="cellIs" dxfId="1166" priority="32" operator="greaterThan">
      <formula>0.5</formula>
    </cfRule>
  </conditionalFormatting>
  <conditionalFormatting sqref="N11">
    <cfRule type="cellIs" dxfId="1165" priority="29" operator="lessThan">
      <formula>4.5</formula>
    </cfRule>
    <cfRule type="cellIs" dxfId="1164" priority="30" operator="greaterThan">
      <formula>5.5</formula>
    </cfRule>
  </conditionalFormatting>
  <conditionalFormatting sqref="O11">
    <cfRule type="cellIs" dxfId="1163" priority="27" operator="lessThan">
      <formula>1.5</formula>
    </cfRule>
    <cfRule type="cellIs" dxfId="1162" priority="28" operator="greaterThan">
      <formula>2.5</formula>
    </cfRule>
  </conditionalFormatting>
  <conditionalFormatting sqref="P11">
    <cfRule type="cellIs" dxfId="1161" priority="25" operator="lessThan">
      <formula>4.5</formula>
    </cfRule>
    <cfRule type="cellIs" dxfId="1160" priority="26" operator="greaterThan">
      <formula>7.5</formula>
    </cfRule>
  </conditionalFormatting>
  <conditionalFormatting sqref="R11:S11">
    <cfRule type="cellIs" dxfId="1159" priority="23" operator="lessThan">
      <formula>2.5</formula>
    </cfRule>
    <cfRule type="cellIs" dxfId="1158" priority="24" operator="greaterThan">
      <formula>4.5</formula>
    </cfRule>
  </conditionalFormatting>
  <conditionalFormatting sqref="T11">
    <cfRule type="cellIs" dxfId="1157" priority="21" operator="lessThan">
      <formula>2.5</formula>
    </cfRule>
    <cfRule type="cellIs" dxfId="1156" priority="22" operator="greaterThan">
      <formula>4.5</formula>
    </cfRule>
  </conditionalFormatting>
  <conditionalFormatting sqref="U11">
    <cfRule type="cellIs" dxfId="1155" priority="20" operator="greaterThan">
      <formula>1.5</formula>
    </cfRule>
  </conditionalFormatting>
  <conditionalFormatting sqref="L11:V11">
    <cfRule type="expression" dxfId="1154" priority="17">
      <formula>L11=""</formula>
    </cfRule>
  </conditionalFormatting>
  <conditionalFormatting sqref="S11">
    <cfRule type="cellIs" dxfId="1153" priority="18" operator="greaterThan">
      <formula>0.5</formula>
    </cfRule>
    <cfRule type="cellIs" dxfId="1152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6"/>
  <sheetViews>
    <sheetView topLeftCell="A10" workbookViewId="0">
      <selection activeCell="D21" sqref="D21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560</v>
      </c>
      <c r="B2" s="3" t="s">
        <v>128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561</v>
      </c>
      <c r="B3" s="3" t="s">
        <v>114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562</v>
      </c>
      <c r="B4" s="3" t="s">
        <v>106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563</v>
      </c>
      <c r="B5" s="3" t="s">
        <v>96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564</v>
      </c>
      <c r="B6" s="3" t="s">
        <v>51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565</v>
      </c>
      <c r="B7" s="3" t="s">
        <v>86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566</v>
      </c>
      <c r="B8" s="3" t="s">
        <v>163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567</v>
      </c>
      <c r="B9" s="3" t="s">
        <v>88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568</v>
      </c>
      <c r="B10" s="3" t="s">
        <v>94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569</v>
      </c>
      <c r="B11" s="3" t="s">
        <v>215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570</v>
      </c>
      <c r="B12" s="3" t="s">
        <v>130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571</v>
      </c>
      <c r="B13" s="3" t="s">
        <v>128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572</v>
      </c>
      <c r="B14" s="3" t="s">
        <v>114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573</v>
      </c>
      <c r="B15" s="3" t="s">
        <v>106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574</v>
      </c>
      <c r="B16" s="3" t="s">
        <v>96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575</v>
      </c>
      <c r="B17" s="3" t="s">
        <v>267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576</v>
      </c>
      <c r="B18" s="3" t="s">
        <v>86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577</v>
      </c>
      <c r="B19" s="3" t="s">
        <v>163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578</v>
      </c>
      <c r="B20" s="3" t="s">
        <v>88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579</v>
      </c>
      <c r="B21" s="3" t="s">
        <v>94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580</v>
      </c>
      <c r="B22" s="3" t="s">
        <v>215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581</v>
      </c>
      <c r="B23" s="3" t="s">
        <v>130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582</v>
      </c>
      <c r="B24" s="3" t="s">
        <v>128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583</v>
      </c>
      <c r="B25" s="3" t="s">
        <v>114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584</v>
      </c>
      <c r="B26" s="3" t="s">
        <v>106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585</v>
      </c>
      <c r="B27" s="3" t="s">
        <v>96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586</v>
      </c>
      <c r="B28" s="3" t="s">
        <v>267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587</v>
      </c>
      <c r="B29" s="3" t="s">
        <v>86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588</v>
      </c>
      <c r="B30" s="3" t="s">
        <v>163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589</v>
      </c>
      <c r="B31" s="3" t="s">
        <v>88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590</v>
      </c>
      <c r="B32" s="3" t="s">
        <v>94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591</v>
      </c>
      <c r="B33" s="3" t="s">
        <v>215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592</v>
      </c>
      <c r="B34" s="3" t="s">
        <v>130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593</v>
      </c>
      <c r="B35" s="3" t="s">
        <v>128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594</v>
      </c>
      <c r="B36" s="3" t="s">
        <v>114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595</v>
      </c>
      <c r="B37" s="3" t="s">
        <v>106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596</v>
      </c>
      <c r="B38" s="3" t="s">
        <v>96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597</v>
      </c>
      <c r="B39" s="3" t="s">
        <v>267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598</v>
      </c>
      <c r="B40" s="3" t="s">
        <v>86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599</v>
      </c>
      <c r="B41" s="3" t="s">
        <v>163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600</v>
      </c>
      <c r="B42" s="3" t="s">
        <v>88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601</v>
      </c>
      <c r="B43" s="3" t="s">
        <v>94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602</v>
      </c>
      <c r="B44" s="3" t="s">
        <v>215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603</v>
      </c>
      <c r="B45" s="3" t="s">
        <v>130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1041</v>
      </c>
      <c r="B46" s="3" t="s">
        <v>128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1123</v>
      </c>
      <c r="B47" s="3" t="s">
        <v>114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1124</v>
      </c>
      <c r="B48" s="3" t="s">
        <v>106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1121</v>
      </c>
      <c r="B49" s="3" t="s">
        <v>96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1122</v>
      </c>
      <c r="B50" s="3" t="s">
        <v>1151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1125</v>
      </c>
      <c r="B51" s="3" t="s">
        <v>86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1126</v>
      </c>
      <c r="B52" s="3" t="s">
        <v>163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1042</v>
      </c>
      <c r="B53" s="3" t="s">
        <v>88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1043</v>
      </c>
      <c r="B54" s="3" t="s">
        <v>94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1044</v>
      </c>
      <c r="B55" s="3" t="s">
        <v>215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1045</v>
      </c>
      <c r="B56" s="3" t="s">
        <v>130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  <row r="57" spans="1:18">
      <c r="A57" s="8" t="s">
        <v>1721</v>
      </c>
      <c r="B57" s="3" t="s">
        <v>128</v>
      </c>
      <c r="C57" s="8">
        <v>1</v>
      </c>
      <c r="D57" s="8">
        <v>2</v>
      </c>
      <c r="E57" s="8">
        <v>14</v>
      </c>
      <c r="F57" s="8">
        <v>21</v>
      </c>
      <c r="G57" s="8">
        <v>3</v>
      </c>
      <c r="H57" s="8">
        <v>1</v>
      </c>
      <c r="I57" s="8">
        <v>1</v>
      </c>
      <c r="J57" s="8">
        <v>65</v>
      </c>
      <c r="K57" s="8">
        <v>20</v>
      </c>
      <c r="L57" s="8">
        <v>93</v>
      </c>
      <c r="M57" s="8">
        <v>139</v>
      </c>
      <c r="N57" s="8">
        <v>55</v>
      </c>
      <c r="O57" s="8">
        <v>6</v>
      </c>
      <c r="P57" s="8">
        <v>39</v>
      </c>
      <c r="Q57" s="8">
        <v>9</v>
      </c>
      <c r="R57" s="8">
        <v>1</v>
      </c>
    </row>
    <row r="58" spans="1:18">
      <c r="A58" s="8" t="s">
        <v>1847</v>
      </c>
      <c r="B58" s="3" t="s">
        <v>114</v>
      </c>
      <c r="C58" s="8">
        <v>0</v>
      </c>
      <c r="D58" s="8">
        <v>1</v>
      </c>
      <c r="E58" s="8">
        <v>16</v>
      </c>
      <c r="F58" s="8">
        <v>29</v>
      </c>
      <c r="G58" s="8">
        <v>0</v>
      </c>
      <c r="H58" s="8">
        <v>2</v>
      </c>
      <c r="I58" s="8">
        <v>2</v>
      </c>
      <c r="J58" s="8">
        <v>61</v>
      </c>
      <c r="K58" s="8">
        <v>26</v>
      </c>
      <c r="L58" s="8">
        <v>103</v>
      </c>
      <c r="M58" s="8">
        <v>135</v>
      </c>
      <c r="N58" s="8">
        <v>59</v>
      </c>
      <c r="O58" s="8">
        <v>0</v>
      </c>
      <c r="P58" s="8">
        <v>57</v>
      </c>
      <c r="Q58" s="8">
        <v>16</v>
      </c>
      <c r="R58" s="8">
        <v>2</v>
      </c>
    </row>
    <row r="59" spans="1:18">
      <c r="A59" s="8" t="s">
        <v>1722</v>
      </c>
      <c r="B59" s="3" t="s">
        <v>106</v>
      </c>
      <c r="C59" s="8">
        <v>1</v>
      </c>
      <c r="D59" s="8">
        <v>2</v>
      </c>
      <c r="E59" s="8">
        <v>10</v>
      </c>
      <c r="F59" s="8">
        <v>15</v>
      </c>
      <c r="G59" s="8">
        <v>1</v>
      </c>
      <c r="H59" s="8">
        <v>2</v>
      </c>
      <c r="I59" s="8">
        <v>2</v>
      </c>
      <c r="J59" s="8">
        <v>40</v>
      </c>
      <c r="K59" s="8">
        <v>10</v>
      </c>
      <c r="L59" s="8">
        <v>39</v>
      </c>
      <c r="M59" s="8">
        <v>79</v>
      </c>
      <c r="N59" s="8">
        <v>40</v>
      </c>
      <c r="O59" s="8">
        <v>1</v>
      </c>
      <c r="P59" s="8">
        <v>23</v>
      </c>
      <c r="Q59" s="8">
        <v>9</v>
      </c>
      <c r="R59" s="8">
        <v>1</v>
      </c>
    </row>
    <row r="60" spans="1:18">
      <c r="A60" s="8" t="s">
        <v>1723</v>
      </c>
      <c r="B60" s="3" t="s">
        <v>96</v>
      </c>
      <c r="C60" s="8">
        <v>2</v>
      </c>
      <c r="D60" s="8">
        <v>3</v>
      </c>
      <c r="E60" s="8">
        <v>4</v>
      </c>
      <c r="F60" s="8">
        <v>5</v>
      </c>
      <c r="G60" s="8">
        <v>0</v>
      </c>
      <c r="H60" s="8">
        <v>0</v>
      </c>
      <c r="I60" s="8">
        <v>0</v>
      </c>
      <c r="J60" s="8">
        <v>28</v>
      </c>
      <c r="K60" s="8">
        <v>10</v>
      </c>
      <c r="L60" s="8">
        <v>40</v>
      </c>
      <c r="M60" s="8">
        <v>66</v>
      </c>
      <c r="N60" s="8">
        <v>37</v>
      </c>
      <c r="O60" s="8">
        <v>0</v>
      </c>
      <c r="P60" s="8">
        <v>26</v>
      </c>
      <c r="Q60" s="8">
        <v>8</v>
      </c>
      <c r="R60" s="8">
        <v>1</v>
      </c>
    </row>
    <row r="61" spans="1:18">
      <c r="A61" s="8" t="s">
        <v>1724</v>
      </c>
      <c r="B61" s="3" t="s">
        <v>86</v>
      </c>
      <c r="C61" s="8">
        <v>1</v>
      </c>
      <c r="D61" s="8">
        <v>3</v>
      </c>
      <c r="E61" s="8">
        <v>24</v>
      </c>
      <c r="F61" s="8">
        <v>23</v>
      </c>
      <c r="G61" s="8">
        <v>3</v>
      </c>
      <c r="H61" s="8">
        <v>2</v>
      </c>
      <c r="I61" s="8">
        <v>2</v>
      </c>
      <c r="J61" s="8">
        <v>74</v>
      </c>
      <c r="K61" s="8">
        <v>34</v>
      </c>
      <c r="L61" s="8">
        <v>119</v>
      </c>
      <c r="M61" s="8">
        <v>100</v>
      </c>
      <c r="N61" s="8">
        <v>62</v>
      </c>
      <c r="O61" s="8">
        <v>5</v>
      </c>
      <c r="P61" s="8">
        <v>49</v>
      </c>
      <c r="Q61" s="8">
        <v>20</v>
      </c>
      <c r="R61" s="8">
        <v>2</v>
      </c>
    </row>
    <row r="62" spans="1:18">
      <c r="A62" s="8" t="s">
        <v>1725</v>
      </c>
      <c r="B62" s="3" t="s">
        <v>163</v>
      </c>
      <c r="C62" s="8">
        <v>0</v>
      </c>
      <c r="D62" s="8">
        <v>2</v>
      </c>
      <c r="E62" s="8">
        <v>16</v>
      </c>
      <c r="F62" s="8">
        <v>11</v>
      </c>
      <c r="G62" s="8">
        <v>2</v>
      </c>
      <c r="H62" s="8">
        <v>1</v>
      </c>
      <c r="I62" s="8">
        <v>1</v>
      </c>
      <c r="J62" s="8">
        <v>32</v>
      </c>
      <c r="K62" s="8">
        <v>12</v>
      </c>
      <c r="L62" s="8">
        <v>45</v>
      </c>
      <c r="M62" s="8">
        <v>83</v>
      </c>
      <c r="N62" s="8">
        <v>31</v>
      </c>
      <c r="O62" s="8">
        <v>0</v>
      </c>
      <c r="P62" s="8">
        <v>21</v>
      </c>
      <c r="Q62" s="8">
        <v>12</v>
      </c>
      <c r="R62" s="8">
        <v>0</v>
      </c>
    </row>
    <row r="63" spans="1:18">
      <c r="A63" s="8" t="s">
        <v>1741</v>
      </c>
      <c r="B63" s="3" t="s">
        <v>88</v>
      </c>
      <c r="C63" s="8">
        <v>0</v>
      </c>
      <c r="D63" s="8">
        <v>2</v>
      </c>
      <c r="E63" s="8">
        <v>16</v>
      </c>
      <c r="F63" s="8">
        <v>27</v>
      </c>
      <c r="G63" s="8">
        <v>1</v>
      </c>
      <c r="H63" s="8">
        <v>1</v>
      </c>
      <c r="I63" s="8">
        <v>0</v>
      </c>
      <c r="J63" s="8">
        <v>78</v>
      </c>
      <c r="K63" s="8">
        <v>34</v>
      </c>
      <c r="L63" s="8">
        <v>104</v>
      </c>
      <c r="M63" s="8">
        <v>119</v>
      </c>
      <c r="N63" s="8">
        <v>79</v>
      </c>
      <c r="O63" s="8">
        <v>2</v>
      </c>
      <c r="P63" s="8">
        <v>44</v>
      </c>
      <c r="Q63" s="8">
        <v>26</v>
      </c>
      <c r="R63" s="8">
        <v>0</v>
      </c>
    </row>
    <row r="64" spans="1:18">
      <c r="A64" s="8" t="s">
        <v>1726</v>
      </c>
      <c r="B64" s="3" t="s">
        <v>94</v>
      </c>
      <c r="C64" s="8">
        <v>1</v>
      </c>
      <c r="D64" s="8">
        <v>3</v>
      </c>
      <c r="E64" s="8">
        <v>14</v>
      </c>
      <c r="F64" s="8">
        <v>29</v>
      </c>
      <c r="G64" s="8">
        <v>2</v>
      </c>
      <c r="H64" s="8">
        <v>2</v>
      </c>
      <c r="I64" s="8">
        <v>2</v>
      </c>
      <c r="J64" s="8">
        <v>68</v>
      </c>
      <c r="K64" s="8">
        <v>27</v>
      </c>
      <c r="L64" s="8">
        <v>73</v>
      </c>
      <c r="M64" s="8">
        <v>89</v>
      </c>
      <c r="N64" s="8">
        <v>57</v>
      </c>
      <c r="O64" s="8">
        <v>8</v>
      </c>
      <c r="P64" s="8">
        <v>47</v>
      </c>
      <c r="Q64" s="8">
        <v>15</v>
      </c>
      <c r="R64" s="8">
        <v>2</v>
      </c>
    </row>
    <row r="65" spans="1:18">
      <c r="A65" s="8" t="s">
        <v>1727</v>
      </c>
      <c r="B65" s="3" t="s">
        <v>215</v>
      </c>
      <c r="C65" s="8">
        <v>3</v>
      </c>
      <c r="D65" s="8">
        <v>2</v>
      </c>
      <c r="E65" s="8">
        <v>12</v>
      </c>
      <c r="F65" s="8">
        <v>24</v>
      </c>
      <c r="G65" s="8">
        <v>4</v>
      </c>
      <c r="H65" s="8">
        <v>2</v>
      </c>
      <c r="I65" s="8">
        <v>2</v>
      </c>
      <c r="J65" s="8">
        <v>46</v>
      </c>
      <c r="K65" s="8">
        <v>19</v>
      </c>
      <c r="L65" s="8">
        <v>70</v>
      </c>
      <c r="M65" s="8">
        <v>93</v>
      </c>
      <c r="N65" s="8">
        <v>46</v>
      </c>
      <c r="O65" s="8">
        <v>1</v>
      </c>
      <c r="P65" s="8">
        <v>44</v>
      </c>
      <c r="Q65" s="8">
        <v>21</v>
      </c>
      <c r="R65" s="8">
        <v>2</v>
      </c>
    </row>
    <row r="66" spans="1:18">
      <c r="A66" s="8" t="s">
        <v>1728</v>
      </c>
      <c r="B66" s="3" t="s">
        <v>130</v>
      </c>
      <c r="C66" s="8">
        <v>0</v>
      </c>
      <c r="D66" s="8">
        <v>4</v>
      </c>
      <c r="E66" s="8">
        <v>6</v>
      </c>
      <c r="F66" s="8">
        <v>6</v>
      </c>
      <c r="G66" s="8">
        <v>1</v>
      </c>
      <c r="H66" s="8">
        <v>0</v>
      </c>
      <c r="I66" s="8">
        <v>0</v>
      </c>
      <c r="J66" s="8">
        <v>19</v>
      </c>
      <c r="K66" s="8">
        <v>11</v>
      </c>
      <c r="L66" s="8">
        <v>43</v>
      </c>
      <c r="M66" s="8">
        <v>81</v>
      </c>
      <c r="N66" s="8">
        <v>29</v>
      </c>
      <c r="O66" s="8">
        <v>1</v>
      </c>
      <c r="P66" s="8">
        <v>25</v>
      </c>
      <c r="Q66" s="8">
        <v>10</v>
      </c>
      <c r="R66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1700</v>
      </c>
      <c r="B1" s="46" t="s">
        <v>1699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1418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804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805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827</v>
      </c>
      <c r="B10" s="23" t="s">
        <v>837</v>
      </c>
      <c r="C10" s="4" t="s">
        <v>854</v>
      </c>
      <c r="D10" s="4" t="s">
        <v>855</v>
      </c>
      <c r="E10" s="4" t="str">
        <f>CONCATENATE(YEAR,":",MONTH,":",WEEK,":",WEEKDAY,":",$A10)</f>
        <v>2016:2:3:7:ZHUBEI_3_E</v>
      </c>
      <c r="F10" s="4">
        <f>MATCH($E10,REPORT_DATA_BY_COMP!$A:$A,0)</f>
        <v>582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11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0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828</v>
      </c>
      <c r="B11" s="23" t="s">
        <v>838</v>
      </c>
      <c r="C11" s="4" t="s">
        <v>856</v>
      </c>
      <c r="D11" s="4" t="s">
        <v>857</v>
      </c>
      <c r="E11" s="4" t="str">
        <f>CONCATENATE(YEAR,":",MONTH,":",WEEK,":",WEEKDAY,":",$A11)</f>
        <v>2016:2:3:7:ZHUBEI_2_E</v>
      </c>
      <c r="F11" s="4">
        <f>MATCH($E11,REPORT_DATA_BY_COMP!$A:$A,0)</f>
        <v>580</v>
      </c>
      <c r="G11" s="11">
        <f>IFERROR(INDEX(REPORT_DATA_BY_COMP!$A:$AH,$F11,MATCH(G$8,REPORT_DATA_BY_COMP!$A$1:$AH$1,0)), "")</f>
        <v>1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18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7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829</v>
      </c>
      <c r="B12" s="23" t="s">
        <v>839</v>
      </c>
      <c r="C12" s="4" t="s">
        <v>858</v>
      </c>
      <c r="D12" s="4" t="s">
        <v>859</v>
      </c>
      <c r="E12" s="4" t="str">
        <f>CONCATENATE(YEAR,":",MONTH,":",WEEK,":",WEEKDAY,":",$A12)</f>
        <v>2016:2:3:7:ZHUBEI_2_S</v>
      </c>
      <c r="F12" s="4">
        <f>MATCH($E12,REPORT_DATA_BY_COMP!$A:$A,0)</f>
        <v>581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7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830</v>
      </c>
      <c r="B13" s="23" t="s">
        <v>840</v>
      </c>
      <c r="C13" s="4" t="s">
        <v>860</v>
      </c>
      <c r="D13" s="4" t="s">
        <v>861</v>
      </c>
      <c r="E13" s="4" t="str">
        <f>CONCATENATE(YEAR,":",MONTH,":",WEEK,":",WEEKDAY,":",$A13)</f>
        <v>2016:2:3:7:ZHUBEI_1_S</v>
      </c>
      <c r="F13" s="4">
        <f>MATCH($E13,REPORT_DATA_BY_COMP!$A:$A,0)</f>
        <v>579</v>
      </c>
      <c r="G13" s="11">
        <f>IFERROR(INDEX(REPORT_DATA_BY_COMP!$A:$AH,$F13,MATCH(G$8,REPORT_DATA_BY_COMP!$A$1:$AH$1,0)), "")</f>
        <v>1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2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6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9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>SUM(G10:G13)</f>
        <v>3</v>
      </c>
      <c r="H14" s="12">
        <f t="shared" ref="H14:V14" si="0">SUM(H10:H13)</f>
        <v>1</v>
      </c>
      <c r="I14" s="12">
        <f t="shared" si="0"/>
        <v>3</v>
      </c>
      <c r="J14" s="12">
        <f t="shared" si="0"/>
        <v>8</v>
      </c>
      <c r="K14" s="12">
        <f t="shared" si="0"/>
        <v>4</v>
      </c>
      <c r="L14" s="12">
        <f t="shared" si="0"/>
        <v>0</v>
      </c>
      <c r="M14" s="12">
        <f t="shared" si="0"/>
        <v>0</v>
      </c>
      <c r="N14" s="12">
        <f t="shared" si="0"/>
        <v>15</v>
      </c>
      <c r="O14" s="12">
        <f t="shared" si="0"/>
        <v>8</v>
      </c>
      <c r="P14" s="12">
        <f t="shared" si="0"/>
        <v>31</v>
      </c>
      <c r="Q14" s="12">
        <f t="shared" si="0"/>
        <v>40</v>
      </c>
      <c r="R14" s="12">
        <f t="shared" si="0"/>
        <v>17</v>
      </c>
      <c r="S14" s="12">
        <f t="shared" si="0"/>
        <v>0</v>
      </c>
      <c r="T14" s="12">
        <f t="shared" si="0"/>
        <v>14</v>
      </c>
      <c r="U14" s="12">
        <f t="shared" si="0"/>
        <v>4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2016:2:1:7:ZHUBEI</v>
      </c>
      <c r="F17" s="14">
        <f>MATCH($E17,REPORT_DATA_BY_DISTRICT!$A:$A, 0)</f>
        <v>119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18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23</v>
      </c>
      <c r="Q17" s="11">
        <f>IFERROR(INDEX(REPORT_DATA_BY_DISTRICT!$A:$AH,$F17,MATCH(Q$8,REPORT_DATA_BY_DISTRICT!$A$1:$AH$1,0)), "")</f>
        <v>48</v>
      </c>
      <c r="R17" s="11">
        <f>IFERROR(INDEX(REPORT_DATA_BY_DISTRICT!$A:$AH,$F17,MATCH(R$8,REPORT_DATA_BY_DISTRICT!$A$1:$AH$1,0)), "")</f>
        <v>15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18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2016:2:2:7:ZHUBEI</v>
      </c>
      <c r="F18" s="14">
        <f>MATCH($E18,REPORT_DATA_BY_DISTRICT!$A:$A, 0)</f>
        <v>149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9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17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17</v>
      </c>
      <c r="Q18" s="11">
        <f>IFERROR(INDEX(REPORT_DATA_BY_DISTRICT!$A:$AH,$F18,MATCH(Q$8,REPORT_DATA_BY_DISTRICT!$A$1:$AH$1,0)), "")</f>
        <v>28</v>
      </c>
      <c r="R18" s="11">
        <f>IFERROR(INDEX(REPORT_DATA_BY_DISTRICT!$A:$AH,$F18,MATCH(R$8,REPORT_DATA_BY_DISTRICT!$A$1:$AH$1,0)), "")</f>
        <v>11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11</v>
      </c>
      <c r="U18" s="11">
        <f>IFERROR(INDEX(REPORT_DATA_BY_DISTRICT!$A:$AH,$F18,MATCH(U$8,REPORT_DATA_BY_DISTRICT!$A$1:$AH$1,0)), "")</f>
        <v>6</v>
      </c>
      <c r="V18" s="11">
        <f>IFERROR(INDEX(REPORT_DATA_BY_DISTRICT!$A:$AH,$F18,MATCH(V$8,REPORT_DATA_BY_DISTRICT!$A$1:$AH$1,0)), "")</f>
        <v>1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2016:2:3:7:ZHUBEI</v>
      </c>
      <c r="F19" s="14">
        <f>MATCH($E19,REPORT_DATA_BY_DISTRICT!$A:$A, 0)</f>
        <v>178</v>
      </c>
      <c r="G19" s="11">
        <f>IFERROR(INDEX(REPORT_DATA_BY_DISTRICT!$A:$AH,$F19,MATCH(G$8,REPORT_DATA_BY_DISTRICT!$A$1:$AH$1,0)), "")</f>
        <v>3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3</v>
      </c>
      <c r="J19" s="11">
        <f>IFERROR(INDEX(REPORT_DATA_BY_DISTRICT!$A:$AH,$F19,MATCH(J$8,REPORT_DATA_BY_DISTRICT!$A$1:$AH$1,0)), "")</f>
        <v>8</v>
      </c>
      <c r="K19" s="11">
        <f>IFERROR(INDEX(REPORT_DATA_BY_DISTRICT!$A:$AH,$F19,MATCH(K$8,REPORT_DATA_BY_DISTRICT!$A$1:$AH$1,0)), "")</f>
        <v>4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15</v>
      </c>
      <c r="O19" s="11">
        <f>IFERROR(INDEX(REPORT_DATA_BY_DISTRICT!$A:$AH,$F19,MATCH(O$8,REPORT_DATA_BY_DISTRICT!$A$1:$AH$1,0)), "")</f>
        <v>8</v>
      </c>
      <c r="P19" s="11">
        <f>IFERROR(INDEX(REPORT_DATA_BY_DISTRICT!$A:$AH,$F19,MATCH(P$8,REPORT_DATA_BY_DISTRICT!$A$1:$AH$1,0)), "")</f>
        <v>31</v>
      </c>
      <c r="Q19" s="11">
        <f>IFERROR(INDEX(REPORT_DATA_BY_DISTRICT!$A:$AH,$F19,MATCH(Q$8,REPORT_DATA_BY_DISTRICT!$A$1:$AH$1,0)), "")</f>
        <v>40</v>
      </c>
      <c r="R19" s="11">
        <f>IFERROR(INDEX(REPORT_DATA_BY_DISTRICT!$A:$AH,$F19,MATCH(R$8,REPORT_DATA_BY_DISTRICT!$A$1:$AH$1,0)), "")</f>
        <v>17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14</v>
      </c>
      <c r="U19" s="11">
        <f>IFERROR(INDEX(REPORT_DATA_BY_DISTRICT!$A:$AH,$F19,MATCH(U$8,REPORT_DATA_BY_DISTRICT!$A$1:$AH$1,0)), "")</f>
        <v>4</v>
      </c>
      <c r="V19" s="11">
        <f>IFERROR(INDEX(REPORT_DATA_BY_DISTRICT!$A:$AH,$F19,MATCH(V$8,REPORT_DATA_BY_DISTRICT!$A$1:$AH$1,0)), "")</f>
        <v>0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2016:2:4:7:ZHUBEI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2016:2:5:7:ZHUBEI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4</v>
      </c>
      <c r="H22" s="19">
        <f t="shared" ref="H22:V22" si="1">SUM(H17:H21)</f>
        <v>4</v>
      </c>
      <c r="I22" s="19">
        <f t="shared" si="1"/>
        <v>16</v>
      </c>
      <c r="J22" s="19">
        <f>SUM(J17:J21)</f>
        <v>26</v>
      </c>
      <c r="K22" s="19">
        <f t="shared" si="1"/>
        <v>5</v>
      </c>
      <c r="L22" s="19">
        <f t="shared" si="1"/>
        <v>0</v>
      </c>
      <c r="M22" s="19">
        <f t="shared" si="1"/>
        <v>0</v>
      </c>
      <c r="N22" s="19">
        <f t="shared" si="1"/>
        <v>50</v>
      </c>
      <c r="O22" s="19">
        <f t="shared" si="1"/>
        <v>17</v>
      </c>
      <c r="P22" s="19">
        <f t="shared" si="1"/>
        <v>71</v>
      </c>
      <c r="Q22" s="19">
        <f t="shared" si="1"/>
        <v>116</v>
      </c>
      <c r="R22" s="19">
        <f t="shared" si="1"/>
        <v>43</v>
      </c>
      <c r="S22" s="19">
        <f t="shared" si="1"/>
        <v>1</v>
      </c>
      <c r="T22" s="19">
        <f t="shared" si="1"/>
        <v>43</v>
      </c>
      <c r="U22" s="19">
        <f t="shared" si="1"/>
        <v>13</v>
      </c>
      <c r="V22" s="19">
        <f t="shared" si="1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2:M12">
    <cfRule type="cellIs" dxfId="1151" priority="63" operator="lessThan">
      <formula>0.5</formula>
    </cfRule>
    <cfRule type="cellIs" dxfId="1150" priority="64" operator="greaterThan">
      <formula>0.5</formula>
    </cfRule>
  </conditionalFormatting>
  <conditionalFormatting sqref="N12">
    <cfRule type="cellIs" dxfId="1149" priority="61" operator="lessThan">
      <formula>4.5</formula>
    </cfRule>
    <cfRule type="cellIs" dxfId="1148" priority="62" operator="greaterThan">
      <formula>5.5</formula>
    </cfRule>
  </conditionalFormatting>
  <conditionalFormatting sqref="O12">
    <cfRule type="cellIs" dxfId="1147" priority="59" operator="lessThan">
      <formula>1.5</formula>
    </cfRule>
    <cfRule type="cellIs" dxfId="1146" priority="60" operator="greaterThan">
      <formula>2.5</formula>
    </cfRule>
  </conditionalFormatting>
  <conditionalFormatting sqref="P12">
    <cfRule type="cellIs" dxfId="1145" priority="57" operator="lessThan">
      <formula>4.5</formula>
    </cfRule>
    <cfRule type="cellIs" dxfId="1144" priority="58" operator="greaterThan">
      <formula>7.5</formula>
    </cfRule>
  </conditionalFormatting>
  <conditionalFormatting sqref="R12:S12">
    <cfRule type="cellIs" dxfId="1143" priority="55" operator="lessThan">
      <formula>2.5</formula>
    </cfRule>
    <cfRule type="cellIs" dxfId="1142" priority="56" operator="greaterThan">
      <formula>4.5</formula>
    </cfRule>
  </conditionalFormatting>
  <conditionalFormatting sqref="T12">
    <cfRule type="cellIs" dxfId="1141" priority="53" operator="lessThan">
      <formula>2.5</formula>
    </cfRule>
    <cfRule type="cellIs" dxfId="1140" priority="54" operator="greaterThan">
      <formula>4.5</formula>
    </cfRule>
  </conditionalFormatting>
  <conditionalFormatting sqref="U12">
    <cfRule type="cellIs" dxfId="1139" priority="52" operator="greaterThan">
      <formula>1.5</formula>
    </cfRule>
  </conditionalFormatting>
  <conditionalFormatting sqref="L12:V12">
    <cfRule type="expression" dxfId="1138" priority="49">
      <formula>L12=""</formula>
    </cfRule>
  </conditionalFormatting>
  <conditionalFormatting sqref="S12">
    <cfRule type="cellIs" dxfId="1137" priority="50" operator="greaterThan">
      <formula>0.5</formula>
    </cfRule>
    <cfRule type="cellIs" dxfId="1136" priority="51" operator="lessThan">
      <formula>0.5</formula>
    </cfRule>
  </conditionalFormatting>
  <conditionalFormatting sqref="L13:M13">
    <cfRule type="cellIs" dxfId="1135" priority="47" operator="lessThan">
      <formula>0.5</formula>
    </cfRule>
    <cfRule type="cellIs" dxfId="1134" priority="48" operator="greaterThan">
      <formula>0.5</formula>
    </cfRule>
  </conditionalFormatting>
  <conditionalFormatting sqref="N13">
    <cfRule type="cellIs" dxfId="1133" priority="45" operator="lessThan">
      <formula>4.5</formula>
    </cfRule>
    <cfRule type="cellIs" dxfId="1132" priority="46" operator="greaterThan">
      <formula>5.5</formula>
    </cfRule>
  </conditionalFormatting>
  <conditionalFormatting sqref="O13">
    <cfRule type="cellIs" dxfId="1131" priority="43" operator="lessThan">
      <formula>1.5</formula>
    </cfRule>
    <cfRule type="cellIs" dxfId="1130" priority="44" operator="greaterThan">
      <formula>2.5</formula>
    </cfRule>
  </conditionalFormatting>
  <conditionalFormatting sqref="P13">
    <cfRule type="cellIs" dxfId="1129" priority="41" operator="lessThan">
      <formula>4.5</formula>
    </cfRule>
    <cfRule type="cellIs" dxfId="1128" priority="42" operator="greaterThan">
      <formula>7.5</formula>
    </cfRule>
  </conditionalFormatting>
  <conditionalFormatting sqref="R13:S13">
    <cfRule type="cellIs" dxfId="1127" priority="39" operator="lessThan">
      <formula>2.5</formula>
    </cfRule>
    <cfRule type="cellIs" dxfId="1126" priority="40" operator="greaterThan">
      <formula>4.5</formula>
    </cfRule>
  </conditionalFormatting>
  <conditionalFormatting sqref="T13">
    <cfRule type="cellIs" dxfId="1125" priority="37" operator="lessThan">
      <formula>2.5</formula>
    </cfRule>
    <cfRule type="cellIs" dxfId="1124" priority="38" operator="greaterThan">
      <formula>4.5</formula>
    </cfRule>
  </conditionalFormatting>
  <conditionalFormatting sqref="U13">
    <cfRule type="cellIs" dxfId="1123" priority="36" operator="greaterThan">
      <formula>1.5</formula>
    </cfRule>
  </conditionalFormatting>
  <conditionalFormatting sqref="L13:V13">
    <cfRule type="expression" dxfId="1122" priority="33">
      <formula>L13=""</formula>
    </cfRule>
  </conditionalFormatting>
  <conditionalFormatting sqref="S13">
    <cfRule type="cellIs" dxfId="1121" priority="34" operator="greaterThan">
      <formula>0.5</formula>
    </cfRule>
    <cfRule type="cellIs" dxfId="1120" priority="35" operator="lessThan">
      <formula>0.5</formula>
    </cfRule>
  </conditionalFormatting>
  <conditionalFormatting sqref="L10:M10">
    <cfRule type="cellIs" dxfId="1119" priority="31" operator="lessThan">
      <formula>0.5</formula>
    </cfRule>
    <cfRule type="cellIs" dxfId="1118" priority="32" operator="greaterThan">
      <formula>0.5</formula>
    </cfRule>
  </conditionalFormatting>
  <conditionalFormatting sqref="N10">
    <cfRule type="cellIs" dxfId="1117" priority="29" operator="lessThan">
      <formula>4.5</formula>
    </cfRule>
    <cfRule type="cellIs" dxfId="1116" priority="30" operator="greaterThan">
      <formula>5.5</formula>
    </cfRule>
  </conditionalFormatting>
  <conditionalFormatting sqref="O10">
    <cfRule type="cellIs" dxfId="1115" priority="27" operator="lessThan">
      <formula>1.5</formula>
    </cfRule>
    <cfRule type="cellIs" dxfId="1114" priority="28" operator="greaterThan">
      <formula>2.5</formula>
    </cfRule>
  </conditionalFormatting>
  <conditionalFormatting sqref="P10">
    <cfRule type="cellIs" dxfId="1113" priority="25" operator="lessThan">
      <formula>4.5</formula>
    </cfRule>
    <cfRule type="cellIs" dxfId="1112" priority="26" operator="greaterThan">
      <formula>7.5</formula>
    </cfRule>
  </conditionalFormatting>
  <conditionalFormatting sqref="R10:S10">
    <cfRule type="cellIs" dxfId="1111" priority="23" operator="lessThan">
      <formula>2.5</formula>
    </cfRule>
    <cfRule type="cellIs" dxfId="1110" priority="24" operator="greaterThan">
      <formula>4.5</formula>
    </cfRule>
  </conditionalFormatting>
  <conditionalFormatting sqref="T10">
    <cfRule type="cellIs" dxfId="1109" priority="21" operator="lessThan">
      <formula>2.5</formula>
    </cfRule>
    <cfRule type="cellIs" dxfId="1108" priority="22" operator="greaterThan">
      <formula>4.5</formula>
    </cfRule>
  </conditionalFormatting>
  <conditionalFormatting sqref="U10">
    <cfRule type="cellIs" dxfId="1107" priority="20" operator="greaterThan">
      <formula>1.5</formula>
    </cfRule>
  </conditionalFormatting>
  <conditionalFormatting sqref="L10:V10">
    <cfRule type="expression" dxfId="1106" priority="17">
      <formula>L10=""</formula>
    </cfRule>
  </conditionalFormatting>
  <conditionalFormatting sqref="S10">
    <cfRule type="cellIs" dxfId="1105" priority="18" operator="greaterThan">
      <formula>0.5</formula>
    </cfRule>
    <cfRule type="cellIs" dxfId="1104" priority="19" operator="lessThan">
      <formula>0.5</formula>
    </cfRule>
  </conditionalFormatting>
  <conditionalFormatting sqref="L11:M11">
    <cfRule type="cellIs" dxfId="1103" priority="15" operator="lessThan">
      <formula>0.5</formula>
    </cfRule>
    <cfRule type="cellIs" dxfId="1102" priority="16" operator="greaterThan">
      <formula>0.5</formula>
    </cfRule>
  </conditionalFormatting>
  <conditionalFormatting sqref="N11">
    <cfRule type="cellIs" dxfId="1101" priority="13" operator="lessThan">
      <formula>4.5</formula>
    </cfRule>
    <cfRule type="cellIs" dxfId="1100" priority="14" operator="greaterThan">
      <formula>5.5</formula>
    </cfRule>
  </conditionalFormatting>
  <conditionalFormatting sqref="O11">
    <cfRule type="cellIs" dxfId="1099" priority="11" operator="lessThan">
      <formula>1.5</formula>
    </cfRule>
    <cfRule type="cellIs" dxfId="1098" priority="12" operator="greaterThan">
      <formula>2.5</formula>
    </cfRule>
  </conditionalFormatting>
  <conditionalFormatting sqref="P11">
    <cfRule type="cellIs" dxfId="1097" priority="9" operator="lessThan">
      <formula>4.5</formula>
    </cfRule>
    <cfRule type="cellIs" dxfId="1096" priority="10" operator="greaterThan">
      <formula>7.5</formula>
    </cfRule>
  </conditionalFormatting>
  <conditionalFormatting sqref="R11:S11">
    <cfRule type="cellIs" dxfId="1095" priority="7" operator="lessThan">
      <formula>2.5</formula>
    </cfRule>
    <cfRule type="cellIs" dxfId="1094" priority="8" operator="greaterThan">
      <formula>4.5</formula>
    </cfRule>
  </conditionalFormatting>
  <conditionalFormatting sqref="T11">
    <cfRule type="cellIs" dxfId="1093" priority="5" operator="lessThan">
      <formula>2.5</formula>
    </cfRule>
    <cfRule type="cellIs" dxfId="1092" priority="6" operator="greaterThan">
      <formula>4.5</formula>
    </cfRule>
  </conditionalFormatting>
  <conditionalFormatting sqref="U11">
    <cfRule type="cellIs" dxfId="1091" priority="4" operator="greaterThan">
      <formula>1.5</formula>
    </cfRule>
  </conditionalFormatting>
  <conditionalFormatting sqref="L11:V11">
    <cfRule type="expression" dxfId="1090" priority="1">
      <formula>L11=""</formula>
    </cfRule>
  </conditionalFormatting>
  <conditionalFormatting sqref="S11">
    <cfRule type="cellIs" dxfId="1089" priority="2" operator="greaterThan">
      <formula>0.5</formula>
    </cfRule>
    <cfRule type="cellIs" dxfId="108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48</v>
      </c>
      <c r="B1" s="46" t="s">
        <v>897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1419</v>
      </c>
      <c r="C2" s="31" t="s">
        <v>1392</v>
      </c>
      <c r="D2" s="68">
        <v>89</v>
      </c>
      <c r="E2" s="48"/>
      <c r="F2" s="48"/>
      <c r="G2" s="70" t="s">
        <v>63</v>
      </c>
      <c r="H2" s="71"/>
      <c r="I2" s="71"/>
      <c r="J2" s="72"/>
      <c r="K2" s="62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2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v>42414</v>
      </c>
      <c r="C4" s="28" t="s">
        <v>1389</v>
      </c>
      <c r="D4" s="29"/>
      <c r="E4" s="29"/>
      <c r="F4" s="29"/>
      <c r="G4" s="75">
        <f>ROUND($D$2/12*MONTH,0)</f>
        <v>15</v>
      </c>
      <c r="H4" s="76"/>
      <c r="I4" s="76"/>
      <c r="J4" s="77"/>
      <c r="K4" s="47">
        <f>ROUND($D$2/12,0)</f>
        <v>7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EAST_ZONE_GRAPH_DATA!$G$39</f>
        <v>9</v>
      </c>
      <c r="H5" s="79"/>
      <c r="I5" s="79"/>
      <c r="J5" s="80"/>
      <c r="K5" s="50">
        <f>$L$30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19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876</v>
      </c>
      <c r="B10" s="23" t="s">
        <v>877</v>
      </c>
      <c r="C10" s="4" t="s">
        <v>898</v>
      </c>
      <c r="D10" s="4" t="s">
        <v>899</v>
      </c>
      <c r="E10" s="4" t="str">
        <f t="shared" ref="E10:E15" si="0">CONCATENATE(YEAR,":",MONTH,":",WEEK,":",WEEKDAY,":",$A10)</f>
        <v>2016:2:3:7:NORTH_JINHUA_E</v>
      </c>
      <c r="F10" s="4">
        <f>MATCH($E10,REPORT_DATA_BY_COMP!$A:$A,0)</f>
        <v>521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6</v>
      </c>
      <c r="P10" s="11">
        <f>IFERROR(INDEX(REPORT_DATA_BY_COMP!$A:$AH,$F10,MATCH(P$8,REPORT_DATA_BY_COMP!$A$1:$AH$1,0)), "")</f>
        <v>11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878</v>
      </c>
      <c r="B11" s="23" t="s">
        <v>879</v>
      </c>
      <c r="C11" s="4" t="s">
        <v>900</v>
      </c>
      <c r="D11" s="4" t="s">
        <v>901</v>
      </c>
      <c r="E11" s="4" t="str">
        <f t="shared" si="0"/>
        <v>2016:2:3:7:WANDA_E</v>
      </c>
      <c r="F11" s="4">
        <f>MATCH($E11,REPORT_DATA_BY_COMP!$A:$A,0)</f>
        <v>552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11</v>
      </c>
      <c r="Q11" s="11">
        <f>IFERROR(INDEX(REPORT_DATA_BY_COMP!$A:$AH,$F11,MATCH(Q$8,REPORT_DATA_BY_COMP!$A$1:$AH$1,0)), "")</f>
        <v>13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 t="str">
        <f>IFERROR(INDEX(REPORT_DATA_BY_COMP!$A:$AH,$F11,MATCH(V$8,REPORT_DATA_BY_COMP!$A$1:$AH$1,0)), "")</f>
        <v>0L</v>
      </c>
    </row>
    <row r="12" spans="1:22">
      <c r="A12" s="22" t="s">
        <v>880</v>
      </c>
      <c r="B12" s="23" t="s">
        <v>881</v>
      </c>
      <c r="C12" s="4" t="s">
        <v>902</v>
      </c>
      <c r="D12" s="4" t="s">
        <v>903</v>
      </c>
      <c r="E12" s="4" t="str">
        <f t="shared" si="0"/>
        <v>2016:2:3:7:WANDA_A_S</v>
      </c>
      <c r="F12" s="4">
        <f>MATCH($E12,REPORT_DATA_BY_COMP!$A:$A,0)</f>
        <v>550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882</v>
      </c>
      <c r="B13" s="23" t="s">
        <v>883</v>
      </c>
      <c r="C13" s="4" t="s">
        <v>904</v>
      </c>
      <c r="D13" s="4" t="s">
        <v>905</v>
      </c>
      <c r="E13" s="4" t="str">
        <f t="shared" si="0"/>
        <v>2016:2:3:7:WANDA_B_S</v>
      </c>
      <c r="F13" s="4">
        <f>MATCH($E13,REPORT_DATA_BY_COMP!$A:$A,0)</f>
        <v>551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11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1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2" t="s">
        <v>884</v>
      </c>
      <c r="B14" s="23" t="s">
        <v>885</v>
      </c>
      <c r="C14" s="4" t="s">
        <v>906</v>
      </c>
      <c r="D14" s="4" t="s">
        <v>907</v>
      </c>
      <c r="E14" s="4" t="str">
        <f t="shared" si="0"/>
        <v>2016:2:3:7:XINAN_S</v>
      </c>
      <c r="F14" s="4">
        <f>MATCH($E14,REPORT_DATA_BY_COMP!$A:$A,0)</f>
        <v>555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4</v>
      </c>
      <c r="J14" s="11">
        <f>IFERROR(INDEX(REPORT_DATA_BY_COMP!$A:$AH,$F14,MATCH(J$8,REPORT_DATA_BY_COMP!$A$1:$AH$1,0)), "")</f>
        <v>2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10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9</v>
      </c>
      <c r="Q14" s="11">
        <f>IFERROR(INDEX(REPORT_DATA_BY_COMP!$A:$AH,$F14,MATCH(Q$8,REPORT_DATA_BY_COMP!$A$1:$AH$1,0)), "")</f>
        <v>23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2</v>
      </c>
      <c r="V14" s="11">
        <f>IFERROR(INDEX(REPORT_DATA_BY_COMP!$A:$AH,$F14,MATCH(V$8,REPORT_DATA_BY_COMP!$A$1:$AH$1,0)), "")</f>
        <v>0</v>
      </c>
    </row>
    <row r="15" spans="1:22">
      <c r="A15" s="22" t="s">
        <v>886</v>
      </c>
      <c r="B15" s="23" t="s">
        <v>887</v>
      </c>
      <c r="C15" s="4" t="s">
        <v>908</v>
      </c>
      <c r="D15" s="4" t="s">
        <v>909</v>
      </c>
      <c r="E15" s="4" t="str">
        <f t="shared" si="0"/>
        <v>2016:2:3:7:TOUR_S</v>
      </c>
      <c r="F15" s="4">
        <f>MATCH($E15,REPORT_DATA_BY_COMP!$A:$A,0)</f>
        <v>546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1</v>
      </c>
      <c r="M15" s="11">
        <f>IFERROR(INDEX(REPORT_DATA_BY_COMP!$A:$AH,$F15,MATCH(M$8,REPORT_DATA_BY_COMP!$A$1:$AH$1,0)), "")</f>
        <v>1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17</v>
      </c>
      <c r="Q15" s="11">
        <f>IFERROR(INDEX(REPORT_DATA_BY_COMP!$A:$AH,$F15,MATCH(Q$8,REPORT_DATA_BY_COMP!$A$1:$AH$1,0)), "")</f>
        <v>21</v>
      </c>
      <c r="R15" s="11">
        <f>IFERROR(INDEX(REPORT_DATA_BY_COMP!$A:$AH,$F15,MATCH(R$8,REPORT_DATA_BY_COMP!$A$1:$AH$1,0)), "")</f>
        <v>6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5</v>
      </c>
      <c r="U15" s="11">
        <f>IFERROR(INDEX(REPORT_DATA_BY_COMP!$A:$AH,$F15,MATCH(U$8,REPORT_DATA_BY_COMP!$A$1:$AH$1,0)), "")</f>
        <v>3</v>
      </c>
      <c r="V15" s="11" t="str">
        <f>IFERROR(INDEX(REPORT_DATA_BY_COMP!$A:$AH,$F15,MATCH(V$8,REPORT_DATA_BY_COMP!$A$1:$AH$1,0)), "")</f>
        <v>0L</v>
      </c>
    </row>
    <row r="16" spans="1:22">
      <c r="B16" s="9" t="s">
        <v>1409</v>
      </c>
      <c r="C16" s="10"/>
      <c r="D16" s="10"/>
      <c r="E16" s="10"/>
      <c r="F16" s="10"/>
      <c r="G16" s="12">
        <f t="shared" ref="G16:V16" si="1">SUM(G10:G15)</f>
        <v>1</v>
      </c>
      <c r="H16" s="12">
        <f t="shared" si="1"/>
        <v>2</v>
      </c>
      <c r="I16" s="12">
        <f t="shared" si="1"/>
        <v>10</v>
      </c>
      <c r="J16" s="12">
        <f t="shared" si="1"/>
        <v>14</v>
      </c>
      <c r="K16" s="12">
        <f t="shared" si="1"/>
        <v>2</v>
      </c>
      <c r="L16" s="12">
        <f t="shared" si="1"/>
        <v>1</v>
      </c>
      <c r="M16" s="12">
        <f t="shared" si="1"/>
        <v>1</v>
      </c>
      <c r="N16" s="12">
        <f t="shared" si="1"/>
        <v>46</v>
      </c>
      <c r="O16" s="12">
        <f t="shared" si="1"/>
        <v>17</v>
      </c>
      <c r="P16" s="12">
        <f t="shared" si="1"/>
        <v>61</v>
      </c>
      <c r="Q16" s="12">
        <f t="shared" si="1"/>
        <v>94</v>
      </c>
      <c r="R16" s="12">
        <f t="shared" si="1"/>
        <v>30</v>
      </c>
      <c r="S16" s="12">
        <f t="shared" si="1"/>
        <v>2</v>
      </c>
      <c r="T16" s="12">
        <f t="shared" si="1"/>
        <v>21</v>
      </c>
      <c r="U16" s="12">
        <f t="shared" si="1"/>
        <v>7</v>
      </c>
      <c r="V16" s="12">
        <f t="shared" si="1"/>
        <v>0</v>
      </c>
    </row>
    <row r="17" spans="1:22">
      <c r="B17" s="5" t="s">
        <v>1441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2" t="s">
        <v>888</v>
      </c>
      <c r="B18" s="23" t="s">
        <v>889</v>
      </c>
      <c r="C18" s="4" t="s">
        <v>910</v>
      </c>
      <c r="D18" s="4" t="s">
        <v>911</v>
      </c>
      <c r="E18" s="4" t="str">
        <f>CONCATENATE(YEAR,":",MONTH,":",WEEK,":",WEEKDAY,":",$A18)</f>
        <v>2016:2:3:7:SANCHONG_E</v>
      </c>
      <c r="F18" s="4">
        <f>MATCH($E18,REPORT_DATA_BY_COMP!$A:$A,0)</f>
        <v>522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4</v>
      </c>
      <c r="R18" s="11">
        <f>IFERROR(INDEX(REPORT_DATA_BY_COMP!$A:$AH,$F18,MATCH(R$8,REPORT_DATA_BY_COMP!$A$1:$AH$1,0)), "")</f>
        <v>5</v>
      </c>
      <c r="S18" s="11">
        <f>IFERROR(INDEX(REPORT_DATA_BY_COMP!$A:$AH,$F18,MATCH(S$8,REPORT_DATA_BY_COMP!$A$1:$AH$1,0)), "")</f>
        <v>1</v>
      </c>
      <c r="T18" s="11">
        <f>IFERROR(INDEX(REPORT_DATA_BY_COMP!$A:$AH,$F18,MATCH(T$8,REPORT_DATA_BY_COMP!$A$1:$AH$1,0)), "")</f>
        <v>6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2" t="s">
        <v>890</v>
      </c>
      <c r="B19" s="23" t="s">
        <v>891</v>
      </c>
      <c r="C19" s="4" t="s">
        <v>912</v>
      </c>
      <c r="D19" s="4" t="s">
        <v>913</v>
      </c>
      <c r="E19" s="4" t="str">
        <f>CONCATENATE(YEAR,":",MONTH,":",WEEK,":",WEEKDAY,":",$A19)</f>
        <v>2016:2:3:7:LUZHOU_A_E</v>
      </c>
      <c r="F19" s="4">
        <f>MATCH($E19,REPORT_DATA_BY_COMP!$A:$A,0)</f>
        <v>513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9</v>
      </c>
      <c r="Q19" s="11">
        <f>IFERROR(INDEX(REPORT_DATA_BY_COMP!$A:$AH,$F19,MATCH(Q$8,REPORT_DATA_BY_COMP!$A$1:$AH$1,0)), "")</f>
        <v>11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5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2" t="s">
        <v>892</v>
      </c>
      <c r="B20" s="23" t="s">
        <v>893</v>
      </c>
      <c r="C20" s="4" t="s">
        <v>914</v>
      </c>
      <c r="D20" s="4" t="s">
        <v>915</v>
      </c>
      <c r="E20" s="4" t="str">
        <f>CONCATENATE(YEAR,":",MONTH,":",WEEK,":",WEEKDAY,":",$A20)</f>
        <v>2016:2:3:7:LUZHOU_B_E</v>
      </c>
      <c r="F20" s="4">
        <f>MATCH($E20,REPORT_DATA_BY_COMP!$A:$A,0)</f>
        <v>514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5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19</v>
      </c>
      <c r="R20" s="11">
        <f>IFERROR(INDEX(REPORT_DATA_BY_COMP!$A:$AH,$F20,MATCH(R$8,REPORT_DATA_BY_COMP!$A$1:$AH$1,0)), "")</f>
        <v>9</v>
      </c>
      <c r="S20" s="11">
        <f>IFERROR(INDEX(REPORT_DATA_BY_COMP!$A:$AH,$F20,MATCH(S$8,REPORT_DATA_BY_COMP!$A$1:$AH$1,0)), "")</f>
        <v>2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2" t="s">
        <v>894</v>
      </c>
      <c r="B21" s="23" t="s">
        <v>895</v>
      </c>
      <c r="C21" s="4" t="s">
        <v>916</v>
      </c>
      <c r="D21" s="4" t="s">
        <v>917</v>
      </c>
      <c r="E21" s="4" t="str">
        <f>CONCATENATE(YEAR,":",MONTH,":",WEEK,":",WEEKDAY,":",$A21)</f>
        <v>2016:2:3:7:SANCHONG_S</v>
      </c>
      <c r="F21" s="4">
        <f>MATCH($E21,REPORT_DATA_BY_COMP!$A:$A,0)</f>
        <v>523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3</v>
      </c>
      <c r="O21" s="11">
        <f>IFERROR(INDEX(REPORT_DATA_BY_COMP!$A:$AH,$F21,MATCH(O$8,REPORT_DATA_BY_COMP!$A$1:$AH$1,0)), "")</f>
        <v>0</v>
      </c>
      <c r="P21" s="11">
        <f>IFERROR(INDEX(REPORT_DATA_BY_COMP!$A:$AH,$F21,MATCH(P$8,REPORT_DATA_BY_COMP!$A$1:$AH$1,0)), "")</f>
        <v>5</v>
      </c>
      <c r="Q21" s="11">
        <f>IFERROR(INDEX(REPORT_DATA_BY_COMP!$A:$AH,$F21,MATCH(Q$8,REPORT_DATA_BY_COMP!$A$1:$AH$1,0)), "")</f>
        <v>11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0</v>
      </c>
      <c r="V21" s="11" t="str">
        <f>IFERROR(INDEX(REPORT_DATA_BY_COMP!$A:$AH,$F21,MATCH(V$8,REPORT_DATA_BY_COMP!$A$1:$AH$1,0)), "")</f>
        <v>0`</v>
      </c>
    </row>
    <row r="22" spans="1:22">
      <c r="B22" s="9" t="s">
        <v>1409</v>
      </c>
      <c r="C22" s="10"/>
      <c r="D22" s="10"/>
      <c r="E22" s="10"/>
      <c r="F22" s="10"/>
      <c r="G22" s="12">
        <f t="shared" ref="G22:V22" si="2">SUM(G18:G21)</f>
        <v>0</v>
      </c>
      <c r="H22" s="12">
        <f t="shared" si="2"/>
        <v>0</v>
      </c>
      <c r="I22" s="12">
        <f t="shared" si="2"/>
        <v>4</v>
      </c>
      <c r="J22" s="12">
        <f t="shared" si="2"/>
        <v>7</v>
      </c>
      <c r="K22" s="12">
        <f t="shared" si="2"/>
        <v>1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3</v>
      </c>
      <c r="P22" s="12">
        <f t="shared" si="2"/>
        <v>32</v>
      </c>
      <c r="Q22" s="12">
        <f t="shared" si="2"/>
        <v>45</v>
      </c>
      <c r="R22" s="12">
        <f t="shared" si="2"/>
        <v>25</v>
      </c>
      <c r="S22" s="12">
        <f t="shared" si="2"/>
        <v>4</v>
      </c>
      <c r="T22" s="12">
        <f t="shared" si="2"/>
        <v>18</v>
      </c>
      <c r="U22" s="12">
        <f t="shared" si="2"/>
        <v>2</v>
      </c>
      <c r="V22" s="12">
        <f t="shared" si="2"/>
        <v>1</v>
      </c>
    </row>
    <row r="23" spans="1:22">
      <c r="A23" s="55"/>
      <c r="B23" s="3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32"/>
    </row>
    <row r="24" spans="1:22">
      <c r="B24" s="13" t="s">
        <v>1407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4" t="s">
        <v>1381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4" t="s">
        <v>1380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4" t="s">
        <v>1382</v>
      </c>
      <c r="C27" s="14"/>
      <c r="D27" s="14"/>
      <c r="E27" s="14" t="str">
        <f>CONCATENATE(YEAR,":",MONTH,":3:",WEEKLY_REPORT_DAY,":", $A$1)</f>
        <v>2016:2:3:7:CENTRAL</v>
      </c>
      <c r="F27" s="14">
        <f>MATCH($E27,REPORT_DATA_BY_ZONE!$A:$A, 0)</f>
        <v>57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2</v>
      </c>
      <c r="I27" s="11">
        <f>IFERROR(INDEX(REPORT_DATA_BY_ZONE!$A:$AH,$F27,MATCH(I$8,REPORT_DATA_BY_ZONE!$A$1:$AH$1,0)), "")</f>
        <v>14</v>
      </c>
      <c r="J27" s="11">
        <f>IFERROR(INDEX(REPORT_DATA_BY_ZONE!$A:$AH,$F27,MATCH(J$8,REPORT_DATA_BY_ZONE!$A$1:$AH$1,0)), "")</f>
        <v>21</v>
      </c>
      <c r="K27" s="11">
        <f>IFERROR(INDEX(REPORT_DATA_BY_ZONE!$A:$AH,$F27,MATCH(K$8,REPORT_DATA_BY_ZONE!$A$1:$AH$1,0)), "")</f>
        <v>3</v>
      </c>
      <c r="L27" s="11">
        <f>IFERROR(INDEX(REPORT_DATA_BY_ZONE!$A:$AH,$F27,MATCH(L$8,REPORT_DATA_BY_ZONE!$A$1:$AH$1,0)), "")</f>
        <v>1</v>
      </c>
      <c r="M27" s="11">
        <f>IFERROR(INDEX(REPORT_DATA_BY_ZONE!$A:$AH,$F27,MATCH(M$8,REPORT_DATA_BY_ZONE!$A$1:$AH$1,0)), "")</f>
        <v>1</v>
      </c>
      <c r="N27" s="11">
        <f>IFERROR(INDEX(REPORT_DATA_BY_ZONE!$A:$AH,$F27,MATCH(N$8,REPORT_DATA_BY_ZONE!$A$1:$AH$1,0)), "")</f>
        <v>65</v>
      </c>
      <c r="O27" s="11">
        <f>IFERROR(INDEX(REPORT_DATA_BY_ZONE!$A:$AH,$F27,MATCH(O$8,REPORT_DATA_BY_ZONE!$A$1:$AH$1,0)), "")</f>
        <v>20</v>
      </c>
      <c r="P27" s="11">
        <f>IFERROR(INDEX(REPORT_DATA_BY_ZONE!$A:$AH,$F27,MATCH(P$8,REPORT_DATA_BY_ZONE!$A$1:$AH$1,0)), "")</f>
        <v>93</v>
      </c>
      <c r="Q27" s="11">
        <f>IFERROR(INDEX(REPORT_DATA_BY_ZONE!$A:$AH,$F27,MATCH(Q$8,REPORT_DATA_BY_ZONE!$A$1:$AH$1,0)), "")</f>
        <v>139</v>
      </c>
      <c r="R27" s="11">
        <f>IFERROR(INDEX(REPORT_DATA_BY_ZONE!$A:$AH,$F27,MATCH(R$8,REPORT_DATA_BY_ZONE!$A$1:$AH$1,0)), "")</f>
        <v>55</v>
      </c>
      <c r="S27" s="11">
        <f>IFERROR(INDEX(REPORT_DATA_BY_ZONE!$A:$AH,$F27,MATCH(S$8,REPORT_DATA_BY_ZONE!$A$1:$AH$1,0)), "")</f>
        <v>6</v>
      </c>
      <c r="T27" s="11">
        <f>IFERROR(INDEX(REPORT_DATA_BY_ZONE!$A:$AH,$F27,MATCH(T$8,REPORT_DATA_BY_ZONE!$A$1:$AH$1,0)), "")</f>
        <v>39</v>
      </c>
      <c r="U27" s="11">
        <f>IFERROR(INDEX(REPORT_DATA_BY_ZONE!$A:$AH,$F27,MATCH(U$8,REPORT_DATA_BY_ZONE!$A$1:$AH$1,0)), "")</f>
        <v>9</v>
      </c>
      <c r="V27" s="11">
        <f>IFERROR(INDEX(REPORT_DATA_BY_ZONE!$A:$AH,$F27,MATCH(V$8,REPORT_DATA_BY_ZONE!$A$1:$AH$1,0)), "")</f>
        <v>1</v>
      </c>
    </row>
    <row r="28" spans="1:22">
      <c r="B28" s="24" t="s">
        <v>1383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4" t="s">
        <v>1384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1409</v>
      </c>
      <c r="C30" s="15"/>
      <c r="D30" s="15"/>
      <c r="E30" s="15"/>
      <c r="F30" s="15"/>
      <c r="G30" s="19">
        <f>SUM(G25:G29)</f>
        <v>1</v>
      </c>
      <c r="H30" s="19">
        <f t="shared" ref="H30:V30" si="3">SUM(H25:H29)</f>
        <v>5</v>
      </c>
      <c r="I30" s="19">
        <f t="shared" si="3"/>
        <v>43</v>
      </c>
      <c r="J30" s="19">
        <f t="shared" si="3"/>
        <v>66</v>
      </c>
      <c r="K30" s="19">
        <f t="shared" si="3"/>
        <v>4</v>
      </c>
      <c r="L30" s="19">
        <f t="shared" si="3"/>
        <v>1</v>
      </c>
      <c r="M30" s="19">
        <f t="shared" si="3"/>
        <v>1</v>
      </c>
      <c r="N30" s="19">
        <f t="shared" si="3"/>
        <v>177</v>
      </c>
      <c r="O30" s="19">
        <f t="shared" si="3"/>
        <v>50</v>
      </c>
      <c r="P30" s="19">
        <f t="shared" si="3"/>
        <v>242</v>
      </c>
      <c r="Q30" s="19">
        <f t="shared" si="3"/>
        <v>390</v>
      </c>
      <c r="R30" s="19">
        <f t="shared" si="3"/>
        <v>175</v>
      </c>
      <c r="S30" s="19">
        <f t="shared" si="3"/>
        <v>13</v>
      </c>
      <c r="T30" s="19">
        <f t="shared" si="3"/>
        <v>106</v>
      </c>
      <c r="U30" s="19">
        <f t="shared" si="3"/>
        <v>19</v>
      </c>
      <c r="V30" s="19">
        <f t="shared" si="3"/>
        <v>7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1087" priority="159" operator="lessThan">
      <formula>0.5</formula>
    </cfRule>
    <cfRule type="cellIs" dxfId="1086" priority="160" operator="greaterThan">
      <formula>0.5</formula>
    </cfRule>
  </conditionalFormatting>
  <conditionalFormatting sqref="N10:N11">
    <cfRule type="cellIs" dxfId="1085" priority="157" operator="lessThan">
      <formula>4.5</formula>
    </cfRule>
    <cfRule type="cellIs" dxfId="1084" priority="158" operator="greaterThan">
      <formula>5.5</formula>
    </cfRule>
  </conditionalFormatting>
  <conditionalFormatting sqref="O10:O11">
    <cfRule type="cellIs" dxfId="1083" priority="155" operator="lessThan">
      <formula>1.5</formula>
    </cfRule>
    <cfRule type="cellIs" dxfId="1082" priority="156" operator="greaterThan">
      <formula>2.5</formula>
    </cfRule>
  </conditionalFormatting>
  <conditionalFormatting sqref="P10:P11">
    <cfRule type="cellIs" dxfId="1081" priority="153" operator="lessThan">
      <formula>4.5</formula>
    </cfRule>
    <cfRule type="cellIs" dxfId="1080" priority="154" operator="greaterThan">
      <formula>7.5</formula>
    </cfRule>
  </conditionalFormatting>
  <conditionalFormatting sqref="R10:S11">
    <cfRule type="cellIs" dxfId="1079" priority="151" operator="lessThan">
      <formula>2.5</formula>
    </cfRule>
    <cfRule type="cellIs" dxfId="1078" priority="152" operator="greaterThan">
      <formula>4.5</formula>
    </cfRule>
  </conditionalFormatting>
  <conditionalFormatting sqref="T10:T11">
    <cfRule type="cellIs" dxfId="1077" priority="149" operator="lessThan">
      <formula>2.5</formula>
    </cfRule>
    <cfRule type="cellIs" dxfId="1076" priority="150" operator="greaterThan">
      <formula>4.5</formula>
    </cfRule>
  </conditionalFormatting>
  <conditionalFormatting sqref="U10:U11">
    <cfRule type="cellIs" dxfId="1075" priority="148" operator="greaterThan">
      <formula>1.5</formula>
    </cfRule>
  </conditionalFormatting>
  <conditionalFormatting sqref="L10:V11">
    <cfRule type="expression" dxfId="1074" priority="145">
      <formula>L10=""</formula>
    </cfRule>
  </conditionalFormatting>
  <conditionalFormatting sqref="S10:S11">
    <cfRule type="cellIs" dxfId="1073" priority="146" operator="greaterThan">
      <formula>0.5</formula>
    </cfRule>
    <cfRule type="cellIs" dxfId="1072" priority="147" operator="lessThan">
      <formula>0.5</formula>
    </cfRule>
  </conditionalFormatting>
  <conditionalFormatting sqref="L15:M15">
    <cfRule type="cellIs" dxfId="1071" priority="143" operator="lessThan">
      <formula>0.5</formula>
    </cfRule>
    <cfRule type="cellIs" dxfId="1070" priority="144" operator="greaterThan">
      <formula>0.5</formula>
    </cfRule>
  </conditionalFormatting>
  <conditionalFormatting sqref="N15">
    <cfRule type="cellIs" dxfId="1069" priority="141" operator="lessThan">
      <formula>4.5</formula>
    </cfRule>
    <cfRule type="cellIs" dxfId="1068" priority="142" operator="greaterThan">
      <formula>5.5</formula>
    </cfRule>
  </conditionalFormatting>
  <conditionalFormatting sqref="O15">
    <cfRule type="cellIs" dxfId="1067" priority="139" operator="lessThan">
      <formula>1.5</formula>
    </cfRule>
    <cfRule type="cellIs" dxfId="1066" priority="140" operator="greaterThan">
      <formula>2.5</formula>
    </cfRule>
  </conditionalFormatting>
  <conditionalFormatting sqref="P15">
    <cfRule type="cellIs" dxfId="1065" priority="137" operator="lessThan">
      <formula>4.5</formula>
    </cfRule>
    <cfRule type="cellIs" dxfId="1064" priority="138" operator="greaterThan">
      <formula>7.5</formula>
    </cfRule>
  </conditionalFormatting>
  <conditionalFormatting sqref="R15:S15">
    <cfRule type="cellIs" dxfId="1063" priority="135" operator="lessThan">
      <formula>2.5</formula>
    </cfRule>
    <cfRule type="cellIs" dxfId="1062" priority="136" operator="greaterThan">
      <formula>4.5</formula>
    </cfRule>
  </conditionalFormatting>
  <conditionalFormatting sqref="T15">
    <cfRule type="cellIs" dxfId="1061" priority="133" operator="lessThan">
      <formula>2.5</formula>
    </cfRule>
    <cfRule type="cellIs" dxfId="1060" priority="134" operator="greaterThan">
      <formula>4.5</formula>
    </cfRule>
  </conditionalFormatting>
  <conditionalFormatting sqref="U15">
    <cfRule type="cellIs" dxfId="1059" priority="132" operator="greaterThan">
      <formula>1.5</formula>
    </cfRule>
  </conditionalFormatting>
  <conditionalFormatting sqref="L15:V15">
    <cfRule type="expression" dxfId="1058" priority="129">
      <formula>L15=""</formula>
    </cfRule>
  </conditionalFormatting>
  <conditionalFormatting sqref="S15">
    <cfRule type="cellIs" dxfId="1057" priority="130" operator="greaterThan">
      <formula>0.5</formula>
    </cfRule>
    <cfRule type="cellIs" dxfId="1056" priority="131" operator="lessThan">
      <formula>0.5</formula>
    </cfRule>
  </conditionalFormatting>
  <conditionalFormatting sqref="L14:M14">
    <cfRule type="cellIs" dxfId="1055" priority="111" operator="lessThan">
      <formula>0.5</formula>
    </cfRule>
    <cfRule type="cellIs" dxfId="1054" priority="112" operator="greaterThan">
      <formula>0.5</formula>
    </cfRule>
  </conditionalFormatting>
  <conditionalFormatting sqref="N14">
    <cfRule type="cellIs" dxfId="1053" priority="109" operator="lessThan">
      <formula>4.5</formula>
    </cfRule>
    <cfRule type="cellIs" dxfId="1052" priority="110" operator="greaterThan">
      <formula>5.5</formula>
    </cfRule>
  </conditionalFormatting>
  <conditionalFormatting sqref="O14">
    <cfRule type="cellIs" dxfId="1051" priority="107" operator="lessThan">
      <formula>1.5</formula>
    </cfRule>
    <cfRule type="cellIs" dxfId="1050" priority="108" operator="greaterThan">
      <formula>2.5</formula>
    </cfRule>
  </conditionalFormatting>
  <conditionalFormatting sqref="P14">
    <cfRule type="cellIs" dxfId="1049" priority="105" operator="lessThan">
      <formula>4.5</formula>
    </cfRule>
    <cfRule type="cellIs" dxfId="1048" priority="106" operator="greaterThan">
      <formula>7.5</formula>
    </cfRule>
  </conditionalFormatting>
  <conditionalFormatting sqref="R14:S14">
    <cfRule type="cellIs" dxfId="1047" priority="103" operator="lessThan">
      <formula>2.5</formula>
    </cfRule>
    <cfRule type="cellIs" dxfId="1046" priority="104" operator="greaterThan">
      <formula>4.5</formula>
    </cfRule>
  </conditionalFormatting>
  <conditionalFormatting sqref="T14">
    <cfRule type="cellIs" dxfId="1045" priority="101" operator="lessThan">
      <formula>2.5</formula>
    </cfRule>
    <cfRule type="cellIs" dxfId="1044" priority="102" operator="greaterThan">
      <formula>4.5</formula>
    </cfRule>
  </conditionalFormatting>
  <conditionalFormatting sqref="U14">
    <cfRule type="cellIs" dxfId="1043" priority="100" operator="greaterThan">
      <formula>1.5</formula>
    </cfRule>
  </conditionalFormatting>
  <conditionalFormatting sqref="L14:V14">
    <cfRule type="expression" dxfId="1042" priority="97">
      <formula>L14=""</formula>
    </cfRule>
  </conditionalFormatting>
  <conditionalFormatting sqref="S14">
    <cfRule type="cellIs" dxfId="1041" priority="98" operator="greaterThan">
      <formula>0.5</formula>
    </cfRule>
    <cfRule type="cellIs" dxfId="1040" priority="99" operator="lessThan">
      <formula>0.5</formula>
    </cfRule>
  </conditionalFormatting>
  <conditionalFormatting sqref="L18:M19">
    <cfRule type="cellIs" dxfId="1039" priority="79" operator="lessThan">
      <formula>0.5</formula>
    </cfRule>
    <cfRule type="cellIs" dxfId="1038" priority="80" operator="greaterThan">
      <formula>0.5</formula>
    </cfRule>
  </conditionalFormatting>
  <conditionalFormatting sqref="N18:N19">
    <cfRule type="cellIs" dxfId="1037" priority="77" operator="lessThan">
      <formula>4.5</formula>
    </cfRule>
    <cfRule type="cellIs" dxfId="1036" priority="78" operator="greaterThan">
      <formula>5.5</formula>
    </cfRule>
  </conditionalFormatting>
  <conditionalFormatting sqref="O18:O19">
    <cfRule type="cellIs" dxfId="1035" priority="75" operator="lessThan">
      <formula>1.5</formula>
    </cfRule>
    <cfRule type="cellIs" dxfId="1034" priority="76" operator="greaterThan">
      <formula>2.5</formula>
    </cfRule>
  </conditionalFormatting>
  <conditionalFormatting sqref="P18:P19">
    <cfRule type="cellIs" dxfId="1033" priority="73" operator="lessThan">
      <formula>4.5</formula>
    </cfRule>
    <cfRule type="cellIs" dxfId="1032" priority="74" operator="greaterThan">
      <formula>7.5</formula>
    </cfRule>
  </conditionalFormatting>
  <conditionalFormatting sqref="R18:S19">
    <cfRule type="cellIs" dxfId="1031" priority="71" operator="lessThan">
      <formula>2.5</formula>
    </cfRule>
    <cfRule type="cellIs" dxfId="1030" priority="72" operator="greaterThan">
      <formula>4.5</formula>
    </cfRule>
  </conditionalFormatting>
  <conditionalFormatting sqref="T18:T19">
    <cfRule type="cellIs" dxfId="1029" priority="69" operator="lessThan">
      <formula>2.5</formula>
    </cfRule>
    <cfRule type="cellIs" dxfId="1028" priority="70" operator="greaterThan">
      <formula>4.5</formula>
    </cfRule>
  </conditionalFormatting>
  <conditionalFormatting sqref="U18:U19">
    <cfRule type="cellIs" dxfId="1027" priority="68" operator="greaterThan">
      <formula>1.5</formula>
    </cfRule>
  </conditionalFormatting>
  <conditionalFormatting sqref="L18:V19">
    <cfRule type="expression" dxfId="1026" priority="65">
      <formula>L18=""</formula>
    </cfRule>
  </conditionalFormatting>
  <conditionalFormatting sqref="S18:S19">
    <cfRule type="cellIs" dxfId="1025" priority="66" operator="greaterThan">
      <formula>0.5</formula>
    </cfRule>
    <cfRule type="cellIs" dxfId="1024" priority="67" operator="lessThan">
      <formula>0.5</formula>
    </cfRule>
  </conditionalFormatting>
  <conditionalFormatting sqref="L21:M21">
    <cfRule type="cellIs" dxfId="1023" priority="63" operator="lessThan">
      <formula>0.5</formula>
    </cfRule>
    <cfRule type="cellIs" dxfId="1022" priority="64" operator="greaterThan">
      <formula>0.5</formula>
    </cfRule>
  </conditionalFormatting>
  <conditionalFormatting sqref="N21">
    <cfRule type="cellIs" dxfId="1021" priority="61" operator="lessThan">
      <formula>4.5</formula>
    </cfRule>
    <cfRule type="cellIs" dxfId="1020" priority="62" operator="greaterThan">
      <formula>5.5</formula>
    </cfRule>
  </conditionalFormatting>
  <conditionalFormatting sqref="O21">
    <cfRule type="cellIs" dxfId="1019" priority="59" operator="lessThan">
      <formula>1.5</formula>
    </cfRule>
    <cfRule type="cellIs" dxfId="1018" priority="60" operator="greaterThan">
      <formula>2.5</formula>
    </cfRule>
  </conditionalFormatting>
  <conditionalFormatting sqref="P21">
    <cfRule type="cellIs" dxfId="1017" priority="57" operator="lessThan">
      <formula>4.5</formula>
    </cfRule>
    <cfRule type="cellIs" dxfId="1016" priority="58" operator="greaterThan">
      <formula>7.5</formula>
    </cfRule>
  </conditionalFormatting>
  <conditionalFormatting sqref="R21:S21">
    <cfRule type="cellIs" dxfId="1015" priority="55" operator="lessThan">
      <formula>2.5</formula>
    </cfRule>
    <cfRule type="cellIs" dxfId="1014" priority="56" operator="greaterThan">
      <formula>4.5</formula>
    </cfRule>
  </conditionalFormatting>
  <conditionalFormatting sqref="T21">
    <cfRule type="cellIs" dxfId="1013" priority="53" operator="lessThan">
      <formula>2.5</formula>
    </cfRule>
    <cfRule type="cellIs" dxfId="1012" priority="54" operator="greaterThan">
      <formula>4.5</formula>
    </cfRule>
  </conditionalFormatting>
  <conditionalFormatting sqref="U21">
    <cfRule type="cellIs" dxfId="1011" priority="52" operator="greaterThan">
      <formula>1.5</formula>
    </cfRule>
  </conditionalFormatting>
  <conditionalFormatting sqref="L21:V21">
    <cfRule type="expression" dxfId="1010" priority="49">
      <formula>L21=""</formula>
    </cfRule>
  </conditionalFormatting>
  <conditionalFormatting sqref="S21">
    <cfRule type="cellIs" dxfId="1009" priority="50" operator="greaterThan">
      <formula>0.5</formula>
    </cfRule>
    <cfRule type="cellIs" dxfId="1008" priority="51" operator="lessThan">
      <formula>0.5</formula>
    </cfRule>
  </conditionalFormatting>
  <conditionalFormatting sqref="L20:M20">
    <cfRule type="cellIs" dxfId="1007" priority="47" operator="lessThan">
      <formula>0.5</formula>
    </cfRule>
    <cfRule type="cellIs" dxfId="1006" priority="48" operator="greaterThan">
      <formula>0.5</formula>
    </cfRule>
  </conditionalFormatting>
  <conditionalFormatting sqref="N20">
    <cfRule type="cellIs" dxfId="1005" priority="45" operator="lessThan">
      <formula>4.5</formula>
    </cfRule>
    <cfRule type="cellIs" dxfId="1004" priority="46" operator="greaterThan">
      <formula>5.5</formula>
    </cfRule>
  </conditionalFormatting>
  <conditionalFormatting sqref="O20">
    <cfRule type="cellIs" dxfId="1003" priority="43" operator="lessThan">
      <formula>1.5</formula>
    </cfRule>
    <cfRule type="cellIs" dxfId="1002" priority="44" operator="greaterThan">
      <formula>2.5</formula>
    </cfRule>
  </conditionalFormatting>
  <conditionalFormatting sqref="P20">
    <cfRule type="cellIs" dxfId="1001" priority="41" operator="lessThan">
      <formula>4.5</formula>
    </cfRule>
    <cfRule type="cellIs" dxfId="1000" priority="42" operator="greaterThan">
      <formula>7.5</formula>
    </cfRule>
  </conditionalFormatting>
  <conditionalFormatting sqref="R20:S20">
    <cfRule type="cellIs" dxfId="999" priority="39" operator="lessThan">
      <formula>2.5</formula>
    </cfRule>
    <cfRule type="cellIs" dxfId="998" priority="40" operator="greaterThan">
      <formula>4.5</formula>
    </cfRule>
  </conditionalFormatting>
  <conditionalFormatting sqref="T20">
    <cfRule type="cellIs" dxfId="997" priority="37" operator="lessThan">
      <formula>2.5</formula>
    </cfRule>
    <cfRule type="cellIs" dxfId="996" priority="38" operator="greaterThan">
      <formula>4.5</formula>
    </cfRule>
  </conditionalFormatting>
  <conditionalFormatting sqref="U20">
    <cfRule type="cellIs" dxfId="995" priority="36" operator="greaterThan">
      <formula>1.5</formula>
    </cfRule>
  </conditionalFormatting>
  <conditionalFormatting sqref="L20:V20">
    <cfRule type="expression" dxfId="994" priority="33">
      <formula>L20=""</formula>
    </cfRule>
  </conditionalFormatting>
  <conditionalFormatting sqref="S20">
    <cfRule type="cellIs" dxfId="993" priority="34" operator="greaterThan">
      <formula>0.5</formula>
    </cfRule>
    <cfRule type="cellIs" dxfId="992" priority="35" operator="lessThan">
      <formula>0.5</formula>
    </cfRule>
  </conditionalFormatting>
  <conditionalFormatting sqref="L13:M13">
    <cfRule type="cellIs" dxfId="991" priority="31" operator="lessThan">
      <formula>0.5</formula>
    </cfRule>
    <cfRule type="cellIs" dxfId="990" priority="32" operator="greaterThan">
      <formula>0.5</formula>
    </cfRule>
  </conditionalFormatting>
  <conditionalFormatting sqref="N13">
    <cfRule type="cellIs" dxfId="989" priority="29" operator="lessThan">
      <formula>4.5</formula>
    </cfRule>
    <cfRule type="cellIs" dxfId="988" priority="30" operator="greaterThan">
      <formula>5.5</formula>
    </cfRule>
  </conditionalFormatting>
  <conditionalFormatting sqref="O13">
    <cfRule type="cellIs" dxfId="987" priority="27" operator="lessThan">
      <formula>1.5</formula>
    </cfRule>
    <cfRule type="cellIs" dxfId="986" priority="28" operator="greaterThan">
      <formula>2.5</formula>
    </cfRule>
  </conditionalFormatting>
  <conditionalFormatting sqref="P13">
    <cfRule type="cellIs" dxfId="985" priority="25" operator="lessThan">
      <formula>4.5</formula>
    </cfRule>
    <cfRule type="cellIs" dxfId="984" priority="26" operator="greaterThan">
      <formula>7.5</formula>
    </cfRule>
  </conditionalFormatting>
  <conditionalFormatting sqref="R13:S13">
    <cfRule type="cellIs" dxfId="983" priority="23" operator="lessThan">
      <formula>2.5</formula>
    </cfRule>
    <cfRule type="cellIs" dxfId="982" priority="24" operator="greaterThan">
      <formula>4.5</formula>
    </cfRule>
  </conditionalFormatting>
  <conditionalFormatting sqref="T13">
    <cfRule type="cellIs" dxfId="981" priority="21" operator="lessThan">
      <formula>2.5</formula>
    </cfRule>
    <cfRule type="cellIs" dxfId="980" priority="22" operator="greaterThan">
      <formula>4.5</formula>
    </cfRule>
  </conditionalFormatting>
  <conditionalFormatting sqref="U13">
    <cfRule type="cellIs" dxfId="979" priority="20" operator="greaterThan">
      <formula>1.5</formula>
    </cfRule>
  </conditionalFormatting>
  <conditionalFormatting sqref="L13:V13">
    <cfRule type="expression" dxfId="978" priority="17">
      <formula>L13=""</formula>
    </cfRule>
  </conditionalFormatting>
  <conditionalFormatting sqref="S13">
    <cfRule type="cellIs" dxfId="977" priority="18" operator="greaterThan">
      <formula>0.5</formula>
    </cfRule>
    <cfRule type="cellIs" dxfId="976" priority="19" operator="lessThan">
      <formula>0.5</formula>
    </cfRule>
  </conditionalFormatting>
  <conditionalFormatting sqref="L12:M12">
    <cfRule type="cellIs" dxfId="975" priority="15" operator="lessThan">
      <formula>0.5</formula>
    </cfRule>
    <cfRule type="cellIs" dxfId="974" priority="16" operator="greaterThan">
      <formula>0.5</formula>
    </cfRule>
  </conditionalFormatting>
  <conditionalFormatting sqref="N12">
    <cfRule type="cellIs" dxfId="973" priority="13" operator="lessThan">
      <formula>4.5</formula>
    </cfRule>
    <cfRule type="cellIs" dxfId="972" priority="14" operator="greaterThan">
      <formula>5.5</formula>
    </cfRule>
  </conditionalFormatting>
  <conditionalFormatting sqref="O12">
    <cfRule type="cellIs" dxfId="971" priority="11" operator="lessThan">
      <formula>1.5</formula>
    </cfRule>
    <cfRule type="cellIs" dxfId="970" priority="12" operator="greaterThan">
      <formula>2.5</formula>
    </cfRule>
  </conditionalFormatting>
  <conditionalFormatting sqref="P12">
    <cfRule type="cellIs" dxfId="969" priority="9" operator="lessThan">
      <formula>4.5</formula>
    </cfRule>
    <cfRule type="cellIs" dxfId="968" priority="10" operator="greaterThan">
      <formula>7.5</formula>
    </cfRule>
  </conditionalFormatting>
  <conditionalFormatting sqref="R12:S12">
    <cfRule type="cellIs" dxfId="967" priority="7" operator="lessThan">
      <formula>2.5</formula>
    </cfRule>
    <cfRule type="cellIs" dxfId="966" priority="8" operator="greaterThan">
      <formula>4.5</formula>
    </cfRule>
  </conditionalFormatting>
  <conditionalFormatting sqref="T12">
    <cfRule type="cellIs" dxfId="965" priority="5" operator="lessThan">
      <formula>2.5</formula>
    </cfRule>
    <cfRule type="cellIs" dxfId="964" priority="6" operator="greaterThan">
      <formula>4.5</formula>
    </cfRule>
  </conditionalFormatting>
  <conditionalFormatting sqref="U12">
    <cfRule type="cellIs" dxfId="963" priority="4" operator="greaterThan">
      <formula>1.5</formula>
    </cfRule>
  </conditionalFormatting>
  <conditionalFormatting sqref="L12:V12">
    <cfRule type="expression" dxfId="962" priority="1">
      <formula>L12=""</formula>
    </cfRule>
  </conditionalFormatting>
  <conditionalFormatting sqref="S12">
    <cfRule type="cellIs" dxfId="961" priority="2" operator="greaterThan">
      <formula>0.5</formula>
    </cfRule>
    <cfRule type="cellIs" dxfId="96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K16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2014:1:0:0:CENTRAL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2014:2:0:0:CENTRAL</v>
      </c>
      <c r="F4" s="33">
        <f t="shared" ref="F4:F38" ca="1" si="5">MATCH($E4,INDIRECT(CONCATENATE($B$41,"$A:$A")),0)</f>
        <v>29</v>
      </c>
      <c r="G4" s="26">
        <f t="shared" ref="G4:G38" ca="1" si="6">INDEX(INDIRECT(CONCATENATE($B$41,"$A:$AG")),$F4,MATCH(G$2,INDIRECT(CONCATENATE($B$41,"$A$1:$AG$1")),0))</f>
        <v>2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2014:3:0:0:CENTRAL</v>
      </c>
      <c r="F5" s="33">
        <f t="shared" ca="1" si="5"/>
        <v>37</v>
      </c>
      <c r="G5" s="26">
        <f t="shared" ca="1" si="6"/>
        <v>11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2014:4:0:0:CENTRAL</v>
      </c>
      <c r="F6" s="33">
        <f t="shared" ca="1" si="5"/>
        <v>45</v>
      </c>
      <c r="G6" s="26">
        <f t="shared" ca="1" si="6"/>
        <v>8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2014:5:0:0:CENTRAL</v>
      </c>
      <c r="F7" s="33">
        <f t="shared" ca="1" si="5"/>
        <v>53</v>
      </c>
      <c r="G7" s="26">
        <f t="shared" ca="1" si="6"/>
        <v>10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2014:6:0:0:CENTRAL</v>
      </c>
      <c r="F8" s="33">
        <f t="shared" ca="1" si="5"/>
        <v>61</v>
      </c>
      <c r="G8" s="26">
        <f t="shared" ca="1" si="6"/>
        <v>8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2014:7:0:0:CENTRAL</v>
      </c>
      <c r="F9" s="33">
        <f t="shared" ca="1" si="5"/>
        <v>69</v>
      </c>
      <c r="G9" s="26">
        <f t="shared" ca="1" si="6"/>
        <v>7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2014:8:0:0:CENTRAL</v>
      </c>
      <c r="F10" s="33">
        <f t="shared" ca="1" si="5"/>
        <v>77</v>
      </c>
      <c r="G10" s="26">
        <f t="shared" ca="1" si="6"/>
        <v>4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2014:9:0:0:CENTRAL</v>
      </c>
      <c r="F11" s="33">
        <f t="shared" ca="1" si="5"/>
        <v>85</v>
      </c>
      <c r="G11" s="26">
        <f t="shared" ca="1" si="6"/>
        <v>3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2014:10:0:0:CENTRAL</v>
      </c>
      <c r="F12" s="33">
        <f t="shared" ca="1" si="5"/>
        <v>2</v>
      </c>
      <c r="G12" s="26">
        <f t="shared" ca="1" si="6"/>
        <v>5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2014:11:0:0:CENTRAL</v>
      </c>
      <c r="F13" s="33">
        <f t="shared" ca="1" si="5"/>
        <v>11</v>
      </c>
      <c r="G13" s="26">
        <f t="shared" ca="1" si="6"/>
        <v>3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2014:12:0:0:CENTRAL</v>
      </c>
      <c r="F14" s="33">
        <f t="shared" ca="1" si="5"/>
        <v>20</v>
      </c>
      <c r="G14" s="26">
        <f t="shared" ca="1" si="6"/>
        <v>7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2015:1:0:0:CENTRAL</v>
      </c>
      <c r="F15" s="33">
        <f t="shared" ca="1" si="5"/>
        <v>124</v>
      </c>
      <c r="G15" s="26">
        <f t="shared" ca="1" si="6"/>
        <v>4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2015:2:0:0:CENTRAL</v>
      </c>
      <c r="F16" s="33">
        <f t="shared" ca="1" si="5"/>
        <v>133</v>
      </c>
      <c r="G16" s="26">
        <f t="shared" ca="1" si="6"/>
        <v>10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2015:3:0:0:CENTRAL</v>
      </c>
      <c r="F17" s="33">
        <f t="shared" ca="1" si="5"/>
        <v>143</v>
      </c>
      <c r="G17" s="26">
        <f t="shared" ca="1" si="6"/>
        <v>3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2015:4:0:0:CENTRAL</v>
      </c>
      <c r="F18" s="33">
        <f t="shared" ca="1" si="5"/>
        <v>153</v>
      </c>
      <c r="G18" s="26">
        <f t="shared" ca="1" si="6"/>
        <v>10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2015:5:0:0:CENTRAL</v>
      </c>
      <c r="F19" s="33">
        <f t="shared" ca="1" si="5"/>
        <v>163</v>
      </c>
      <c r="G19" s="26">
        <f t="shared" ca="1" si="6"/>
        <v>10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2015:6:0:0:CENTRAL</v>
      </c>
      <c r="F20" s="33">
        <f t="shared" ca="1" si="5"/>
        <v>173</v>
      </c>
      <c r="G20" s="26">
        <f t="shared" ca="1" si="6"/>
        <v>5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2015:7:0:0:CENTRAL</v>
      </c>
      <c r="F21" s="33">
        <f t="shared" ca="1" si="5"/>
        <v>183</v>
      </c>
      <c r="G21" s="26">
        <f t="shared" ca="1" si="6"/>
        <v>4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2015:8:0:0:CENTRAL</v>
      </c>
      <c r="F22" s="33">
        <f t="shared" ca="1" si="5"/>
        <v>193</v>
      </c>
      <c r="G22" s="26">
        <f t="shared" ca="1" si="6"/>
        <v>6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2015:9:0:0:CENTRAL</v>
      </c>
      <c r="F23" s="33">
        <f t="shared" ca="1" si="5"/>
        <v>203</v>
      </c>
      <c r="G23" s="26">
        <f t="shared" ca="1" si="6"/>
        <v>8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2015:10:0:0:CENTRAL</v>
      </c>
      <c r="F24" s="33">
        <f t="shared" ca="1" si="5"/>
        <v>93</v>
      </c>
      <c r="G24" s="26">
        <f t="shared" ca="1" si="6"/>
        <v>4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2015:11:0:0:CENTRAL</v>
      </c>
      <c r="F25" s="33">
        <f t="shared" ca="1" si="5"/>
        <v>103</v>
      </c>
      <c r="G25" s="26">
        <f t="shared" ca="1" si="6"/>
        <v>6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2015:12:0:0:CENTRAL</v>
      </c>
      <c r="F26" s="33">
        <f t="shared" ca="1" si="5"/>
        <v>113</v>
      </c>
      <c r="G26" s="26">
        <f t="shared" ca="1" si="6"/>
        <v>10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2016:1:0:0:CENTRAL</v>
      </c>
      <c r="F27" s="33">
        <f t="shared" ca="1" si="5"/>
        <v>213</v>
      </c>
      <c r="G27" s="26">
        <f t="shared" ca="1" si="6"/>
        <v>4</v>
      </c>
      <c r="H27" s="26">
        <f t="shared" si="3"/>
        <v>8</v>
      </c>
      <c r="I27" s="33">
        <f t="shared" ca="1" si="7"/>
        <v>2</v>
      </c>
      <c r="J27" s="11">
        <f t="shared" ca="1" si="8"/>
        <v>8</v>
      </c>
      <c r="K27" s="11">
        <f t="shared" ca="1" si="8"/>
        <v>0</v>
      </c>
      <c r="L27" s="11">
        <f t="shared" ca="1" si="8"/>
        <v>0</v>
      </c>
      <c r="M27" s="11">
        <f t="shared" ca="1" si="8"/>
        <v>8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2015:12:1:7:CENTRAL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60</v>
      </c>
      <c r="AB27" s="26">
        <f t="shared" ref="AB27:AB38" ca="1" si="15">3*$B$45</f>
        <v>30</v>
      </c>
      <c r="AC27" s="26">
        <f t="shared" ref="AC27:AC38" ca="1" si="16">5*$B$45</f>
        <v>50</v>
      </c>
      <c r="AD27" s="26">
        <f t="shared" ref="AD27:AD38" ca="1" si="17">1*$B$45</f>
        <v>10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2016:2:0:0:CENTRAL</v>
      </c>
      <c r="F28" s="33">
        <f t="shared" ca="1" si="5"/>
        <v>224</v>
      </c>
      <c r="G28" s="26">
        <f t="shared" ca="1" si="6"/>
        <v>1</v>
      </c>
      <c r="H28" s="26">
        <f t="shared" si="3"/>
        <v>8</v>
      </c>
      <c r="I28" s="33">
        <f t="shared" ca="1" si="7"/>
        <v>13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11">
        <f t="shared" ca="1" si="8"/>
        <v>0</v>
      </c>
      <c r="O28" s="11">
        <f t="shared" ca="1" si="8"/>
        <v>1</v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2015:12:2:7:CENTRAL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60</v>
      </c>
      <c r="AB28" s="26">
        <f t="shared" ca="1" si="15"/>
        <v>30</v>
      </c>
      <c r="AC28" s="26">
        <f t="shared" ca="1" si="16"/>
        <v>50</v>
      </c>
      <c r="AD28" s="26">
        <f t="shared" ca="1" si="17"/>
        <v>10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2016:3:0:0:CENTRAL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2015:12:3:7:CENTRAL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60</v>
      </c>
      <c r="AB29" s="26">
        <f t="shared" ca="1" si="15"/>
        <v>30</v>
      </c>
      <c r="AC29" s="26">
        <f t="shared" ca="1" si="16"/>
        <v>50</v>
      </c>
      <c r="AD29" s="26">
        <f t="shared" ca="1" si="17"/>
        <v>10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2016:4:0:0:CENTRAL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2015:12:4:7:CENTRAL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60</v>
      </c>
      <c r="AB30" s="26">
        <f t="shared" ca="1" si="15"/>
        <v>30</v>
      </c>
      <c r="AC30" s="26">
        <f t="shared" ca="1" si="16"/>
        <v>50</v>
      </c>
      <c r="AD30" s="26">
        <f t="shared" ca="1" si="17"/>
        <v>10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2016:5:0:0:CENTRAL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2016:1:1:7:CENTRAL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3</v>
      </c>
      <c r="AA31" s="26">
        <f t="shared" ca="1" si="14"/>
        <v>60</v>
      </c>
      <c r="AB31" s="26">
        <f t="shared" ca="1" si="15"/>
        <v>30</v>
      </c>
      <c r="AC31" s="26">
        <f t="shared" ca="1" si="16"/>
        <v>50</v>
      </c>
      <c r="AD31" s="26">
        <f t="shared" ca="1" si="17"/>
        <v>10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2016:6:0:0:CENTRAL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2016:1:2:7:CENTRAL</v>
      </c>
      <c r="T32" s="33">
        <f t="shared" ca="1" si="18"/>
        <v>2</v>
      </c>
      <c r="U32" s="26">
        <f t="shared" ca="1" si="19"/>
        <v>0</v>
      </c>
      <c r="V32" s="26">
        <f t="shared" ca="1" si="12"/>
        <v>50</v>
      </c>
      <c r="W32" s="26">
        <f t="shared" ca="1" si="12"/>
        <v>0</v>
      </c>
      <c r="X32" s="26">
        <f t="shared" ca="1" si="12"/>
        <v>21</v>
      </c>
      <c r="Y32" s="26">
        <f t="shared" ca="1" si="12"/>
        <v>0</v>
      </c>
      <c r="Z32" s="26">
        <f t="shared" ca="1" si="13"/>
        <v>3</v>
      </c>
      <c r="AA32" s="26">
        <f t="shared" ca="1" si="14"/>
        <v>60</v>
      </c>
      <c r="AB32" s="26">
        <f t="shared" ca="1" si="15"/>
        <v>30</v>
      </c>
      <c r="AC32" s="26">
        <f t="shared" ca="1" si="16"/>
        <v>50</v>
      </c>
      <c r="AD32" s="26">
        <f t="shared" ca="1" si="17"/>
        <v>10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2016:7:0:0:CENTRAL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2016:1:3:7:CENTRAL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3</v>
      </c>
      <c r="AA33" s="26">
        <f t="shared" ca="1" si="14"/>
        <v>60</v>
      </c>
      <c r="AB33" s="26">
        <f t="shared" ca="1" si="15"/>
        <v>30</v>
      </c>
      <c r="AC33" s="26">
        <f t="shared" ca="1" si="16"/>
        <v>50</v>
      </c>
      <c r="AD33" s="26">
        <f t="shared" ca="1" si="17"/>
        <v>10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2016:8:0:0:CENTRAL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2016:1:4:7:CENTRAL</v>
      </c>
      <c r="T34" s="33">
        <f t="shared" ca="1" si="18"/>
        <v>13</v>
      </c>
      <c r="U34" s="26">
        <f t="shared" ca="1" si="19"/>
        <v>0</v>
      </c>
      <c r="V34" s="26">
        <f t="shared" ca="1" si="12"/>
        <v>47</v>
      </c>
      <c r="W34" s="26">
        <f t="shared" ca="1" si="12"/>
        <v>8</v>
      </c>
      <c r="X34" s="26">
        <f t="shared" ca="1" si="12"/>
        <v>40</v>
      </c>
      <c r="Y34" s="26">
        <f t="shared" ca="1" si="12"/>
        <v>0</v>
      </c>
      <c r="Z34" s="26">
        <f t="shared" ca="1" si="13"/>
        <v>3</v>
      </c>
      <c r="AA34" s="26">
        <f t="shared" ca="1" si="14"/>
        <v>60</v>
      </c>
      <c r="AB34" s="26">
        <f t="shared" ca="1" si="15"/>
        <v>30</v>
      </c>
      <c r="AC34" s="26">
        <f t="shared" ca="1" si="16"/>
        <v>50</v>
      </c>
      <c r="AD34" s="26">
        <f t="shared" ca="1" si="17"/>
        <v>10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2016:9:0:0:CENTRAL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2016:1:5:7:CENTRAL</v>
      </c>
      <c r="T35" s="33">
        <f t="shared" ca="1" si="18"/>
        <v>24</v>
      </c>
      <c r="U35" s="26">
        <f t="shared" ca="1" si="19"/>
        <v>4</v>
      </c>
      <c r="V35" s="26">
        <f t="shared" ca="1" si="12"/>
        <v>42</v>
      </c>
      <c r="W35" s="26">
        <f t="shared" ca="1" si="12"/>
        <v>9</v>
      </c>
      <c r="X35" s="26">
        <f t="shared" ca="1" si="12"/>
        <v>38</v>
      </c>
      <c r="Y35" s="26">
        <f t="shared" ca="1" si="12"/>
        <v>0</v>
      </c>
      <c r="Z35" s="26">
        <f t="shared" ca="1" si="13"/>
        <v>3</v>
      </c>
      <c r="AA35" s="26">
        <f t="shared" ca="1" si="14"/>
        <v>60</v>
      </c>
      <c r="AB35" s="26">
        <f t="shared" ca="1" si="15"/>
        <v>30</v>
      </c>
      <c r="AC35" s="26">
        <f t="shared" ca="1" si="16"/>
        <v>50</v>
      </c>
      <c r="AD35" s="26">
        <f t="shared" ca="1" si="17"/>
        <v>10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2016:10:0:0:CENTRAL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2016:2:1:7:CENTRAL</v>
      </c>
      <c r="T36" s="33">
        <f t="shared" ca="1" si="18"/>
        <v>35</v>
      </c>
      <c r="U36" s="26">
        <f t="shared" ca="1" si="19"/>
        <v>0</v>
      </c>
      <c r="V36" s="26">
        <f t="shared" ca="1" si="12"/>
        <v>51</v>
      </c>
      <c r="W36" s="26">
        <f t="shared" ca="1" si="12"/>
        <v>14</v>
      </c>
      <c r="X36" s="26">
        <f t="shared" ca="1" si="12"/>
        <v>64</v>
      </c>
      <c r="Y36" s="26">
        <f t="shared" ca="1" si="12"/>
        <v>2</v>
      </c>
      <c r="Z36" s="26">
        <f t="shared" ca="1" si="13"/>
        <v>3</v>
      </c>
      <c r="AA36" s="26">
        <f t="shared" ca="1" si="14"/>
        <v>60</v>
      </c>
      <c r="AB36" s="26">
        <f t="shared" ca="1" si="15"/>
        <v>30</v>
      </c>
      <c r="AC36" s="26">
        <f t="shared" ca="1" si="16"/>
        <v>50</v>
      </c>
      <c r="AD36" s="26">
        <f t="shared" ca="1" si="17"/>
        <v>10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2016:11:0:0:CENTRAL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2016:2:2:7:CENTRAL</v>
      </c>
      <c r="T37" s="33">
        <f t="shared" ca="1" si="18"/>
        <v>46</v>
      </c>
      <c r="U37" s="26">
        <f t="shared" ca="1" si="19"/>
        <v>0</v>
      </c>
      <c r="V37" s="26">
        <f t="shared" ca="1" si="12"/>
        <v>61</v>
      </c>
      <c r="W37" s="26">
        <f t="shared" ca="1" si="12"/>
        <v>16</v>
      </c>
      <c r="X37" s="26">
        <f t="shared" ca="1" si="12"/>
        <v>56</v>
      </c>
      <c r="Y37" s="26">
        <f t="shared" ca="1" si="12"/>
        <v>5</v>
      </c>
      <c r="Z37" s="26">
        <f t="shared" ca="1" si="13"/>
        <v>3</v>
      </c>
      <c r="AA37" s="26">
        <f t="shared" ca="1" si="14"/>
        <v>60</v>
      </c>
      <c r="AB37" s="26">
        <f t="shared" ca="1" si="15"/>
        <v>30</v>
      </c>
      <c r="AC37" s="26">
        <f t="shared" ca="1" si="16"/>
        <v>50</v>
      </c>
      <c r="AD37" s="26">
        <f t="shared" ca="1" si="17"/>
        <v>10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2016:12:0:0:CENTRAL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2016:2:3:7:CENTRAL</v>
      </c>
      <c r="T38" s="33">
        <f t="shared" ca="1" si="18"/>
        <v>57</v>
      </c>
      <c r="U38" s="26">
        <f t="shared" ca="1" si="19"/>
        <v>1</v>
      </c>
      <c r="V38" s="26">
        <f t="shared" ca="1" si="12"/>
        <v>65</v>
      </c>
      <c r="W38" s="26">
        <f t="shared" ca="1" si="12"/>
        <v>20</v>
      </c>
      <c r="X38" s="26">
        <f t="shared" ca="1" si="12"/>
        <v>55</v>
      </c>
      <c r="Y38" s="26">
        <f t="shared" ca="1" si="12"/>
        <v>6</v>
      </c>
      <c r="Z38" s="26">
        <f t="shared" ca="1" si="13"/>
        <v>3</v>
      </c>
      <c r="AA38" s="26">
        <f t="shared" ca="1" si="14"/>
        <v>60</v>
      </c>
      <c r="AB38" s="26">
        <f t="shared" ca="1" si="15"/>
        <v>30</v>
      </c>
      <c r="AC38" s="26">
        <f t="shared" ca="1" si="16"/>
        <v>50</v>
      </c>
      <c r="AD38" s="26">
        <f t="shared" ca="1" si="17"/>
        <v>10</v>
      </c>
    </row>
    <row r="39" spans="1:30">
      <c r="A39" s="8" t="s">
        <v>1465</v>
      </c>
      <c r="B39" s="2" t="s">
        <v>1462</v>
      </c>
      <c r="C39" s="33"/>
      <c r="D39" s="33"/>
      <c r="G39" s="8">
        <f ca="1">SUMIFS(G3:G38, $B3:$B38,YEAR,G3:G38,"&lt;&gt;#N/A")</f>
        <v>5</v>
      </c>
      <c r="H39" s="33"/>
      <c r="J39" s="8">
        <f ca="1">SUM(J3:J38)</f>
        <v>8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8</v>
      </c>
      <c r="N39" s="8">
        <f t="shared" ca="1" si="20"/>
        <v>0</v>
      </c>
      <c r="O39" s="8">
        <f t="shared" ca="1" si="20"/>
        <v>1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10</v>
      </c>
    </row>
    <row r="46" spans="1:30">
      <c r="A46" s="8" t="s">
        <v>626</v>
      </c>
      <c r="B46" s="8">
        <f ca="1">SUM($M$39:$O$39)</f>
        <v>9</v>
      </c>
    </row>
    <row r="47" spans="1:30">
      <c r="A47" s="8" t="s">
        <v>627</v>
      </c>
      <c r="B47" s="8">
        <f ca="1">SUM($J$39:$L$39)</f>
        <v>8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47%</v>
      </c>
      <c r="C48" s="36">
        <f ca="1">IFERROR(B47/SUM(B46:B47),"0")</f>
        <v>0.47058823529411764</v>
      </c>
      <c r="D48" s="8" t="str">
        <f ca="1">TEXT(C48,"00%")</f>
        <v>47%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89
Stake Actual YTD 年度實際:    5</v>
      </c>
      <c r="C49" s="8">
        <f ca="1">INDIRECT(CONCATENATE($B$39,"$D$2"))</f>
        <v>89</v>
      </c>
      <c r="D49" s="8">
        <f ca="1">$G$39</f>
        <v>5</v>
      </c>
    </row>
    <row r="50" spans="1:4" ht="23.25">
      <c r="A50" s="8" t="s">
        <v>1410</v>
      </c>
      <c r="B50" s="59" t="str">
        <f ca="1">INDIRECT(CONCATENATE($B$39, "$B$1"))</f>
        <v>Central Zone</v>
      </c>
    </row>
    <row r="51" spans="1:4">
      <c r="B51" s="57" t="str">
        <f ca="1">INDIRECT(CONCATENATE($B$39, "$B$2"))</f>
        <v>臺北中地帶</v>
      </c>
    </row>
    <row r="52" spans="1:4">
      <c r="B52" s="57" t="str">
        <f ca="1">INDIRECT(CONCATENATE($B$39, "$B$6"))</f>
        <v>Central Stake</v>
      </c>
    </row>
    <row r="53" spans="1:4">
      <c r="B53" s="57" t="str">
        <f ca="1">INDIRECT(CONCATENATE($B$39, "$B$7"))</f>
        <v>臺北中支聯會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2014   68</v>
      </c>
    </row>
    <row r="57" spans="1:4">
      <c r="A57" s="8" t="str">
        <f ca="1">CONCATENATE("2015   ",SUMIF($G$15:$G$26,"&lt;&gt;#N/A",$G$15:$G$26))</f>
        <v>2015   80</v>
      </c>
    </row>
    <row r="58" spans="1:4">
      <c r="A58" s="8" t="str">
        <f ca="1">CONCATENATE("2016   ",SUMIF($G$27:$G$38,"&lt;&gt;#N/A",$G$27:$G$38))</f>
        <v>2016   5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1702</v>
      </c>
      <c r="B1" s="46" t="s">
        <v>1701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1419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$L$24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19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876</v>
      </c>
      <c r="B10" s="23" t="s">
        <v>877</v>
      </c>
      <c r="C10" s="4" t="s">
        <v>898</v>
      </c>
      <c r="D10" s="4" t="s">
        <v>899</v>
      </c>
      <c r="E10" s="4" t="str">
        <f t="shared" ref="E10:E15" si="0">CONCATENATE(YEAR,":",MONTH,":",WEEK,":",WEEKDAY,":",$A10)</f>
        <v>2016:2:3:7:NORTH_JINHUA_E</v>
      </c>
      <c r="F10" s="4">
        <f>MATCH($E10,REPORT_DATA_BY_COMP!$A:$A,0)</f>
        <v>521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6</v>
      </c>
      <c r="P10" s="11">
        <f>IFERROR(INDEX(REPORT_DATA_BY_COMP!$A:$AH,$F10,MATCH(P$8,REPORT_DATA_BY_COMP!$A$1:$AH$1,0)), "")</f>
        <v>11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878</v>
      </c>
      <c r="B11" s="23" t="s">
        <v>879</v>
      </c>
      <c r="C11" s="4" t="s">
        <v>900</v>
      </c>
      <c r="D11" s="4" t="s">
        <v>901</v>
      </c>
      <c r="E11" s="4" t="str">
        <f t="shared" si="0"/>
        <v>2016:2:3:7:WANDA_E</v>
      </c>
      <c r="F11" s="4">
        <f>MATCH($E11,REPORT_DATA_BY_COMP!$A:$A,0)</f>
        <v>552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11</v>
      </c>
      <c r="Q11" s="11">
        <f>IFERROR(INDEX(REPORT_DATA_BY_COMP!$A:$AH,$F11,MATCH(Q$8,REPORT_DATA_BY_COMP!$A$1:$AH$1,0)), "")</f>
        <v>13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 t="str">
        <f>IFERROR(INDEX(REPORT_DATA_BY_COMP!$A:$AH,$F11,MATCH(V$8,REPORT_DATA_BY_COMP!$A$1:$AH$1,0)), "")</f>
        <v>0L</v>
      </c>
    </row>
    <row r="12" spans="1:22">
      <c r="A12" s="22" t="s">
        <v>880</v>
      </c>
      <c r="B12" s="23" t="s">
        <v>881</v>
      </c>
      <c r="C12" s="4" t="s">
        <v>902</v>
      </c>
      <c r="D12" s="4" t="s">
        <v>903</v>
      </c>
      <c r="E12" s="4" t="str">
        <f t="shared" si="0"/>
        <v>2016:2:3:7:WANDA_A_S</v>
      </c>
      <c r="F12" s="4">
        <f>MATCH($E12,REPORT_DATA_BY_COMP!$A:$A,0)</f>
        <v>550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882</v>
      </c>
      <c r="B13" s="23" t="s">
        <v>883</v>
      </c>
      <c r="C13" s="4" t="s">
        <v>904</v>
      </c>
      <c r="D13" s="4" t="s">
        <v>905</v>
      </c>
      <c r="E13" s="4" t="str">
        <f t="shared" si="0"/>
        <v>2016:2:3:7:WANDA_B_S</v>
      </c>
      <c r="F13" s="4">
        <f>MATCH($E13,REPORT_DATA_BY_COMP!$A:$A,0)</f>
        <v>551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11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1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2" t="s">
        <v>884</v>
      </c>
      <c r="B14" s="23" t="s">
        <v>885</v>
      </c>
      <c r="C14" s="4" t="s">
        <v>906</v>
      </c>
      <c r="D14" s="4" t="s">
        <v>907</v>
      </c>
      <c r="E14" s="4" t="str">
        <f t="shared" si="0"/>
        <v>2016:2:3:7:XINAN_S</v>
      </c>
      <c r="F14" s="4">
        <f>MATCH($E14,REPORT_DATA_BY_COMP!$A:$A,0)</f>
        <v>555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4</v>
      </c>
      <c r="J14" s="11">
        <f>IFERROR(INDEX(REPORT_DATA_BY_COMP!$A:$AH,$F14,MATCH(J$8,REPORT_DATA_BY_COMP!$A$1:$AH$1,0)), "")</f>
        <v>2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10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9</v>
      </c>
      <c r="Q14" s="11">
        <f>IFERROR(INDEX(REPORT_DATA_BY_COMP!$A:$AH,$F14,MATCH(Q$8,REPORT_DATA_BY_COMP!$A$1:$AH$1,0)), "")</f>
        <v>23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2</v>
      </c>
      <c r="V14" s="11">
        <f>IFERROR(INDEX(REPORT_DATA_BY_COMP!$A:$AH,$F14,MATCH(V$8,REPORT_DATA_BY_COMP!$A$1:$AH$1,0)), "")</f>
        <v>0</v>
      </c>
    </row>
    <row r="15" spans="1:22">
      <c r="A15" s="22" t="s">
        <v>886</v>
      </c>
      <c r="B15" s="23" t="s">
        <v>887</v>
      </c>
      <c r="C15" s="4" t="s">
        <v>908</v>
      </c>
      <c r="D15" s="4" t="s">
        <v>909</v>
      </c>
      <c r="E15" s="4" t="str">
        <f t="shared" si="0"/>
        <v>2016:2:3:7:TOUR_S</v>
      </c>
      <c r="F15" s="4">
        <f>MATCH($E15,REPORT_DATA_BY_COMP!$A:$A,0)</f>
        <v>546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1</v>
      </c>
      <c r="M15" s="11">
        <f>IFERROR(INDEX(REPORT_DATA_BY_COMP!$A:$AH,$F15,MATCH(M$8,REPORT_DATA_BY_COMP!$A$1:$AH$1,0)), "")</f>
        <v>1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17</v>
      </c>
      <c r="Q15" s="11">
        <f>IFERROR(INDEX(REPORT_DATA_BY_COMP!$A:$AH,$F15,MATCH(Q$8,REPORT_DATA_BY_COMP!$A$1:$AH$1,0)), "")</f>
        <v>21</v>
      </c>
      <c r="R15" s="11">
        <f>IFERROR(INDEX(REPORT_DATA_BY_COMP!$A:$AH,$F15,MATCH(R$8,REPORT_DATA_BY_COMP!$A$1:$AH$1,0)), "")</f>
        <v>6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5</v>
      </c>
      <c r="U15" s="11">
        <f>IFERROR(INDEX(REPORT_DATA_BY_COMP!$A:$AH,$F15,MATCH(U$8,REPORT_DATA_BY_COMP!$A$1:$AH$1,0)), "")</f>
        <v>3</v>
      </c>
      <c r="V15" s="11" t="str">
        <f>IFERROR(INDEX(REPORT_DATA_BY_COMP!$A:$AH,$F15,MATCH(V$8,REPORT_DATA_BY_COMP!$A$1:$AH$1,0)), "")</f>
        <v>0L</v>
      </c>
    </row>
    <row r="16" spans="1:22">
      <c r="B16" s="9" t="s">
        <v>1409</v>
      </c>
      <c r="C16" s="10"/>
      <c r="D16" s="10"/>
      <c r="E16" s="10"/>
      <c r="F16" s="10"/>
      <c r="G16" s="12">
        <f>SUM(G10:G15)</f>
        <v>1</v>
      </c>
      <c r="H16" s="12">
        <f t="shared" ref="H16:V16" si="1">SUM(H10:H15)</f>
        <v>2</v>
      </c>
      <c r="I16" s="12">
        <f t="shared" si="1"/>
        <v>10</v>
      </c>
      <c r="J16" s="12">
        <f t="shared" si="1"/>
        <v>14</v>
      </c>
      <c r="K16" s="12">
        <f t="shared" si="1"/>
        <v>2</v>
      </c>
      <c r="L16" s="12">
        <f t="shared" si="1"/>
        <v>1</v>
      </c>
      <c r="M16" s="12">
        <f t="shared" si="1"/>
        <v>1</v>
      </c>
      <c r="N16" s="12">
        <f t="shared" si="1"/>
        <v>46</v>
      </c>
      <c r="O16" s="12">
        <f t="shared" si="1"/>
        <v>17</v>
      </c>
      <c r="P16" s="12">
        <f t="shared" si="1"/>
        <v>61</v>
      </c>
      <c r="Q16" s="12">
        <f t="shared" si="1"/>
        <v>94</v>
      </c>
      <c r="R16" s="12">
        <f t="shared" si="1"/>
        <v>30</v>
      </c>
      <c r="S16" s="12">
        <f t="shared" si="1"/>
        <v>2</v>
      </c>
      <c r="T16" s="12">
        <f t="shared" si="1"/>
        <v>21</v>
      </c>
      <c r="U16" s="12">
        <f t="shared" si="1"/>
        <v>7</v>
      </c>
      <c r="V16" s="12">
        <f t="shared" si="1"/>
        <v>0</v>
      </c>
    </row>
    <row r="17" spans="1:22">
      <c r="A17" s="55"/>
      <c r="B17" s="3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32"/>
    </row>
    <row r="18" spans="1:22">
      <c r="B18" s="13" t="s">
        <v>1487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</row>
    <row r="19" spans="1:22">
      <c r="B19" s="24" t="s">
        <v>1381</v>
      </c>
      <c r="C19" s="14"/>
      <c r="D19" s="14"/>
      <c r="E19" s="14" t="str">
        <f>CONCATENATE(YEAR,":",MONTH,":1:",WEEKLY_REPORT_DAY,":", $A$1)</f>
        <v>2016:2:1:7:WANDA</v>
      </c>
      <c r="F19" s="14">
        <f>MATCH($E19,REPORT_DATA_BY_DISTRICT!$A:$A, 0)</f>
        <v>111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9</v>
      </c>
      <c r="J19" s="11">
        <f>IFERROR(INDEX(REPORT_DATA_BY_DISTRICT!$A:$AH,$F19,MATCH(J$8,REPORT_DATA_BY_DISTRICT!$A$1:$AH$1,0)), "")</f>
        <v>16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35</v>
      </c>
      <c r="O19" s="11">
        <f>IFERROR(INDEX(REPORT_DATA_BY_DISTRICT!$A:$AH,$F19,MATCH(O$8,REPORT_DATA_BY_DISTRICT!$A$1:$AH$1,0)), "")</f>
        <v>7</v>
      </c>
      <c r="P19" s="11">
        <f>IFERROR(INDEX(REPORT_DATA_BY_DISTRICT!$A:$AH,$F19,MATCH(P$8,REPORT_DATA_BY_DISTRICT!$A$1:$AH$1,0)), "")</f>
        <v>43</v>
      </c>
      <c r="Q19" s="11">
        <f>IFERROR(INDEX(REPORT_DATA_BY_DISTRICT!$A:$AH,$F19,MATCH(Q$8,REPORT_DATA_BY_DISTRICT!$A$1:$AH$1,0)), "")</f>
        <v>96</v>
      </c>
      <c r="R19" s="11">
        <f>IFERROR(INDEX(REPORT_DATA_BY_DISTRICT!$A:$AH,$F19,MATCH(R$8,REPORT_DATA_BY_DISTRICT!$A$1:$AH$1,0)), "")</f>
        <v>38</v>
      </c>
      <c r="S19" s="11">
        <f>IFERROR(INDEX(REPORT_DATA_BY_DISTRICT!$A:$AH,$F19,MATCH(S$8,REPORT_DATA_BY_DISTRICT!$A$1:$AH$1,0)), "")</f>
        <v>2</v>
      </c>
      <c r="T19" s="11">
        <f>IFERROR(INDEX(REPORT_DATA_BY_DISTRICT!$A:$AH,$F19,MATCH(T$8,REPORT_DATA_BY_DISTRICT!$A$1:$AH$1,0)), "")</f>
        <v>23</v>
      </c>
      <c r="U19" s="11">
        <f>IFERROR(INDEX(REPORT_DATA_BY_DISTRICT!$A:$AH,$F19,MATCH(U$8,REPORT_DATA_BY_DISTRICT!$A$1:$AH$1,0)), "")</f>
        <v>2</v>
      </c>
      <c r="V19" s="11">
        <f>IFERROR(INDEX(REPORT_DATA_BY_DISTRICT!$A:$AH,$F19,MATCH(V$8,REPORT_DATA_BY_DISTRICT!$A$1:$AH$1,0)), "")</f>
        <v>3</v>
      </c>
    </row>
    <row r="20" spans="1:22">
      <c r="B20" s="24" t="s">
        <v>1380</v>
      </c>
      <c r="C20" s="14"/>
      <c r="D20" s="14"/>
      <c r="E20" s="14" t="str">
        <f>CONCATENATE(YEAR,":",MONTH,":2:",WEEKLY_REPORT_DAY,":", $A$1)</f>
        <v>2016:2:2:7:WANDA</v>
      </c>
      <c r="F20" s="14">
        <f>MATCH($E20,REPORT_DATA_BY_DISTRICT!$A:$A, 0)</f>
        <v>141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1</v>
      </c>
      <c r="I20" s="11">
        <f>IFERROR(INDEX(REPORT_DATA_BY_DISTRICT!$A:$AH,$F20,MATCH(I$8,REPORT_DATA_BY_DISTRICT!$A$1:$AH$1,0)), "")</f>
        <v>12</v>
      </c>
      <c r="J20" s="11">
        <f>IFERROR(INDEX(REPORT_DATA_BY_DISTRICT!$A:$AH,$F20,MATCH(J$8,REPORT_DATA_BY_DISTRICT!$A$1:$AH$1,0)), "")</f>
        <v>13</v>
      </c>
      <c r="K20" s="11">
        <f>IFERROR(INDEX(REPORT_DATA_BY_DISTRICT!$A:$AH,$F20,MATCH(K$8,REPORT_DATA_BY_DISTRICT!$A$1:$AH$1,0)), "")</f>
        <v>1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42</v>
      </c>
      <c r="O20" s="11">
        <f>IFERROR(INDEX(REPORT_DATA_BY_DISTRICT!$A:$AH,$F20,MATCH(O$8,REPORT_DATA_BY_DISTRICT!$A$1:$AH$1,0)), "")</f>
        <v>10</v>
      </c>
      <c r="P20" s="11">
        <f>IFERROR(INDEX(REPORT_DATA_BY_DISTRICT!$A:$AH,$F20,MATCH(P$8,REPORT_DATA_BY_DISTRICT!$A$1:$AH$1,0)), "")</f>
        <v>44</v>
      </c>
      <c r="Q20" s="11">
        <f>IFERROR(INDEX(REPORT_DATA_BY_DISTRICT!$A:$AH,$F20,MATCH(Q$8,REPORT_DATA_BY_DISTRICT!$A$1:$AH$1,0)), "")</f>
        <v>76</v>
      </c>
      <c r="R20" s="11">
        <f>IFERROR(INDEX(REPORT_DATA_BY_DISTRICT!$A:$AH,$F20,MATCH(R$8,REPORT_DATA_BY_DISTRICT!$A$1:$AH$1,0)), "")</f>
        <v>37</v>
      </c>
      <c r="S20" s="11">
        <f>IFERROR(INDEX(REPORT_DATA_BY_DISTRICT!$A:$AH,$F20,MATCH(S$8,REPORT_DATA_BY_DISTRICT!$A$1:$AH$1,0)), "")</f>
        <v>4</v>
      </c>
      <c r="T20" s="11">
        <f>IFERROR(INDEX(REPORT_DATA_BY_DISTRICT!$A:$AH,$F20,MATCH(T$8,REPORT_DATA_BY_DISTRICT!$A$1:$AH$1,0)), "")</f>
        <v>19</v>
      </c>
      <c r="U20" s="11">
        <f>IFERROR(INDEX(REPORT_DATA_BY_DISTRICT!$A:$AH,$F20,MATCH(U$8,REPORT_DATA_BY_DISTRICT!$A$1:$AH$1,0)), "")</f>
        <v>5</v>
      </c>
      <c r="V20" s="11">
        <f>IFERROR(INDEX(REPORT_DATA_BY_DISTRICT!$A:$AH,$F20,MATCH(V$8,REPORT_DATA_BY_DISTRICT!$A$1:$AH$1,0)), "")</f>
        <v>0</v>
      </c>
    </row>
    <row r="21" spans="1:22">
      <c r="B21" s="24" t="s">
        <v>1382</v>
      </c>
      <c r="C21" s="14"/>
      <c r="D21" s="14"/>
      <c r="E21" s="14" t="str">
        <f>CONCATENATE(YEAR,":",MONTH,":3:",WEEKLY_REPORT_DAY,":", $A$1)</f>
        <v>2016:2:3:7:WANDA</v>
      </c>
      <c r="F21" s="14">
        <f>MATCH($E21,REPORT_DATA_BY_DISTRICT!$A:$A, 0)</f>
        <v>170</v>
      </c>
      <c r="G21" s="11">
        <f>IFERROR(INDEX(REPORT_DATA_BY_DISTRICT!$A:$AH,$F21,MATCH(G$8,REPORT_DATA_BY_DISTRICT!$A$1:$AH$1,0)), "")</f>
        <v>1</v>
      </c>
      <c r="H21" s="11">
        <f>IFERROR(INDEX(REPORT_DATA_BY_DISTRICT!$A:$AH,$F21,MATCH(H$8,REPORT_DATA_BY_DISTRICT!$A$1:$AH$1,0)), "")</f>
        <v>2</v>
      </c>
      <c r="I21" s="11">
        <f>IFERROR(INDEX(REPORT_DATA_BY_DISTRICT!$A:$AH,$F21,MATCH(I$8,REPORT_DATA_BY_DISTRICT!$A$1:$AH$1,0)), "")</f>
        <v>10</v>
      </c>
      <c r="J21" s="11">
        <f>IFERROR(INDEX(REPORT_DATA_BY_DISTRICT!$A:$AH,$F21,MATCH(J$8,REPORT_DATA_BY_DISTRICT!$A$1:$AH$1,0)), "")</f>
        <v>14</v>
      </c>
      <c r="K21" s="11">
        <f>IFERROR(INDEX(REPORT_DATA_BY_DISTRICT!$A:$AH,$F21,MATCH(K$8,REPORT_DATA_BY_DISTRICT!$A$1:$AH$1,0)), "")</f>
        <v>2</v>
      </c>
      <c r="L21" s="11">
        <f>IFERROR(INDEX(REPORT_DATA_BY_DISTRICT!$A:$AH,$F21,MATCH(L$8,REPORT_DATA_BY_DISTRICT!$A$1:$AH$1,0)), "")</f>
        <v>1</v>
      </c>
      <c r="M21" s="11">
        <f>IFERROR(INDEX(REPORT_DATA_BY_DISTRICT!$A:$AH,$F21,MATCH(M$8,REPORT_DATA_BY_DISTRICT!$A$1:$AH$1,0)), "")</f>
        <v>1</v>
      </c>
      <c r="N21" s="11">
        <f>IFERROR(INDEX(REPORT_DATA_BY_DISTRICT!$A:$AH,$F21,MATCH(N$8,REPORT_DATA_BY_DISTRICT!$A$1:$AH$1,0)), "")</f>
        <v>46</v>
      </c>
      <c r="O21" s="11">
        <f>IFERROR(INDEX(REPORT_DATA_BY_DISTRICT!$A:$AH,$F21,MATCH(O$8,REPORT_DATA_BY_DISTRICT!$A$1:$AH$1,0)), "")</f>
        <v>17</v>
      </c>
      <c r="P21" s="11">
        <f>IFERROR(INDEX(REPORT_DATA_BY_DISTRICT!$A:$AH,$F21,MATCH(P$8,REPORT_DATA_BY_DISTRICT!$A$1:$AH$1,0)), "")</f>
        <v>61</v>
      </c>
      <c r="Q21" s="11">
        <f>IFERROR(INDEX(REPORT_DATA_BY_DISTRICT!$A:$AH,$F21,MATCH(Q$8,REPORT_DATA_BY_DISTRICT!$A$1:$AH$1,0)), "")</f>
        <v>94</v>
      </c>
      <c r="R21" s="11">
        <f>IFERROR(INDEX(REPORT_DATA_BY_DISTRICT!$A:$AH,$F21,MATCH(R$8,REPORT_DATA_BY_DISTRICT!$A$1:$AH$1,0)), "")</f>
        <v>30</v>
      </c>
      <c r="S21" s="11">
        <f>IFERROR(INDEX(REPORT_DATA_BY_DISTRICT!$A:$AH,$F21,MATCH(S$8,REPORT_DATA_BY_DISTRICT!$A$1:$AH$1,0)), "")</f>
        <v>2</v>
      </c>
      <c r="T21" s="11">
        <f>IFERROR(INDEX(REPORT_DATA_BY_DISTRICT!$A:$AH,$F21,MATCH(T$8,REPORT_DATA_BY_DISTRICT!$A$1:$AH$1,0)), "")</f>
        <v>21</v>
      </c>
      <c r="U21" s="11">
        <f>IFERROR(INDEX(REPORT_DATA_BY_DISTRICT!$A:$AH,$F21,MATCH(U$8,REPORT_DATA_BY_DISTRICT!$A$1:$AH$1,0)), "")</f>
        <v>7</v>
      </c>
      <c r="V21" s="11">
        <f>IFERROR(INDEX(REPORT_DATA_BY_DISTRICT!$A:$AH,$F21,MATCH(V$8,REPORT_DATA_BY_DISTRICT!$A$1:$AH$1,0)), "")</f>
        <v>0</v>
      </c>
    </row>
    <row r="22" spans="1:22">
      <c r="B22" s="24" t="s">
        <v>1383</v>
      </c>
      <c r="C22" s="14"/>
      <c r="D22" s="14"/>
      <c r="E22" s="14" t="str">
        <f>CONCATENATE(YEAR,":",MONTH,":4:",WEEKLY_REPORT_DAY,":", $A$1)</f>
        <v>2016:2:4:7:WANDA</v>
      </c>
      <c r="F22" s="14" t="e">
        <f>MATCH($E22,REPORT_DATA_BY_DISTRICT!$A:$A, 0)</f>
        <v>#N/A</v>
      </c>
      <c r="G22" s="11" t="str">
        <f>IFERROR(INDEX(REPORT_DATA_BY_DISTRICT!$A:$AH,$F22,MATCH(G$8,REPORT_DATA_BY_DISTRICT!$A$1:$AH$1,0)), "")</f>
        <v/>
      </c>
      <c r="H22" s="11" t="str">
        <f>IFERROR(INDEX(REPORT_DATA_BY_DISTRICT!$A:$AH,$F22,MATCH(H$8,REPORT_DATA_BY_DISTRICT!$A$1:$AH$1,0)), "")</f>
        <v/>
      </c>
      <c r="I22" s="11" t="str">
        <f>IFERROR(INDEX(REPORT_DATA_BY_DISTRICT!$A:$AH,$F22,MATCH(I$8,REPORT_DATA_BY_DISTRICT!$A$1:$AH$1,0)), "")</f>
        <v/>
      </c>
      <c r="J22" s="11" t="str">
        <f>IFERROR(INDEX(REPORT_DATA_BY_DISTRICT!$A:$AH,$F22,MATCH(J$8,REPORT_DATA_BY_DISTRICT!$A$1:$AH$1,0)), "")</f>
        <v/>
      </c>
      <c r="K22" s="11" t="str">
        <f>IFERROR(INDEX(REPORT_DATA_BY_DISTRICT!$A:$AH,$F22,MATCH(K$8,REPORT_DATA_BY_DISTRICT!$A$1:$AH$1,0)), "")</f>
        <v/>
      </c>
      <c r="L22" s="11" t="str">
        <f>IFERROR(INDEX(REPORT_DATA_BY_DISTRICT!$A:$AH,$F22,MATCH(L$8,REPORT_DATA_BY_DISTRICT!$A$1:$AH$1,0)), "")</f>
        <v/>
      </c>
      <c r="M22" s="11" t="str">
        <f>IFERROR(INDEX(REPORT_DATA_BY_DISTRICT!$A:$AH,$F22,MATCH(M$8,REPORT_DATA_BY_DISTRICT!$A$1:$AH$1,0)), "")</f>
        <v/>
      </c>
      <c r="N22" s="11" t="str">
        <f>IFERROR(INDEX(REPORT_DATA_BY_DISTRICT!$A:$AH,$F22,MATCH(N$8,REPORT_DATA_BY_DISTRICT!$A$1:$AH$1,0)), "")</f>
        <v/>
      </c>
      <c r="O22" s="11" t="str">
        <f>IFERROR(INDEX(REPORT_DATA_BY_DISTRICT!$A:$AH,$F22,MATCH(O$8,REPORT_DATA_BY_DISTRICT!$A$1:$AH$1,0)), "")</f>
        <v/>
      </c>
      <c r="P22" s="11" t="str">
        <f>IFERROR(INDEX(REPORT_DATA_BY_DISTRICT!$A:$AH,$F22,MATCH(P$8,REPORT_DATA_BY_DISTRICT!$A$1:$AH$1,0)), "")</f>
        <v/>
      </c>
      <c r="Q22" s="11" t="str">
        <f>IFERROR(INDEX(REPORT_DATA_BY_DISTRICT!$A:$AH,$F22,MATCH(Q$8,REPORT_DATA_BY_DISTRICT!$A$1:$AH$1,0)), "")</f>
        <v/>
      </c>
      <c r="R22" s="11" t="str">
        <f>IFERROR(INDEX(REPORT_DATA_BY_DISTRICT!$A:$AH,$F22,MATCH(R$8,REPORT_DATA_BY_DISTRICT!$A$1:$AH$1,0)), "")</f>
        <v/>
      </c>
      <c r="S22" s="11" t="str">
        <f>IFERROR(INDEX(REPORT_DATA_BY_DISTRICT!$A:$AH,$F22,MATCH(S$8,REPORT_DATA_BY_DISTRICT!$A$1:$AH$1,0)), "")</f>
        <v/>
      </c>
      <c r="T22" s="11" t="str">
        <f>IFERROR(INDEX(REPORT_DATA_BY_DISTRICT!$A:$AH,$F22,MATCH(T$8,REPORT_DATA_BY_DISTRICT!$A$1:$AH$1,0)), "")</f>
        <v/>
      </c>
      <c r="U22" s="11" t="str">
        <f>IFERROR(INDEX(REPORT_DATA_BY_DISTRICT!$A:$AH,$F22,MATCH(U$8,REPORT_DATA_BY_DISTRICT!$A$1:$AH$1,0)), "")</f>
        <v/>
      </c>
      <c r="V22" s="11" t="str">
        <f>IFERROR(INDEX(REPORT_DATA_BY_DISTRICT!$A:$AH,$F22,MATCH(V$8,REPORT_DATA_BY_DISTRICT!$A$1:$AH$1,0)), "")</f>
        <v/>
      </c>
    </row>
    <row r="23" spans="1:22">
      <c r="B23" s="24" t="s">
        <v>1384</v>
      </c>
      <c r="C23" s="14"/>
      <c r="D23" s="14"/>
      <c r="E23" s="14" t="str">
        <f>CONCATENATE(YEAR,":",MONTH,":5:",WEEKLY_REPORT_DAY,":", $A$1)</f>
        <v>2016:2:5:7:WANDA</v>
      </c>
      <c r="F23" s="14" t="e">
        <f>MATCH($E23,REPORT_DATA_BY_DISTRICT!$A:$A, 0)</f>
        <v>#N/A</v>
      </c>
      <c r="G23" s="11" t="str">
        <f>IFERROR(INDEX(REPORT_DATA_BY_DISTRICT!$A:$AH,$F23,MATCH(G$8,REPORT_DATA_BY_DISTRICT!$A$1:$AH$1,0)), "")</f>
        <v/>
      </c>
      <c r="H23" s="11" t="str">
        <f>IFERROR(INDEX(REPORT_DATA_BY_DISTRICT!$A:$AH,$F23,MATCH(H$8,REPORT_DATA_BY_DISTRICT!$A$1:$AH$1,0)), "")</f>
        <v/>
      </c>
      <c r="I23" s="11" t="str">
        <f>IFERROR(INDEX(REPORT_DATA_BY_DISTRICT!$A:$AH,$F23,MATCH(I$8,REPORT_DATA_BY_DISTRICT!$A$1:$AH$1,0)), "")</f>
        <v/>
      </c>
      <c r="J23" s="11" t="str">
        <f>IFERROR(INDEX(REPORT_DATA_BY_DISTRICT!$A:$AH,$F23,MATCH(J$8,REPORT_DATA_BY_DISTRICT!$A$1:$AH$1,0)), "")</f>
        <v/>
      </c>
      <c r="K23" s="11" t="str">
        <f>IFERROR(INDEX(REPORT_DATA_BY_DISTRICT!$A:$AH,$F23,MATCH(K$8,REPORT_DATA_BY_DISTRICT!$A$1:$AH$1,0)), "")</f>
        <v/>
      </c>
      <c r="L23" s="11" t="str">
        <f>IFERROR(INDEX(REPORT_DATA_BY_DISTRICT!$A:$AH,$F23,MATCH(L$8,REPORT_DATA_BY_DISTRICT!$A$1:$AH$1,0)), "")</f>
        <v/>
      </c>
      <c r="M23" s="11" t="str">
        <f>IFERROR(INDEX(REPORT_DATA_BY_DISTRICT!$A:$AH,$F23,MATCH(M$8,REPORT_DATA_BY_DISTRICT!$A$1:$AH$1,0)), "")</f>
        <v/>
      </c>
      <c r="N23" s="11" t="str">
        <f>IFERROR(INDEX(REPORT_DATA_BY_DISTRICT!$A:$AH,$F23,MATCH(N$8,REPORT_DATA_BY_DISTRICT!$A$1:$AH$1,0)), "")</f>
        <v/>
      </c>
      <c r="O23" s="11" t="str">
        <f>IFERROR(INDEX(REPORT_DATA_BY_DISTRICT!$A:$AH,$F23,MATCH(O$8,REPORT_DATA_BY_DISTRICT!$A$1:$AH$1,0)), "")</f>
        <v/>
      </c>
      <c r="P23" s="11" t="str">
        <f>IFERROR(INDEX(REPORT_DATA_BY_DISTRICT!$A:$AH,$F23,MATCH(P$8,REPORT_DATA_BY_DISTRICT!$A$1:$AH$1,0)), "")</f>
        <v/>
      </c>
      <c r="Q23" s="11" t="str">
        <f>IFERROR(INDEX(REPORT_DATA_BY_DISTRICT!$A:$AH,$F23,MATCH(Q$8,REPORT_DATA_BY_DISTRICT!$A$1:$AH$1,0)), "")</f>
        <v/>
      </c>
      <c r="R23" s="11" t="str">
        <f>IFERROR(INDEX(REPORT_DATA_BY_DISTRICT!$A:$AH,$F23,MATCH(R$8,REPORT_DATA_BY_DISTRICT!$A$1:$AH$1,0)), "")</f>
        <v/>
      </c>
      <c r="S23" s="11" t="str">
        <f>IFERROR(INDEX(REPORT_DATA_BY_DISTRICT!$A:$AH,$F23,MATCH(S$8,REPORT_DATA_BY_DISTRICT!$A$1:$AH$1,0)), "")</f>
        <v/>
      </c>
      <c r="T23" s="11" t="str">
        <f>IFERROR(INDEX(REPORT_DATA_BY_DISTRICT!$A:$AH,$F23,MATCH(T$8,REPORT_DATA_BY_DISTRICT!$A$1:$AH$1,0)), "")</f>
        <v/>
      </c>
      <c r="U23" s="11" t="str">
        <f>IFERROR(INDEX(REPORT_DATA_BY_DISTRICT!$A:$AH,$F23,MATCH(U$8,REPORT_DATA_BY_DISTRICT!$A$1:$AH$1,0)), "")</f>
        <v/>
      </c>
      <c r="V23" s="11" t="str">
        <f>IFERROR(INDEX(REPORT_DATA_BY_DISTRICT!$A:$AH,$F23,MATCH(V$8,REPORT_DATA_BY_DISTRICT!$A$1:$AH$1,0)), "")</f>
        <v/>
      </c>
    </row>
    <row r="24" spans="1:22">
      <c r="B24" s="18" t="s">
        <v>1409</v>
      </c>
      <c r="C24" s="15"/>
      <c r="D24" s="15"/>
      <c r="E24" s="15"/>
      <c r="F24" s="15"/>
      <c r="G24" s="19">
        <f>SUM(G19:G23)</f>
        <v>1</v>
      </c>
      <c r="H24" s="19">
        <f t="shared" ref="H24:V24" si="2">SUM(H19:H23)</f>
        <v>4</v>
      </c>
      <c r="I24" s="19">
        <f t="shared" si="2"/>
        <v>31</v>
      </c>
      <c r="J24" s="19">
        <f>SUM(J19:J23)</f>
        <v>43</v>
      </c>
      <c r="K24" s="19">
        <f t="shared" si="2"/>
        <v>3</v>
      </c>
      <c r="L24" s="19">
        <f t="shared" si="2"/>
        <v>1</v>
      </c>
      <c r="M24" s="19">
        <f t="shared" si="2"/>
        <v>1</v>
      </c>
      <c r="N24" s="19">
        <f t="shared" si="2"/>
        <v>123</v>
      </c>
      <c r="O24" s="19">
        <f t="shared" si="2"/>
        <v>34</v>
      </c>
      <c r="P24" s="19">
        <f t="shared" si="2"/>
        <v>148</v>
      </c>
      <c r="Q24" s="19">
        <f t="shared" si="2"/>
        <v>266</v>
      </c>
      <c r="R24" s="19">
        <f t="shared" si="2"/>
        <v>105</v>
      </c>
      <c r="S24" s="19">
        <f t="shared" si="2"/>
        <v>8</v>
      </c>
      <c r="T24" s="19">
        <f t="shared" si="2"/>
        <v>63</v>
      </c>
      <c r="U24" s="19">
        <f t="shared" si="2"/>
        <v>14</v>
      </c>
      <c r="V24" s="19">
        <f t="shared" si="2"/>
        <v>3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4:M14">
    <cfRule type="cellIs" dxfId="959" priority="95" operator="lessThan">
      <formula>0.5</formula>
    </cfRule>
    <cfRule type="cellIs" dxfId="958" priority="96" operator="greaterThan">
      <formula>0.5</formula>
    </cfRule>
  </conditionalFormatting>
  <conditionalFormatting sqref="N14">
    <cfRule type="cellIs" dxfId="957" priority="93" operator="lessThan">
      <formula>4.5</formula>
    </cfRule>
    <cfRule type="cellIs" dxfId="956" priority="94" operator="greaterThan">
      <formula>5.5</formula>
    </cfRule>
  </conditionalFormatting>
  <conditionalFormatting sqref="O14">
    <cfRule type="cellIs" dxfId="955" priority="91" operator="lessThan">
      <formula>1.5</formula>
    </cfRule>
    <cfRule type="cellIs" dxfId="954" priority="92" operator="greaterThan">
      <formula>2.5</formula>
    </cfRule>
  </conditionalFormatting>
  <conditionalFormatting sqref="P14">
    <cfRule type="cellIs" dxfId="953" priority="89" operator="lessThan">
      <formula>4.5</formula>
    </cfRule>
    <cfRule type="cellIs" dxfId="952" priority="90" operator="greaterThan">
      <formula>7.5</formula>
    </cfRule>
  </conditionalFormatting>
  <conditionalFormatting sqref="R14:S14">
    <cfRule type="cellIs" dxfId="951" priority="87" operator="lessThan">
      <formula>2.5</formula>
    </cfRule>
    <cfRule type="cellIs" dxfId="950" priority="88" operator="greaterThan">
      <formula>4.5</formula>
    </cfRule>
  </conditionalFormatting>
  <conditionalFormatting sqref="T14">
    <cfRule type="cellIs" dxfId="949" priority="85" operator="lessThan">
      <formula>2.5</formula>
    </cfRule>
    <cfRule type="cellIs" dxfId="948" priority="86" operator="greaterThan">
      <formula>4.5</formula>
    </cfRule>
  </conditionalFormatting>
  <conditionalFormatting sqref="U14">
    <cfRule type="cellIs" dxfId="947" priority="84" operator="greaterThan">
      <formula>1.5</formula>
    </cfRule>
  </conditionalFormatting>
  <conditionalFormatting sqref="L14:V14">
    <cfRule type="expression" dxfId="946" priority="81">
      <formula>L14=""</formula>
    </cfRule>
  </conditionalFormatting>
  <conditionalFormatting sqref="S14">
    <cfRule type="cellIs" dxfId="945" priority="82" operator="greaterThan">
      <formula>0.5</formula>
    </cfRule>
    <cfRule type="cellIs" dxfId="944" priority="83" operator="lessThan">
      <formula>0.5</formula>
    </cfRule>
  </conditionalFormatting>
  <conditionalFormatting sqref="L15:M15">
    <cfRule type="cellIs" dxfId="943" priority="79" operator="lessThan">
      <formula>0.5</formula>
    </cfRule>
    <cfRule type="cellIs" dxfId="942" priority="80" operator="greaterThan">
      <formula>0.5</formula>
    </cfRule>
  </conditionalFormatting>
  <conditionalFormatting sqref="N15">
    <cfRule type="cellIs" dxfId="941" priority="77" operator="lessThan">
      <formula>4.5</formula>
    </cfRule>
    <cfRule type="cellIs" dxfId="940" priority="78" operator="greaterThan">
      <formula>5.5</formula>
    </cfRule>
  </conditionalFormatting>
  <conditionalFormatting sqref="O15">
    <cfRule type="cellIs" dxfId="939" priority="75" operator="lessThan">
      <formula>1.5</formula>
    </cfRule>
    <cfRule type="cellIs" dxfId="938" priority="76" operator="greaterThan">
      <formula>2.5</formula>
    </cfRule>
  </conditionalFormatting>
  <conditionalFormatting sqref="P15">
    <cfRule type="cellIs" dxfId="937" priority="73" operator="lessThan">
      <formula>4.5</formula>
    </cfRule>
    <cfRule type="cellIs" dxfId="936" priority="74" operator="greaterThan">
      <formula>7.5</formula>
    </cfRule>
  </conditionalFormatting>
  <conditionalFormatting sqref="R15:S15">
    <cfRule type="cellIs" dxfId="935" priority="71" operator="lessThan">
      <formula>2.5</formula>
    </cfRule>
    <cfRule type="cellIs" dxfId="934" priority="72" operator="greaterThan">
      <formula>4.5</formula>
    </cfRule>
  </conditionalFormatting>
  <conditionalFormatting sqref="T15">
    <cfRule type="cellIs" dxfId="933" priority="69" operator="lessThan">
      <formula>2.5</formula>
    </cfRule>
    <cfRule type="cellIs" dxfId="932" priority="70" operator="greaterThan">
      <formula>4.5</formula>
    </cfRule>
  </conditionalFormatting>
  <conditionalFormatting sqref="U15">
    <cfRule type="cellIs" dxfId="931" priority="68" operator="greaterThan">
      <formula>1.5</formula>
    </cfRule>
  </conditionalFormatting>
  <conditionalFormatting sqref="L15:V15">
    <cfRule type="expression" dxfId="930" priority="65">
      <formula>L15=""</formula>
    </cfRule>
  </conditionalFormatting>
  <conditionalFormatting sqref="S15">
    <cfRule type="cellIs" dxfId="929" priority="66" operator="greaterThan">
      <formula>0.5</formula>
    </cfRule>
    <cfRule type="cellIs" dxfId="928" priority="67" operator="lessThan">
      <formula>0.5</formula>
    </cfRule>
  </conditionalFormatting>
  <conditionalFormatting sqref="L10:M10">
    <cfRule type="cellIs" dxfId="927" priority="63" operator="lessThan">
      <formula>0.5</formula>
    </cfRule>
    <cfRule type="cellIs" dxfId="926" priority="64" operator="greaterThan">
      <formula>0.5</formula>
    </cfRule>
  </conditionalFormatting>
  <conditionalFormatting sqref="N10">
    <cfRule type="cellIs" dxfId="925" priority="61" operator="lessThan">
      <formula>4.5</formula>
    </cfRule>
    <cfRule type="cellIs" dxfId="924" priority="62" operator="greaterThan">
      <formula>5.5</formula>
    </cfRule>
  </conditionalFormatting>
  <conditionalFormatting sqref="O10">
    <cfRule type="cellIs" dxfId="923" priority="59" operator="lessThan">
      <formula>1.5</formula>
    </cfRule>
    <cfRule type="cellIs" dxfId="922" priority="60" operator="greaterThan">
      <formula>2.5</formula>
    </cfRule>
  </conditionalFormatting>
  <conditionalFormatting sqref="P10">
    <cfRule type="cellIs" dxfId="921" priority="57" operator="lessThan">
      <formula>4.5</formula>
    </cfRule>
    <cfRule type="cellIs" dxfId="920" priority="58" operator="greaterThan">
      <formula>7.5</formula>
    </cfRule>
  </conditionalFormatting>
  <conditionalFormatting sqref="R10:S10">
    <cfRule type="cellIs" dxfId="919" priority="55" operator="lessThan">
      <formula>2.5</formula>
    </cfRule>
    <cfRule type="cellIs" dxfId="918" priority="56" operator="greaterThan">
      <formula>4.5</formula>
    </cfRule>
  </conditionalFormatting>
  <conditionalFormatting sqref="T10">
    <cfRule type="cellIs" dxfId="917" priority="53" operator="lessThan">
      <formula>2.5</formula>
    </cfRule>
    <cfRule type="cellIs" dxfId="916" priority="54" operator="greaterThan">
      <formula>4.5</formula>
    </cfRule>
  </conditionalFormatting>
  <conditionalFormatting sqref="U10">
    <cfRule type="cellIs" dxfId="915" priority="52" operator="greaterThan">
      <formula>1.5</formula>
    </cfRule>
  </conditionalFormatting>
  <conditionalFormatting sqref="L10:V10">
    <cfRule type="expression" dxfId="914" priority="49">
      <formula>L10=""</formula>
    </cfRule>
  </conditionalFormatting>
  <conditionalFormatting sqref="S10">
    <cfRule type="cellIs" dxfId="913" priority="50" operator="greaterThan">
      <formula>0.5</formula>
    </cfRule>
    <cfRule type="cellIs" dxfId="912" priority="51" operator="lessThan">
      <formula>0.5</formula>
    </cfRule>
  </conditionalFormatting>
  <conditionalFormatting sqref="L11:M11">
    <cfRule type="cellIs" dxfId="911" priority="47" operator="lessThan">
      <formula>0.5</formula>
    </cfRule>
    <cfRule type="cellIs" dxfId="910" priority="48" operator="greaterThan">
      <formula>0.5</formula>
    </cfRule>
  </conditionalFormatting>
  <conditionalFormatting sqref="N11">
    <cfRule type="cellIs" dxfId="909" priority="45" operator="lessThan">
      <formula>4.5</formula>
    </cfRule>
    <cfRule type="cellIs" dxfId="908" priority="46" operator="greaterThan">
      <formula>5.5</formula>
    </cfRule>
  </conditionalFormatting>
  <conditionalFormatting sqref="O11">
    <cfRule type="cellIs" dxfId="907" priority="43" operator="lessThan">
      <formula>1.5</formula>
    </cfRule>
    <cfRule type="cellIs" dxfId="906" priority="44" operator="greaterThan">
      <formula>2.5</formula>
    </cfRule>
  </conditionalFormatting>
  <conditionalFormatting sqref="P11">
    <cfRule type="cellIs" dxfId="905" priority="41" operator="lessThan">
      <formula>4.5</formula>
    </cfRule>
    <cfRule type="cellIs" dxfId="904" priority="42" operator="greaterThan">
      <formula>7.5</formula>
    </cfRule>
  </conditionalFormatting>
  <conditionalFormatting sqref="R11:S11">
    <cfRule type="cellIs" dxfId="903" priority="39" operator="lessThan">
      <formula>2.5</formula>
    </cfRule>
    <cfRule type="cellIs" dxfId="902" priority="40" operator="greaterThan">
      <formula>4.5</formula>
    </cfRule>
  </conditionalFormatting>
  <conditionalFormatting sqref="T11">
    <cfRule type="cellIs" dxfId="901" priority="37" operator="lessThan">
      <formula>2.5</formula>
    </cfRule>
    <cfRule type="cellIs" dxfId="900" priority="38" operator="greaterThan">
      <formula>4.5</formula>
    </cfRule>
  </conditionalFormatting>
  <conditionalFormatting sqref="U11">
    <cfRule type="cellIs" dxfId="899" priority="36" operator="greaterThan">
      <formula>1.5</formula>
    </cfRule>
  </conditionalFormatting>
  <conditionalFormatting sqref="L11:V11">
    <cfRule type="expression" dxfId="898" priority="33">
      <formula>L11=""</formula>
    </cfRule>
  </conditionalFormatting>
  <conditionalFormatting sqref="S11">
    <cfRule type="cellIs" dxfId="897" priority="34" operator="greaterThan">
      <formula>0.5</formula>
    </cfRule>
    <cfRule type="cellIs" dxfId="896" priority="35" operator="lessThan">
      <formula>0.5</formula>
    </cfRule>
  </conditionalFormatting>
  <conditionalFormatting sqref="L12:M12">
    <cfRule type="cellIs" dxfId="895" priority="31" operator="lessThan">
      <formula>0.5</formula>
    </cfRule>
    <cfRule type="cellIs" dxfId="894" priority="32" operator="greaterThan">
      <formula>0.5</formula>
    </cfRule>
  </conditionalFormatting>
  <conditionalFormatting sqref="N12">
    <cfRule type="cellIs" dxfId="893" priority="29" operator="lessThan">
      <formula>4.5</formula>
    </cfRule>
    <cfRule type="cellIs" dxfId="892" priority="30" operator="greaterThan">
      <formula>5.5</formula>
    </cfRule>
  </conditionalFormatting>
  <conditionalFormatting sqref="O12">
    <cfRule type="cellIs" dxfId="891" priority="27" operator="lessThan">
      <formula>1.5</formula>
    </cfRule>
    <cfRule type="cellIs" dxfId="890" priority="28" operator="greaterThan">
      <formula>2.5</formula>
    </cfRule>
  </conditionalFormatting>
  <conditionalFormatting sqref="P12">
    <cfRule type="cellIs" dxfId="889" priority="25" operator="lessThan">
      <formula>4.5</formula>
    </cfRule>
    <cfRule type="cellIs" dxfId="888" priority="26" operator="greaterThan">
      <formula>7.5</formula>
    </cfRule>
  </conditionalFormatting>
  <conditionalFormatting sqref="R12:S12">
    <cfRule type="cellIs" dxfId="887" priority="23" operator="lessThan">
      <formula>2.5</formula>
    </cfRule>
    <cfRule type="cellIs" dxfId="886" priority="24" operator="greaterThan">
      <formula>4.5</formula>
    </cfRule>
  </conditionalFormatting>
  <conditionalFormatting sqref="T12">
    <cfRule type="cellIs" dxfId="885" priority="21" operator="lessThan">
      <formula>2.5</formula>
    </cfRule>
    <cfRule type="cellIs" dxfId="884" priority="22" operator="greaterThan">
      <formula>4.5</formula>
    </cfRule>
  </conditionalFormatting>
  <conditionalFormatting sqref="U12">
    <cfRule type="cellIs" dxfId="883" priority="20" operator="greaterThan">
      <formula>1.5</formula>
    </cfRule>
  </conditionalFormatting>
  <conditionalFormatting sqref="L12:V12">
    <cfRule type="expression" dxfId="882" priority="17">
      <formula>L12=""</formula>
    </cfRule>
  </conditionalFormatting>
  <conditionalFormatting sqref="S12">
    <cfRule type="cellIs" dxfId="881" priority="18" operator="greaterThan">
      <formula>0.5</formula>
    </cfRule>
    <cfRule type="cellIs" dxfId="880" priority="19" operator="lessThan">
      <formula>0.5</formula>
    </cfRule>
  </conditionalFormatting>
  <conditionalFormatting sqref="L13:M13">
    <cfRule type="cellIs" dxfId="879" priority="15" operator="lessThan">
      <formula>0.5</formula>
    </cfRule>
    <cfRule type="cellIs" dxfId="878" priority="16" operator="greaterThan">
      <formula>0.5</formula>
    </cfRule>
  </conditionalFormatting>
  <conditionalFormatting sqref="N13">
    <cfRule type="cellIs" dxfId="877" priority="13" operator="lessThan">
      <formula>4.5</formula>
    </cfRule>
    <cfRule type="cellIs" dxfId="876" priority="14" operator="greaterThan">
      <formula>5.5</formula>
    </cfRule>
  </conditionalFormatting>
  <conditionalFormatting sqref="O13">
    <cfRule type="cellIs" dxfId="875" priority="11" operator="lessThan">
      <formula>1.5</formula>
    </cfRule>
    <cfRule type="cellIs" dxfId="874" priority="12" operator="greaterThan">
      <formula>2.5</formula>
    </cfRule>
  </conditionalFormatting>
  <conditionalFormatting sqref="P13">
    <cfRule type="cellIs" dxfId="873" priority="9" operator="lessThan">
      <formula>4.5</formula>
    </cfRule>
    <cfRule type="cellIs" dxfId="872" priority="10" operator="greaterThan">
      <formula>7.5</formula>
    </cfRule>
  </conditionalFormatting>
  <conditionalFormatting sqref="R13:S13">
    <cfRule type="cellIs" dxfId="871" priority="7" operator="lessThan">
      <formula>2.5</formula>
    </cfRule>
    <cfRule type="cellIs" dxfId="870" priority="8" operator="greaterThan">
      <formula>4.5</formula>
    </cfRule>
  </conditionalFormatting>
  <conditionalFormatting sqref="T13">
    <cfRule type="cellIs" dxfId="869" priority="5" operator="lessThan">
      <formula>2.5</formula>
    </cfRule>
    <cfRule type="cellIs" dxfId="868" priority="6" operator="greaterThan">
      <formula>4.5</formula>
    </cfRule>
  </conditionalFormatting>
  <conditionalFormatting sqref="U13">
    <cfRule type="cellIs" dxfId="867" priority="4" operator="greaterThan">
      <formula>1.5</formula>
    </cfRule>
  </conditionalFormatting>
  <conditionalFormatting sqref="L13:V13">
    <cfRule type="expression" dxfId="866" priority="1">
      <formula>L13=""</formula>
    </cfRule>
  </conditionalFormatting>
  <conditionalFormatting sqref="S13">
    <cfRule type="cellIs" dxfId="865" priority="2" operator="greaterThan">
      <formula>0.5</formula>
    </cfRule>
    <cfRule type="cellIs" dxfId="86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1704</v>
      </c>
      <c r="B1" s="46" t="s">
        <v>1703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1419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19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896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888</v>
      </c>
      <c r="B10" s="23" t="s">
        <v>889</v>
      </c>
      <c r="C10" s="4" t="s">
        <v>910</v>
      </c>
      <c r="D10" s="4" t="s">
        <v>911</v>
      </c>
      <c r="E10" s="4" t="str">
        <f>CONCATENATE(YEAR,":",MONTH,":",WEEK,":",WEEKDAY,":",$A10)</f>
        <v>2016:2:3:7:SANCHONG_E</v>
      </c>
      <c r="F10" s="4">
        <f>MATCH($E10,REPORT_DATA_BY_COMP!$A:$A,0)</f>
        <v>522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12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890</v>
      </c>
      <c r="B11" s="23" t="s">
        <v>891</v>
      </c>
      <c r="C11" s="4" t="s">
        <v>912</v>
      </c>
      <c r="D11" s="4" t="s">
        <v>913</v>
      </c>
      <c r="E11" s="4" t="str">
        <f>CONCATENATE(YEAR,":",MONTH,":",WEEK,":",WEEKDAY,":",$A11)</f>
        <v>2016:2:3:7:LUZHOU_A_E</v>
      </c>
      <c r="F11" s="4">
        <f>MATCH($E11,REPORT_DATA_BY_COMP!$A:$A,0)</f>
        <v>513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1</v>
      </c>
    </row>
    <row r="12" spans="1:22">
      <c r="A12" s="22" t="s">
        <v>892</v>
      </c>
      <c r="B12" s="23" t="s">
        <v>893</v>
      </c>
      <c r="C12" s="4" t="s">
        <v>914</v>
      </c>
      <c r="D12" s="4" t="s">
        <v>915</v>
      </c>
      <c r="E12" s="4" t="str">
        <f>CONCATENATE(YEAR,":",MONTH,":",WEEK,":",WEEKDAY,":",$A12)</f>
        <v>2016:2:3:7:LUZHOU_B_E</v>
      </c>
      <c r="F12" s="4">
        <f>MATCH($E12,REPORT_DATA_BY_COMP!$A:$A,0)</f>
        <v>514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5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9</v>
      </c>
      <c r="S12" s="11">
        <f>IFERROR(INDEX(REPORT_DATA_BY_COMP!$A:$AH,$F12,MATCH(S$8,REPORT_DATA_BY_COMP!$A$1:$AH$1,0)), "")</f>
        <v>2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894</v>
      </c>
      <c r="B13" s="23" t="s">
        <v>895</v>
      </c>
      <c r="C13" s="4" t="s">
        <v>916</v>
      </c>
      <c r="D13" s="4" t="s">
        <v>917</v>
      </c>
      <c r="E13" s="4" t="str">
        <f>CONCATENATE(YEAR,":",MONTH,":",WEEK,":",WEEKDAY,":",$A13)</f>
        <v>2016:2:3:7:SANCHONG_S</v>
      </c>
      <c r="F13" s="4">
        <f>MATCH($E13,REPORT_DATA_BY_COMP!$A:$A,0)</f>
        <v>523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11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 t="str">
        <f>IFERROR(INDEX(REPORT_DATA_BY_COMP!$A:$AH,$F13,MATCH(V$8,REPORT_DATA_BY_COMP!$A$1:$AH$1,0)), "")</f>
        <v>0`</v>
      </c>
    </row>
    <row r="14" spans="1:22">
      <c r="B14" s="9" t="s">
        <v>1409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0</v>
      </c>
      <c r="I14" s="12">
        <f t="shared" si="0"/>
        <v>4</v>
      </c>
      <c r="J14" s="12">
        <f t="shared" si="0"/>
        <v>7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19</v>
      </c>
      <c r="O14" s="12">
        <f t="shared" si="0"/>
        <v>3</v>
      </c>
      <c r="P14" s="12">
        <f t="shared" si="0"/>
        <v>32</v>
      </c>
      <c r="Q14" s="12">
        <f t="shared" si="0"/>
        <v>45</v>
      </c>
      <c r="R14" s="12">
        <f t="shared" si="0"/>
        <v>25</v>
      </c>
      <c r="S14" s="12">
        <f t="shared" si="0"/>
        <v>4</v>
      </c>
      <c r="T14" s="12">
        <f t="shared" si="0"/>
        <v>18</v>
      </c>
      <c r="U14" s="12">
        <f t="shared" si="0"/>
        <v>2</v>
      </c>
      <c r="V14" s="12">
        <f t="shared" si="0"/>
        <v>1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2016:2:1:7:SANCHONG</v>
      </c>
      <c r="F17" s="14">
        <f>MATCH($E17,REPORT_DATA_BY_DISTRICT!$A:$A, 0)</f>
        <v>100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16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36</v>
      </c>
      <c r="Q17" s="11">
        <f>IFERROR(INDEX(REPORT_DATA_BY_DISTRICT!$A:$AH,$F17,MATCH(Q$8,REPORT_DATA_BY_DISTRICT!$A$1:$AH$1,0)), "")</f>
        <v>43</v>
      </c>
      <c r="R17" s="11">
        <f>IFERROR(INDEX(REPORT_DATA_BY_DISTRICT!$A:$AH,$F17,MATCH(R$8,REPORT_DATA_BY_DISTRICT!$A$1:$AH$1,0)), "")</f>
        <v>26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13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2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2016:2:2:7:SANCHONG</v>
      </c>
      <c r="F18" s="14">
        <f>MATCH($E18,REPORT_DATA_BY_DISTRICT!$A:$A, 0)</f>
        <v>130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4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19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26</v>
      </c>
      <c r="Q18" s="11">
        <f>IFERROR(INDEX(REPORT_DATA_BY_DISTRICT!$A:$AH,$F18,MATCH(Q$8,REPORT_DATA_BY_DISTRICT!$A$1:$AH$1,0)), "")</f>
        <v>36</v>
      </c>
      <c r="R18" s="11">
        <f>IFERROR(INDEX(REPORT_DATA_BY_DISTRICT!$A:$AH,$F18,MATCH(R$8,REPORT_DATA_BY_DISTRICT!$A$1:$AH$1,0)), "")</f>
        <v>19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2</v>
      </c>
      <c r="V18" s="11">
        <f>IFERROR(INDEX(REPORT_DATA_BY_DISTRICT!$A:$AH,$F18,MATCH(V$8,REPORT_DATA_BY_DISTRICT!$A$1:$AH$1,0)), "")</f>
        <v>1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2016:2:3:7:SANCHONG</v>
      </c>
      <c r="F19" s="14">
        <f>MATCH($E19,REPORT_DATA_BY_DISTRICT!$A:$A, 0)</f>
        <v>159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4</v>
      </c>
      <c r="J19" s="11">
        <f>IFERROR(INDEX(REPORT_DATA_BY_DISTRICT!$A:$AH,$F19,MATCH(J$8,REPORT_DATA_BY_DISTRICT!$A$1:$AH$1,0)), "")</f>
        <v>7</v>
      </c>
      <c r="K19" s="11">
        <f>IFERROR(INDEX(REPORT_DATA_BY_DISTRICT!$A:$AH,$F19,MATCH(K$8,REPORT_DATA_BY_DISTRICT!$A$1:$AH$1,0)), "")</f>
        <v>1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19</v>
      </c>
      <c r="O19" s="11">
        <f>IFERROR(INDEX(REPORT_DATA_BY_DISTRICT!$A:$AH,$F19,MATCH(O$8,REPORT_DATA_BY_DISTRICT!$A$1:$AH$1,0)), "")</f>
        <v>3</v>
      </c>
      <c r="P19" s="11">
        <f>IFERROR(INDEX(REPORT_DATA_BY_DISTRICT!$A:$AH,$F19,MATCH(P$8,REPORT_DATA_BY_DISTRICT!$A$1:$AH$1,0)), "")</f>
        <v>32</v>
      </c>
      <c r="Q19" s="11">
        <f>IFERROR(INDEX(REPORT_DATA_BY_DISTRICT!$A:$AH,$F19,MATCH(Q$8,REPORT_DATA_BY_DISTRICT!$A$1:$AH$1,0)), "")</f>
        <v>45</v>
      </c>
      <c r="R19" s="11">
        <f>IFERROR(INDEX(REPORT_DATA_BY_DISTRICT!$A:$AH,$F19,MATCH(R$8,REPORT_DATA_BY_DISTRICT!$A$1:$AH$1,0)), "")</f>
        <v>25</v>
      </c>
      <c r="S19" s="11">
        <f>IFERROR(INDEX(REPORT_DATA_BY_DISTRICT!$A:$AH,$F19,MATCH(S$8,REPORT_DATA_BY_DISTRICT!$A$1:$AH$1,0)), "")</f>
        <v>4</v>
      </c>
      <c r="T19" s="11">
        <f>IFERROR(INDEX(REPORT_DATA_BY_DISTRICT!$A:$AH,$F19,MATCH(T$8,REPORT_DATA_BY_DISTRICT!$A$1:$AH$1,0)), "")</f>
        <v>18</v>
      </c>
      <c r="U19" s="11">
        <f>IFERROR(INDEX(REPORT_DATA_BY_DISTRICT!$A:$AH,$F19,MATCH(U$8,REPORT_DATA_BY_DISTRICT!$A$1:$AH$1,0)), "")</f>
        <v>2</v>
      </c>
      <c r="V19" s="11">
        <f>IFERROR(INDEX(REPORT_DATA_BY_DISTRICT!$A:$AH,$F19,MATCH(V$8,REPORT_DATA_BY_DISTRICT!$A$1:$AH$1,0)), "")</f>
        <v>1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2016:2:4:7:SANCHONG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2016:2:5:7:SANCHONG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1</v>
      </c>
      <c r="I22" s="19">
        <f t="shared" si="1"/>
        <v>12</v>
      </c>
      <c r="J22" s="19">
        <f>SUM(J17:J21)</f>
        <v>23</v>
      </c>
      <c r="K22" s="19">
        <f t="shared" si="1"/>
        <v>1</v>
      </c>
      <c r="L22" s="19">
        <f t="shared" si="1"/>
        <v>0</v>
      </c>
      <c r="M22" s="19">
        <f t="shared" si="1"/>
        <v>0</v>
      </c>
      <c r="N22" s="19">
        <f t="shared" si="1"/>
        <v>54</v>
      </c>
      <c r="O22" s="19">
        <f t="shared" si="1"/>
        <v>16</v>
      </c>
      <c r="P22" s="19">
        <f t="shared" si="1"/>
        <v>94</v>
      </c>
      <c r="Q22" s="19">
        <f t="shared" si="1"/>
        <v>124</v>
      </c>
      <c r="R22" s="19">
        <f t="shared" si="1"/>
        <v>70</v>
      </c>
      <c r="S22" s="19">
        <f t="shared" si="1"/>
        <v>5</v>
      </c>
      <c r="T22" s="19">
        <f t="shared" si="1"/>
        <v>43</v>
      </c>
      <c r="U22" s="19">
        <f t="shared" si="1"/>
        <v>5</v>
      </c>
      <c r="V22" s="19">
        <f t="shared" si="1"/>
        <v>4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863" priority="63" operator="lessThan">
      <formula>0.5</formula>
    </cfRule>
    <cfRule type="cellIs" dxfId="862" priority="64" operator="greaterThan">
      <formula>0.5</formula>
    </cfRule>
  </conditionalFormatting>
  <conditionalFormatting sqref="N10">
    <cfRule type="cellIs" dxfId="861" priority="61" operator="lessThan">
      <formula>4.5</formula>
    </cfRule>
    <cfRule type="cellIs" dxfId="860" priority="62" operator="greaterThan">
      <formula>5.5</formula>
    </cfRule>
  </conditionalFormatting>
  <conditionalFormatting sqref="O10">
    <cfRule type="cellIs" dxfId="859" priority="59" operator="lessThan">
      <formula>1.5</formula>
    </cfRule>
    <cfRule type="cellIs" dxfId="858" priority="60" operator="greaterThan">
      <formula>2.5</formula>
    </cfRule>
  </conditionalFormatting>
  <conditionalFormatting sqref="P10">
    <cfRule type="cellIs" dxfId="857" priority="57" operator="lessThan">
      <formula>4.5</formula>
    </cfRule>
    <cfRule type="cellIs" dxfId="856" priority="58" operator="greaterThan">
      <formula>7.5</formula>
    </cfRule>
  </conditionalFormatting>
  <conditionalFormatting sqref="R10:S10">
    <cfRule type="cellIs" dxfId="855" priority="55" operator="lessThan">
      <formula>2.5</formula>
    </cfRule>
    <cfRule type="cellIs" dxfId="854" priority="56" operator="greaterThan">
      <formula>4.5</formula>
    </cfRule>
  </conditionalFormatting>
  <conditionalFormatting sqref="T10">
    <cfRule type="cellIs" dxfId="853" priority="53" operator="lessThan">
      <formula>2.5</formula>
    </cfRule>
    <cfRule type="cellIs" dxfId="852" priority="54" operator="greaterThan">
      <formula>4.5</formula>
    </cfRule>
  </conditionalFormatting>
  <conditionalFormatting sqref="U10">
    <cfRule type="cellIs" dxfId="851" priority="52" operator="greaterThan">
      <formula>1.5</formula>
    </cfRule>
  </conditionalFormatting>
  <conditionalFormatting sqref="L10:V10">
    <cfRule type="expression" dxfId="850" priority="49">
      <formula>L10=""</formula>
    </cfRule>
  </conditionalFormatting>
  <conditionalFormatting sqref="S10">
    <cfRule type="cellIs" dxfId="849" priority="50" operator="greaterThan">
      <formula>0.5</formula>
    </cfRule>
    <cfRule type="cellIs" dxfId="848" priority="51" operator="lessThan">
      <formula>0.5</formula>
    </cfRule>
  </conditionalFormatting>
  <conditionalFormatting sqref="L11:M11">
    <cfRule type="cellIs" dxfId="847" priority="47" operator="lessThan">
      <formula>0.5</formula>
    </cfRule>
    <cfRule type="cellIs" dxfId="846" priority="48" operator="greaterThan">
      <formula>0.5</formula>
    </cfRule>
  </conditionalFormatting>
  <conditionalFormatting sqref="N11">
    <cfRule type="cellIs" dxfId="845" priority="45" operator="lessThan">
      <formula>4.5</formula>
    </cfRule>
    <cfRule type="cellIs" dxfId="844" priority="46" operator="greaterThan">
      <formula>5.5</formula>
    </cfRule>
  </conditionalFormatting>
  <conditionalFormatting sqref="O11">
    <cfRule type="cellIs" dxfId="843" priority="43" operator="lessThan">
      <formula>1.5</formula>
    </cfRule>
    <cfRule type="cellIs" dxfId="842" priority="44" operator="greaterThan">
      <formula>2.5</formula>
    </cfRule>
  </conditionalFormatting>
  <conditionalFormatting sqref="P11">
    <cfRule type="cellIs" dxfId="841" priority="41" operator="lessThan">
      <formula>4.5</formula>
    </cfRule>
    <cfRule type="cellIs" dxfId="840" priority="42" operator="greaterThan">
      <formula>7.5</formula>
    </cfRule>
  </conditionalFormatting>
  <conditionalFormatting sqref="R11:S11">
    <cfRule type="cellIs" dxfId="839" priority="39" operator="lessThan">
      <formula>2.5</formula>
    </cfRule>
    <cfRule type="cellIs" dxfId="838" priority="40" operator="greaterThan">
      <formula>4.5</formula>
    </cfRule>
  </conditionalFormatting>
  <conditionalFormatting sqref="T11">
    <cfRule type="cellIs" dxfId="837" priority="37" operator="lessThan">
      <formula>2.5</formula>
    </cfRule>
    <cfRule type="cellIs" dxfId="836" priority="38" operator="greaterThan">
      <formula>4.5</formula>
    </cfRule>
  </conditionalFormatting>
  <conditionalFormatting sqref="U11">
    <cfRule type="cellIs" dxfId="835" priority="36" operator="greaterThan">
      <formula>1.5</formula>
    </cfRule>
  </conditionalFormatting>
  <conditionalFormatting sqref="L11:V11">
    <cfRule type="expression" dxfId="834" priority="33">
      <formula>L11=""</formula>
    </cfRule>
  </conditionalFormatting>
  <conditionalFormatting sqref="S11">
    <cfRule type="cellIs" dxfId="833" priority="34" operator="greaterThan">
      <formula>0.5</formula>
    </cfRule>
    <cfRule type="cellIs" dxfId="832" priority="35" operator="lessThan">
      <formula>0.5</formula>
    </cfRule>
  </conditionalFormatting>
  <conditionalFormatting sqref="L12:M12">
    <cfRule type="cellIs" dxfId="831" priority="31" operator="lessThan">
      <formula>0.5</formula>
    </cfRule>
    <cfRule type="cellIs" dxfId="830" priority="32" operator="greaterThan">
      <formula>0.5</formula>
    </cfRule>
  </conditionalFormatting>
  <conditionalFormatting sqref="N12">
    <cfRule type="cellIs" dxfId="829" priority="29" operator="lessThan">
      <formula>4.5</formula>
    </cfRule>
    <cfRule type="cellIs" dxfId="828" priority="30" operator="greaterThan">
      <formula>5.5</formula>
    </cfRule>
  </conditionalFormatting>
  <conditionalFormatting sqref="O12">
    <cfRule type="cellIs" dxfId="827" priority="27" operator="lessThan">
      <formula>1.5</formula>
    </cfRule>
    <cfRule type="cellIs" dxfId="826" priority="28" operator="greaterThan">
      <formula>2.5</formula>
    </cfRule>
  </conditionalFormatting>
  <conditionalFormatting sqref="P12">
    <cfRule type="cellIs" dxfId="825" priority="25" operator="lessThan">
      <formula>4.5</formula>
    </cfRule>
    <cfRule type="cellIs" dxfId="824" priority="26" operator="greaterThan">
      <formula>7.5</formula>
    </cfRule>
  </conditionalFormatting>
  <conditionalFormatting sqref="R12:S12">
    <cfRule type="cellIs" dxfId="823" priority="23" operator="lessThan">
      <formula>2.5</formula>
    </cfRule>
    <cfRule type="cellIs" dxfId="822" priority="24" operator="greaterThan">
      <formula>4.5</formula>
    </cfRule>
  </conditionalFormatting>
  <conditionalFormatting sqref="T12">
    <cfRule type="cellIs" dxfId="821" priority="21" operator="lessThan">
      <formula>2.5</formula>
    </cfRule>
    <cfRule type="cellIs" dxfId="820" priority="22" operator="greaterThan">
      <formula>4.5</formula>
    </cfRule>
  </conditionalFormatting>
  <conditionalFormatting sqref="U12">
    <cfRule type="cellIs" dxfId="819" priority="20" operator="greaterThan">
      <formula>1.5</formula>
    </cfRule>
  </conditionalFormatting>
  <conditionalFormatting sqref="L12:V12">
    <cfRule type="expression" dxfId="818" priority="17">
      <formula>L12=""</formula>
    </cfRule>
  </conditionalFormatting>
  <conditionalFormatting sqref="S12">
    <cfRule type="cellIs" dxfId="817" priority="18" operator="greaterThan">
      <formula>0.5</formula>
    </cfRule>
    <cfRule type="cellIs" dxfId="816" priority="19" operator="lessThan">
      <formula>0.5</formula>
    </cfRule>
  </conditionalFormatting>
  <conditionalFormatting sqref="L13:M13">
    <cfRule type="cellIs" dxfId="815" priority="15" operator="lessThan">
      <formula>0.5</formula>
    </cfRule>
    <cfRule type="cellIs" dxfId="814" priority="16" operator="greaterThan">
      <formula>0.5</formula>
    </cfRule>
  </conditionalFormatting>
  <conditionalFormatting sqref="N13">
    <cfRule type="cellIs" dxfId="813" priority="13" operator="lessThan">
      <formula>4.5</formula>
    </cfRule>
    <cfRule type="cellIs" dxfId="812" priority="14" operator="greaterThan">
      <formula>5.5</formula>
    </cfRule>
  </conditionalFormatting>
  <conditionalFormatting sqref="O13">
    <cfRule type="cellIs" dxfId="811" priority="11" operator="lessThan">
      <formula>1.5</formula>
    </cfRule>
    <cfRule type="cellIs" dxfId="810" priority="12" operator="greaterThan">
      <formula>2.5</formula>
    </cfRule>
  </conditionalFormatting>
  <conditionalFormatting sqref="P13">
    <cfRule type="cellIs" dxfId="809" priority="9" operator="lessThan">
      <formula>4.5</formula>
    </cfRule>
    <cfRule type="cellIs" dxfId="808" priority="10" operator="greaterThan">
      <formula>7.5</formula>
    </cfRule>
  </conditionalFormatting>
  <conditionalFormatting sqref="R13:S13">
    <cfRule type="cellIs" dxfId="807" priority="7" operator="lessThan">
      <formula>2.5</formula>
    </cfRule>
    <cfRule type="cellIs" dxfId="806" priority="8" operator="greaterThan">
      <formula>4.5</formula>
    </cfRule>
  </conditionalFormatting>
  <conditionalFormatting sqref="T13">
    <cfRule type="cellIs" dxfId="805" priority="5" operator="lessThan">
      <formula>2.5</formula>
    </cfRule>
    <cfRule type="cellIs" dxfId="804" priority="6" operator="greaterThan">
      <formula>4.5</formula>
    </cfRule>
  </conditionalFormatting>
  <conditionalFormatting sqref="U13">
    <cfRule type="cellIs" dxfId="803" priority="4" operator="greaterThan">
      <formula>1.5</formula>
    </cfRule>
  </conditionalFormatting>
  <conditionalFormatting sqref="L13:V13">
    <cfRule type="expression" dxfId="802" priority="1">
      <formula>L13=""</formula>
    </cfRule>
  </conditionalFormatting>
  <conditionalFormatting sqref="S13">
    <cfRule type="cellIs" dxfId="801" priority="2" operator="greaterThan">
      <formula>0.5</formula>
    </cfRule>
    <cfRule type="cellIs" dxfId="80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44</v>
      </c>
      <c r="B1" s="46" t="s">
        <v>1018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1420</v>
      </c>
      <c r="C2" s="31" t="s">
        <v>1392</v>
      </c>
      <c r="D2" s="68">
        <v>60</v>
      </c>
      <c r="E2" s="48"/>
      <c r="F2" s="48"/>
      <c r="G2" s="70" t="s">
        <v>63</v>
      </c>
      <c r="H2" s="71"/>
      <c r="I2" s="71"/>
      <c r="J2" s="72"/>
      <c r="K2" s="62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2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v>42414</v>
      </c>
      <c r="C4" s="28" t="s">
        <v>1389</v>
      </c>
      <c r="D4" s="29"/>
      <c r="E4" s="29"/>
      <c r="F4" s="29"/>
      <c r="G4" s="75">
        <f>ROUND($D$2/12*MONTH,0)</f>
        <v>10</v>
      </c>
      <c r="H4" s="76"/>
      <c r="I4" s="76"/>
      <c r="J4" s="77"/>
      <c r="K4" s="47">
        <f>ROUND($D$2/12,0)</f>
        <v>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EAST_ZONE_GRAPH_DATA!$G$39</f>
        <v>9</v>
      </c>
      <c r="H5" s="79"/>
      <c r="I5" s="79"/>
      <c r="J5" s="80"/>
      <c r="K5" s="50">
        <f>$L$27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1016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1017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918</v>
      </c>
      <c r="B10" s="23" t="s">
        <v>923</v>
      </c>
      <c r="C10" s="4" t="s">
        <v>930</v>
      </c>
      <c r="D10" s="4" t="s">
        <v>931</v>
      </c>
      <c r="E10" s="4" t="str">
        <f>CONCATENATE(YEAR,":",MONTH,":",WEEK,":",WEEKDAY,":",$A10)</f>
        <v>2016:2:3:7:SHILIN_E</v>
      </c>
      <c r="F10" s="4">
        <f>MATCH($E10,REPORT_DATA_BY_COMP!$A:$A,0)</f>
        <v>526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9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919</v>
      </c>
      <c r="B11" s="23" t="s">
        <v>924</v>
      </c>
      <c r="C11" s="4" t="s">
        <v>932</v>
      </c>
      <c r="D11" s="4" t="s">
        <v>933</v>
      </c>
      <c r="E11" s="4" t="str">
        <f>CONCATENATE(YEAR,":",MONTH,":",WEEK,":",WEEKDAY,":",$A11)</f>
        <v>2016:2:3:7:TIANMU_E</v>
      </c>
      <c r="F11" s="4">
        <f>MATCH($E11,REPORT_DATA_BY_COMP!$A:$A,0)</f>
        <v>544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1</v>
      </c>
    </row>
    <row r="12" spans="1:22">
      <c r="A12" s="22" t="s">
        <v>920</v>
      </c>
      <c r="B12" s="23" t="s">
        <v>925</v>
      </c>
      <c r="C12" s="4" t="s">
        <v>934</v>
      </c>
      <c r="D12" s="4" t="s">
        <v>935</v>
      </c>
      <c r="E12" s="4" t="str">
        <f>CONCATENATE(YEAR,":",MONTH,":",WEEK,":",WEEKDAY,":",$A12)</f>
        <v>2016:2:3:7:SHILIN_S</v>
      </c>
      <c r="F12" s="4">
        <f>MATCH($E12,REPORT_DATA_BY_COMP!$A:$A,0)</f>
        <v>527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0</v>
      </c>
      <c r="J13" s="12">
        <f t="shared" si="0"/>
        <v>1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10</v>
      </c>
      <c r="O13" s="12">
        <f t="shared" si="0"/>
        <v>1</v>
      </c>
      <c r="P13" s="12">
        <f t="shared" si="0"/>
        <v>8</v>
      </c>
      <c r="Q13" s="12">
        <f t="shared" si="0"/>
        <v>31</v>
      </c>
      <c r="R13" s="12">
        <f t="shared" si="0"/>
        <v>15</v>
      </c>
      <c r="S13" s="12">
        <f t="shared" si="0"/>
        <v>0</v>
      </c>
      <c r="T13" s="12">
        <f t="shared" si="0"/>
        <v>10</v>
      </c>
      <c r="U13" s="12">
        <f t="shared" si="0"/>
        <v>3</v>
      </c>
      <c r="V13" s="12">
        <f t="shared" si="0"/>
        <v>1</v>
      </c>
    </row>
    <row r="14" spans="1:22">
      <c r="B14" s="5" t="s">
        <v>1443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2" t="s">
        <v>921</v>
      </c>
      <c r="B15" s="23" t="s">
        <v>926</v>
      </c>
      <c r="C15" s="4" t="s">
        <v>936</v>
      </c>
      <c r="D15" s="4" t="s">
        <v>937</v>
      </c>
      <c r="E15" s="4" t="str">
        <f>CONCATENATE(YEAR,":",MONTH,":",WEEK,":",WEEKDAY,":",$A15)</f>
        <v>2016:2:3:7:BEITOU_E</v>
      </c>
      <c r="F15" s="4">
        <f>MATCH($E15,REPORT_DATA_BY_COMP!$A:$A,0)</f>
        <v>494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7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7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0</v>
      </c>
      <c r="U15" s="11">
        <f>IFERROR(INDEX(REPORT_DATA_BY_COMP!$A:$AH,$F15,MATCH(U$8,REPORT_DATA_BY_COMP!$A$1:$AH$1,0)), "")</f>
        <v>1</v>
      </c>
      <c r="V15" s="11">
        <f>IFERROR(INDEX(REPORT_DATA_BY_COMP!$A:$AH,$F15,MATCH(V$8,REPORT_DATA_BY_COMP!$A$1:$AH$1,0)), "")</f>
        <v>0</v>
      </c>
    </row>
    <row r="16" spans="1:22">
      <c r="A16" s="22" t="s">
        <v>1019</v>
      </c>
      <c r="B16" s="23" t="s">
        <v>927</v>
      </c>
      <c r="C16" s="4" t="s">
        <v>938</v>
      </c>
      <c r="D16" s="4" t="s">
        <v>939</v>
      </c>
      <c r="E16" s="4" t="str">
        <f>CONCATENATE(YEAR,":",MONTH,":",WEEK,":",WEEKDAY,":",$A16)</f>
        <v>2016:2:3:7:DANSHUI_B_E</v>
      </c>
      <c r="F16" s="4">
        <f>MATCH($E16,REPORT_DATA_BY_COMP!$A:$A,0)</f>
        <v>498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2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10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2" t="s">
        <v>1020</v>
      </c>
      <c r="B17" s="23" t="s">
        <v>928</v>
      </c>
      <c r="C17" s="4" t="s">
        <v>940</v>
      </c>
      <c r="D17" s="4" t="s">
        <v>941</v>
      </c>
      <c r="E17" s="4" t="str">
        <f>CONCATENATE(YEAR,":",MONTH,":",WEEK,":",WEEKDAY,":",$A17)</f>
        <v>2016:2:3:7:DANSHUI_A_E</v>
      </c>
      <c r="F17" s="4">
        <f>MATCH($E17,REPORT_DATA_BY_COMP!$A:$A,0)</f>
        <v>497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1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8</v>
      </c>
      <c r="Q17" s="11">
        <f>IFERROR(INDEX(REPORT_DATA_BY_COMP!$A:$AH,$F17,MATCH(Q$8,REPORT_DATA_BY_COMP!$A$1:$AH$1,0)), "")</f>
        <v>5</v>
      </c>
      <c r="R17" s="11">
        <f>IFERROR(INDEX(REPORT_DATA_BY_COMP!$A:$AH,$F17,MATCH(R$8,REPORT_DATA_BY_COMP!$A$1:$AH$1,0)), "")</f>
        <v>3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2" t="s">
        <v>922</v>
      </c>
      <c r="B18" s="23" t="s">
        <v>929</v>
      </c>
      <c r="C18" s="4" t="s">
        <v>942</v>
      </c>
      <c r="D18" s="4" t="s">
        <v>943</v>
      </c>
      <c r="E18" s="4" t="str">
        <f>CONCATENATE(YEAR,":",MONTH,":",WEEK,":",WEEKDAY,":",$A18)</f>
        <v>2016:2:3:7:BEITOU_S</v>
      </c>
      <c r="F18" s="4">
        <f>MATCH($E18,REPORT_DATA_BY_COMP!$A:$A,0)</f>
        <v>495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2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0</v>
      </c>
      <c r="P18" s="11">
        <f>IFERROR(INDEX(REPORT_DATA_BY_COMP!$A:$AH,$F18,MATCH(P$8,REPORT_DATA_BY_COMP!$A$1:$AH$1,0)), "")</f>
        <v>10</v>
      </c>
      <c r="Q18" s="11">
        <f>IFERROR(INDEX(REPORT_DATA_BY_COMP!$A:$AH,$F18,MATCH(Q$8,REPORT_DATA_BY_COMP!$A$1:$AH$1,0)), "")</f>
        <v>13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9</v>
      </c>
      <c r="U18" s="11">
        <f>IFERROR(INDEX(REPORT_DATA_BY_COMP!$A:$AH,$F18,MATCH(U$8,REPORT_DATA_BY_COMP!$A$1:$AH$1,0)), "")</f>
        <v>1</v>
      </c>
      <c r="V18" s="11" t="str">
        <f>IFERROR(INDEX(REPORT_DATA_BY_COMP!$A:$AH,$F18,MATCH(V$8,REPORT_DATA_BY_COMP!$A$1:$AH$1,0)), "")</f>
        <v>0L</v>
      </c>
    </row>
    <row r="19" spans="1:22">
      <c r="B19" s="9" t="s">
        <v>1409</v>
      </c>
      <c r="C19" s="10"/>
      <c r="D19" s="10"/>
      <c r="E19" s="10"/>
      <c r="F19" s="10"/>
      <c r="G19" s="12">
        <f t="shared" ref="G19:V19" si="1">SUM(G15:G18)</f>
        <v>2</v>
      </c>
      <c r="H19" s="12">
        <f t="shared" si="1"/>
        <v>3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18</v>
      </c>
      <c r="O19" s="12">
        <f t="shared" si="1"/>
        <v>9</v>
      </c>
      <c r="P19" s="12">
        <f t="shared" si="1"/>
        <v>32</v>
      </c>
      <c r="Q19" s="12">
        <f t="shared" si="1"/>
        <v>35</v>
      </c>
      <c r="R19" s="12">
        <f t="shared" si="1"/>
        <v>22</v>
      </c>
      <c r="S19" s="12">
        <f t="shared" si="1"/>
        <v>0</v>
      </c>
      <c r="T19" s="12">
        <f t="shared" si="1"/>
        <v>16</v>
      </c>
      <c r="U19" s="12">
        <f t="shared" si="1"/>
        <v>5</v>
      </c>
      <c r="V19" s="12">
        <f t="shared" si="1"/>
        <v>0</v>
      </c>
    </row>
    <row r="20" spans="1:22">
      <c r="A20" s="55"/>
      <c r="B20" s="3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2"/>
    </row>
    <row r="21" spans="1:22">
      <c r="B21" s="13" t="s">
        <v>1407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4" t="s">
        <v>1381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4" t="s">
        <v>1380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4" t="s">
        <v>1382</v>
      </c>
      <c r="C24" s="14"/>
      <c r="D24" s="14"/>
      <c r="E24" s="14" t="str">
        <f>CONCATENATE(YEAR,":",MONTH,":3:",WEEKLY_REPORT_DAY,":", $A$1)</f>
        <v>2016:2:3:7:NORTH</v>
      </c>
      <c r="F24" s="14">
        <f>MATCH($E24,REPORT_DATA_BY_ZONE!$A:$A, 0)</f>
        <v>60</v>
      </c>
      <c r="G24" s="11">
        <f>IFERROR(INDEX(REPORT_DATA_BY_ZONE!$A:$AH,$F24,MATCH(G$8,REPORT_DATA_BY_ZONE!$A$1:$AH$1,0)), "")</f>
        <v>2</v>
      </c>
      <c r="H24" s="11">
        <f>IFERROR(INDEX(REPORT_DATA_BY_ZONE!$A:$AH,$F24,MATCH(H$8,REPORT_DATA_BY_ZONE!$A$1:$AH$1,0)), "")</f>
        <v>3</v>
      </c>
      <c r="I24" s="11">
        <f>IFERROR(INDEX(REPORT_DATA_BY_ZONE!$A:$AH,$F24,MATCH(I$8,REPORT_DATA_BY_ZONE!$A$1:$AH$1,0)), "")</f>
        <v>4</v>
      </c>
      <c r="J24" s="11">
        <f>IFERROR(INDEX(REPORT_DATA_BY_ZONE!$A:$AH,$F24,MATCH(J$8,REPORT_DATA_BY_ZONE!$A$1:$AH$1,0)), "")</f>
        <v>5</v>
      </c>
      <c r="K24" s="11">
        <f>IFERROR(INDEX(REPORT_DATA_BY_ZONE!$A:$AH,$F24,MATCH(K$8,REPORT_DATA_BY_ZONE!$A$1:$AH$1,0)), "")</f>
        <v>0</v>
      </c>
      <c r="L24" s="11">
        <f>IFERROR(INDEX(REPORT_DATA_BY_ZONE!$A:$AH,$F24,MATCH(L$8,REPORT_DATA_BY_ZONE!$A$1:$AH$1,0)), "")</f>
        <v>0</v>
      </c>
      <c r="M24" s="11">
        <f>IFERROR(INDEX(REPORT_DATA_BY_ZONE!$A:$AH,$F24,MATCH(M$8,REPORT_DATA_BY_ZONE!$A$1:$AH$1,0)), "")</f>
        <v>0</v>
      </c>
      <c r="N24" s="11">
        <f>IFERROR(INDEX(REPORT_DATA_BY_ZONE!$A:$AH,$F24,MATCH(N$8,REPORT_DATA_BY_ZONE!$A$1:$AH$1,0)), "")</f>
        <v>28</v>
      </c>
      <c r="O24" s="11">
        <f>IFERROR(INDEX(REPORT_DATA_BY_ZONE!$A:$AH,$F24,MATCH(O$8,REPORT_DATA_BY_ZONE!$A$1:$AH$1,0)), "")</f>
        <v>10</v>
      </c>
      <c r="P24" s="11">
        <f>IFERROR(INDEX(REPORT_DATA_BY_ZONE!$A:$AH,$F24,MATCH(P$8,REPORT_DATA_BY_ZONE!$A$1:$AH$1,0)), "")</f>
        <v>40</v>
      </c>
      <c r="Q24" s="11">
        <f>IFERROR(INDEX(REPORT_DATA_BY_ZONE!$A:$AH,$F24,MATCH(Q$8,REPORT_DATA_BY_ZONE!$A$1:$AH$1,0)), "")</f>
        <v>66</v>
      </c>
      <c r="R24" s="11">
        <f>IFERROR(INDEX(REPORT_DATA_BY_ZONE!$A:$AH,$F24,MATCH(R$8,REPORT_DATA_BY_ZONE!$A$1:$AH$1,0)), "")</f>
        <v>37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26</v>
      </c>
      <c r="U24" s="11">
        <f>IFERROR(INDEX(REPORT_DATA_BY_ZONE!$A:$AH,$F24,MATCH(U$8,REPORT_DATA_BY_ZONE!$A$1:$AH$1,0)), "")</f>
        <v>8</v>
      </c>
      <c r="V24" s="11">
        <f>IFERROR(INDEX(REPORT_DATA_BY_ZONE!$A:$AH,$F24,MATCH(V$8,REPORT_DATA_BY_ZONE!$A$1:$AH$1,0)), "")</f>
        <v>1</v>
      </c>
    </row>
    <row r="25" spans="1:22">
      <c r="B25" s="24" t="s">
        <v>1383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4" t="s">
        <v>1384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1409</v>
      </c>
      <c r="C27" s="15"/>
      <c r="D27" s="15"/>
      <c r="E27" s="15"/>
      <c r="F27" s="15"/>
      <c r="G27" s="19">
        <f>SUM(G22:G26)</f>
        <v>6</v>
      </c>
      <c r="H27" s="19">
        <f t="shared" ref="H27:V27" si="2">SUM(H22:H26)</f>
        <v>10</v>
      </c>
      <c r="I27" s="19">
        <f t="shared" si="2"/>
        <v>12</v>
      </c>
      <c r="J27" s="19">
        <f t="shared" si="2"/>
        <v>24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87</v>
      </c>
      <c r="O27" s="19">
        <f t="shared" si="2"/>
        <v>28</v>
      </c>
      <c r="P27" s="19">
        <f t="shared" si="2"/>
        <v>122</v>
      </c>
      <c r="Q27" s="19">
        <f t="shared" si="2"/>
        <v>185</v>
      </c>
      <c r="R27" s="19">
        <f t="shared" si="2"/>
        <v>88</v>
      </c>
      <c r="S27" s="19">
        <f t="shared" si="2"/>
        <v>7</v>
      </c>
      <c r="T27" s="19">
        <f t="shared" si="2"/>
        <v>70</v>
      </c>
      <c r="U27" s="19">
        <f t="shared" si="2"/>
        <v>23</v>
      </c>
      <c r="V27" s="19">
        <f t="shared" si="2"/>
        <v>1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799" priority="127" operator="lessThan">
      <formula>0.5</formula>
    </cfRule>
    <cfRule type="cellIs" dxfId="798" priority="128" operator="greaterThan">
      <formula>0.5</formula>
    </cfRule>
  </conditionalFormatting>
  <conditionalFormatting sqref="N10:N11">
    <cfRule type="cellIs" dxfId="797" priority="125" operator="lessThan">
      <formula>4.5</formula>
    </cfRule>
    <cfRule type="cellIs" dxfId="796" priority="126" operator="greaterThan">
      <formula>5.5</formula>
    </cfRule>
  </conditionalFormatting>
  <conditionalFormatting sqref="O10:O11">
    <cfRule type="cellIs" dxfId="795" priority="123" operator="lessThan">
      <formula>1.5</formula>
    </cfRule>
    <cfRule type="cellIs" dxfId="794" priority="124" operator="greaterThan">
      <formula>2.5</formula>
    </cfRule>
  </conditionalFormatting>
  <conditionalFormatting sqref="P10:P11">
    <cfRule type="cellIs" dxfId="793" priority="121" operator="lessThan">
      <formula>4.5</formula>
    </cfRule>
    <cfRule type="cellIs" dxfId="792" priority="122" operator="greaterThan">
      <formula>7.5</formula>
    </cfRule>
  </conditionalFormatting>
  <conditionalFormatting sqref="R10:S11">
    <cfRule type="cellIs" dxfId="791" priority="119" operator="lessThan">
      <formula>2.5</formula>
    </cfRule>
    <cfRule type="cellIs" dxfId="790" priority="120" operator="greaterThan">
      <formula>4.5</formula>
    </cfRule>
  </conditionalFormatting>
  <conditionalFormatting sqref="T10:T11">
    <cfRule type="cellIs" dxfId="789" priority="117" operator="lessThan">
      <formula>2.5</formula>
    </cfRule>
    <cfRule type="cellIs" dxfId="788" priority="118" operator="greaterThan">
      <formula>4.5</formula>
    </cfRule>
  </conditionalFormatting>
  <conditionalFormatting sqref="U10:U11">
    <cfRule type="cellIs" dxfId="787" priority="116" operator="greaterThan">
      <formula>1.5</formula>
    </cfRule>
  </conditionalFormatting>
  <conditionalFormatting sqref="L10:V11">
    <cfRule type="expression" dxfId="786" priority="113">
      <formula>L10=""</formula>
    </cfRule>
  </conditionalFormatting>
  <conditionalFormatting sqref="S10:S11">
    <cfRule type="cellIs" dxfId="785" priority="114" operator="greaterThan">
      <formula>0.5</formula>
    </cfRule>
    <cfRule type="cellIs" dxfId="784" priority="115" operator="lessThan">
      <formula>0.5</formula>
    </cfRule>
  </conditionalFormatting>
  <conditionalFormatting sqref="L15:M16">
    <cfRule type="cellIs" dxfId="783" priority="79" operator="lessThan">
      <formula>0.5</formula>
    </cfRule>
    <cfRule type="cellIs" dxfId="782" priority="80" operator="greaterThan">
      <formula>0.5</formula>
    </cfRule>
  </conditionalFormatting>
  <conditionalFormatting sqref="N15:N16">
    <cfRule type="cellIs" dxfId="781" priority="77" operator="lessThan">
      <formula>4.5</formula>
    </cfRule>
    <cfRule type="cellIs" dxfId="780" priority="78" operator="greaterThan">
      <formula>5.5</formula>
    </cfRule>
  </conditionalFormatting>
  <conditionalFormatting sqref="O15:O16">
    <cfRule type="cellIs" dxfId="779" priority="75" operator="lessThan">
      <formula>1.5</formula>
    </cfRule>
    <cfRule type="cellIs" dxfId="778" priority="76" operator="greaterThan">
      <formula>2.5</formula>
    </cfRule>
  </conditionalFormatting>
  <conditionalFormatting sqref="P15:P16">
    <cfRule type="cellIs" dxfId="777" priority="73" operator="lessThan">
      <formula>4.5</formula>
    </cfRule>
    <cfRule type="cellIs" dxfId="776" priority="74" operator="greaterThan">
      <formula>7.5</formula>
    </cfRule>
  </conditionalFormatting>
  <conditionalFormatting sqref="R15:S16">
    <cfRule type="cellIs" dxfId="775" priority="71" operator="lessThan">
      <formula>2.5</formula>
    </cfRule>
    <cfRule type="cellIs" dxfId="774" priority="72" operator="greaterThan">
      <formula>4.5</formula>
    </cfRule>
  </conditionalFormatting>
  <conditionalFormatting sqref="T15:T16">
    <cfRule type="cellIs" dxfId="773" priority="69" operator="lessThan">
      <formula>2.5</formula>
    </cfRule>
    <cfRule type="cellIs" dxfId="772" priority="70" operator="greaterThan">
      <formula>4.5</formula>
    </cfRule>
  </conditionalFormatting>
  <conditionalFormatting sqref="U15:U16">
    <cfRule type="cellIs" dxfId="771" priority="68" operator="greaterThan">
      <formula>1.5</formula>
    </cfRule>
  </conditionalFormatting>
  <conditionalFormatting sqref="L15:V16">
    <cfRule type="expression" dxfId="770" priority="65">
      <formula>L15=""</formula>
    </cfRule>
  </conditionalFormatting>
  <conditionalFormatting sqref="S15:S16">
    <cfRule type="cellIs" dxfId="769" priority="66" operator="greaterThan">
      <formula>0.5</formula>
    </cfRule>
    <cfRule type="cellIs" dxfId="768" priority="67" operator="lessThan">
      <formula>0.5</formula>
    </cfRule>
  </conditionalFormatting>
  <conditionalFormatting sqref="L18:M18">
    <cfRule type="cellIs" dxfId="767" priority="63" operator="lessThan">
      <formula>0.5</formula>
    </cfRule>
    <cfRule type="cellIs" dxfId="766" priority="64" operator="greaterThan">
      <formula>0.5</formula>
    </cfRule>
  </conditionalFormatting>
  <conditionalFormatting sqref="N18">
    <cfRule type="cellIs" dxfId="765" priority="61" operator="lessThan">
      <formula>4.5</formula>
    </cfRule>
    <cfRule type="cellIs" dxfId="764" priority="62" operator="greaterThan">
      <formula>5.5</formula>
    </cfRule>
  </conditionalFormatting>
  <conditionalFormatting sqref="O18">
    <cfRule type="cellIs" dxfId="763" priority="59" operator="lessThan">
      <formula>1.5</formula>
    </cfRule>
    <cfRule type="cellIs" dxfId="762" priority="60" operator="greaterThan">
      <formula>2.5</formula>
    </cfRule>
  </conditionalFormatting>
  <conditionalFormatting sqref="P18">
    <cfRule type="cellIs" dxfId="761" priority="57" operator="lessThan">
      <formula>4.5</formula>
    </cfRule>
    <cfRule type="cellIs" dxfId="760" priority="58" operator="greaterThan">
      <formula>7.5</formula>
    </cfRule>
  </conditionalFormatting>
  <conditionalFormatting sqref="R18:S18">
    <cfRule type="cellIs" dxfId="759" priority="55" operator="lessThan">
      <formula>2.5</formula>
    </cfRule>
    <cfRule type="cellIs" dxfId="758" priority="56" operator="greaterThan">
      <formula>4.5</formula>
    </cfRule>
  </conditionalFormatting>
  <conditionalFormatting sqref="T18">
    <cfRule type="cellIs" dxfId="757" priority="53" operator="lessThan">
      <formula>2.5</formula>
    </cfRule>
    <cfRule type="cellIs" dxfId="756" priority="54" operator="greaterThan">
      <formula>4.5</formula>
    </cfRule>
  </conditionalFormatting>
  <conditionalFormatting sqref="U18">
    <cfRule type="cellIs" dxfId="755" priority="52" operator="greaterThan">
      <formula>1.5</formula>
    </cfRule>
  </conditionalFormatting>
  <conditionalFormatting sqref="L18:V18">
    <cfRule type="expression" dxfId="754" priority="49">
      <formula>L18=""</formula>
    </cfRule>
  </conditionalFormatting>
  <conditionalFormatting sqref="S18">
    <cfRule type="cellIs" dxfId="753" priority="50" operator="greaterThan">
      <formula>0.5</formula>
    </cfRule>
    <cfRule type="cellIs" dxfId="752" priority="51" operator="lessThan">
      <formula>0.5</formula>
    </cfRule>
  </conditionalFormatting>
  <conditionalFormatting sqref="L17:M17">
    <cfRule type="cellIs" dxfId="751" priority="47" operator="lessThan">
      <formula>0.5</formula>
    </cfRule>
    <cfRule type="cellIs" dxfId="750" priority="48" operator="greaterThan">
      <formula>0.5</formula>
    </cfRule>
  </conditionalFormatting>
  <conditionalFormatting sqref="N17">
    <cfRule type="cellIs" dxfId="749" priority="45" operator="lessThan">
      <formula>4.5</formula>
    </cfRule>
    <cfRule type="cellIs" dxfId="748" priority="46" operator="greaterThan">
      <formula>5.5</formula>
    </cfRule>
  </conditionalFormatting>
  <conditionalFormatting sqref="O17">
    <cfRule type="cellIs" dxfId="747" priority="43" operator="lessThan">
      <formula>1.5</formula>
    </cfRule>
    <cfRule type="cellIs" dxfId="746" priority="44" operator="greaterThan">
      <formula>2.5</formula>
    </cfRule>
  </conditionalFormatting>
  <conditionalFormatting sqref="P17">
    <cfRule type="cellIs" dxfId="745" priority="41" operator="lessThan">
      <formula>4.5</formula>
    </cfRule>
    <cfRule type="cellIs" dxfId="744" priority="42" operator="greaterThan">
      <formula>7.5</formula>
    </cfRule>
  </conditionalFormatting>
  <conditionalFormatting sqref="R17:S17">
    <cfRule type="cellIs" dxfId="743" priority="39" operator="lessThan">
      <formula>2.5</formula>
    </cfRule>
    <cfRule type="cellIs" dxfId="742" priority="40" operator="greaterThan">
      <formula>4.5</formula>
    </cfRule>
  </conditionalFormatting>
  <conditionalFormatting sqref="T17">
    <cfRule type="cellIs" dxfId="741" priority="37" operator="lessThan">
      <formula>2.5</formula>
    </cfRule>
    <cfRule type="cellIs" dxfId="740" priority="38" operator="greaterThan">
      <formula>4.5</formula>
    </cfRule>
  </conditionalFormatting>
  <conditionalFormatting sqref="U17">
    <cfRule type="cellIs" dxfId="739" priority="36" operator="greaterThan">
      <formula>1.5</formula>
    </cfRule>
  </conditionalFormatting>
  <conditionalFormatting sqref="L17:V17">
    <cfRule type="expression" dxfId="738" priority="33">
      <formula>L17=""</formula>
    </cfRule>
  </conditionalFormatting>
  <conditionalFormatting sqref="S17">
    <cfRule type="cellIs" dxfId="737" priority="34" operator="greaterThan">
      <formula>0.5</formula>
    </cfRule>
    <cfRule type="cellIs" dxfId="736" priority="35" operator="lessThan">
      <formula>0.5</formula>
    </cfRule>
  </conditionalFormatting>
  <conditionalFormatting sqref="L12:M12">
    <cfRule type="cellIs" dxfId="735" priority="15" operator="lessThan">
      <formula>0.5</formula>
    </cfRule>
    <cfRule type="cellIs" dxfId="734" priority="16" operator="greaterThan">
      <formula>0.5</formula>
    </cfRule>
  </conditionalFormatting>
  <conditionalFormatting sqref="N12">
    <cfRule type="cellIs" dxfId="733" priority="13" operator="lessThan">
      <formula>4.5</formula>
    </cfRule>
    <cfRule type="cellIs" dxfId="732" priority="14" operator="greaterThan">
      <formula>5.5</formula>
    </cfRule>
  </conditionalFormatting>
  <conditionalFormatting sqref="O12">
    <cfRule type="cellIs" dxfId="731" priority="11" operator="lessThan">
      <formula>1.5</formula>
    </cfRule>
    <cfRule type="cellIs" dxfId="730" priority="12" operator="greaterThan">
      <formula>2.5</formula>
    </cfRule>
  </conditionalFormatting>
  <conditionalFormatting sqref="P12">
    <cfRule type="cellIs" dxfId="729" priority="9" operator="lessThan">
      <formula>4.5</formula>
    </cfRule>
    <cfRule type="cellIs" dxfId="728" priority="10" operator="greaterThan">
      <formula>7.5</formula>
    </cfRule>
  </conditionalFormatting>
  <conditionalFormatting sqref="R12:S12">
    <cfRule type="cellIs" dxfId="727" priority="7" operator="lessThan">
      <formula>2.5</formula>
    </cfRule>
    <cfRule type="cellIs" dxfId="726" priority="8" operator="greaterThan">
      <formula>4.5</formula>
    </cfRule>
  </conditionalFormatting>
  <conditionalFormatting sqref="T12">
    <cfRule type="cellIs" dxfId="725" priority="5" operator="lessThan">
      <formula>2.5</formula>
    </cfRule>
    <cfRule type="cellIs" dxfId="724" priority="6" operator="greaterThan">
      <formula>4.5</formula>
    </cfRule>
  </conditionalFormatting>
  <conditionalFormatting sqref="U12">
    <cfRule type="cellIs" dxfId="723" priority="4" operator="greaterThan">
      <formula>1.5</formula>
    </cfRule>
  </conditionalFormatting>
  <conditionalFormatting sqref="L12:V12">
    <cfRule type="expression" dxfId="722" priority="1">
      <formula>L12=""</formula>
    </cfRule>
  </conditionalFormatting>
  <conditionalFormatting sqref="S12">
    <cfRule type="cellIs" dxfId="721" priority="2" operator="greaterThan">
      <formula>0.5</formula>
    </cfRule>
    <cfRule type="cellIs" dxfId="72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G15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2014:1:0:0:NORTH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2014:2:0:0:NORTH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2014:3:0:0:NORTH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2014:4:0:0:NORTH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2014:5:0:0:NORTH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2014:6:0:0:NORTH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2014:7:0:0:NORTH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2014:8:0:0:NORTH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2014:9:0:0:NORTH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2014:10:0:0:NORTH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2014:11:0:0:NORTH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2014:12:0:0:NORTH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2015:1:0:0:NORTH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2015:2:0:0:NORTH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2015:3:0:0:NORTH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2015:4:0:0:NORTH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2015:5:0:0:NORTH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2015:6:0:0:NORTH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2015:7:0:0:NORTH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2015:8:0:0:NORTH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2015:9:0:0:NORTH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2015:10:0:0:NORTH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2015:11:0:0:NORTH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2015:12:0:0:NORTH</v>
      </c>
      <c r="F26" s="33">
        <f t="shared" ca="1" si="5"/>
        <v>116</v>
      </c>
      <c r="G26" s="26">
        <f t="shared" ca="1" si="6"/>
        <v>2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2016:1:0:0:NORTH</v>
      </c>
      <c r="F27" s="33">
        <f t="shared" ca="1" si="5"/>
        <v>216</v>
      </c>
      <c r="G27" s="26">
        <f t="shared" ca="1" si="6"/>
        <v>2</v>
      </c>
      <c r="H27" s="26">
        <f t="shared" si="3"/>
        <v>8</v>
      </c>
      <c r="I27" s="33">
        <f t="shared" ca="1" si="7"/>
        <v>5</v>
      </c>
      <c r="J27" s="11">
        <f t="shared" ca="1" si="8"/>
        <v>3</v>
      </c>
      <c r="K27" s="11">
        <f t="shared" ca="1" si="8"/>
        <v>0</v>
      </c>
      <c r="L27" s="11">
        <f t="shared" ca="1" si="8"/>
        <v>0</v>
      </c>
      <c r="M27" s="11">
        <f t="shared" ca="1" si="8"/>
        <v>3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2015:12:1:7:NORTH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2</v>
      </c>
      <c r="AA27" s="26">
        <f t="shared" ref="AA27:AA38" ca="1" si="14">6*$B$45</f>
        <v>42</v>
      </c>
      <c r="AB27" s="26">
        <f t="shared" ref="AB27:AB38" ca="1" si="15">3*$B$45</f>
        <v>21</v>
      </c>
      <c r="AC27" s="26">
        <f t="shared" ref="AC27:AC38" ca="1" si="16">5*$B$45</f>
        <v>35</v>
      </c>
      <c r="AD27" s="26">
        <f t="shared" ref="AD27:AD38" ca="1" si="17">1*$B$45</f>
        <v>7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2016:2:0:0:NORTH</v>
      </c>
      <c r="F28" s="33">
        <f t="shared" ca="1" si="5"/>
        <v>227</v>
      </c>
      <c r="G28" s="26">
        <f t="shared" ca="1" si="6"/>
        <v>0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2015:12:2:7:NORTH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2</v>
      </c>
      <c r="AA28" s="26">
        <f t="shared" ca="1" si="14"/>
        <v>42</v>
      </c>
      <c r="AB28" s="26">
        <f t="shared" ca="1" si="15"/>
        <v>21</v>
      </c>
      <c r="AC28" s="26">
        <f t="shared" ca="1" si="16"/>
        <v>35</v>
      </c>
      <c r="AD28" s="26">
        <f t="shared" ca="1" si="17"/>
        <v>7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2016:3:0:0:NORTH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2015:12:3:7:NORTH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2</v>
      </c>
      <c r="AA29" s="26">
        <f t="shared" ca="1" si="14"/>
        <v>42</v>
      </c>
      <c r="AB29" s="26">
        <f t="shared" ca="1" si="15"/>
        <v>21</v>
      </c>
      <c r="AC29" s="26">
        <f t="shared" ca="1" si="16"/>
        <v>35</v>
      </c>
      <c r="AD29" s="26">
        <f t="shared" ca="1" si="17"/>
        <v>7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2016:4:0:0:NORTH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2015:12:4:7:NORTH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2</v>
      </c>
      <c r="AA30" s="26">
        <f t="shared" ca="1" si="14"/>
        <v>42</v>
      </c>
      <c r="AB30" s="26">
        <f t="shared" ca="1" si="15"/>
        <v>21</v>
      </c>
      <c r="AC30" s="26">
        <f t="shared" ca="1" si="16"/>
        <v>35</v>
      </c>
      <c r="AD30" s="26">
        <f t="shared" ca="1" si="17"/>
        <v>7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2016:5:0:0:NORTH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2016:1:1:7:NORTH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2</v>
      </c>
      <c r="AA31" s="26">
        <f t="shared" ca="1" si="14"/>
        <v>42</v>
      </c>
      <c r="AB31" s="26">
        <f t="shared" ca="1" si="15"/>
        <v>21</v>
      </c>
      <c r="AC31" s="26">
        <f t="shared" ca="1" si="16"/>
        <v>35</v>
      </c>
      <c r="AD31" s="26">
        <f t="shared" ca="1" si="17"/>
        <v>7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2016:6:0:0:NORTH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2016:1:2:7:NORTH</v>
      </c>
      <c r="T32" s="33">
        <f t="shared" ca="1" si="18"/>
        <v>5</v>
      </c>
      <c r="U32" s="26">
        <f t="shared" ca="1" si="19"/>
        <v>0</v>
      </c>
      <c r="V32" s="26">
        <f t="shared" ca="1" si="12"/>
        <v>32</v>
      </c>
      <c r="W32" s="26">
        <f t="shared" ca="1" si="12"/>
        <v>0</v>
      </c>
      <c r="X32" s="26">
        <f t="shared" ca="1" si="12"/>
        <v>18</v>
      </c>
      <c r="Y32" s="26">
        <f t="shared" ca="1" si="12"/>
        <v>0</v>
      </c>
      <c r="Z32" s="26">
        <f t="shared" ca="1" si="13"/>
        <v>2</v>
      </c>
      <c r="AA32" s="26">
        <f t="shared" ca="1" si="14"/>
        <v>42</v>
      </c>
      <c r="AB32" s="26">
        <f t="shared" ca="1" si="15"/>
        <v>21</v>
      </c>
      <c r="AC32" s="26">
        <f t="shared" ca="1" si="16"/>
        <v>35</v>
      </c>
      <c r="AD32" s="26">
        <f t="shared" ca="1" si="17"/>
        <v>7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2016:7:0:0:NORTH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2016:1:3:7:NORTH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2</v>
      </c>
      <c r="AA33" s="26">
        <f t="shared" ca="1" si="14"/>
        <v>42</v>
      </c>
      <c r="AB33" s="26">
        <f t="shared" ca="1" si="15"/>
        <v>21</v>
      </c>
      <c r="AC33" s="26">
        <f t="shared" ca="1" si="16"/>
        <v>35</v>
      </c>
      <c r="AD33" s="26">
        <f t="shared" ca="1" si="17"/>
        <v>7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2016:8:0:0:NORTH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2016:1:4:7:NORTH</v>
      </c>
      <c r="T34" s="33">
        <f t="shared" ca="1" si="18"/>
        <v>16</v>
      </c>
      <c r="U34" s="26">
        <f t="shared" ca="1" si="19"/>
        <v>1</v>
      </c>
      <c r="V34" s="26">
        <f t="shared" ca="1" si="12"/>
        <v>31</v>
      </c>
      <c r="W34" s="26">
        <f t="shared" ca="1" si="12"/>
        <v>9</v>
      </c>
      <c r="X34" s="26">
        <f t="shared" ca="1" si="12"/>
        <v>34</v>
      </c>
      <c r="Y34" s="26">
        <f t="shared" ca="1" si="12"/>
        <v>0</v>
      </c>
      <c r="Z34" s="26">
        <f t="shared" ca="1" si="13"/>
        <v>2</v>
      </c>
      <c r="AA34" s="26">
        <f t="shared" ca="1" si="14"/>
        <v>42</v>
      </c>
      <c r="AB34" s="26">
        <f t="shared" ca="1" si="15"/>
        <v>21</v>
      </c>
      <c r="AC34" s="26">
        <f t="shared" ca="1" si="16"/>
        <v>35</v>
      </c>
      <c r="AD34" s="26">
        <f t="shared" ca="1" si="17"/>
        <v>7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2016:9:0:0:NORTH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2016:1:5:7:NORTH</v>
      </c>
      <c r="T35" s="33">
        <f t="shared" ca="1" si="18"/>
        <v>27</v>
      </c>
      <c r="U35" s="26">
        <f t="shared" ca="1" si="19"/>
        <v>0</v>
      </c>
      <c r="V35" s="26">
        <f t="shared" ca="1" si="12"/>
        <v>25</v>
      </c>
      <c r="W35" s="26">
        <f t="shared" ca="1" si="12"/>
        <v>5</v>
      </c>
      <c r="X35" s="26">
        <f t="shared" ca="1" si="12"/>
        <v>27</v>
      </c>
      <c r="Y35" s="26">
        <f t="shared" ca="1" si="12"/>
        <v>0</v>
      </c>
      <c r="Z35" s="26">
        <f t="shared" ca="1" si="13"/>
        <v>2</v>
      </c>
      <c r="AA35" s="26">
        <f t="shared" ca="1" si="14"/>
        <v>42</v>
      </c>
      <c r="AB35" s="26">
        <f t="shared" ca="1" si="15"/>
        <v>21</v>
      </c>
      <c r="AC35" s="26">
        <f t="shared" ca="1" si="16"/>
        <v>35</v>
      </c>
      <c r="AD35" s="26">
        <f t="shared" ca="1" si="17"/>
        <v>7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2016:10:0:0:NORTH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2016:2:1:7:NORTH</v>
      </c>
      <c r="T36" s="33">
        <f t="shared" ca="1" si="18"/>
        <v>38</v>
      </c>
      <c r="U36" s="26">
        <f t="shared" ca="1" si="19"/>
        <v>0</v>
      </c>
      <c r="V36" s="26">
        <f t="shared" ca="1" si="12"/>
        <v>31</v>
      </c>
      <c r="W36" s="26">
        <f t="shared" ca="1" si="12"/>
        <v>5</v>
      </c>
      <c r="X36" s="26">
        <f t="shared" ca="1" si="12"/>
        <v>21</v>
      </c>
      <c r="Y36" s="26">
        <f t="shared" ca="1" si="12"/>
        <v>2</v>
      </c>
      <c r="Z36" s="26">
        <f t="shared" ca="1" si="13"/>
        <v>2</v>
      </c>
      <c r="AA36" s="26">
        <f t="shared" ca="1" si="14"/>
        <v>42</v>
      </c>
      <c r="AB36" s="26">
        <f t="shared" ca="1" si="15"/>
        <v>21</v>
      </c>
      <c r="AC36" s="26">
        <f t="shared" ca="1" si="16"/>
        <v>35</v>
      </c>
      <c r="AD36" s="26">
        <f t="shared" ca="1" si="17"/>
        <v>7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2016:11:0:0:NORTH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2016:2:2:7:NORTH</v>
      </c>
      <c r="T37" s="33">
        <f t="shared" ca="1" si="18"/>
        <v>49</v>
      </c>
      <c r="U37" s="26">
        <f t="shared" ca="1" si="19"/>
        <v>0</v>
      </c>
      <c r="V37" s="26">
        <f t="shared" ca="1" si="12"/>
        <v>28</v>
      </c>
      <c r="W37" s="26">
        <f t="shared" ca="1" si="12"/>
        <v>13</v>
      </c>
      <c r="X37" s="26">
        <f t="shared" ca="1" si="12"/>
        <v>30</v>
      </c>
      <c r="Y37" s="26">
        <f t="shared" ca="1" si="12"/>
        <v>5</v>
      </c>
      <c r="Z37" s="26">
        <f t="shared" ca="1" si="13"/>
        <v>2</v>
      </c>
      <c r="AA37" s="26">
        <f t="shared" ca="1" si="14"/>
        <v>42</v>
      </c>
      <c r="AB37" s="26">
        <f t="shared" ca="1" si="15"/>
        <v>21</v>
      </c>
      <c r="AC37" s="26">
        <f t="shared" ca="1" si="16"/>
        <v>35</v>
      </c>
      <c r="AD37" s="26">
        <f t="shared" ca="1" si="17"/>
        <v>7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2016:12:0:0:NORTH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2016:2:3:7:NORTH</v>
      </c>
      <c r="T38" s="33">
        <f t="shared" ca="1" si="18"/>
        <v>60</v>
      </c>
      <c r="U38" s="26">
        <f t="shared" ca="1" si="19"/>
        <v>0</v>
      </c>
      <c r="V38" s="26">
        <f t="shared" ca="1" si="12"/>
        <v>28</v>
      </c>
      <c r="W38" s="26">
        <f t="shared" ca="1" si="12"/>
        <v>10</v>
      </c>
      <c r="X38" s="26">
        <f t="shared" ca="1" si="12"/>
        <v>37</v>
      </c>
      <c r="Y38" s="26">
        <f t="shared" ca="1" si="12"/>
        <v>0</v>
      </c>
      <c r="Z38" s="26">
        <f t="shared" ca="1" si="13"/>
        <v>2</v>
      </c>
      <c r="AA38" s="26">
        <f t="shared" ca="1" si="14"/>
        <v>42</v>
      </c>
      <c r="AB38" s="26">
        <f t="shared" ca="1" si="15"/>
        <v>21</v>
      </c>
      <c r="AC38" s="26">
        <f t="shared" ca="1" si="16"/>
        <v>35</v>
      </c>
      <c r="AD38" s="26">
        <f t="shared" ca="1" si="17"/>
        <v>7</v>
      </c>
    </row>
    <row r="39" spans="1:30">
      <c r="A39" s="8" t="s">
        <v>1465</v>
      </c>
      <c r="B39" s="2" t="s">
        <v>1463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3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3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7</v>
      </c>
    </row>
    <row r="46" spans="1:30">
      <c r="A46" s="8" t="s">
        <v>626</v>
      </c>
      <c r="B46" s="8">
        <f ca="1">SUM($M$39:$O$39)</f>
        <v>3</v>
      </c>
    </row>
    <row r="47" spans="1:30">
      <c r="A47" s="8" t="s">
        <v>627</v>
      </c>
      <c r="B47" s="8">
        <f ca="1">SUM($J$39:$L$39)</f>
        <v>3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50%</v>
      </c>
      <c r="C48" s="36">
        <f ca="1">IFERROR(B47/SUM(B46:B47),"0")</f>
        <v>0.5</v>
      </c>
      <c r="D48" s="8" t="str">
        <f ca="1">TEXT(C48,"00%")</f>
        <v>50%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60
Stake Actual YTD 年度實際:    2</v>
      </c>
      <c r="C49" s="8">
        <f ca="1">INDIRECT(CONCATENATE($B$39,"$D$2"))</f>
        <v>60</v>
      </c>
      <c r="D49" s="8">
        <f ca="1">$G$39</f>
        <v>2</v>
      </c>
    </row>
    <row r="50" spans="1:4" ht="23.25">
      <c r="A50" s="8" t="s">
        <v>1410</v>
      </c>
      <c r="B50" s="59" t="str">
        <f ca="1">INDIRECT(CONCATENATE($B$39, "$B$1"))</f>
        <v>North Zone</v>
      </c>
    </row>
    <row r="51" spans="1:4">
      <c r="B51" s="57" t="str">
        <f ca="1">INDIRECT(CONCATENATE($B$39, "$B$2"))</f>
        <v>臺北北地帶</v>
      </c>
    </row>
    <row r="52" spans="1:4">
      <c r="B52" s="57" t="str">
        <f ca="1">INDIRECT(CONCATENATE($B$39, "$B$6"))</f>
        <v>North Stake</v>
      </c>
    </row>
    <row r="53" spans="1:4">
      <c r="B53" s="57" t="str">
        <f ca="1">INDIRECT(CONCATENATE($B$39, "$B$7"))</f>
        <v>臺北北支聯會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2015   2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1706</v>
      </c>
      <c r="B1" s="46" t="s">
        <v>1705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1420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$L$21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1016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1017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918</v>
      </c>
      <c r="B10" s="23" t="s">
        <v>923</v>
      </c>
      <c r="C10" s="4" t="s">
        <v>930</v>
      </c>
      <c r="D10" s="4" t="s">
        <v>931</v>
      </c>
      <c r="E10" s="4" t="str">
        <f>CONCATENATE(YEAR,":",MONTH,":",WEEK,":",WEEKDAY,":",$A10)</f>
        <v>2016:2:3:7:SHILIN_E</v>
      </c>
      <c r="F10" s="4">
        <f>MATCH($E10,REPORT_DATA_BY_COMP!$A:$A,0)</f>
        <v>526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9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919</v>
      </c>
      <c r="B11" s="23" t="s">
        <v>924</v>
      </c>
      <c r="C11" s="4" t="s">
        <v>932</v>
      </c>
      <c r="D11" s="4" t="s">
        <v>933</v>
      </c>
      <c r="E11" s="4" t="str">
        <f>CONCATENATE(YEAR,":",MONTH,":",WEEK,":",WEEKDAY,":",$A11)</f>
        <v>2016:2:3:7:TIANMU_E</v>
      </c>
      <c r="F11" s="4">
        <f>MATCH($E11,REPORT_DATA_BY_COMP!$A:$A,0)</f>
        <v>544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1</v>
      </c>
    </row>
    <row r="12" spans="1:22">
      <c r="A12" s="22" t="s">
        <v>920</v>
      </c>
      <c r="B12" s="23" t="s">
        <v>925</v>
      </c>
      <c r="C12" s="4" t="s">
        <v>934</v>
      </c>
      <c r="D12" s="4" t="s">
        <v>935</v>
      </c>
      <c r="E12" s="4" t="str">
        <f>CONCATENATE(YEAR,":",MONTH,":",WEEK,":",WEEKDAY,":",$A12)</f>
        <v>2016:2:3:7:SHILIN_S</v>
      </c>
      <c r="F12" s="4">
        <f>MATCH($E12,REPORT_DATA_BY_COMP!$A:$A,0)</f>
        <v>527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1409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0</v>
      </c>
      <c r="J13" s="12">
        <f t="shared" si="0"/>
        <v>1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10</v>
      </c>
      <c r="O13" s="12">
        <f t="shared" si="0"/>
        <v>1</v>
      </c>
      <c r="P13" s="12">
        <f t="shared" si="0"/>
        <v>8</v>
      </c>
      <c r="Q13" s="12">
        <f t="shared" si="0"/>
        <v>31</v>
      </c>
      <c r="R13" s="12">
        <f t="shared" si="0"/>
        <v>15</v>
      </c>
      <c r="S13" s="12">
        <f t="shared" si="0"/>
        <v>0</v>
      </c>
      <c r="T13" s="12">
        <f t="shared" si="0"/>
        <v>10</v>
      </c>
      <c r="U13" s="12">
        <f t="shared" si="0"/>
        <v>3</v>
      </c>
      <c r="V13" s="12">
        <f t="shared" si="0"/>
        <v>1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2016:2:1:7:SHILIN</v>
      </c>
      <c r="F16" s="14">
        <f>MATCH($E16,REPORT_DATA_BY_DISTRICT!$A:$A, 0)</f>
        <v>101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1</v>
      </c>
      <c r="J16" s="11">
        <f>IFERROR(INDEX(REPORT_DATA_BY_DISTRICT!$A:$AH,$F16,MATCH(J$8,REPORT_DATA_BY_DISTRICT!$A$1:$AH$1,0)), "")</f>
        <v>1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6</v>
      </c>
      <c r="O16" s="11">
        <f>IFERROR(INDEX(REPORT_DATA_BY_DISTRICT!$A:$AH,$F16,MATCH(O$8,REPORT_DATA_BY_DISTRICT!$A$1:$AH$1,0)), "")</f>
        <v>1</v>
      </c>
      <c r="P16" s="11">
        <f>IFERROR(INDEX(REPORT_DATA_BY_DISTRICT!$A:$AH,$F16,MATCH(P$8,REPORT_DATA_BY_DISTRICT!$A$1:$AH$1,0)), "")</f>
        <v>11</v>
      </c>
      <c r="Q16" s="11">
        <f>IFERROR(INDEX(REPORT_DATA_BY_DISTRICT!$A:$AH,$F16,MATCH(Q$8,REPORT_DATA_BY_DISTRICT!$A$1:$AH$1,0)), "")</f>
        <v>25</v>
      </c>
      <c r="R16" s="11">
        <f>IFERROR(INDEX(REPORT_DATA_BY_DISTRICT!$A:$AH,$F16,MATCH(R$8,REPORT_DATA_BY_DISTRICT!$A$1:$AH$1,0)), "")</f>
        <v>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7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2016:2:2:7:SHILIN</v>
      </c>
      <c r="F17" s="14">
        <f>MATCH($E17,REPORT_DATA_BY_DISTRICT!$A:$A, 0)</f>
        <v>131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0</v>
      </c>
      <c r="J17" s="11">
        <f>IFERROR(INDEX(REPORT_DATA_BY_DISTRICT!$A:$AH,$F17,MATCH(J$8,REPORT_DATA_BY_DISTRICT!$A$1:$AH$1,0)), "")</f>
        <v>2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6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11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15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5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2016:2:3:7:SHILIN</v>
      </c>
      <c r="F18" s="14">
        <f>MATCH($E18,REPORT_DATA_BY_DISTRICT!$A:$A, 0)</f>
        <v>160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0</v>
      </c>
      <c r="J18" s="11">
        <f>IFERROR(INDEX(REPORT_DATA_BY_DISTRICT!$A:$AH,$F18,MATCH(J$8,REPORT_DATA_BY_DISTRICT!$A$1:$AH$1,0)), "")</f>
        <v>1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10</v>
      </c>
      <c r="O18" s="11">
        <f>IFERROR(INDEX(REPORT_DATA_BY_DISTRICT!$A:$AH,$F18,MATCH(O$8,REPORT_DATA_BY_DISTRICT!$A$1:$AH$1,0)), "")</f>
        <v>1</v>
      </c>
      <c r="P18" s="11">
        <f>IFERROR(INDEX(REPORT_DATA_BY_DISTRICT!$A:$AH,$F18,MATCH(P$8,REPORT_DATA_BY_DISTRICT!$A$1:$AH$1,0)), "")</f>
        <v>8</v>
      </c>
      <c r="Q18" s="11">
        <f>IFERROR(INDEX(REPORT_DATA_BY_DISTRICT!$A:$AH,$F18,MATCH(Q$8,REPORT_DATA_BY_DISTRICT!$A$1:$AH$1,0)), "")</f>
        <v>31</v>
      </c>
      <c r="R18" s="11">
        <f>IFERROR(INDEX(REPORT_DATA_BY_DISTRICT!$A:$AH,$F18,MATCH(R$8,REPORT_DATA_BY_DISTRICT!$A$1:$AH$1,0)), "")</f>
        <v>15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10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1</v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2016:2:4:7:SHILIN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2016:2:5:7:SHILIN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0</v>
      </c>
      <c r="I21" s="19">
        <f t="shared" si="1"/>
        <v>1</v>
      </c>
      <c r="J21" s="19">
        <f>SUM(J16:J20)</f>
        <v>4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22</v>
      </c>
      <c r="O21" s="19">
        <f t="shared" si="1"/>
        <v>6</v>
      </c>
      <c r="P21" s="19">
        <f t="shared" si="1"/>
        <v>30</v>
      </c>
      <c r="Q21" s="19">
        <f t="shared" si="1"/>
        <v>90</v>
      </c>
      <c r="R21" s="19">
        <f t="shared" si="1"/>
        <v>35</v>
      </c>
      <c r="S21" s="19">
        <f t="shared" si="1"/>
        <v>1</v>
      </c>
      <c r="T21" s="19">
        <f t="shared" si="1"/>
        <v>22</v>
      </c>
      <c r="U21" s="19">
        <f t="shared" si="1"/>
        <v>7</v>
      </c>
      <c r="V21" s="19">
        <f t="shared" si="1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719" priority="63" operator="lessThan">
      <formula>0.5</formula>
    </cfRule>
    <cfRule type="cellIs" dxfId="718" priority="64" operator="greaterThan">
      <formula>0.5</formula>
    </cfRule>
  </conditionalFormatting>
  <conditionalFormatting sqref="N10">
    <cfRule type="cellIs" dxfId="717" priority="61" operator="lessThan">
      <formula>4.5</formula>
    </cfRule>
    <cfRule type="cellIs" dxfId="716" priority="62" operator="greaterThan">
      <formula>5.5</formula>
    </cfRule>
  </conditionalFormatting>
  <conditionalFormatting sqref="O10">
    <cfRule type="cellIs" dxfId="715" priority="59" operator="lessThan">
      <formula>1.5</formula>
    </cfRule>
    <cfRule type="cellIs" dxfId="714" priority="60" operator="greaterThan">
      <formula>2.5</formula>
    </cfRule>
  </conditionalFormatting>
  <conditionalFormatting sqref="P10">
    <cfRule type="cellIs" dxfId="713" priority="57" operator="lessThan">
      <formula>4.5</formula>
    </cfRule>
    <cfRule type="cellIs" dxfId="712" priority="58" operator="greaterThan">
      <formula>7.5</formula>
    </cfRule>
  </conditionalFormatting>
  <conditionalFormatting sqref="R10:S10">
    <cfRule type="cellIs" dxfId="711" priority="55" operator="lessThan">
      <formula>2.5</formula>
    </cfRule>
    <cfRule type="cellIs" dxfId="710" priority="56" operator="greaterThan">
      <formula>4.5</formula>
    </cfRule>
  </conditionalFormatting>
  <conditionalFormatting sqref="T10">
    <cfRule type="cellIs" dxfId="709" priority="53" operator="lessThan">
      <formula>2.5</formula>
    </cfRule>
    <cfRule type="cellIs" dxfId="708" priority="54" operator="greaterThan">
      <formula>4.5</formula>
    </cfRule>
  </conditionalFormatting>
  <conditionalFormatting sqref="U10">
    <cfRule type="cellIs" dxfId="707" priority="52" operator="greaterThan">
      <formula>1.5</formula>
    </cfRule>
  </conditionalFormatting>
  <conditionalFormatting sqref="L10:V10">
    <cfRule type="expression" dxfId="706" priority="49">
      <formula>L10=""</formula>
    </cfRule>
  </conditionalFormatting>
  <conditionalFormatting sqref="S10">
    <cfRule type="cellIs" dxfId="705" priority="50" operator="greaterThan">
      <formula>0.5</formula>
    </cfRule>
    <cfRule type="cellIs" dxfId="704" priority="51" operator="lessThan">
      <formula>0.5</formula>
    </cfRule>
  </conditionalFormatting>
  <conditionalFormatting sqref="L11:M11">
    <cfRule type="cellIs" dxfId="703" priority="47" operator="lessThan">
      <formula>0.5</formula>
    </cfRule>
    <cfRule type="cellIs" dxfId="702" priority="48" operator="greaterThan">
      <formula>0.5</formula>
    </cfRule>
  </conditionalFormatting>
  <conditionalFormatting sqref="N11">
    <cfRule type="cellIs" dxfId="701" priority="45" operator="lessThan">
      <formula>4.5</formula>
    </cfRule>
    <cfRule type="cellIs" dxfId="700" priority="46" operator="greaterThan">
      <formula>5.5</formula>
    </cfRule>
  </conditionalFormatting>
  <conditionalFormatting sqref="O11">
    <cfRule type="cellIs" dxfId="699" priority="43" operator="lessThan">
      <formula>1.5</formula>
    </cfRule>
    <cfRule type="cellIs" dxfId="698" priority="44" operator="greaterThan">
      <formula>2.5</formula>
    </cfRule>
  </conditionalFormatting>
  <conditionalFormatting sqref="P11">
    <cfRule type="cellIs" dxfId="697" priority="41" operator="lessThan">
      <formula>4.5</formula>
    </cfRule>
    <cfRule type="cellIs" dxfId="696" priority="42" operator="greaterThan">
      <formula>7.5</formula>
    </cfRule>
  </conditionalFormatting>
  <conditionalFormatting sqref="R11:S11">
    <cfRule type="cellIs" dxfId="695" priority="39" operator="lessThan">
      <formula>2.5</formula>
    </cfRule>
    <cfRule type="cellIs" dxfId="694" priority="40" operator="greaterThan">
      <formula>4.5</formula>
    </cfRule>
  </conditionalFormatting>
  <conditionalFormatting sqref="T11">
    <cfRule type="cellIs" dxfId="693" priority="37" operator="lessThan">
      <formula>2.5</formula>
    </cfRule>
    <cfRule type="cellIs" dxfId="692" priority="38" operator="greaterThan">
      <formula>4.5</formula>
    </cfRule>
  </conditionalFormatting>
  <conditionalFormatting sqref="U11">
    <cfRule type="cellIs" dxfId="691" priority="36" operator="greaterThan">
      <formula>1.5</formula>
    </cfRule>
  </conditionalFormatting>
  <conditionalFormatting sqref="L11:V11">
    <cfRule type="expression" dxfId="690" priority="33">
      <formula>L11=""</formula>
    </cfRule>
  </conditionalFormatting>
  <conditionalFormatting sqref="S11">
    <cfRule type="cellIs" dxfId="689" priority="34" operator="greaterThan">
      <formula>0.5</formula>
    </cfRule>
    <cfRule type="cellIs" dxfId="688" priority="35" operator="lessThan">
      <formula>0.5</formula>
    </cfRule>
  </conditionalFormatting>
  <conditionalFormatting sqref="L12:M12">
    <cfRule type="cellIs" dxfId="687" priority="31" operator="lessThan">
      <formula>0.5</formula>
    </cfRule>
    <cfRule type="cellIs" dxfId="686" priority="32" operator="greaterThan">
      <formula>0.5</formula>
    </cfRule>
  </conditionalFormatting>
  <conditionalFormatting sqref="N12">
    <cfRule type="cellIs" dxfId="685" priority="29" operator="lessThan">
      <formula>4.5</formula>
    </cfRule>
    <cfRule type="cellIs" dxfId="684" priority="30" operator="greaterThan">
      <formula>5.5</formula>
    </cfRule>
  </conditionalFormatting>
  <conditionalFormatting sqref="O12">
    <cfRule type="cellIs" dxfId="683" priority="27" operator="lessThan">
      <formula>1.5</formula>
    </cfRule>
    <cfRule type="cellIs" dxfId="682" priority="28" operator="greaterThan">
      <formula>2.5</formula>
    </cfRule>
  </conditionalFormatting>
  <conditionalFormatting sqref="P12">
    <cfRule type="cellIs" dxfId="681" priority="25" operator="lessThan">
      <formula>4.5</formula>
    </cfRule>
    <cfRule type="cellIs" dxfId="680" priority="26" operator="greaterThan">
      <formula>7.5</formula>
    </cfRule>
  </conditionalFormatting>
  <conditionalFormatting sqref="R12:S12">
    <cfRule type="cellIs" dxfId="679" priority="23" operator="lessThan">
      <formula>2.5</formula>
    </cfRule>
    <cfRule type="cellIs" dxfId="678" priority="24" operator="greaterThan">
      <formula>4.5</formula>
    </cfRule>
  </conditionalFormatting>
  <conditionalFormatting sqref="T12">
    <cfRule type="cellIs" dxfId="677" priority="21" operator="lessThan">
      <formula>2.5</formula>
    </cfRule>
    <cfRule type="cellIs" dxfId="676" priority="22" operator="greaterThan">
      <formula>4.5</formula>
    </cfRule>
  </conditionalFormatting>
  <conditionalFormatting sqref="U12">
    <cfRule type="cellIs" dxfId="675" priority="20" operator="greaterThan">
      <formula>1.5</formula>
    </cfRule>
  </conditionalFormatting>
  <conditionalFormatting sqref="L12:V12">
    <cfRule type="expression" dxfId="674" priority="17">
      <formula>L12=""</formula>
    </cfRule>
  </conditionalFormatting>
  <conditionalFormatting sqref="S12">
    <cfRule type="cellIs" dxfId="673" priority="18" operator="greaterThan">
      <formula>0.5</formula>
    </cfRule>
    <cfRule type="cellIs" dxfId="672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opLeftCell="A10" workbookViewId="0">
      <selection activeCell="D21" sqref="D21"/>
    </sheetView>
  </sheetViews>
  <sheetFormatPr defaultRowHeight="1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</row>
    <row r="2" spans="1:18">
      <c r="A2" t="s">
        <v>560</v>
      </c>
      <c r="B2" s="3" t="s">
        <v>128</v>
      </c>
      <c r="C2">
        <v>3</v>
      </c>
      <c r="D2">
        <v>4</v>
      </c>
      <c r="E2">
        <v>11</v>
      </c>
      <c r="F2">
        <v>19</v>
      </c>
      <c r="G2">
        <v>1</v>
      </c>
      <c r="H2">
        <v>0</v>
      </c>
      <c r="I2">
        <v>0</v>
      </c>
      <c r="J2">
        <v>51</v>
      </c>
      <c r="K2">
        <v>0</v>
      </c>
      <c r="L2">
        <v>37</v>
      </c>
      <c r="M2">
        <v>90</v>
      </c>
      <c r="N2">
        <v>21</v>
      </c>
      <c r="O2">
        <v>0</v>
      </c>
      <c r="P2">
        <v>13</v>
      </c>
      <c r="Q2">
        <v>0</v>
      </c>
      <c r="R2">
        <v>1</v>
      </c>
    </row>
    <row r="3" spans="1:18">
      <c r="A3" t="s">
        <v>561</v>
      </c>
      <c r="B3" s="3" t="s">
        <v>114</v>
      </c>
      <c r="C3">
        <v>0</v>
      </c>
      <c r="D3">
        <v>2</v>
      </c>
      <c r="E3">
        <v>13</v>
      </c>
      <c r="F3">
        <v>28</v>
      </c>
      <c r="G3">
        <v>8</v>
      </c>
      <c r="H3">
        <v>1</v>
      </c>
      <c r="I3">
        <v>0</v>
      </c>
      <c r="J3">
        <v>59</v>
      </c>
      <c r="K3">
        <v>0</v>
      </c>
      <c r="L3">
        <v>53</v>
      </c>
      <c r="M3">
        <v>48</v>
      </c>
      <c r="N3">
        <v>18</v>
      </c>
      <c r="O3">
        <v>0</v>
      </c>
      <c r="P3">
        <v>28</v>
      </c>
      <c r="Q3">
        <v>0</v>
      </c>
      <c r="R3">
        <v>0</v>
      </c>
    </row>
    <row r="4" spans="1:18">
      <c r="A4" t="s">
        <v>1473</v>
      </c>
      <c r="B4" s="3" t="s">
        <v>130</v>
      </c>
      <c r="C4">
        <v>9</v>
      </c>
      <c r="D4">
        <v>4</v>
      </c>
      <c r="E4">
        <v>20</v>
      </c>
      <c r="F4">
        <v>35</v>
      </c>
      <c r="G4">
        <v>7</v>
      </c>
      <c r="H4">
        <v>0</v>
      </c>
      <c r="I4">
        <v>0</v>
      </c>
      <c r="J4">
        <v>85</v>
      </c>
      <c r="K4">
        <v>0</v>
      </c>
      <c r="L4">
        <v>73</v>
      </c>
      <c r="M4">
        <v>94</v>
      </c>
      <c r="N4">
        <v>49</v>
      </c>
      <c r="O4">
        <v>0</v>
      </c>
      <c r="P4">
        <v>35</v>
      </c>
      <c r="Q4">
        <v>0</v>
      </c>
      <c r="R4">
        <v>0</v>
      </c>
    </row>
    <row r="5" spans="1:18">
      <c r="A5" t="s">
        <v>1474</v>
      </c>
      <c r="B5" s="3" t="s">
        <v>106</v>
      </c>
      <c r="C5">
        <v>1</v>
      </c>
      <c r="D5">
        <v>1</v>
      </c>
      <c r="E5">
        <v>22</v>
      </c>
      <c r="F5">
        <v>38</v>
      </c>
      <c r="G5">
        <v>6</v>
      </c>
      <c r="H5">
        <v>0</v>
      </c>
      <c r="I5">
        <v>0</v>
      </c>
      <c r="J5">
        <v>73</v>
      </c>
      <c r="K5">
        <v>0</v>
      </c>
      <c r="L5">
        <v>43</v>
      </c>
      <c r="M5">
        <v>58</v>
      </c>
      <c r="N5">
        <v>27</v>
      </c>
      <c r="O5">
        <v>0</v>
      </c>
      <c r="P5">
        <v>20</v>
      </c>
      <c r="Q5">
        <v>0</v>
      </c>
      <c r="R5">
        <v>0</v>
      </c>
    </row>
    <row r="6" spans="1:18">
      <c r="A6" t="s">
        <v>563</v>
      </c>
      <c r="B6" s="3" t="s">
        <v>96</v>
      </c>
      <c r="C6">
        <v>2</v>
      </c>
      <c r="D6">
        <v>2</v>
      </c>
      <c r="E6">
        <v>6</v>
      </c>
      <c r="F6">
        <v>18</v>
      </c>
      <c r="G6">
        <v>2</v>
      </c>
      <c r="H6">
        <v>0</v>
      </c>
      <c r="I6">
        <v>0</v>
      </c>
      <c r="J6">
        <v>32</v>
      </c>
      <c r="K6">
        <v>0</v>
      </c>
      <c r="L6">
        <v>23</v>
      </c>
      <c r="M6">
        <v>42</v>
      </c>
      <c r="N6">
        <v>18</v>
      </c>
      <c r="O6">
        <v>0</v>
      </c>
      <c r="P6">
        <v>13</v>
      </c>
      <c r="Q6">
        <v>0</v>
      </c>
      <c r="R6">
        <v>0</v>
      </c>
    </row>
    <row r="7" spans="1:18">
      <c r="A7" t="s">
        <v>565</v>
      </c>
      <c r="B7" s="3" t="s">
        <v>86</v>
      </c>
      <c r="C7">
        <v>1</v>
      </c>
      <c r="D7">
        <v>1</v>
      </c>
      <c r="E7">
        <v>11</v>
      </c>
      <c r="F7">
        <v>33</v>
      </c>
      <c r="G7">
        <v>8</v>
      </c>
      <c r="H7">
        <v>8</v>
      </c>
      <c r="I7">
        <v>0</v>
      </c>
      <c r="J7">
        <v>55</v>
      </c>
      <c r="K7">
        <v>0</v>
      </c>
      <c r="L7">
        <v>45</v>
      </c>
      <c r="M7">
        <v>61</v>
      </c>
      <c r="N7">
        <v>28</v>
      </c>
      <c r="O7">
        <v>0</v>
      </c>
      <c r="P7">
        <v>13</v>
      </c>
      <c r="Q7">
        <v>0</v>
      </c>
      <c r="R7">
        <v>0</v>
      </c>
    </row>
    <row r="8" spans="1:18">
      <c r="A8" t="s">
        <v>567</v>
      </c>
      <c r="B8" s="3" t="s">
        <v>88</v>
      </c>
      <c r="C8">
        <v>2</v>
      </c>
      <c r="D8">
        <v>3</v>
      </c>
      <c r="E8">
        <v>15</v>
      </c>
      <c r="F8">
        <v>35</v>
      </c>
      <c r="G8">
        <v>6</v>
      </c>
      <c r="H8">
        <v>1</v>
      </c>
      <c r="I8">
        <v>0</v>
      </c>
      <c r="J8">
        <v>84</v>
      </c>
      <c r="K8">
        <v>0</v>
      </c>
      <c r="L8">
        <v>52</v>
      </c>
      <c r="M8">
        <v>68</v>
      </c>
      <c r="N8">
        <v>35</v>
      </c>
      <c r="O8">
        <v>0</v>
      </c>
      <c r="P8">
        <v>25</v>
      </c>
      <c r="Q8">
        <v>0</v>
      </c>
      <c r="R8">
        <v>0</v>
      </c>
    </row>
    <row r="9" spans="1:18">
      <c r="A9" t="s">
        <v>568</v>
      </c>
      <c r="B9" s="3" t="s">
        <v>94</v>
      </c>
      <c r="C9">
        <v>1</v>
      </c>
      <c r="D9">
        <v>5</v>
      </c>
      <c r="E9">
        <v>9</v>
      </c>
      <c r="F9">
        <v>19</v>
      </c>
      <c r="G9">
        <v>4</v>
      </c>
      <c r="H9">
        <v>0</v>
      </c>
      <c r="I9">
        <v>0</v>
      </c>
      <c r="J9">
        <v>40</v>
      </c>
      <c r="K9">
        <v>0</v>
      </c>
      <c r="L9">
        <v>47</v>
      </c>
      <c r="M9">
        <v>68</v>
      </c>
      <c r="N9">
        <v>18</v>
      </c>
      <c r="O9">
        <v>0</v>
      </c>
      <c r="P9">
        <v>21</v>
      </c>
      <c r="Q9">
        <v>0</v>
      </c>
      <c r="R9">
        <v>0</v>
      </c>
    </row>
    <row r="10" spans="1:18">
      <c r="A10" t="s">
        <v>571</v>
      </c>
      <c r="B10" s="3" t="s">
        <v>267</v>
      </c>
      <c r="C10">
        <v>4</v>
      </c>
      <c r="D10">
        <v>2</v>
      </c>
      <c r="E10">
        <v>18</v>
      </c>
      <c r="F10">
        <v>23</v>
      </c>
      <c r="G10">
        <v>6</v>
      </c>
      <c r="H10">
        <v>0</v>
      </c>
      <c r="I10">
        <v>0</v>
      </c>
      <c r="J10">
        <v>65</v>
      </c>
      <c r="K10">
        <v>13</v>
      </c>
      <c r="L10">
        <v>81</v>
      </c>
      <c r="M10">
        <v>159</v>
      </c>
      <c r="N10">
        <v>49</v>
      </c>
      <c r="O10">
        <v>0</v>
      </c>
      <c r="P10">
        <v>31</v>
      </c>
      <c r="Q10">
        <v>6</v>
      </c>
      <c r="R10">
        <v>1</v>
      </c>
    </row>
    <row r="11" spans="1:18">
      <c r="A11" t="s">
        <v>572</v>
      </c>
      <c r="B11" s="3" t="s">
        <v>114</v>
      </c>
      <c r="C11">
        <v>0</v>
      </c>
      <c r="D11">
        <v>2</v>
      </c>
      <c r="E11">
        <v>16</v>
      </c>
      <c r="F11">
        <v>33</v>
      </c>
      <c r="G11">
        <v>18</v>
      </c>
      <c r="H11">
        <v>1</v>
      </c>
      <c r="I11">
        <v>1</v>
      </c>
      <c r="J11">
        <v>66</v>
      </c>
      <c r="K11">
        <v>27</v>
      </c>
      <c r="L11">
        <v>97</v>
      </c>
      <c r="M11">
        <v>118</v>
      </c>
      <c r="N11">
        <v>57</v>
      </c>
      <c r="O11">
        <v>0</v>
      </c>
      <c r="P11">
        <v>56</v>
      </c>
      <c r="Q11">
        <v>7</v>
      </c>
      <c r="R11">
        <v>0</v>
      </c>
    </row>
    <row r="12" spans="1:18">
      <c r="A12" t="s">
        <v>1475</v>
      </c>
      <c r="B12" s="3" t="s">
        <v>130</v>
      </c>
      <c r="C12">
        <v>6</v>
      </c>
      <c r="D12">
        <v>2</v>
      </c>
      <c r="E12">
        <v>19</v>
      </c>
      <c r="F12">
        <v>31</v>
      </c>
      <c r="G12">
        <v>10</v>
      </c>
      <c r="H12">
        <v>6</v>
      </c>
      <c r="I12">
        <v>3</v>
      </c>
      <c r="J12">
        <v>76</v>
      </c>
      <c r="K12">
        <v>21</v>
      </c>
      <c r="L12">
        <v>107</v>
      </c>
      <c r="M12">
        <v>143</v>
      </c>
      <c r="N12">
        <v>65</v>
      </c>
      <c r="O12">
        <v>0</v>
      </c>
      <c r="P12">
        <v>65</v>
      </c>
      <c r="Q12">
        <v>19</v>
      </c>
      <c r="R12">
        <v>0</v>
      </c>
    </row>
    <row r="13" spans="1:18">
      <c r="A13" t="s">
        <v>1476</v>
      </c>
      <c r="B13" s="3" t="s">
        <v>106</v>
      </c>
      <c r="C13">
        <v>0</v>
      </c>
      <c r="D13">
        <v>3</v>
      </c>
      <c r="E13">
        <v>26</v>
      </c>
      <c r="F13">
        <v>41</v>
      </c>
      <c r="G13">
        <v>6</v>
      </c>
      <c r="H13">
        <v>1</v>
      </c>
      <c r="I13">
        <v>1</v>
      </c>
      <c r="J13">
        <v>87</v>
      </c>
      <c r="K13">
        <v>24</v>
      </c>
      <c r="L13">
        <v>91</v>
      </c>
      <c r="M13">
        <v>146</v>
      </c>
      <c r="N13">
        <v>64</v>
      </c>
      <c r="O13">
        <v>0</v>
      </c>
      <c r="P13">
        <v>53</v>
      </c>
      <c r="Q13">
        <v>17</v>
      </c>
      <c r="R13">
        <v>4</v>
      </c>
    </row>
    <row r="14" spans="1:18">
      <c r="A14" t="s">
        <v>574</v>
      </c>
      <c r="B14" s="3" t="s">
        <v>96</v>
      </c>
      <c r="C14">
        <v>2</v>
      </c>
      <c r="D14">
        <v>1</v>
      </c>
      <c r="E14">
        <v>6</v>
      </c>
      <c r="F14">
        <v>18</v>
      </c>
      <c r="G14">
        <v>2</v>
      </c>
      <c r="H14">
        <v>1</v>
      </c>
      <c r="I14">
        <v>1</v>
      </c>
      <c r="J14">
        <v>31</v>
      </c>
      <c r="K14">
        <v>9</v>
      </c>
      <c r="L14">
        <v>37</v>
      </c>
      <c r="M14">
        <v>84</v>
      </c>
      <c r="N14">
        <v>34</v>
      </c>
      <c r="O14">
        <v>0</v>
      </c>
      <c r="P14">
        <v>27</v>
      </c>
      <c r="Q14">
        <v>11</v>
      </c>
      <c r="R14">
        <v>0</v>
      </c>
    </row>
    <row r="15" spans="1:18">
      <c r="A15" t="s">
        <v>576</v>
      </c>
      <c r="B15" s="3" t="s">
        <v>86</v>
      </c>
      <c r="C15">
        <v>0</v>
      </c>
      <c r="D15">
        <v>2</v>
      </c>
      <c r="E15">
        <v>14</v>
      </c>
      <c r="F15">
        <v>39</v>
      </c>
      <c r="G15">
        <v>13</v>
      </c>
      <c r="H15">
        <v>1</v>
      </c>
      <c r="I15">
        <v>1</v>
      </c>
      <c r="J15">
        <v>77</v>
      </c>
      <c r="K15">
        <v>22</v>
      </c>
      <c r="L15">
        <v>91</v>
      </c>
      <c r="M15">
        <v>131</v>
      </c>
      <c r="N15">
        <v>65</v>
      </c>
      <c r="O15">
        <v>0</v>
      </c>
      <c r="P15">
        <v>36</v>
      </c>
      <c r="Q15">
        <v>9</v>
      </c>
      <c r="R15">
        <v>0</v>
      </c>
    </row>
    <row r="16" spans="1:18">
      <c r="A16" t="s">
        <v>578</v>
      </c>
      <c r="B16" s="3" t="s">
        <v>88</v>
      </c>
      <c r="C16">
        <v>2</v>
      </c>
      <c r="D16">
        <v>2</v>
      </c>
      <c r="E16">
        <v>19</v>
      </c>
      <c r="F16">
        <v>34</v>
      </c>
      <c r="G16">
        <v>4</v>
      </c>
      <c r="H16">
        <v>1</v>
      </c>
      <c r="I16">
        <v>1</v>
      </c>
      <c r="J16">
        <v>84</v>
      </c>
      <c r="K16">
        <v>18</v>
      </c>
      <c r="L16">
        <v>89</v>
      </c>
      <c r="M16">
        <v>154</v>
      </c>
      <c r="N16">
        <v>67</v>
      </c>
      <c r="O16">
        <v>0</v>
      </c>
      <c r="P16">
        <v>53</v>
      </c>
      <c r="Q16">
        <v>10</v>
      </c>
      <c r="R16">
        <v>0</v>
      </c>
    </row>
    <row r="17" spans="1:18">
      <c r="A17" t="s">
        <v>579</v>
      </c>
      <c r="B17" s="3" t="s">
        <v>94</v>
      </c>
      <c r="C17">
        <v>0</v>
      </c>
      <c r="D17">
        <v>5</v>
      </c>
      <c r="E17">
        <v>12</v>
      </c>
      <c r="F17">
        <v>24</v>
      </c>
      <c r="G17">
        <v>4</v>
      </c>
      <c r="H17">
        <v>2</v>
      </c>
      <c r="I17">
        <v>2</v>
      </c>
      <c r="J17">
        <v>52</v>
      </c>
      <c r="K17">
        <v>16</v>
      </c>
      <c r="L17">
        <v>75</v>
      </c>
      <c r="M17">
        <v>121</v>
      </c>
      <c r="N17">
        <v>46</v>
      </c>
      <c r="O17">
        <v>0</v>
      </c>
      <c r="P17">
        <v>46</v>
      </c>
      <c r="Q17">
        <v>20</v>
      </c>
      <c r="R17">
        <v>0</v>
      </c>
    </row>
    <row r="18" spans="1:18">
      <c r="A18" t="s">
        <v>582</v>
      </c>
      <c r="B18" s="3" t="s">
        <v>267</v>
      </c>
      <c r="C18">
        <v>0</v>
      </c>
      <c r="D18">
        <v>0</v>
      </c>
      <c r="E18">
        <v>20</v>
      </c>
      <c r="F18">
        <v>22</v>
      </c>
      <c r="G18">
        <v>0</v>
      </c>
      <c r="H18">
        <v>4</v>
      </c>
      <c r="I18">
        <v>4</v>
      </c>
      <c r="J18">
        <v>57</v>
      </c>
      <c r="K18">
        <v>12</v>
      </c>
      <c r="L18">
        <v>66</v>
      </c>
      <c r="M18">
        <v>179</v>
      </c>
      <c r="N18">
        <v>45</v>
      </c>
      <c r="O18">
        <v>0</v>
      </c>
      <c r="P18">
        <v>42</v>
      </c>
      <c r="Q18">
        <v>7</v>
      </c>
      <c r="R18">
        <v>1</v>
      </c>
    </row>
    <row r="19" spans="1:18">
      <c r="A19" t="s">
        <v>583</v>
      </c>
      <c r="B19" s="3" t="s">
        <v>114</v>
      </c>
      <c r="C19">
        <v>0</v>
      </c>
      <c r="D19">
        <v>3</v>
      </c>
      <c r="E19">
        <v>14</v>
      </c>
      <c r="F19">
        <v>32</v>
      </c>
      <c r="G19">
        <v>1</v>
      </c>
      <c r="H19">
        <v>3</v>
      </c>
      <c r="I19">
        <v>3</v>
      </c>
      <c r="J19">
        <v>60</v>
      </c>
      <c r="K19">
        <v>21</v>
      </c>
      <c r="L19">
        <v>110</v>
      </c>
      <c r="M19">
        <v>115</v>
      </c>
      <c r="N19">
        <v>59</v>
      </c>
      <c r="O19">
        <v>0</v>
      </c>
      <c r="P19">
        <v>53</v>
      </c>
      <c r="Q19">
        <v>24</v>
      </c>
      <c r="R19">
        <v>1</v>
      </c>
    </row>
    <row r="20" spans="1:18">
      <c r="A20" t="s">
        <v>1477</v>
      </c>
      <c r="B20" s="3" t="s">
        <v>130</v>
      </c>
      <c r="C20">
        <v>2</v>
      </c>
      <c r="D20">
        <v>2</v>
      </c>
      <c r="E20">
        <v>24</v>
      </c>
      <c r="F20">
        <v>40</v>
      </c>
      <c r="G20">
        <v>3</v>
      </c>
      <c r="H20">
        <v>4</v>
      </c>
      <c r="I20">
        <v>4</v>
      </c>
      <c r="J20">
        <v>81</v>
      </c>
      <c r="K20">
        <v>36</v>
      </c>
      <c r="L20">
        <v>110</v>
      </c>
      <c r="M20">
        <v>168</v>
      </c>
      <c r="N20">
        <v>59</v>
      </c>
      <c r="O20">
        <v>0</v>
      </c>
      <c r="P20">
        <v>62</v>
      </c>
      <c r="Q20">
        <v>22</v>
      </c>
      <c r="R20">
        <v>1</v>
      </c>
    </row>
    <row r="21" spans="1:18">
      <c r="A21" t="s">
        <v>1478</v>
      </c>
      <c r="B21" s="3" t="s">
        <v>106</v>
      </c>
      <c r="C21">
        <v>1</v>
      </c>
      <c r="D21">
        <v>2</v>
      </c>
      <c r="E21">
        <v>28</v>
      </c>
      <c r="F21">
        <v>30</v>
      </c>
      <c r="G21">
        <v>3</v>
      </c>
      <c r="H21">
        <v>0</v>
      </c>
      <c r="I21">
        <v>0</v>
      </c>
      <c r="J21">
        <v>82</v>
      </c>
      <c r="K21">
        <v>27</v>
      </c>
      <c r="L21">
        <v>87</v>
      </c>
      <c r="M21">
        <v>153</v>
      </c>
      <c r="N21">
        <v>53</v>
      </c>
      <c r="O21">
        <v>0</v>
      </c>
      <c r="P21">
        <v>46</v>
      </c>
      <c r="Q21">
        <v>12</v>
      </c>
      <c r="R21">
        <v>4</v>
      </c>
    </row>
    <row r="22" spans="1:18">
      <c r="A22" t="s">
        <v>585</v>
      </c>
      <c r="B22" s="3" t="s">
        <v>96</v>
      </c>
      <c r="C22">
        <v>1</v>
      </c>
      <c r="D22">
        <v>3</v>
      </c>
      <c r="E22">
        <v>2</v>
      </c>
      <c r="F22">
        <v>13</v>
      </c>
      <c r="G22">
        <v>1</v>
      </c>
      <c r="H22">
        <v>0</v>
      </c>
      <c r="I22">
        <v>0</v>
      </c>
      <c r="J22">
        <v>25</v>
      </c>
      <c r="K22">
        <v>5</v>
      </c>
      <c r="L22">
        <v>37</v>
      </c>
      <c r="M22">
        <v>73</v>
      </c>
      <c r="N22">
        <v>27</v>
      </c>
      <c r="O22">
        <v>0</v>
      </c>
      <c r="P22">
        <v>28</v>
      </c>
      <c r="Q22">
        <v>6</v>
      </c>
      <c r="R22">
        <v>0</v>
      </c>
    </row>
    <row r="23" spans="1:18">
      <c r="A23" t="s">
        <v>587</v>
      </c>
      <c r="B23" s="3" t="s">
        <v>86</v>
      </c>
      <c r="C23">
        <v>0</v>
      </c>
      <c r="D23">
        <v>0</v>
      </c>
      <c r="E23">
        <v>23</v>
      </c>
      <c r="F23">
        <v>29</v>
      </c>
      <c r="G23">
        <v>0</v>
      </c>
      <c r="H23">
        <v>1</v>
      </c>
      <c r="I23">
        <v>1</v>
      </c>
      <c r="J23">
        <v>72</v>
      </c>
      <c r="K23">
        <v>29</v>
      </c>
      <c r="L23">
        <v>85</v>
      </c>
      <c r="M23">
        <v>145</v>
      </c>
      <c r="N23">
        <v>77</v>
      </c>
      <c r="O23">
        <v>0</v>
      </c>
      <c r="P23">
        <v>43</v>
      </c>
      <c r="Q23">
        <v>17</v>
      </c>
      <c r="R23">
        <v>0</v>
      </c>
    </row>
    <row r="24" spans="1:18">
      <c r="A24" t="s">
        <v>589</v>
      </c>
      <c r="B24" s="3" t="s">
        <v>88</v>
      </c>
      <c r="C24">
        <v>3</v>
      </c>
      <c r="D24">
        <v>1</v>
      </c>
      <c r="E24">
        <v>19</v>
      </c>
      <c r="F24">
        <v>30</v>
      </c>
      <c r="G24">
        <v>2</v>
      </c>
      <c r="H24">
        <v>2</v>
      </c>
      <c r="I24">
        <v>2</v>
      </c>
      <c r="J24">
        <v>81</v>
      </c>
      <c r="K24">
        <v>18</v>
      </c>
      <c r="L24">
        <v>84</v>
      </c>
      <c r="M24">
        <v>147</v>
      </c>
      <c r="N24">
        <v>53</v>
      </c>
      <c r="O24">
        <v>0</v>
      </c>
      <c r="P24">
        <v>64</v>
      </c>
      <c r="Q24">
        <v>11</v>
      </c>
      <c r="R24">
        <v>1</v>
      </c>
    </row>
    <row r="25" spans="1:18">
      <c r="A25" t="s">
        <v>590</v>
      </c>
      <c r="B25" s="3" t="s">
        <v>94</v>
      </c>
      <c r="C25">
        <v>0</v>
      </c>
      <c r="D25">
        <v>3</v>
      </c>
      <c r="E25">
        <v>13</v>
      </c>
      <c r="F25">
        <v>31</v>
      </c>
      <c r="G25">
        <v>0</v>
      </c>
      <c r="H25">
        <v>3</v>
      </c>
      <c r="I25">
        <v>3</v>
      </c>
      <c r="J25">
        <v>58</v>
      </c>
      <c r="K25">
        <v>17</v>
      </c>
      <c r="L25">
        <v>62</v>
      </c>
      <c r="M25">
        <v>137</v>
      </c>
      <c r="N25">
        <v>50</v>
      </c>
      <c r="O25">
        <v>0</v>
      </c>
      <c r="P25">
        <v>35</v>
      </c>
      <c r="Q25">
        <v>10</v>
      </c>
      <c r="R25">
        <v>0</v>
      </c>
    </row>
    <row r="26" spans="1:18">
      <c r="A26" t="s">
        <v>593</v>
      </c>
      <c r="B26" s="3" t="s">
        <v>267</v>
      </c>
      <c r="C26">
        <v>0</v>
      </c>
      <c r="D26">
        <v>1</v>
      </c>
      <c r="E26">
        <v>20</v>
      </c>
      <c r="F26">
        <v>32</v>
      </c>
      <c r="G26">
        <v>0</v>
      </c>
      <c r="H26">
        <v>0</v>
      </c>
      <c r="I26">
        <v>0</v>
      </c>
      <c r="J26">
        <v>76</v>
      </c>
      <c r="K26">
        <v>15</v>
      </c>
      <c r="L26">
        <v>86</v>
      </c>
      <c r="M26">
        <v>156</v>
      </c>
      <c r="N26">
        <v>71</v>
      </c>
      <c r="O26">
        <v>4</v>
      </c>
      <c r="P26">
        <v>41</v>
      </c>
      <c r="Q26">
        <v>5</v>
      </c>
      <c r="R26">
        <v>5</v>
      </c>
    </row>
    <row r="27" spans="1:18">
      <c r="A27" t="s">
        <v>594</v>
      </c>
      <c r="B27" s="3" t="s">
        <v>114</v>
      </c>
      <c r="C27">
        <v>0</v>
      </c>
      <c r="D27">
        <v>2</v>
      </c>
      <c r="E27">
        <v>18</v>
      </c>
      <c r="F27">
        <v>40</v>
      </c>
      <c r="G27">
        <v>0</v>
      </c>
      <c r="H27">
        <v>1</v>
      </c>
      <c r="I27">
        <v>0</v>
      </c>
      <c r="J27">
        <v>70</v>
      </c>
      <c r="K27">
        <v>24</v>
      </c>
      <c r="L27">
        <v>92</v>
      </c>
      <c r="M27">
        <v>163</v>
      </c>
      <c r="N27">
        <v>68</v>
      </c>
      <c r="O27">
        <v>0</v>
      </c>
      <c r="P27">
        <v>49</v>
      </c>
      <c r="Q27">
        <v>11</v>
      </c>
      <c r="R27">
        <v>1</v>
      </c>
    </row>
    <row r="28" spans="1:18">
      <c r="A28" t="s">
        <v>1479</v>
      </c>
      <c r="B28" s="3" t="s">
        <v>130</v>
      </c>
      <c r="C28">
        <v>2</v>
      </c>
      <c r="D28">
        <v>4</v>
      </c>
      <c r="E28">
        <v>25</v>
      </c>
      <c r="F28">
        <v>30</v>
      </c>
      <c r="G28">
        <v>0</v>
      </c>
      <c r="H28">
        <v>0</v>
      </c>
      <c r="I28">
        <v>0</v>
      </c>
      <c r="J28">
        <v>73</v>
      </c>
      <c r="K28">
        <v>18</v>
      </c>
      <c r="L28">
        <v>100</v>
      </c>
      <c r="M28">
        <v>206</v>
      </c>
      <c r="N28">
        <v>74</v>
      </c>
      <c r="O28">
        <v>0</v>
      </c>
      <c r="P28">
        <v>70</v>
      </c>
      <c r="Q28">
        <v>19</v>
      </c>
      <c r="R28">
        <v>0</v>
      </c>
    </row>
    <row r="29" spans="1:18">
      <c r="A29" t="s">
        <v>1480</v>
      </c>
      <c r="B29" s="3" t="s">
        <v>106</v>
      </c>
      <c r="C29">
        <v>0</v>
      </c>
      <c r="D29">
        <v>3</v>
      </c>
      <c r="E29">
        <v>23</v>
      </c>
      <c r="F29">
        <v>34</v>
      </c>
      <c r="G29">
        <v>1</v>
      </c>
      <c r="H29">
        <v>1</v>
      </c>
      <c r="I29">
        <v>1</v>
      </c>
      <c r="J29">
        <v>74</v>
      </c>
      <c r="K29">
        <v>16</v>
      </c>
      <c r="L29">
        <v>68</v>
      </c>
      <c r="M29">
        <v>128</v>
      </c>
      <c r="N29">
        <v>47</v>
      </c>
      <c r="O29">
        <v>1</v>
      </c>
      <c r="P29">
        <v>38</v>
      </c>
      <c r="Q29">
        <v>7</v>
      </c>
      <c r="R29">
        <v>0</v>
      </c>
    </row>
    <row r="30" spans="1:18">
      <c r="A30" t="s">
        <v>596</v>
      </c>
      <c r="B30" s="3" t="s">
        <v>96</v>
      </c>
      <c r="C30">
        <v>2</v>
      </c>
      <c r="D30">
        <v>3</v>
      </c>
      <c r="E30">
        <v>4</v>
      </c>
      <c r="F30">
        <v>10</v>
      </c>
      <c r="G30">
        <v>0</v>
      </c>
      <c r="H30">
        <v>0</v>
      </c>
      <c r="I30">
        <v>0</v>
      </c>
      <c r="J30">
        <v>31</v>
      </c>
      <c r="K30">
        <v>5</v>
      </c>
      <c r="L30">
        <v>46</v>
      </c>
      <c r="M30">
        <v>55</v>
      </c>
      <c r="N30">
        <v>21</v>
      </c>
      <c r="O30">
        <v>2</v>
      </c>
      <c r="P30">
        <v>24</v>
      </c>
      <c r="Q30">
        <v>6</v>
      </c>
      <c r="R30">
        <v>0</v>
      </c>
    </row>
    <row r="31" spans="1:18">
      <c r="A31" t="s">
        <v>598</v>
      </c>
      <c r="B31" s="3" t="s">
        <v>86</v>
      </c>
      <c r="C31">
        <v>0</v>
      </c>
      <c r="D31">
        <v>1</v>
      </c>
      <c r="E31">
        <v>25</v>
      </c>
      <c r="F31">
        <v>34</v>
      </c>
      <c r="G31">
        <v>0</v>
      </c>
      <c r="H31">
        <v>0</v>
      </c>
      <c r="I31">
        <v>0</v>
      </c>
      <c r="J31">
        <v>81</v>
      </c>
      <c r="K31">
        <v>17</v>
      </c>
      <c r="L31">
        <v>87</v>
      </c>
      <c r="M31">
        <v>130</v>
      </c>
      <c r="N31">
        <v>71</v>
      </c>
      <c r="O31">
        <v>0</v>
      </c>
      <c r="P31">
        <v>43</v>
      </c>
      <c r="Q31">
        <v>13</v>
      </c>
      <c r="R31">
        <v>0</v>
      </c>
    </row>
    <row r="32" spans="1:18">
      <c r="A32" t="s">
        <v>600</v>
      </c>
      <c r="B32" s="3" t="s">
        <v>88</v>
      </c>
      <c r="C32">
        <v>3</v>
      </c>
      <c r="D32">
        <v>0</v>
      </c>
      <c r="E32">
        <v>15</v>
      </c>
      <c r="F32">
        <v>32</v>
      </c>
      <c r="G32">
        <v>0</v>
      </c>
      <c r="H32">
        <v>1</v>
      </c>
      <c r="I32">
        <v>1</v>
      </c>
      <c r="J32">
        <v>82</v>
      </c>
      <c r="K32">
        <v>15</v>
      </c>
      <c r="L32">
        <v>85</v>
      </c>
      <c r="M32">
        <v>171</v>
      </c>
      <c r="N32">
        <v>57</v>
      </c>
      <c r="O32">
        <v>0</v>
      </c>
      <c r="P32">
        <v>43</v>
      </c>
      <c r="Q32">
        <v>12</v>
      </c>
      <c r="R32">
        <v>0</v>
      </c>
    </row>
    <row r="33" spans="1:18">
      <c r="A33" t="s">
        <v>601</v>
      </c>
      <c r="B33" s="3" t="s">
        <v>94</v>
      </c>
      <c r="C33">
        <v>1</v>
      </c>
      <c r="D33">
        <v>3</v>
      </c>
      <c r="E33">
        <v>17</v>
      </c>
      <c r="F33">
        <v>26</v>
      </c>
      <c r="G33">
        <v>0</v>
      </c>
      <c r="H33">
        <v>0</v>
      </c>
      <c r="I33">
        <v>0</v>
      </c>
      <c r="J33">
        <v>58</v>
      </c>
      <c r="K33">
        <v>13</v>
      </c>
      <c r="L33">
        <v>71</v>
      </c>
      <c r="M33">
        <v>118</v>
      </c>
      <c r="N33">
        <v>43</v>
      </c>
      <c r="O33">
        <v>1</v>
      </c>
      <c r="P33">
        <v>52</v>
      </c>
      <c r="Q33">
        <v>16</v>
      </c>
      <c r="R33">
        <v>0</v>
      </c>
    </row>
    <row r="34" spans="1:18">
      <c r="A34" t="s">
        <v>1041</v>
      </c>
      <c r="B34" s="3" t="s">
        <v>1151</v>
      </c>
      <c r="C34">
        <v>0</v>
      </c>
      <c r="D34">
        <v>2</v>
      </c>
      <c r="E34">
        <v>22</v>
      </c>
      <c r="F34">
        <v>26</v>
      </c>
      <c r="G34">
        <v>1</v>
      </c>
      <c r="H34">
        <v>0</v>
      </c>
      <c r="I34">
        <v>0</v>
      </c>
      <c r="J34">
        <v>81</v>
      </c>
      <c r="K34">
        <v>22</v>
      </c>
      <c r="L34">
        <v>76</v>
      </c>
      <c r="M34">
        <v>120</v>
      </c>
      <c r="N34">
        <v>63</v>
      </c>
      <c r="O34">
        <v>8</v>
      </c>
      <c r="P34">
        <v>41</v>
      </c>
      <c r="Q34">
        <v>12</v>
      </c>
      <c r="R34">
        <v>1</v>
      </c>
    </row>
    <row r="35" spans="1:18">
      <c r="A35" t="s">
        <v>1123</v>
      </c>
      <c r="B35" s="3" t="s">
        <v>114</v>
      </c>
      <c r="C35">
        <v>0</v>
      </c>
      <c r="D35">
        <v>2</v>
      </c>
      <c r="E35">
        <v>14</v>
      </c>
      <c r="F35">
        <v>34</v>
      </c>
      <c r="G35">
        <v>2</v>
      </c>
      <c r="H35">
        <v>1</v>
      </c>
      <c r="I35">
        <v>2</v>
      </c>
      <c r="J35">
        <v>63</v>
      </c>
      <c r="K35">
        <v>21</v>
      </c>
      <c r="L35">
        <v>57</v>
      </c>
      <c r="M35">
        <v>135</v>
      </c>
      <c r="N35">
        <v>47</v>
      </c>
      <c r="O35">
        <v>2</v>
      </c>
      <c r="P35">
        <v>49</v>
      </c>
      <c r="Q35">
        <v>17</v>
      </c>
      <c r="R35">
        <v>0</v>
      </c>
    </row>
    <row r="36" spans="1:18">
      <c r="A36" t="s">
        <v>1481</v>
      </c>
      <c r="B36" s="3" t="s">
        <v>130</v>
      </c>
      <c r="C36">
        <v>2</v>
      </c>
      <c r="D36">
        <v>6</v>
      </c>
      <c r="E36">
        <v>17</v>
      </c>
      <c r="F36">
        <v>24</v>
      </c>
      <c r="G36">
        <v>4</v>
      </c>
      <c r="H36">
        <v>2</v>
      </c>
      <c r="I36">
        <v>2</v>
      </c>
      <c r="J36">
        <v>57</v>
      </c>
      <c r="K36">
        <v>27</v>
      </c>
      <c r="L36">
        <v>84</v>
      </c>
      <c r="M36">
        <v>155</v>
      </c>
      <c r="N36">
        <v>55</v>
      </c>
      <c r="O36">
        <v>8</v>
      </c>
      <c r="P36">
        <v>61</v>
      </c>
      <c r="Q36">
        <v>20</v>
      </c>
      <c r="R36">
        <v>1</v>
      </c>
    </row>
    <row r="37" spans="1:18">
      <c r="A37" t="s">
        <v>1482</v>
      </c>
      <c r="B37" s="3" t="s">
        <v>106</v>
      </c>
      <c r="C37">
        <v>3</v>
      </c>
      <c r="D37">
        <v>4</v>
      </c>
      <c r="E37">
        <v>26</v>
      </c>
      <c r="F37">
        <v>32</v>
      </c>
      <c r="G37">
        <v>4</v>
      </c>
      <c r="H37">
        <v>0</v>
      </c>
      <c r="I37">
        <v>0</v>
      </c>
      <c r="J37">
        <v>77</v>
      </c>
      <c r="K37">
        <v>21</v>
      </c>
      <c r="L37">
        <v>63</v>
      </c>
      <c r="M37">
        <v>117</v>
      </c>
      <c r="N37">
        <v>58</v>
      </c>
      <c r="O37">
        <v>8</v>
      </c>
      <c r="P37">
        <v>44</v>
      </c>
      <c r="Q37">
        <v>21</v>
      </c>
      <c r="R37">
        <v>0</v>
      </c>
    </row>
    <row r="38" spans="1:18">
      <c r="A38" t="s">
        <v>1121</v>
      </c>
      <c r="B38" s="3" t="s">
        <v>96</v>
      </c>
      <c r="C38">
        <v>2</v>
      </c>
      <c r="D38">
        <v>4</v>
      </c>
      <c r="E38">
        <v>4</v>
      </c>
      <c r="F38">
        <v>9</v>
      </c>
      <c r="G38">
        <v>0</v>
      </c>
      <c r="H38">
        <v>0</v>
      </c>
      <c r="I38">
        <v>0</v>
      </c>
      <c r="J38">
        <v>28</v>
      </c>
      <c r="K38">
        <v>13</v>
      </c>
      <c r="L38">
        <v>36</v>
      </c>
      <c r="M38">
        <v>64</v>
      </c>
      <c r="N38">
        <v>30</v>
      </c>
      <c r="O38">
        <v>5</v>
      </c>
      <c r="P38">
        <v>20</v>
      </c>
      <c r="Q38">
        <v>9</v>
      </c>
      <c r="R38">
        <v>0</v>
      </c>
    </row>
    <row r="39" spans="1:18">
      <c r="A39" t="s">
        <v>1125</v>
      </c>
      <c r="B39" s="3" t="s">
        <v>86</v>
      </c>
      <c r="C39">
        <v>0</v>
      </c>
      <c r="D39">
        <v>2</v>
      </c>
      <c r="E39">
        <v>29</v>
      </c>
      <c r="F39">
        <v>27</v>
      </c>
      <c r="G39">
        <v>2</v>
      </c>
      <c r="H39">
        <v>0</v>
      </c>
      <c r="I39">
        <v>0</v>
      </c>
      <c r="J39">
        <v>80</v>
      </c>
      <c r="K39">
        <v>34</v>
      </c>
      <c r="L39">
        <v>90</v>
      </c>
      <c r="M39">
        <v>125</v>
      </c>
      <c r="N39">
        <v>75</v>
      </c>
      <c r="O39">
        <v>2</v>
      </c>
      <c r="P39">
        <v>46</v>
      </c>
      <c r="Q39">
        <v>20</v>
      </c>
      <c r="R39">
        <v>0</v>
      </c>
    </row>
    <row r="40" spans="1:18">
      <c r="A40" t="s">
        <v>1042</v>
      </c>
      <c r="B40" s="3" t="s">
        <v>88</v>
      </c>
      <c r="C40">
        <v>2</v>
      </c>
      <c r="D40">
        <v>1</v>
      </c>
      <c r="E40">
        <v>9</v>
      </c>
      <c r="F40">
        <v>35</v>
      </c>
      <c r="G40">
        <v>1</v>
      </c>
      <c r="H40">
        <v>1</v>
      </c>
      <c r="I40">
        <v>1</v>
      </c>
      <c r="J40">
        <v>80</v>
      </c>
      <c r="K40">
        <v>28</v>
      </c>
      <c r="L40">
        <v>57</v>
      </c>
      <c r="M40">
        <v>145</v>
      </c>
      <c r="N40">
        <v>68</v>
      </c>
      <c r="O40">
        <v>5</v>
      </c>
      <c r="P40">
        <v>53</v>
      </c>
      <c r="Q40">
        <v>24</v>
      </c>
      <c r="R40">
        <v>0</v>
      </c>
    </row>
    <row r="41" spans="1:18">
      <c r="A41" s="8" t="s">
        <v>1043</v>
      </c>
      <c r="B41" s="3" t="s">
        <v>94</v>
      </c>
      <c r="C41" s="8">
        <v>1</v>
      </c>
      <c r="D41" s="8">
        <v>5</v>
      </c>
      <c r="E41" s="8">
        <v>15</v>
      </c>
      <c r="F41" s="8">
        <v>24</v>
      </c>
      <c r="G41" s="8">
        <v>1</v>
      </c>
      <c r="H41" s="8">
        <v>0</v>
      </c>
      <c r="I41" s="8">
        <v>0</v>
      </c>
      <c r="J41" s="8">
        <v>58</v>
      </c>
      <c r="K41" s="8">
        <v>24</v>
      </c>
      <c r="L41" s="8">
        <v>40</v>
      </c>
      <c r="M41" s="8">
        <v>66</v>
      </c>
      <c r="N41" s="8">
        <v>33</v>
      </c>
      <c r="O41" s="8">
        <v>3</v>
      </c>
      <c r="P41" s="8">
        <v>39</v>
      </c>
      <c r="Q41" s="8">
        <v>15</v>
      </c>
      <c r="R41" s="8">
        <v>0</v>
      </c>
    </row>
    <row r="42" spans="1:18">
      <c r="A42" s="8" t="s">
        <v>1721</v>
      </c>
      <c r="B42" s="3" t="s">
        <v>128</v>
      </c>
      <c r="C42" s="8">
        <v>1</v>
      </c>
      <c r="D42" s="8">
        <v>2</v>
      </c>
      <c r="E42" s="8">
        <v>14</v>
      </c>
      <c r="F42" s="8">
        <v>21</v>
      </c>
      <c r="G42" s="8">
        <v>3</v>
      </c>
      <c r="H42" s="8">
        <v>1</v>
      </c>
      <c r="I42" s="8">
        <v>1</v>
      </c>
      <c r="J42" s="8">
        <v>65</v>
      </c>
      <c r="K42" s="8">
        <v>20</v>
      </c>
      <c r="L42" s="8">
        <v>93</v>
      </c>
      <c r="M42" s="8">
        <v>139</v>
      </c>
      <c r="N42" s="8">
        <v>55</v>
      </c>
      <c r="O42" s="8">
        <v>6</v>
      </c>
      <c r="P42" s="8">
        <v>39</v>
      </c>
      <c r="Q42" s="8">
        <v>9</v>
      </c>
      <c r="R42" s="8">
        <v>1</v>
      </c>
    </row>
    <row r="43" spans="1:18">
      <c r="A43" s="8" t="s">
        <v>1847</v>
      </c>
      <c r="B43" s="3" t="s">
        <v>114</v>
      </c>
      <c r="C43" s="8">
        <v>0</v>
      </c>
      <c r="D43" s="8">
        <v>1</v>
      </c>
      <c r="E43" s="8">
        <v>16</v>
      </c>
      <c r="F43" s="8">
        <v>29</v>
      </c>
      <c r="G43" s="8">
        <v>0</v>
      </c>
      <c r="H43" s="8">
        <v>2</v>
      </c>
      <c r="I43" s="8">
        <v>2</v>
      </c>
      <c r="J43" s="8">
        <v>61</v>
      </c>
      <c r="K43" s="8">
        <v>26</v>
      </c>
      <c r="L43" s="8">
        <v>103</v>
      </c>
      <c r="M43" s="8">
        <v>135</v>
      </c>
      <c r="N43" s="8">
        <v>59</v>
      </c>
      <c r="O43" s="8">
        <v>0</v>
      </c>
      <c r="P43" s="8">
        <v>57</v>
      </c>
      <c r="Q43" s="8">
        <v>16</v>
      </c>
      <c r="R43" s="8">
        <v>2</v>
      </c>
    </row>
    <row r="44" spans="1:18">
      <c r="A44" s="8" t="s">
        <v>1742</v>
      </c>
      <c r="B44" s="3" t="s">
        <v>130</v>
      </c>
      <c r="C44" s="8">
        <v>3</v>
      </c>
      <c r="D44" s="8">
        <v>6</v>
      </c>
      <c r="E44" s="8">
        <v>18</v>
      </c>
      <c r="F44" s="8">
        <v>30</v>
      </c>
      <c r="G44" s="8">
        <v>5</v>
      </c>
      <c r="H44" s="8">
        <v>2</v>
      </c>
      <c r="I44" s="8">
        <v>2</v>
      </c>
      <c r="J44" s="8">
        <v>65</v>
      </c>
      <c r="K44" s="8">
        <v>30</v>
      </c>
      <c r="L44" s="8">
        <v>113</v>
      </c>
      <c r="M44" s="8">
        <v>174</v>
      </c>
      <c r="N44" s="8">
        <v>75</v>
      </c>
      <c r="O44" s="8">
        <v>2</v>
      </c>
      <c r="P44" s="8">
        <v>69</v>
      </c>
      <c r="Q44" s="8">
        <v>31</v>
      </c>
      <c r="R44" s="8">
        <v>2</v>
      </c>
    </row>
    <row r="45" spans="1:18">
      <c r="A45" s="8" t="s">
        <v>1743</v>
      </c>
      <c r="B45" s="3" t="s">
        <v>106</v>
      </c>
      <c r="C45" s="8">
        <v>1</v>
      </c>
      <c r="D45" s="8">
        <v>4</v>
      </c>
      <c r="E45" s="8">
        <v>26</v>
      </c>
      <c r="F45" s="8">
        <v>26</v>
      </c>
      <c r="G45" s="8">
        <v>3</v>
      </c>
      <c r="H45" s="8">
        <v>3</v>
      </c>
      <c r="I45" s="8">
        <v>3</v>
      </c>
      <c r="J45" s="8">
        <v>72</v>
      </c>
      <c r="K45" s="8">
        <v>22</v>
      </c>
      <c r="L45" s="8">
        <v>84</v>
      </c>
      <c r="M45" s="8">
        <v>162</v>
      </c>
      <c r="N45" s="8">
        <v>71</v>
      </c>
      <c r="O45" s="8">
        <v>1</v>
      </c>
      <c r="P45" s="8">
        <v>44</v>
      </c>
      <c r="Q45" s="8">
        <v>21</v>
      </c>
      <c r="R45" s="8">
        <v>1</v>
      </c>
    </row>
    <row r="46" spans="1:18">
      <c r="A46" s="8" t="s">
        <v>1723</v>
      </c>
      <c r="B46" s="3" t="s">
        <v>96</v>
      </c>
      <c r="C46" s="8">
        <v>2</v>
      </c>
      <c r="D46" s="8">
        <v>3</v>
      </c>
      <c r="E46" s="8">
        <v>4</v>
      </c>
      <c r="F46" s="8">
        <v>5</v>
      </c>
      <c r="G46" s="8">
        <v>0</v>
      </c>
      <c r="H46" s="8">
        <v>0</v>
      </c>
      <c r="I46" s="8">
        <v>0</v>
      </c>
      <c r="J46" s="8">
        <v>28</v>
      </c>
      <c r="K46" s="8">
        <v>10</v>
      </c>
      <c r="L46" s="8">
        <v>40</v>
      </c>
      <c r="M46" s="8">
        <v>66</v>
      </c>
      <c r="N46" s="8">
        <v>37</v>
      </c>
      <c r="O46" s="8">
        <v>0</v>
      </c>
      <c r="P46" s="8">
        <v>26</v>
      </c>
      <c r="Q46" s="8">
        <v>8</v>
      </c>
      <c r="R46" s="8">
        <v>1</v>
      </c>
    </row>
    <row r="47" spans="1:18">
      <c r="A47" s="8" t="s">
        <v>1724</v>
      </c>
      <c r="B47" s="3" t="s">
        <v>86</v>
      </c>
      <c r="C47" s="8">
        <v>1</v>
      </c>
      <c r="D47" s="8">
        <v>3</v>
      </c>
      <c r="E47" s="8">
        <v>24</v>
      </c>
      <c r="F47" s="8">
        <v>23</v>
      </c>
      <c r="G47" s="8">
        <v>3</v>
      </c>
      <c r="H47" s="8">
        <v>2</v>
      </c>
      <c r="I47" s="8">
        <v>2</v>
      </c>
      <c r="J47" s="8">
        <v>74</v>
      </c>
      <c r="K47" s="8">
        <v>34</v>
      </c>
      <c r="L47" s="8">
        <v>119</v>
      </c>
      <c r="M47" s="8">
        <v>100</v>
      </c>
      <c r="N47" s="8">
        <v>62</v>
      </c>
      <c r="O47" s="8">
        <v>5</v>
      </c>
      <c r="P47" s="8">
        <v>49</v>
      </c>
      <c r="Q47" s="8">
        <v>20</v>
      </c>
      <c r="R47" s="8">
        <v>2</v>
      </c>
    </row>
    <row r="48" spans="1:18">
      <c r="A48" s="8" t="s">
        <v>1741</v>
      </c>
      <c r="B48" s="3" t="s">
        <v>88</v>
      </c>
      <c r="C48" s="8">
        <v>0</v>
      </c>
      <c r="D48" s="8">
        <v>2</v>
      </c>
      <c r="E48" s="8">
        <v>16</v>
      </c>
      <c r="F48" s="8">
        <v>27</v>
      </c>
      <c r="G48" s="8">
        <v>1</v>
      </c>
      <c r="H48" s="8">
        <v>1</v>
      </c>
      <c r="I48" s="8">
        <v>0</v>
      </c>
      <c r="J48" s="8">
        <v>78</v>
      </c>
      <c r="K48" s="8">
        <v>34</v>
      </c>
      <c r="L48" s="8">
        <v>104</v>
      </c>
      <c r="M48" s="8">
        <v>119</v>
      </c>
      <c r="N48" s="8">
        <v>79</v>
      </c>
      <c r="O48" s="8">
        <v>2</v>
      </c>
      <c r="P48" s="8">
        <v>44</v>
      </c>
      <c r="Q48" s="8">
        <v>26</v>
      </c>
      <c r="R48" s="8">
        <v>0</v>
      </c>
    </row>
    <row r="49" spans="1:18">
      <c r="A49" s="8" t="s">
        <v>1726</v>
      </c>
      <c r="B49" s="3" t="s">
        <v>94</v>
      </c>
      <c r="C49" s="8">
        <v>1</v>
      </c>
      <c r="D49" s="8">
        <v>3</v>
      </c>
      <c r="E49" s="8">
        <v>14</v>
      </c>
      <c r="F49" s="8">
        <v>29</v>
      </c>
      <c r="G49" s="8">
        <v>2</v>
      </c>
      <c r="H49" s="8">
        <v>2</v>
      </c>
      <c r="I49" s="8">
        <v>2</v>
      </c>
      <c r="J49" s="8">
        <v>68</v>
      </c>
      <c r="K49" s="8">
        <v>27</v>
      </c>
      <c r="L49" s="8">
        <v>73</v>
      </c>
      <c r="M49" s="8">
        <v>89</v>
      </c>
      <c r="N49" s="8">
        <v>57</v>
      </c>
      <c r="O49" s="8">
        <v>8</v>
      </c>
      <c r="P49" s="8">
        <v>47</v>
      </c>
      <c r="Q49" s="8">
        <v>15</v>
      </c>
      <c r="R49" s="8">
        <v>2</v>
      </c>
    </row>
  </sheetData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1707</v>
      </c>
      <c r="B1" s="46" t="s">
        <v>1708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1420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1016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1017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921</v>
      </c>
      <c r="B10" s="23" t="s">
        <v>926</v>
      </c>
      <c r="C10" s="4" t="s">
        <v>936</v>
      </c>
      <c r="D10" s="4" t="s">
        <v>937</v>
      </c>
      <c r="E10" s="4" t="str">
        <f>CONCATENATE(YEAR,":",MONTH,":",WEEK,":",WEEKDAY,":",$A10)</f>
        <v>2016:2:3:7:BEITOU_E</v>
      </c>
      <c r="F10" s="4">
        <f>MATCH($E10,REPORT_DATA_BY_COMP!$A:$A,0)</f>
        <v>494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7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0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1019</v>
      </c>
      <c r="B11" s="23" t="s">
        <v>927</v>
      </c>
      <c r="C11" s="4" t="s">
        <v>938</v>
      </c>
      <c r="D11" s="4" t="s">
        <v>939</v>
      </c>
      <c r="E11" s="4" t="str">
        <f>CONCATENATE(YEAR,":",MONTH,":",WEEK,":",WEEKDAY,":",$A11)</f>
        <v>2016:2:3:7:DANSHUI_B_E</v>
      </c>
      <c r="F11" s="4">
        <f>MATCH($E11,REPORT_DATA_BY_COMP!$A:$A,0)</f>
        <v>498</v>
      </c>
      <c r="G11" s="11">
        <f>IFERROR(INDEX(REPORT_DATA_BY_COMP!$A:$AH,$F11,MATCH(G$8,REPORT_DATA_BY_COMP!$A$1:$AH$1,0)), "")</f>
        <v>1</v>
      </c>
      <c r="H11" s="11">
        <f>IFERROR(INDEX(REPORT_DATA_BY_COMP!$A:$AH,$F11,MATCH(H$8,REPORT_DATA_BY_COMP!$A$1:$AH$1,0)), "")</f>
        <v>2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1020</v>
      </c>
      <c r="B12" s="23" t="s">
        <v>928</v>
      </c>
      <c r="C12" s="4" t="s">
        <v>940</v>
      </c>
      <c r="D12" s="4" t="s">
        <v>941</v>
      </c>
      <c r="E12" s="4" t="str">
        <f>CONCATENATE(YEAR,":",MONTH,":",WEEK,":",WEEKDAY,":",$A12)</f>
        <v>2016:2:3:7:DANSHUI_A_E</v>
      </c>
      <c r="F12" s="4">
        <f>MATCH($E12,REPORT_DATA_BY_COMP!$A:$A,0)</f>
        <v>497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922</v>
      </c>
      <c r="B13" s="23" t="s">
        <v>929</v>
      </c>
      <c r="C13" s="4" t="s">
        <v>942</v>
      </c>
      <c r="D13" s="4" t="s">
        <v>943</v>
      </c>
      <c r="E13" s="4" t="str">
        <f>CONCATENATE(YEAR,":",MONTH,":",WEEK,":",WEEKDAY,":",$A13)</f>
        <v>2016:2:3:7:BEITOU_S</v>
      </c>
      <c r="F13" s="4">
        <f>MATCH($E13,REPORT_DATA_BY_COMP!$A:$A,0)</f>
        <v>495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13</v>
      </c>
      <c r="R13" s="11">
        <f>IFERROR(INDEX(REPORT_DATA_BY_COMP!$A:$AH,$F13,MATCH(R$8,REPORT_DATA_BY_COMP!$A$1:$AH$1,0)), "")</f>
        <v>8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9</v>
      </c>
      <c r="U13" s="11">
        <f>IFERROR(INDEX(REPORT_DATA_BY_COMP!$A:$AH,$F13,MATCH(U$8,REPORT_DATA_BY_COMP!$A$1:$AH$1,0)), "")</f>
        <v>1</v>
      </c>
      <c r="V13" s="11" t="str">
        <f>IFERROR(INDEX(REPORT_DATA_BY_COMP!$A:$AH,$F13,MATCH(V$8,REPORT_DATA_BY_COMP!$A$1:$AH$1,0)), "")</f>
        <v>0L</v>
      </c>
    </row>
    <row r="14" spans="1:22">
      <c r="B14" s="9" t="s">
        <v>1409</v>
      </c>
      <c r="C14" s="10"/>
      <c r="D14" s="10"/>
      <c r="E14" s="10"/>
      <c r="F14" s="10"/>
      <c r="G14" s="12">
        <f t="shared" ref="G14:V14" si="0">SUM(G10:G13)</f>
        <v>2</v>
      </c>
      <c r="H14" s="12">
        <f t="shared" si="0"/>
        <v>3</v>
      </c>
      <c r="I14" s="12">
        <f t="shared" si="0"/>
        <v>4</v>
      </c>
      <c r="J14" s="12">
        <f t="shared" si="0"/>
        <v>4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18</v>
      </c>
      <c r="O14" s="12">
        <f t="shared" si="0"/>
        <v>9</v>
      </c>
      <c r="P14" s="12">
        <f t="shared" si="0"/>
        <v>32</v>
      </c>
      <c r="Q14" s="12">
        <f t="shared" si="0"/>
        <v>35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2016:2:1:7:BEITOU</v>
      </c>
      <c r="F17" s="14">
        <f>MATCH($E17,REPORT_DATA_BY_DISTRICT!$A:$A, 0)</f>
        <v>94</v>
      </c>
      <c r="G17" s="11">
        <f>IFERROR(INDEX(REPORT_DATA_BY_DISTRICT!$A:$AH,$F17,MATCH(G$8,REPORT_DATA_BY_DISTRICT!$A$1:$AH$1,0)), "")</f>
        <v>2</v>
      </c>
      <c r="H17" s="11">
        <f>IFERROR(INDEX(REPORT_DATA_BY_DISTRICT!$A:$AH,$F17,MATCH(H$8,REPORT_DATA_BY_DISTRICT!$A$1:$AH$1,0)), "")</f>
        <v>3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35</v>
      </c>
      <c r="Q17" s="11">
        <f>IFERROR(INDEX(REPORT_DATA_BY_DISTRICT!$A:$AH,$F17,MATCH(Q$8,REPORT_DATA_BY_DISTRICT!$A$1:$AH$1,0)), "")</f>
        <v>30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2</v>
      </c>
      <c r="T17" s="11">
        <f>IFERROR(INDEX(REPORT_DATA_BY_DISTRICT!$A:$AH,$F17,MATCH(T$8,REPORT_DATA_BY_DISTRICT!$A$1:$AH$1,0)), "")</f>
        <v>17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2016:2:2:7:BEITOU</v>
      </c>
      <c r="F18" s="14">
        <f>MATCH($E18,REPORT_DATA_BY_DISTRICT!$A:$A, 0)</f>
        <v>124</v>
      </c>
      <c r="G18" s="11">
        <f>IFERROR(INDEX(REPORT_DATA_BY_DISTRICT!$A:$AH,$F18,MATCH(G$8,REPORT_DATA_BY_DISTRICT!$A$1:$AH$1,0)), "")</f>
        <v>2</v>
      </c>
      <c r="H18" s="11">
        <f>IFERROR(INDEX(REPORT_DATA_BY_DISTRICT!$A:$AH,$F18,MATCH(H$8,REPORT_DATA_BY_DISTRICT!$A$1:$AH$1,0)), "")</f>
        <v>4</v>
      </c>
      <c r="I18" s="11">
        <f>IFERROR(INDEX(REPORT_DATA_BY_DISTRICT!$A:$AH,$F18,MATCH(I$8,REPORT_DATA_BY_DISTRICT!$A$1:$AH$1,0)), "")</f>
        <v>4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22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25</v>
      </c>
      <c r="Q18" s="11">
        <f>IFERROR(INDEX(REPORT_DATA_BY_DISTRICT!$A:$AH,$F18,MATCH(Q$8,REPORT_DATA_BY_DISTRICT!$A$1:$AH$1,0)), "")</f>
        <v>30</v>
      </c>
      <c r="R18" s="11">
        <f>IFERROR(INDEX(REPORT_DATA_BY_DISTRICT!$A:$AH,$F18,MATCH(R$8,REPORT_DATA_BY_DISTRICT!$A$1:$AH$1,0)), "")</f>
        <v>15</v>
      </c>
      <c r="S18" s="11">
        <f>IFERROR(INDEX(REPORT_DATA_BY_DISTRICT!$A:$AH,$F18,MATCH(S$8,REPORT_DATA_BY_DISTRICT!$A$1:$AH$1,0)), "")</f>
        <v>4</v>
      </c>
      <c r="T18" s="11">
        <f>IFERROR(INDEX(REPORT_DATA_BY_DISTRICT!$A:$AH,$F18,MATCH(T$8,REPORT_DATA_BY_DISTRICT!$A$1:$AH$1,0)), "")</f>
        <v>15</v>
      </c>
      <c r="U18" s="11">
        <f>IFERROR(INDEX(REPORT_DATA_BY_DISTRICT!$A:$AH,$F18,MATCH(U$8,REPORT_DATA_BY_DISTRICT!$A$1:$AH$1,0)), "")</f>
        <v>7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2016:2:3:7:BEITOU</v>
      </c>
      <c r="F19" s="14">
        <f>MATCH($E19,REPORT_DATA_BY_DISTRICT!$A:$A, 0)</f>
        <v>154</v>
      </c>
      <c r="G19" s="11">
        <f>IFERROR(INDEX(REPORT_DATA_BY_DISTRICT!$A:$AH,$F19,MATCH(G$8,REPORT_DATA_BY_DISTRICT!$A$1:$AH$1,0)), "")</f>
        <v>2</v>
      </c>
      <c r="H19" s="11">
        <f>IFERROR(INDEX(REPORT_DATA_BY_DISTRICT!$A:$AH,$F19,MATCH(H$8,REPORT_DATA_BY_DISTRICT!$A$1:$AH$1,0)), "")</f>
        <v>3</v>
      </c>
      <c r="I19" s="11">
        <f>IFERROR(INDEX(REPORT_DATA_BY_DISTRICT!$A:$AH,$F19,MATCH(I$8,REPORT_DATA_BY_DISTRICT!$A$1:$AH$1,0)), "")</f>
        <v>4</v>
      </c>
      <c r="J19" s="11">
        <f>IFERROR(INDEX(REPORT_DATA_BY_DISTRICT!$A:$AH,$F19,MATCH(J$8,REPORT_DATA_BY_DISTRICT!$A$1:$AH$1,0)), "")</f>
        <v>4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18</v>
      </c>
      <c r="O19" s="11">
        <f>IFERROR(INDEX(REPORT_DATA_BY_DISTRICT!$A:$AH,$F19,MATCH(O$8,REPORT_DATA_BY_DISTRICT!$A$1:$AH$1,0)), "")</f>
        <v>9</v>
      </c>
      <c r="P19" s="11">
        <f>IFERROR(INDEX(REPORT_DATA_BY_DISTRICT!$A:$AH,$F19,MATCH(P$8,REPORT_DATA_BY_DISTRICT!$A$1:$AH$1,0)), "")</f>
        <v>32</v>
      </c>
      <c r="Q19" s="11">
        <f>IFERROR(INDEX(REPORT_DATA_BY_DISTRICT!$A:$AH,$F19,MATCH(Q$8,REPORT_DATA_BY_DISTRICT!$A$1:$AH$1,0)), "")</f>
        <v>35</v>
      </c>
      <c r="R19" s="11">
        <f>IFERROR(INDEX(REPORT_DATA_BY_DISTRICT!$A:$AH,$F19,MATCH(R$8,REPORT_DATA_BY_DISTRICT!$A$1:$AH$1,0)), "")</f>
        <v>22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16</v>
      </c>
      <c r="U19" s="11">
        <f>IFERROR(INDEX(REPORT_DATA_BY_DISTRICT!$A:$AH,$F19,MATCH(U$8,REPORT_DATA_BY_DISTRICT!$A$1:$AH$1,0)), "")</f>
        <v>5</v>
      </c>
      <c r="V19" s="11">
        <f>IFERROR(INDEX(REPORT_DATA_BY_DISTRICT!$A:$AH,$F19,MATCH(V$8,REPORT_DATA_BY_DISTRICT!$A$1:$AH$1,0)), "")</f>
        <v>0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2016:2:4:7:BEITOU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2016:2:5:7:BEITOU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6</v>
      </c>
      <c r="H22" s="19">
        <f t="shared" ref="H22:V22" si="1">SUM(H17:H21)</f>
        <v>10</v>
      </c>
      <c r="I22" s="19">
        <f t="shared" si="1"/>
        <v>11</v>
      </c>
      <c r="J22" s="19">
        <f>SUM(J17:J21)</f>
        <v>20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65</v>
      </c>
      <c r="O22" s="19">
        <f t="shared" si="1"/>
        <v>22</v>
      </c>
      <c r="P22" s="19">
        <f t="shared" si="1"/>
        <v>92</v>
      </c>
      <c r="Q22" s="19">
        <f t="shared" si="1"/>
        <v>95</v>
      </c>
      <c r="R22" s="19">
        <f t="shared" si="1"/>
        <v>53</v>
      </c>
      <c r="S22" s="19">
        <f t="shared" si="1"/>
        <v>6</v>
      </c>
      <c r="T22" s="19">
        <f t="shared" si="1"/>
        <v>48</v>
      </c>
      <c r="U22" s="19">
        <f t="shared" si="1"/>
        <v>16</v>
      </c>
      <c r="V22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671" priority="63" operator="lessThan">
      <formula>0.5</formula>
    </cfRule>
    <cfRule type="cellIs" dxfId="670" priority="64" operator="greaterThan">
      <formula>0.5</formula>
    </cfRule>
  </conditionalFormatting>
  <conditionalFormatting sqref="N10">
    <cfRule type="cellIs" dxfId="669" priority="61" operator="lessThan">
      <formula>4.5</formula>
    </cfRule>
    <cfRule type="cellIs" dxfId="668" priority="62" operator="greaterThan">
      <formula>5.5</formula>
    </cfRule>
  </conditionalFormatting>
  <conditionalFormatting sqref="O10">
    <cfRule type="cellIs" dxfId="667" priority="59" operator="lessThan">
      <formula>1.5</formula>
    </cfRule>
    <cfRule type="cellIs" dxfId="666" priority="60" operator="greaterThan">
      <formula>2.5</formula>
    </cfRule>
  </conditionalFormatting>
  <conditionalFormatting sqref="P10">
    <cfRule type="cellIs" dxfId="665" priority="57" operator="lessThan">
      <formula>4.5</formula>
    </cfRule>
    <cfRule type="cellIs" dxfId="664" priority="58" operator="greaterThan">
      <formula>7.5</formula>
    </cfRule>
  </conditionalFormatting>
  <conditionalFormatting sqref="R10:S10">
    <cfRule type="cellIs" dxfId="663" priority="55" operator="lessThan">
      <formula>2.5</formula>
    </cfRule>
    <cfRule type="cellIs" dxfId="662" priority="56" operator="greaterThan">
      <formula>4.5</formula>
    </cfRule>
  </conditionalFormatting>
  <conditionalFormatting sqref="T10">
    <cfRule type="cellIs" dxfId="661" priority="53" operator="lessThan">
      <formula>2.5</formula>
    </cfRule>
    <cfRule type="cellIs" dxfId="660" priority="54" operator="greaterThan">
      <formula>4.5</formula>
    </cfRule>
  </conditionalFormatting>
  <conditionalFormatting sqref="U10">
    <cfRule type="cellIs" dxfId="659" priority="52" operator="greaterThan">
      <formula>1.5</formula>
    </cfRule>
  </conditionalFormatting>
  <conditionalFormatting sqref="L10:V10">
    <cfRule type="expression" dxfId="658" priority="49">
      <formula>L10=""</formula>
    </cfRule>
  </conditionalFormatting>
  <conditionalFormatting sqref="S10">
    <cfRule type="cellIs" dxfId="657" priority="50" operator="greaterThan">
      <formula>0.5</formula>
    </cfRule>
    <cfRule type="cellIs" dxfId="656" priority="51" operator="lessThan">
      <formula>0.5</formula>
    </cfRule>
  </conditionalFormatting>
  <conditionalFormatting sqref="L11:M11">
    <cfRule type="cellIs" dxfId="655" priority="47" operator="lessThan">
      <formula>0.5</formula>
    </cfRule>
    <cfRule type="cellIs" dxfId="654" priority="48" operator="greaterThan">
      <formula>0.5</formula>
    </cfRule>
  </conditionalFormatting>
  <conditionalFormatting sqref="N11">
    <cfRule type="cellIs" dxfId="653" priority="45" operator="lessThan">
      <formula>4.5</formula>
    </cfRule>
    <cfRule type="cellIs" dxfId="652" priority="46" operator="greaterThan">
      <formula>5.5</formula>
    </cfRule>
  </conditionalFormatting>
  <conditionalFormatting sqref="O11">
    <cfRule type="cellIs" dxfId="651" priority="43" operator="lessThan">
      <formula>1.5</formula>
    </cfRule>
    <cfRule type="cellIs" dxfId="650" priority="44" operator="greaterThan">
      <formula>2.5</formula>
    </cfRule>
  </conditionalFormatting>
  <conditionalFormatting sqref="P11">
    <cfRule type="cellIs" dxfId="649" priority="41" operator="lessThan">
      <formula>4.5</formula>
    </cfRule>
    <cfRule type="cellIs" dxfId="648" priority="42" operator="greaterThan">
      <formula>7.5</formula>
    </cfRule>
  </conditionalFormatting>
  <conditionalFormatting sqref="R11:S11">
    <cfRule type="cellIs" dxfId="647" priority="39" operator="lessThan">
      <formula>2.5</formula>
    </cfRule>
    <cfRule type="cellIs" dxfId="646" priority="40" operator="greaterThan">
      <formula>4.5</formula>
    </cfRule>
  </conditionalFormatting>
  <conditionalFormatting sqref="T11">
    <cfRule type="cellIs" dxfId="645" priority="37" operator="lessThan">
      <formula>2.5</formula>
    </cfRule>
    <cfRule type="cellIs" dxfId="644" priority="38" operator="greaterThan">
      <formula>4.5</formula>
    </cfRule>
  </conditionalFormatting>
  <conditionalFormatting sqref="U11">
    <cfRule type="cellIs" dxfId="643" priority="36" operator="greaterThan">
      <formula>1.5</formula>
    </cfRule>
  </conditionalFormatting>
  <conditionalFormatting sqref="L11:V11">
    <cfRule type="expression" dxfId="642" priority="33">
      <formula>L11=""</formula>
    </cfRule>
  </conditionalFormatting>
  <conditionalFormatting sqref="S11">
    <cfRule type="cellIs" dxfId="641" priority="34" operator="greaterThan">
      <formula>0.5</formula>
    </cfRule>
    <cfRule type="cellIs" dxfId="640" priority="35" operator="lessThan">
      <formula>0.5</formula>
    </cfRule>
  </conditionalFormatting>
  <conditionalFormatting sqref="L13:M13">
    <cfRule type="cellIs" dxfId="639" priority="31" operator="lessThan">
      <formula>0.5</formula>
    </cfRule>
    <cfRule type="cellIs" dxfId="638" priority="32" operator="greaterThan">
      <formula>0.5</formula>
    </cfRule>
  </conditionalFormatting>
  <conditionalFormatting sqref="N13">
    <cfRule type="cellIs" dxfId="637" priority="29" operator="lessThan">
      <formula>4.5</formula>
    </cfRule>
    <cfRule type="cellIs" dxfId="636" priority="30" operator="greaterThan">
      <formula>5.5</formula>
    </cfRule>
  </conditionalFormatting>
  <conditionalFormatting sqref="O13">
    <cfRule type="cellIs" dxfId="635" priority="27" operator="lessThan">
      <formula>1.5</formula>
    </cfRule>
    <cfRule type="cellIs" dxfId="634" priority="28" operator="greaterThan">
      <formula>2.5</formula>
    </cfRule>
  </conditionalFormatting>
  <conditionalFormatting sqref="P13">
    <cfRule type="cellIs" dxfId="633" priority="25" operator="lessThan">
      <formula>4.5</formula>
    </cfRule>
    <cfRule type="cellIs" dxfId="632" priority="26" operator="greaterThan">
      <formula>7.5</formula>
    </cfRule>
  </conditionalFormatting>
  <conditionalFormatting sqref="R13:S13">
    <cfRule type="cellIs" dxfId="631" priority="23" operator="lessThan">
      <formula>2.5</formula>
    </cfRule>
    <cfRule type="cellIs" dxfId="630" priority="24" operator="greaterThan">
      <formula>4.5</formula>
    </cfRule>
  </conditionalFormatting>
  <conditionalFormatting sqref="T13">
    <cfRule type="cellIs" dxfId="629" priority="21" operator="lessThan">
      <formula>2.5</formula>
    </cfRule>
    <cfRule type="cellIs" dxfId="628" priority="22" operator="greaterThan">
      <formula>4.5</formula>
    </cfRule>
  </conditionalFormatting>
  <conditionalFormatting sqref="U13">
    <cfRule type="cellIs" dxfId="627" priority="20" operator="greaterThan">
      <formula>1.5</formula>
    </cfRule>
  </conditionalFormatting>
  <conditionalFormatting sqref="L13:V13">
    <cfRule type="expression" dxfId="626" priority="17">
      <formula>L13=""</formula>
    </cfRule>
  </conditionalFormatting>
  <conditionalFormatting sqref="S13">
    <cfRule type="cellIs" dxfId="625" priority="18" operator="greaterThan">
      <formula>0.5</formula>
    </cfRule>
    <cfRule type="cellIs" dxfId="624" priority="19" operator="lessThan">
      <formula>0.5</formula>
    </cfRule>
  </conditionalFormatting>
  <conditionalFormatting sqref="L12:M12">
    <cfRule type="cellIs" dxfId="623" priority="15" operator="lessThan">
      <formula>0.5</formula>
    </cfRule>
    <cfRule type="cellIs" dxfId="622" priority="16" operator="greaterThan">
      <formula>0.5</formula>
    </cfRule>
  </conditionalFormatting>
  <conditionalFormatting sqref="N12">
    <cfRule type="cellIs" dxfId="621" priority="13" operator="lessThan">
      <formula>4.5</formula>
    </cfRule>
    <cfRule type="cellIs" dxfId="620" priority="14" operator="greaterThan">
      <formula>5.5</formula>
    </cfRule>
  </conditionalFormatting>
  <conditionalFormatting sqref="O12">
    <cfRule type="cellIs" dxfId="619" priority="11" operator="lessThan">
      <formula>1.5</formula>
    </cfRule>
    <cfRule type="cellIs" dxfId="618" priority="12" operator="greaterThan">
      <formula>2.5</formula>
    </cfRule>
  </conditionalFormatting>
  <conditionalFormatting sqref="P12">
    <cfRule type="cellIs" dxfId="617" priority="9" operator="lessThan">
      <formula>4.5</formula>
    </cfRule>
    <cfRule type="cellIs" dxfId="616" priority="10" operator="greaterThan">
      <formula>7.5</formula>
    </cfRule>
  </conditionalFormatting>
  <conditionalFormatting sqref="R12:S12">
    <cfRule type="cellIs" dxfId="615" priority="7" operator="lessThan">
      <formula>2.5</formula>
    </cfRule>
    <cfRule type="cellIs" dxfId="614" priority="8" operator="greaterThan">
      <formula>4.5</formula>
    </cfRule>
  </conditionalFormatting>
  <conditionalFormatting sqref="T12">
    <cfRule type="cellIs" dxfId="613" priority="5" operator="lessThan">
      <formula>2.5</formula>
    </cfRule>
    <cfRule type="cellIs" dxfId="612" priority="6" operator="greaterThan">
      <formula>4.5</formula>
    </cfRule>
  </conditionalFormatting>
  <conditionalFormatting sqref="U12">
    <cfRule type="cellIs" dxfId="611" priority="4" operator="greaterThan">
      <formula>1.5</formula>
    </cfRule>
  </conditionalFormatting>
  <conditionalFormatting sqref="L12:V12">
    <cfRule type="expression" dxfId="610" priority="1">
      <formula>L12=""</formula>
    </cfRule>
  </conditionalFormatting>
  <conditionalFormatting sqref="S12">
    <cfRule type="cellIs" dxfId="609" priority="2" operator="greaterThan">
      <formula>0.5</formula>
    </cfRule>
    <cfRule type="cellIs" dxfId="60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47</v>
      </c>
      <c r="B1" s="46" t="s">
        <v>946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1421</v>
      </c>
      <c r="C2" s="31" t="s">
        <v>1392</v>
      </c>
      <c r="D2" s="68">
        <v>140</v>
      </c>
      <c r="E2" s="48"/>
      <c r="F2" s="48"/>
      <c r="G2" s="70" t="s">
        <v>63</v>
      </c>
      <c r="H2" s="71"/>
      <c r="I2" s="71"/>
      <c r="J2" s="72"/>
      <c r="K2" s="62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2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v>42414</v>
      </c>
      <c r="C4" s="28" t="s">
        <v>1389</v>
      </c>
      <c r="D4" s="29"/>
      <c r="E4" s="29"/>
      <c r="F4" s="29"/>
      <c r="G4" s="75">
        <f>ROUND($D$2/12*MONTH,0)</f>
        <v>23</v>
      </c>
      <c r="H4" s="76"/>
      <c r="I4" s="76"/>
      <c r="J4" s="77"/>
      <c r="K4" s="47">
        <f>ROUND($D$2/12,0)</f>
        <v>12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[1]SOUTH_ZONE_GRAPH_DATA!$G$39</f>
        <v>#REF!</v>
      </c>
      <c r="H5" s="79"/>
      <c r="I5" s="79"/>
      <c r="J5" s="80"/>
      <c r="K5" s="50">
        <f>$L$33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944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945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947</v>
      </c>
      <c r="B10" s="23" t="s">
        <v>948</v>
      </c>
      <c r="C10" s="4" t="s">
        <v>1127</v>
      </c>
      <c r="D10" s="4" t="s">
        <v>1138</v>
      </c>
      <c r="E10" s="4" t="str">
        <f>CONCATENATE(YEAR,":",MONTH,":",WEEK,":",WEEKDAY,":",$A10)</f>
        <v>2016:2:3:7:JINGXIN_E</v>
      </c>
      <c r="F10" s="4">
        <f>MATCH($E10,REPORT_DATA_BY_COMP!$A:$A,0)</f>
        <v>508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14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2</v>
      </c>
      <c r="V10" s="11" t="str">
        <f>IFERROR(INDEX(REPORT_DATA_BY_COMP!$A:$AH,$F10,MATCH(V$8,REPORT_DATA_BY_COMP!$A$1:$AH$1,0)), "")</f>
        <v>0_x0018_</v>
      </c>
    </row>
    <row r="11" spans="1:22">
      <c r="A11" s="22" t="s">
        <v>949</v>
      </c>
      <c r="B11" s="23" t="s">
        <v>950</v>
      </c>
      <c r="C11" s="4" t="s">
        <v>1128</v>
      </c>
      <c r="D11" s="4" t="s">
        <v>1139</v>
      </c>
      <c r="E11" s="4" t="str">
        <f>CONCATENATE(YEAR,":",MONTH,":",WEEK,":",WEEKDAY,":",$A11)</f>
        <v>2016:2:3:7:MUZHA_E</v>
      </c>
      <c r="F11" s="4">
        <f>MATCH($E11,REPORT_DATA_BY_COMP!$A:$A,0)</f>
        <v>517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13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11</v>
      </c>
      <c r="Q11" s="11">
        <f>IFERROR(INDEX(REPORT_DATA_BY_COMP!$A:$AH,$F11,MATCH(Q$8,REPORT_DATA_BY_COMP!$A$1:$AH$1,0)), "")</f>
        <v>14</v>
      </c>
      <c r="R11" s="11">
        <f>IFERROR(INDEX(REPORT_DATA_BY_COMP!$A:$AH,$F11,MATCH(R$8,REPORT_DATA_BY_COMP!$A$1:$AH$1,0)), "")</f>
        <v>10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951</v>
      </c>
      <c r="B12" s="23" t="s">
        <v>952</v>
      </c>
      <c r="C12" s="4" t="s">
        <v>1129</v>
      </c>
      <c r="D12" s="4" t="s">
        <v>1140</v>
      </c>
      <c r="E12" s="4" t="str">
        <f>CONCATENATE(YEAR,":",MONTH,":",WEEK,":",WEEKDAY,":",$A12)</f>
        <v>2016:2:3:7:JINGXIN_S</v>
      </c>
      <c r="F12" s="4">
        <f>MATCH($E12,REPORT_DATA_BY_COMP!$A:$A,0)</f>
        <v>509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4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953</v>
      </c>
      <c r="B13" s="23" t="s">
        <v>954</v>
      </c>
      <c r="C13" s="4" t="s">
        <v>1130</v>
      </c>
      <c r="D13" s="4" t="s">
        <v>1141</v>
      </c>
      <c r="E13" s="4" t="str">
        <f>CONCATENATE(YEAR,":",MONTH,":",WEEK,":",WEEKDAY,":",$A13)</f>
        <v>2016:2:3:7:MUZHA_S</v>
      </c>
      <c r="F13" s="4">
        <f>MATCH($E13,REPORT_DATA_BY_COMP!$A:$A,0)</f>
        <v>518</v>
      </c>
      <c r="G13" s="11">
        <f>IFERROR(INDEX(REPORT_DATA_BY_COMP!$A:$AH,$F13,MATCH(G$8,REPORT_DATA_BY_COMP!$A$1:$AH$1,0)), "")</f>
        <v>1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11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 t="shared" ref="G14:V14" si="0">SUM(G10:G13)</f>
        <v>1</v>
      </c>
      <c r="H14" s="12">
        <f t="shared" si="0"/>
        <v>2</v>
      </c>
      <c r="I14" s="12">
        <f t="shared" si="0"/>
        <v>4</v>
      </c>
      <c r="J14" s="12">
        <f t="shared" si="0"/>
        <v>11</v>
      </c>
      <c r="K14" s="12">
        <f t="shared" si="0"/>
        <v>2</v>
      </c>
      <c r="L14" s="12">
        <f t="shared" si="0"/>
        <v>1</v>
      </c>
      <c r="M14" s="12">
        <f t="shared" si="0"/>
        <v>1</v>
      </c>
      <c r="N14" s="12">
        <f t="shared" si="0"/>
        <v>28</v>
      </c>
      <c r="O14" s="12">
        <f t="shared" si="0"/>
        <v>12</v>
      </c>
      <c r="P14" s="12">
        <f t="shared" si="0"/>
        <v>37</v>
      </c>
      <c r="Q14" s="12">
        <f t="shared" si="0"/>
        <v>40</v>
      </c>
      <c r="R14" s="12">
        <f t="shared" si="0"/>
        <v>27</v>
      </c>
      <c r="S14" s="12">
        <f t="shared" si="0"/>
        <v>0</v>
      </c>
      <c r="T14" s="12">
        <f t="shared" si="0"/>
        <v>11</v>
      </c>
      <c r="U14" s="12">
        <f t="shared" si="0"/>
        <v>5</v>
      </c>
      <c r="V14" s="12">
        <f t="shared" si="0"/>
        <v>0</v>
      </c>
    </row>
    <row r="15" spans="1:22">
      <c r="B15" s="5" t="s">
        <v>1445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955</v>
      </c>
      <c r="B16" s="23" t="s">
        <v>956</v>
      </c>
      <c r="C16" s="4" t="s">
        <v>1131</v>
      </c>
      <c r="D16" s="4" t="s">
        <v>1142</v>
      </c>
      <c r="E16" s="4" t="str">
        <f>CONCATENATE(YEAR,":",MONTH,":",WEEK,":",WEEKDAY,":",$A16)</f>
        <v>2016:2:3:7:XINDIAN_E</v>
      </c>
      <c r="F16" s="4">
        <f>MATCH($E16,REPORT_DATA_BY_COMP!$A:$A,0)</f>
        <v>557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7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2" t="s">
        <v>957</v>
      </c>
      <c r="B17" s="23" t="s">
        <v>958</v>
      </c>
      <c r="C17" s="4" t="s">
        <v>1132</v>
      </c>
      <c r="D17" s="4" t="s">
        <v>1143</v>
      </c>
      <c r="E17" s="4" t="str">
        <f>CONCATENATE(YEAR,":",MONTH,":",WEEK,":",WEEKDAY,":",$A17)</f>
        <v>2016:2:3:7:ANKANG_E</v>
      </c>
      <c r="F17" s="4">
        <f>MATCH($E17,REPORT_DATA_BY_COMP!$A:$A,0)</f>
        <v>489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6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7</v>
      </c>
      <c r="R17" s="11">
        <f>IFERROR(INDEX(REPORT_DATA_BY_COMP!$A:$AH,$F17,MATCH(R$8,REPORT_DATA_BY_COMP!$A$1:$AH$1,0)), "")</f>
        <v>3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2" t="s">
        <v>959</v>
      </c>
      <c r="B18" s="23" t="s">
        <v>960</v>
      </c>
      <c r="C18" s="4" t="s">
        <v>1133</v>
      </c>
      <c r="D18" s="4" t="s">
        <v>1144</v>
      </c>
      <c r="E18" s="4" t="str">
        <f>CONCATENATE(YEAR,":",MONTH,":",WEEK,":",WEEKDAY,":",$A18)</f>
        <v>2016:2:3:7:XINDIAN_S</v>
      </c>
      <c r="F18" s="4">
        <f>MATCH($E18,REPORT_DATA_BY_COMP!$A:$A,0)</f>
        <v>558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5</v>
      </c>
      <c r="J18" s="11">
        <f>IFERROR(INDEX(REPORT_DATA_BY_COMP!$A:$AH,$F18,MATCH(J$8,REPORT_DATA_BY_COMP!$A$1:$AH$1,0)), "")</f>
        <v>3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1</v>
      </c>
      <c r="M18" s="11">
        <f>IFERROR(INDEX(REPORT_DATA_BY_COMP!$A:$AH,$F18,MATCH(M$8,REPORT_DATA_BY_COMP!$A$1:$AH$1,0)), "")</f>
        <v>1</v>
      </c>
      <c r="N18" s="11">
        <f>IFERROR(INDEX(REPORT_DATA_BY_COMP!$A:$AH,$F18,MATCH(N$8,REPORT_DATA_BY_COMP!$A$1:$AH$1,0)), "")</f>
        <v>8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14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2</v>
      </c>
      <c r="T18" s="11">
        <f>IFERROR(INDEX(REPORT_DATA_BY_COMP!$A:$AH,$F18,MATCH(T$8,REPORT_DATA_BY_COMP!$A$1:$AH$1,0)), "")</f>
        <v>5</v>
      </c>
      <c r="U18" s="11">
        <f>IFERROR(INDEX(REPORT_DATA_BY_COMP!$A:$AH,$F18,MATCH(U$8,REPORT_DATA_BY_COMP!$A$1:$AH$1,0)), "")</f>
        <v>0</v>
      </c>
      <c r="V18" s="11" t="str">
        <f>IFERROR(INDEX(REPORT_DATA_BY_COMP!$A:$AH,$F18,MATCH(V$8,REPORT_DATA_BY_COMP!$A$1:$AH$1,0)), "")</f>
        <v>0L</v>
      </c>
    </row>
    <row r="19" spans="1:22">
      <c r="B19" s="9" t="s">
        <v>1409</v>
      </c>
      <c r="C19" s="10"/>
      <c r="D19" s="10"/>
      <c r="E19" s="10"/>
      <c r="F19" s="10"/>
      <c r="G19" s="12">
        <f t="shared" ref="G19:V19" si="1">SUM(G16:G18)</f>
        <v>0</v>
      </c>
      <c r="H19" s="12">
        <f t="shared" si="1"/>
        <v>1</v>
      </c>
      <c r="I19" s="12">
        <f t="shared" si="1"/>
        <v>9</v>
      </c>
      <c r="J19" s="12">
        <f t="shared" si="1"/>
        <v>7</v>
      </c>
      <c r="K19" s="12">
        <f t="shared" si="1"/>
        <v>1</v>
      </c>
      <c r="L19" s="12">
        <f t="shared" si="1"/>
        <v>1</v>
      </c>
      <c r="M19" s="12">
        <f t="shared" si="1"/>
        <v>1</v>
      </c>
      <c r="N19" s="12">
        <f t="shared" si="1"/>
        <v>19</v>
      </c>
      <c r="O19" s="12">
        <f t="shared" si="1"/>
        <v>11</v>
      </c>
      <c r="P19" s="12">
        <f t="shared" si="1"/>
        <v>28</v>
      </c>
      <c r="Q19" s="12">
        <f t="shared" si="1"/>
        <v>26</v>
      </c>
      <c r="R19" s="12">
        <f t="shared" si="1"/>
        <v>16</v>
      </c>
      <c r="S19" s="12">
        <f t="shared" si="1"/>
        <v>2</v>
      </c>
      <c r="T19" s="12">
        <f t="shared" si="1"/>
        <v>15</v>
      </c>
      <c r="U19" s="12">
        <f t="shared" si="1"/>
        <v>3</v>
      </c>
      <c r="V19" s="12">
        <f t="shared" si="1"/>
        <v>0</v>
      </c>
    </row>
    <row r="20" spans="1:22">
      <c r="B20" s="5" t="s">
        <v>1446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2" t="s">
        <v>961</v>
      </c>
      <c r="B21" s="23" t="s">
        <v>962</v>
      </c>
      <c r="C21" s="4" t="s">
        <v>1134</v>
      </c>
      <c r="D21" s="4" t="s">
        <v>1145</v>
      </c>
      <c r="E21" s="4" t="str">
        <f>CONCATENATE(YEAR,":",MONTH,":",WEEK,":",WEEKDAY,":",$A21)</f>
        <v>2016:2:3:7:ZHONGHE_1_E</v>
      </c>
      <c r="F21" s="4">
        <f>MATCH($E21,REPORT_DATA_BY_COMP!$A:$A,0)</f>
        <v>573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10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4</v>
      </c>
      <c r="V21" s="11">
        <f>IFERROR(INDEX(REPORT_DATA_BY_COMP!$A:$AH,$F21,MATCH(V$8,REPORT_DATA_BY_COMP!$A$1:$AH$1,0)), "")</f>
        <v>0</v>
      </c>
    </row>
    <row r="22" spans="1:22">
      <c r="A22" s="22" t="s">
        <v>963</v>
      </c>
      <c r="B22" s="23" t="s">
        <v>964</v>
      </c>
      <c r="C22" s="4" t="s">
        <v>1135</v>
      </c>
      <c r="D22" s="4" t="s">
        <v>1146</v>
      </c>
      <c r="E22" s="4" t="str">
        <f>CONCATENATE(YEAR,":",MONTH,":",WEEK,":",WEEKDAY,":",$A22)</f>
        <v>2016:2:3:7:ZHONGHE_2_E</v>
      </c>
      <c r="F22" s="4">
        <f>MATCH($E22,REPORT_DATA_BY_COMP!$A:$A,0)</f>
        <v>574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2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2</v>
      </c>
      <c r="P22" s="11">
        <f>IFERROR(INDEX(REPORT_DATA_BY_COMP!$A:$AH,$F22,MATCH(P$8,REPORT_DATA_BY_COMP!$A$1:$AH$1,0)), "")</f>
        <v>8</v>
      </c>
      <c r="Q22" s="11">
        <f>IFERROR(INDEX(REPORT_DATA_BY_COMP!$A:$AH,$F22,MATCH(Q$8,REPORT_DATA_BY_COMP!$A$1:$AH$1,0)), "")</f>
        <v>5</v>
      </c>
      <c r="R22" s="11">
        <f>IFERROR(INDEX(REPORT_DATA_BY_COMP!$A:$AH,$F22,MATCH(R$8,REPORT_DATA_BY_COMP!$A$1:$AH$1,0)), "")</f>
        <v>4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A23" s="22" t="s">
        <v>965</v>
      </c>
      <c r="B23" s="23" t="s">
        <v>966</v>
      </c>
      <c r="C23" s="4" t="s">
        <v>1136</v>
      </c>
      <c r="D23" s="4" t="s">
        <v>1147</v>
      </c>
      <c r="E23" s="4" t="str">
        <f>CONCATENATE(YEAR,":",MONTH,":",WEEK,":",WEEKDAY,":",$A23)</f>
        <v>2016:2:3:7:ZHONGHE_2_S</v>
      </c>
      <c r="F23" s="4">
        <f>MATCH($E23,REPORT_DATA_BY_COMP!$A:$A,0)</f>
        <v>575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3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11</v>
      </c>
      <c r="O23" s="11">
        <f>IFERROR(INDEX(REPORT_DATA_BY_COMP!$A:$AH,$F23,MATCH(O$8,REPORT_DATA_BY_COMP!$A$1:$AH$1,0)), "")</f>
        <v>3</v>
      </c>
      <c r="P23" s="11">
        <f>IFERROR(INDEX(REPORT_DATA_BY_COMP!$A:$AH,$F23,MATCH(P$8,REPORT_DATA_BY_COMP!$A$1:$AH$1,0)), "")</f>
        <v>14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5</v>
      </c>
      <c r="U23" s="11">
        <f>IFERROR(INDEX(REPORT_DATA_BY_COMP!$A:$AH,$F23,MATCH(U$8,REPORT_DATA_BY_COMP!$A$1:$AH$1,0)), "")</f>
        <v>2</v>
      </c>
      <c r="V23" s="11" t="str">
        <f>IFERROR(INDEX(REPORT_DATA_BY_COMP!$A:$AH,$F23,MATCH(V$8,REPORT_DATA_BY_COMP!$A$1:$AH$1,0)), "")</f>
        <v>2_x0018_</v>
      </c>
    </row>
    <row r="24" spans="1:22">
      <c r="A24" s="22" t="s">
        <v>967</v>
      </c>
      <c r="B24" s="23" t="s">
        <v>968</v>
      </c>
      <c r="C24" s="4" t="s">
        <v>1137</v>
      </c>
      <c r="D24" s="4" t="s">
        <v>1148</v>
      </c>
      <c r="E24" s="4" t="str">
        <f>CONCATENATE(YEAR,":",MONTH,":",WEEK,":",WEEKDAY,":",$A24)</f>
        <v>2016:2:3:7:YONGHE_S</v>
      </c>
      <c r="F24" s="4">
        <f>MATCH($E24,REPORT_DATA_BY_COMP!$A:$A,0)</f>
        <v>570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0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6</v>
      </c>
      <c r="O24" s="11">
        <f>IFERROR(INDEX(REPORT_DATA_BY_COMP!$A:$AH,$F24,MATCH(O$8,REPORT_DATA_BY_COMP!$A$1:$AH$1,0)), "")</f>
        <v>5</v>
      </c>
      <c r="P24" s="11">
        <f>IFERROR(INDEX(REPORT_DATA_BY_COMP!$A:$AH,$F24,MATCH(P$8,REPORT_DATA_BY_COMP!$A$1:$AH$1,0)), "")</f>
        <v>22</v>
      </c>
      <c r="Q24" s="11">
        <f>IFERROR(INDEX(REPORT_DATA_BY_COMP!$A:$AH,$F24,MATCH(Q$8,REPORT_DATA_BY_COMP!$A$1:$AH$1,0)), "")</f>
        <v>19</v>
      </c>
      <c r="R24" s="11">
        <f>IFERROR(INDEX(REPORT_DATA_BY_COMP!$A:$AH,$F24,MATCH(R$8,REPORT_DATA_BY_COMP!$A$1:$AH$1,0)), "")</f>
        <v>7</v>
      </c>
      <c r="S24" s="11">
        <f>IFERROR(INDEX(REPORT_DATA_BY_COMP!$A:$AH,$F24,MATCH(S$8,REPORT_DATA_BY_COMP!$A$1:$AH$1,0)), "")</f>
        <v>1</v>
      </c>
      <c r="T24" s="11">
        <f>IFERROR(INDEX(REPORT_DATA_BY_COMP!$A:$AH,$F24,MATCH(T$8,REPORT_DATA_BY_COMP!$A$1:$AH$1,0)), "")</f>
        <v>8</v>
      </c>
      <c r="U24" s="11">
        <f>IFERROR(INDEX(REPORT_DATA_BY_COMP!$A:$AH,$F24,MATCH(U$8,REPORT_DATA_BY_COMP!$A$1:$AH$1,0)), "")</f>
        <v>3</v>
      </c>
      <c r="V24" s="11" t="str">
        <f>IFERROR(INDEX(REPORT_DATA_BY_COMP!$A:$AH,$F24,MATCH(V$8,REPORT_DATA_BY_COMP!$A$1:$AH$1,0)), "")</f>
        <v>0L</v>
      </c>
    </row>
    <row r="25" spans="1:22">
      <c r="B25" s="9" t="s">
        <v>1409</v>
      </c>
      <c r="C25" s="10"/>
      <c r="D25" s="10"/>
      <c r="E25" s="10"/>
      <c r="F25" s="10"/>
      <c r="G25" s="12">
        <f t="shared" ref="G25:V25" si="2">SUM(G21:G24)</f>
        <v>0</v>
      </c>
      <c r="H25" s="12">
        <f t="shared" si="2"/>
        <v>0</v>
      </c>
      <c r="I25" s="12">
        <f t="shared" si="2"/>
        <v>11</v>
      </c>
      <c r="J25" s="12">
        <f t="shared" si="2"/>
        <v>5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27</v>
      </c>
      <c r="O25" s="12">
        <f t="shared" si="2"/>
        <v>11</v>
      </c>
      <c r="P25" s="12">
        <f t="shared" si="2"/>
        <v>54</v>
      </c>
      <c r="Q25" s="12">
        <f t="shared" si="2"/>
        <v>34</v>
      </c>
      <c r="R25" s="12">
        <f t="shared" si="2"/>
        <v>19</v>
      </c>
      <c r="S25" s="12">
        <f t="shared" si="2"/>
        <v>3</v>
      </c>
      <c r="T25" s="12">
        <f t="shared" si="2"/>
        <v>23</v>
      </c>
      <c r="U25" s="12">
        <f t="shared" si="2"/>
        <v>12</v>
      </c>
      <c r="V25" s="12">
        <f t="shared" si="2"/>
        <v>0</v>
      </c>
    </row>
    <row r="26" spans="1:22">
      <c r="A26" s="55"/>
      <c r="B26" s="3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2"/>
    </row>
    <row r="27" spans="1:22">
      <c r="B27" s="13" t="s">
        <v>1407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4" t="s">
        <v>1381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4" t="s">
        <v>1380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4" t="s">
        <v>1382</v>
      </c>
      <c r="C30" s="14"/>
      <c r="D30" s="14"/>
      <c r="E30" s="14" t="str">
        <f>CONCATENATE(YEAR,":",MONTH,":3:",WEEKLY_REPORT_DAY,":", $A$1)</f>
        <v>2016:2:3:7:SOUTH</v>
      </c>
      <c r="F30" s="14">
        <f>MATCH($E30,REPORT_DATA_BY_ZONE!$A:$A, 0)</f>
        <v>61</v>
      </c>
      <c r="G30" s="11">
        <f>IFERROR(INDEX(REPORT_DATA_BY_ZONE!$A:$AH,$F30,MATCH(G$8,REPORT_DATA_BY_ZONE!$A$1:$AH$1,0)), "")</f>
        <v>1</v>
      </c>
      <c r="H30" s="11">
        <f>IFERROR(INDEX(REPORT_DATA_BY_ZONE!$A:$AH,$F30,MATCH(H$8,REPORT_DATA_BY_ZONE!$A$1:$AH$1,0)), "")</f>
        <v>3</v>
      </c>
      <c r="I30" s="11">
        <f>IFERROR(INDEX(REPORT_DATA_BY_ZONE!$A:$AH,$F30,MATCH(I$8,REPORT_DATA_BY_ZONE!$A$1:$AH$1,0)), "")</f>
        <v>24</v>
      </c>
      <c r="J30" s="11">
        <f>IFERROR(INDEX(REPORT_DATA_BY_ZONE!$A:$AH,$F30,MATCH(J$8,REPORT_DATA_BY_ZONE!$A$1:$AH$1,0)), "")</f>
        <v>23</v>
      </c>
      <c r="K30" s="11">
        <f>IFERROR(INDEX(REPORT_DATA_BY_ZONE!$A:$AH,$F30,MATCH(K$8,REPORT_DATA_BY_ZONE!$A$1:$AH$1,0)), "")</f>
        <v>3</v>
      </c>
      <c r="L30" s="11">
        <f>IFERROR(INDEX(REPORT_DATA_BY_ZONE!$A:$AH,$F30,MATCH(L$8,REPORT_DATA_BY_ZONE!$A$1:$AH$1,0)), "")</f>
        <v>2</v>
      </c>
      <c r="M30" s="11">
        <f>IFERROR(INDEX(REPORT_DATA_BY_ZONE!$A:$AH,$F30,MATCH(M$8,REPORT_DATA_BY_ZONE!$A$1:$AH$1,0)), "")</f>
        <v>2</v>
      </c>
      <c r="N30" s="11">
        <f>IFERROR(INDEX(REPORT_DATA_BY_ZONE!$A:$AH,$F30,MATCH(N$8,REPORT_DATA_BY_ZONE!$A$1:$AH$1,0)), "")</f>
        <v>74</v>
      </c>
      <c r="O30" s="11">
        <f>IFERROR(INDEX(REPORT_DATA_BY_ZONE!$A:$AH,$F30,MATCH(O$8,REPORT_DATA_BY_ZONE!$A$1:$AH$1,0)), "")</f>
        <v>34</v>
      </c>
      <c r="P30" s="11">
        <f>IFERROR(INDEX(REPORT_DATA_BY_ZONE!$A:$AH,$F30,MATCH(P$8,REPORT_DATA_BY_ZONE!$A$1:$AH$1,0)), "")</f>
        <v>119</v>
      </c>
      <c r="Q30" s="11">
        <f>IFERROR(INDEX(REPORT_DATA_BY_ZONE!$A:$AH,$F30,MATCH(Q$8,REPORT_DATA_BY_ZONE!$A$1:$AH$1,0)), "")</f>
        <v>100</v>
      </c>
      <c r="R30" s="11">
        <f>IFERROR(INDEX(REPORT_DATA_BY_ZONE!$A:$AH,$F30,MATCH(R$8,REPORT_DATA_BY_ZONE!$A$1:$AH$1,0)), "")</f>
        <v>62</v>
      </c>
      <c r="S30" s="11">
        <f>IFERROR(INDEX(REPORT_DATA_BY_ZONE!$A:$AH,$F30,MATCH(S$8,REPORT_DATA_BY_ZONE!$A$1:$AH$1,0)), "")</f>
        <v>5</v>
      </c>
      <c r="T30" s="11">
        <f>IFERROR(INDEX(REPORT_DATA_BY_ZONE!$A:$AH,$F30,MATCH(T$8,REPORT_DATA_BY_ZONE!$A$1:$AH$1,0)), "")</f>
        <v>49</v>
      </c>
      <c r="U30" s="11">
        <f>IFERROR(INDEX(REPORT_DATA_BY_ZONE!$A:$AH,$F30,MATCH(U$8,REPORT_DATA_BY_ZONE!$A$1:$AH$1,0)), "")</f>
        <v>20</v>
      </c>
      <c r="V30" s="11">
        <f>IFERROR(INDEX(REPORT_DATA_BY_ZONE!$A:$AH,$F30,MATCH(V$8,REPORT_DATA_BY_ZONE!$A$1:$AH$1,0)), "")</f>
        <v>2</v>
      </c>
    </row>
    <row r="31" spans="1:22">
      <c r="B31" s="24" t="s">
        <v>1383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4" t="s">
        <v>1384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1409</v>
      </c>
      <c r="C33" s="15"/>
      <c r="D33" s="15"/>
      <c r="E33" s="15"/>
      <c r="F33" s="15"/>
      <c r="G33" s="19">
        <f>SUM(G28:G32)</f>
        <v>1</v>
      </c>
      <c r="H33" s="19">
        <f t="shared" ref="H33:V33" si="3">SUM(H28:H32)</f>
        <v>6</v>
      </c>
      <c r="I33" s="19">
        <f t="shared" si="3"/>
        <v>78</v>
      </c>
      <c r="J33" s="19">
        <f t="shared" si="3"/>
        <v>84</v>
      </c>
      <c r="K33" s="19">
        <f t="shared" si="3"/>
        <v>5</v>
      </c>
      <c r="L33" s="19">
        <f t="shared" si="3"/>
        <v>2</v>
      </c>
      <c r="M33" s="19">
        <f t="shared" si="3"/>
        <v>2</v>
      </c>
      <c r="N33" s="19">
        <f t="shared" si="3"/>
        <v>235</v>
      </c>
      <c r="O33" s="19">
        <f t="shared" si="3"/>
        <v>85</v>
      </c>
      <c r="P33" s="19">
        <f t="shared" si="3"/>
        <v>296</v>
      </c>
      <c r="Q33" s="19">
        <f t="shared" si="3"/>
        <v>355</v>
      </c>
      <c r="R33" s="19">
        <f t="shared" si="3"/>
        <v>208</v>
      </c>
      <c r="S33" s="19">
        <f t="shared" si="3"/>
        <v>7</v>
      </c>
      <c r="T33" s="19">
        <f t="shared" si="3"/>
        <v>138</v>
      </c>
      <c r="U33" s="19">
        <f t="shared" si="3"/>
        <v>53</v>
      </c>
      <c r="V33" s="19">
        <f t="shared" si="3"/>
        <v>2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607" priority="143" operator="lessThan">
      <formula>0.5</formula>
    </cfRule>
    <cfRule type="cellIs" dxfId="606" priority="144" operator="greaterThan">
      <formula>0.5</formula>
    </cfRule>
  </conditionalFormatting>
  <conditionalFormatting sqref="N10:N11">
    <cfRule type="cellIs" dxfId="605" priority="141" operator="lessThan">
      <formula>4.5</formula>
    </cfRule>
    <cfRule type="cellIs" dxfId="604" priority="142" operator="greaterThan">
      <formula>5.5</formula>
    </cfRule>
  </conditionalFormatting>
  <conditionalFormatting sqref="O10:O11">
    <cfRule type="cellIs" dxfId="603" priority="139" operator="lessThan">
      <formula>1.5</formula>
    </cfRule>
    <cfRule type="cellIs" dxfId="602" priority="140" operator="greaterThan">
      <formula>2.5</formula>
    </cfRule>
  </conditionalFormatting>
  <conditionalFormatting sqref="P10:P11">
    <cfRule type="cellIs" dxfId="601" priority="137" operator="lessThan">
      <formula>4.5</formula>
    </cfRule>
    <cfRule type="cellIs" dxfId="600" priority="138" operator="greaterThan">
      <formula>7.5</formula>
    </cfRule>
  </conditionalFormatting>
  <conditionalFormatting sqref="R10:S11">
    <cfRule type="cellIs" dxfId="599" priority="135" operator="lessThan">
      <formula>2.5</formula>
    </cfRule>
    <cfRule type="cellIs" dxfId="598" priority="136" operator="greaterThan">
      <formula>4.5</formula>
    </cfRule>
  </conditionalFormatting>
  <conditionalFormatting sqref="T10:T11">
    <cfRule type="cellIs" dxfId="597" priority="133" operator="lessThan">
      <formula>2.5</formula>
    </cfRule>
    <cfRule type="cellIs" dxfId="596" priority="134" operator="greaterThan">
      <formula>4.5</formula>
    </cfRule>
  </conditionalFormatting>
  <conditionalFormatting sqref="U10:U11">
    <cfRule type="cellIs" dxfId="595" priority="132" operator="greaterThan">
      <formula>1.5</formula>
    </cfRule>
  </conditionalFormatting>
  <conditionalFormatting sqref="L10:V11">
    <cfRule type="expression" dxfId="594" priority="129">
      <formula>L10=""</formula>
    </cfRule>
  </conditionalFormatting>
  <conditionalFormatting sqref="S10:S11">
    <cfRule type="cellIs" dxfId="593" priority="130" operator="greaterThan">
      <formula>0.5</formula>
    </cfRule>
    <cfRule type="cellIs" dxfId="592" priority="131" operator="lessThan">
      <formula>0.5</formula>
    </cfRule>
  </conditionalFormatting>
  <conditionalFormatting sqref="L16:M17">
    <cfRule type="cellIs" dxfId="591" priority="127" operator="lessThan">
      <formula>0.5</formula>
    </cfRule>
    <cfRule type="cellIs" dxfId="590" priority="128" operator="greaterThan">
      <formula>0.5</formula>
    </cfRule>
  </conditionalFormatting>
  <conditionalFormatting sqref="N16:N17">
    <cfRule type="cellIs" dxfId="589" priority="125" operator="lessThan">
      <formula>4.5</formula>
    </cfRule>
    <cfRule type="cellIs" dxfId="588" priority="126" operator="greaterThan">
      <formula>5.5</formula>
    </cfRule>
  </conditionalFormatting>
  <conditionalFormatting sqref="O16:O17">
    <cfRule type="cellIs" dxfId="587" priority="123" operator="lessThan">
      <formula>1.5</formula>
    </cfRule>
    <cfRule type="cellIs" dxfId="586" priority="124" operator="greaterThan">
      <formula>2.5</formula>
    </cfRule>
  </conditionalFormatting>
  <conditionalFormatting sqref="P16:P17">
    <cfRule type="cellIs" dxfId="585" priority="121" operator="lessThan">
      <formula>4.5</formula>
    </cfRule>
    <cfRule type="cellIs" dxfId="584" priority="122" operator="greaterThan">
      <formula>7.5</formula>
    </cfRule>
  </conditionalFormatting>
  <conditionalFormatting sqref="R16:S17">
    <cfRule type="cellIs" dxfId="583" priority="119" operator="lessThan">
      <formula>2.5</formula>
    </cfRule>
    <cfRule type="cellIs" dxfId="582" priority="120" operator="greaterThan">
      <formula>4.5</formula>
    </cfRule>
  </conditionalFormatting>
  <conditionalFormatting sqref="T16:T17">
    <cfRule type="cellIs" dxfId="581" priority="117" operator="lessThan">
      <formula>2.5</formula>
    </cfRule>
    <cfRule type="cellIs" dxfId="580" priority="118" operator="greaterThan">
      <formula>4.5</formula>
    </cfRule>
  </conditionalFormatting>
  <conditionalFormatting sqref="U16:U17">
    <cfRule type="cellIs" dxfId="579" priority="116" operator="greaterThan">
      <formula>1.5</formula>
    </cfRule>
  </conditionalFormatting>
  <conditionalFormatting sqref="L16:V17">
    <cfRule type="expression" dxfId="578" priority="113">
      <formula>L16=""</formula>
    </cfRule>
  </conditionalFormatting>
  <conditionalFormatting sqref="S16:S17">
    <cfRule type="cellIs" dxfId="577" priority="114" operator="greaterThan">
      <formula>0.5</formula>
    </cfRule>
    <cfRule type="cellIs" dxfId="576" priority="115" operator="lessThan">
      <formula>0.5</formula>
    </cfRule>
  </conditionalFormatting>
  <conditionalFormatting sqref="L18:M18">
    <cfRule type="cellIs" dxfId="575" priority="95" operator="lessThan">
      <formula>0.5</formula>
    </cfRule>
    <cfRule type="cellIs" dxfId="574" priority="96" operator="greaterThan">
      <formula>0.5</formula>
    </cfRule>
  </conditionalFormatting>
  <conditionalFormatting sqref="N18">
    <cfRule type="cellIs" dxfId="573" priority="93" operator="lessThan">
      <formula>4.5</formula>
    </cfRule>
    <cfRule type="cellIs" dxfId="572" priority="94" operator="greaterThan">
      <formula>5.5</formula>
    </cfRule>
  </conditionalFormatting>
  <conditionalFormatting sqref="O18">
    <cfRule type="cellIs" dxfId="571" priority="91" operator="lessThan">
      <formula>1.5</formula>
    </cfRule>
    <cfRule type="cellIs" dxfId="570" priority="92" operator="greaterThan">
      <formula>2.5</formula>
    </cfRule>
  </conditionalFormatting>
  <conditionalFormatting sqref="P18">
    <cfRule type="cellIs" dxfId="569" priority="89" operator="lessThan">
      <formula>4.5</formula>
    </cfRule>
    <cfRule type="cellIs" dxfId="568" priority="90" operator="greaterThan">
      <formula>7.5</formula>
    </cfRule>
  </conditionalFormatting>
  <conditionalFormatting sqref="R18:S18">
    <cfRule type="cellIs" dxfId="567" priority="87" operator="lessThan">
      <formula>2.5</formula>
    </cfRule>
    <cfRule type="cellIs" dxfId="566" priority="88" operator="greaterThan">
      <formula>4.5</formula>
    </cfRule>
  </conditionalFormatting>
  <conditionalFormatting sqref="T18">
    <cfRule type="cellIs" dxfId="565" priority="85" operator="lessThan">
      <formula>2.5</formula>
    </cfRule>
    <cfRule type="cellIs" dxfId="564" priority="86" operator="greaterThan">
      <formula>4.5</formula>
    </cfRule>
  </conditionalFormatting>
  <conditionalFormatting sqref="U18">
    <cfRule type="cellIs" dxfId="563" priority="84" operator="greaterThan">
      <formula>1.5</formula>
    </cfRule>
  </conditionalFormatting>
  <conditionalFormatting sqref="L18:V18">
    <cfRule type="expression" dxfId="562" priority="81">
      <formula>L18=""</formula>
    </cfRule>
  </conditionalFormatting>
  <conditionalFormatting sqref="S18">
    <cfRule type="cellIs" dxfId="561" priority="82" operator="greaterThan">
      <formula>0.5</formula>
    </cfRule>
    <cfRule type="cellIs" dxfId="560" priority="83" operator="lessThan">
      <formula>0.5</formula>
    </cfRule>
  </conditionalFormatting>
  <conditionalFormatting sqref="L13:M13">
    <cfRule type="cellIs" dxfId="559" priority="79" operator="lessThan">
      <formula>0.5</formula>
    </cfRule>
    <cfRule type="cellIs" dxfId="558" priority="80" operator="greaterThan">
      <formula>0.5</formula>
    </cfRule>
  </conditionalFormatting>
  <conditionalFormatting sqref="N13">
    <cfRule type="cellIs" dxfId="557" priority="77" operator="lessThan">
      <formula>4.5</formula>
    </cfRule>
    <cfRule type="cellIs" dxfId="556" priority="78" operator="greaterThan">
      <formula>5.5</formula>
    </cfRule>
  </conditionalFormatting>
  <conditionalFormatting sqref="O13">
    <cfRule type="cellIs" dxfId="555" priority="75" operator="lessThan">
      <formula>1.5</formula>
    </cfRule>
    <cfRule type="cellIs" dxfId="554" priority="76" operator="greaterThan">
      <formula>2.5</formula>
    </cfRule>
  </conditionalFormatting>
  <conditionalFormatting sqref="P13">
    <cfRule type="cellIs" dxfId="553" priority="73" operator="lessThan">
      <formula>4.5</formula>
    </cfRule>
    <cfRule type="cellIs" dxfId="552" priority="74" operator="greaterThan">
      <formula>7.5</formula>
    </cfRule>
  </conditionalFormatting>
  <conditionalFormatting sqref="R13:S13">
    <cfRule type="cellIs" dxfId="551" priority="71" operator="lessThan">
      <formula>2.5</formula>
    </cfRule>
    <cfRule type="cellIs" dxfId="550" priority="72" operator="greaterThan">
      <formula>4.5</formula>
    </cfRule>
  </conditionalFormatting>
  <conditionalFormatting sqref="T13">
    <cfRule type="cellIs" dxfId="549" priority="69" operator="lessThan">
      <formula>2.5</formula>
    </cfRule>
    <cfRule type="cellIs" dxfId="548" priority="70" operator="greaterThan">
      <formula>4.5</formula>
    </cfRule>
  </conditionalFormatting>
  <conditionalFormatting sqref="U13">
    <cfRule type="cellIs" dxfId="547" priority="68" operator="greaterThan">
      <formula>1.5</formula>
    </cfRule>
  </conditionalFormatting>
  <conditionalFormatting sqref="L13:V13">
    <cfRule type="expression" dxfId="546" priority="65">
      <formula>L13=""</formula>
    </cfRule>
  </conditionalFormatting>
  <conditionalFormatting sqref="S13">
    <cfRule type="cellIs" dxfId="545" priority="66" operator="greaterThan">
      <formula>0.5</formula>
    </cfRule>
    <cfRule type="cellIs" dxfId="544" priority="67" operator="lessThan">
      <formula>0.5</formula>
    </cfRule>
  </conditionalFormatting>
  <conditionalFormatting sqref="L21:M22">
    <cfRule type="cellIs" dxfId="543" priority="63" operator="lessThan">
      <formula>0.5</formula>
    </cfRule>
    <cfRule type="cellIs" dxfId="542" priority="64" operator="greaterThan">
      <formula>0.5</formula>
    </cfRule>
  </conditionalFormatting>
  <conditionalFormatting sqref="N21:N22">
    <cfRule type="cellIs" dxfId="541" priority="61" operator="lessThan">
      <formula>4.5</formula>
    </cfRule>
    <cfRule type="cellIs" dxfId="540" priority="62" operator="greaterThan">
      <formula>5.5</formula>
    </cfRule>
  </conditionalFormatting>
  <conditionalFormatting sqref="O21:O22">
    <cfRule type="cellIs" dxfId="539" priority="59" operator="lessThan">
      <formula>1.5</formula>
    </cfRule>
    <cfRule type="cellIs" dxfId="538" priority="60" operator="greaterThan">
      <formula>2.5</formula>
    </cfRule>
  </conditionalFormatting>
  <conditionalFormatting sqref="P21:P22">
    <cfRule type="cellIs" dxfId="537" priority="57" operator="lessThan">
      <formula>4.5</formula>
    </cfRule>
    <cfRule type="cellIs" dxfId="536" priority="58" operator="greaterThan">
      <formula>7.5</formula>
    </cfRule>
  </conditionalFormatting>
  <conditionalFormatting sqref="R21:S22">
    <cfRule type="cellIs" dxfId="535" priority="55" operator="lessThan">
      <formula>2.5</formula>
    </cfRule>
    <cfRule type="cellIs" dxfId="534" priority="56" operator="greaterThan">
      <formula>4.5</formula>
    </cfRule>
  </conditionalFormatting>
  <conditionalFormatting sqref="T21:T22">
    <cfRule type="cellIs" dxfId="533" priority="53" operator="lessThan">
      <formula>2.5</formula>
    </cfRule>
    <cfRule type="cellIs" dxfId="532" priority="54" operator="greaterThan">
      <formula>4.5</formula>
    </cfRule>
  </conditionalFormatting>
  <conditionalFormatting sqref="U21:U22">
    <cfRule type="cellIs" dxfId="531" priority="52" operator="greaterThan">
      <formula>1.5</formula>
    </cfRule>
  </conditionalFormatting>
  <conditionalFormatting sqref="L21:V22">
    <cfRule type="expression" dxfId="530" priority="49">
      <formula>L21=""</formula>
    </cfRule>
  </conditionalFormatting>
  <conditionalFormatting sqref="S21:S22">
    <cfRule type="cellIs" dxfId="529" priority="50" operator="greaterThan">
      <formula>0.5</formula>
    </cfRule>
    <cfRule type="cellIs" dxfId="528" priority="51" operator="lessThan">
      <formula>0.5</formula>
    </cfRule>
  </conditionalFormatting>
  <conditionalFormatting sqref="L24:M24">
    <cfRule type="cellIs" dxfId="527" priority="47" operator="lessThan">
      <formula>0.5</formula>
    </cfRule>
    <cfRule type="cellIs" dxfId="526" priority="48" operator="greaterThan">
      <formula>0.5</formula>
    </cfRule>
  </conditionalFormatting>
  <conditionalFormatting sqref="N24">
    <cfRule type="cellIs" dxfId="525" priority="45" operator="lessThan">
      <formula>4.5</formula>
    </cfRule>
    <cfRule type="cellIs" dxfId="524" priority="46" operator="greaterThan">
      <formula>5.5</formula>
    </cfRule>
  </conditionalFormatting>
  <conditionalFormatting sqref="O24">
    <cfRule type="cellIs" dxfId="523" priority="43" operator="lessThan">
      <formula>1.5</formula>
    </cfRule>
    <cfRule type="cellIs" dxfId="522" priority="44" operator="greaterThan">
      <formula>2.5</formula>
    </cfRule>
  </conditionalFormatting>
  <conditionalFormatting sqref="P24">
    <cfRule type="cellIs" dxfId="521" priority="41" operator="lessThan">
      <formula>4.5</formula>
    </cfRule>
    <cfRule type="cellIs" dxfId="520" priority="42" operator="greaterThan">
      <formula>7.5</formula>
    </cfRule>
  </conditionalFormatting>
  <conditionalFormatting sqref="R24:S24">
    <cfRule type="cellIs" dxfId="519" priority="39" operator="lessThan">
      <formula>2.5</formula>
    </cfRule>
    <cfRule type="cellIs" dxfId="518" priority="40" operator="greaterThan">
      <formula>4.5</formula>
    </cfRule>
  </conditionalFormatting>
  <conditionalFormatting sqref="T24">
    <cfRule type="cellIs" dxfId="517" priority="37" operator="lessThan">
      <formula>2.5</formula>
    </cfRule>
    <cfRule type="cellIs" dxfId="516" priority="38" operator="greaterThan">
      <formula>4.5</formula>
    </cfRule>
  </conditionalFormatting>
  <conditionalFormatting sqref="U24">
    <cfRule type="cellIs" dxfId="515" priority="36" operator="greaterThan">
      <formula>1.5</formula>
    </cfRule>
  </conditionalFormatting>
  <conditionalFormatting sqref="L24:V24">
    <cfRule type="expression" dxfId="514" priority="33">
      <formula>L24=""</formula>
    </cfRule>
  </conditionalFormatting>
  <conditionalFormatting sqref="S24">
    <cfRule type="cellIs" dxfId="513" priority="34" operator="greaterThan">
      <formula>0.5</formula>
    </cfRule>
    <cfRule type="cellIs" dxfId="512" priority="35" operator="lessThan">
      <formula>0.5</formula>
    </cfRule>
  </conditionalFormatting>
  <conditionalFormatting sqref="L23:M23">
    <cfRule type="cellIs" dxfId="511" priority="31" operator="lessThan">
      <formula>0.5</formula>
    </cfRule>
    <cfRule type="cellIs" dxfId="510" priority="32" operator="greaterThan">
      <formula>0.5</formula>
    </cfRule>
  </conditionalFormatting>
  <conditionalFormatting sqref="N23">
    <cfRule type="cellIs" dxfId="509" priority="29" operator="lessThan">
      <formula>4.5</formula>
    </cfRule>
    <cfRule type="cellIs" dxfId="508" priority="30" operator="greaterThan">
      <formula>5.5</formula>
    </cfRule>
  </conditionalFormatting>
  <conditionalFormatting sqref="O23">
    <cfRule type="cellIs" dxfId="507" priority="27" operator="lessThan">
      <formula>1.5</formula>
    </cfRule>
    <cfRule type="cellIs" dxfId="506" priority="28" operator="greaterThan">
      <formula>2.5</formula>
    </cfRule>
  </conditionalFormatting>
  <conditionalFormatting sqref="P23">
    <cfRule type="cellIs" dxfId="505" priority="25" operator="lessThan">
      <formula>4.5</formula>
    </cfRule>
    <cfRule type="cellIs" dxfId="504" priority="26" operator="greaterThan">
      <formula>7.5</formula>
    </cfRule>
  </conditionalFormatting>
  <conditionalFormatting sqref="R23:S23">
    <cfRule type="cellIs" dxfId="503" priority="23" operator="lessThan">
      <formula>2.5</formula>
    </cfRule>
    <cfRule type="cellIs" dxfId="502" priority="24" operator="greaterThan">
      <formula>4.5</formula>
    </cfRule>
  </conditionalFormatting>
  <conditionalFormatting sqref="T23">
    <cfRule type="cellIs" dxfId="501" priority="21" operator="lessThan">
      <formula>2.5</formula>
    </cfRule>
    <cfRule type="cellIs" dxfId="500" priority="22" operator="greaterThan">
      <formula>4.5</formula>
    </cfRule>
  </conditionalFormatting>
  <conditionalFormatting sqref="U23">
    <cfRule type="cellIs" dxfId="499" priority="20" operator="greaterThan">
      <formula>1.5</formula>
    </cfRule>
  </conditionalFormatting>
  <conditionalFormatting sqref="L23:V23">
    <cfRule type="expression" dxfId="498" priority="17">
      <formula>L23=""</formula>
    </cfRule>
  </conditionalFormatting>
  <conditionalFormatting sqref="S23">
    <cfRule type="cellIs" dxfId="497" priority="18" operator="greaterThan">
      <formula>0.5</formula>
    </cfRule>
    <cfRule type="cellIs" dxfId="496" priority="19" operator="lessThan">
      <formula>0.5</formula>
    </cfRule>
  </conditionalFormatting>
  <conditionalFormatting sqref="L12:M12">
    <cfRule type="cellIs" dxfId="495" priority="15" operator="lessThan">
      <formula>0.5</formula>
    </cfRule>
    <cfRule type="cellIs" dxfId="494" priority="16" operator="greaterThan">
      <formula>0.5</formula>
    </cfRule>
  </conditionalFormatting>
  <conditionalFormatting sqref="N12">
    <cfRule type="cellIs" dxfId="493" priority="13" operator="lessThan">
      <formula>4.5</formula>
    </cfRule>
    <cfRule type="cellIs" dxfId="492" priority="14" operator="greaterThan">
      <formula>5.5</formula>
    </cfRule>
  </conditionalFormatting>
  <conditionalFormatting sqref="O12">
    <cfRule type="cellIs" dxfId="491" priority="11" operator="lessThan">
      <formula>1.5</formula>
    </cfRule>
    <cfRule type="cellIs" dxfId="490" priority="12" operator="greaterThan">
      <formula>2.5</formula>
    </cfRule>
  </conditionalFormatting>
  <conditionalFormatting sqref="P12">
    <cfRule type="cellIs" dxfId="489" priority="9" operator="lessThan">
      <formula>4.5</formula>
    </cfRule>
    <cfRule type="cellIs" dxfId="488" priority="10" operator="greaterThan">
      <formula>7.5</formula>
    </cfRule>
  </conditionalFormatting>
  <conditionalFormatting sqref="R12:S12">
    <cfRule type="cellIs" dxfId="487" priority="7" operator="lessThan">
      <formula>2.5</formula>
    </cfRule>
    <cfRule type="cellIs" dxfId="486" priority="8" operator="greaterThan">
      <formula>4.5</formula>
    </cfRule>
  </conditionalFormatting>
  <conditionalFormatting sqref="T12">
    <cfRule type="cellIs" dxfId="485" priority="5" operator="lessThan">
      <formula>2.5</formula>
    </cfRule>
    <cfRule type="cellIs" dxfId="484" priority="6" operator="greaterThan">
      <formula>4.5</formula>
    </cfRule>
  </conditionalFormatting>
  <conditionalFormatting sqref="U12">
    <cfRule type="cellIs" dxfId="483" priority="4" operator="greaterThan">
      <formula>1.5</formula>
    </cfRule>
  </conditionalFormatting>
  <conditionalFormatting sqref="L12:V12">
    <cfRule type="expression" dxfId="482" priority="1">
      <formula>L12=""</formula>
    </cfRule>
  </conditionalFormatting>
  <conditionalFormatting sqref="S12">
    <cfRule type="cellIs" dxfId="481" priority="2" operator="greaterThan">
      <formula>0.5</formula>
    </cfRule>
    <cfRule type="cellIs" dxfId="48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I1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2014:1:0:0:SOUTH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2014:2:0:0:SOUTH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2014:3:0:0:SOUTH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2014:4:0:0:SOUTH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2014:5:0:0:SOUTH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2014:6:0:0:SOUTH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2014:7:0:0:SOUTH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2014:8:0:0:SOUTH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2014:9:0:0:SOUTH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2014:10:0:0:SOUTH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2014:11:0:0:SOUTH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2014:12:0:0:SOUTH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2015:1:0:0:SOUTH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2015:2:0:0:SOUTH</v>
      </c>
      <c r="F16" s="33">
        <f t="shared" ca="1" si="5"/>
        <v>137</v>
      </c>
      <c r="G16" s="26">
        <f t="shared" ca="1" si="6"/>
        <v>0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2015:3:0:0:SOUTH</v>
      </c>
      <c r="F17" s="33">
        <f t="shared" ca="1" si="5"/>
        <v>147</v>
      </c>
      <c r="G17" s="26">
        <f t="shared" ca="1" si="6"/>
        <v>3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2015:4:0:0:SOUTH</v>
      </c>
      <c r="F18" s="33">
        <f t="shared" ca="1" si="5"/>
        <v>157</v>
      </c>
      <c r="G18" s="26">
        <f t="shared" ca="1" si="6"/>
        <v>4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2015:5:0:0:SOUTH</v>
      </c>
      <c r="F19" s="33">
        <f t="shared" ca="1" si="5"/>
        <v>167</v>
      </c>
      <c r="G19" s="26">
        <f t="shared" ca="1" si="6"/>
        <v>2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2015:6:0:0:SOUTH</v>
      </c>
      <c r="F20" s="33">
        <f t="shared" ca="1" si="5"/>
        <v>177</v>
      </c>
      <c r="G20" s="26">
        <f t="shared" ca="1" si="6"/>
        <v>4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2015:7:0:0:SOUTH</v>
      </c>
      <c r="F21" s="33">
        <f t="shared" ca="1" si="5"/>
        <v>187</v>
      </c>
      <c r="G21" s="26">
        <f t="shared" ca="1" si="6"/>
        <v>5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2015:8:0:0:SOUTH</v>
      </c>
      <c r="F22" s="33">
        <f t="shared" ca="1" si="5"/>
        <v>197</v>
      </c>
      <c r="G22" s="26">
        <f t="shared" ca="1" si="6"/>
        <v>4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2015:9:0:0:SOUTH</v>
      </c>
      <c r="F23" s="33">
        <f t="shared" ca="1" si="5"/>
        <v>207</v>
      </c>
      <c r="G23" s="26">
        <f t="shared" ca="1" si="6"/>
        <v>5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2015:10:0:0:SOUTH</v>
      </c>
      <c r="F24" s="33">
        <f t="shared" ca="1" si="5"/>
        <v>97</v>
      </c>
      <c r="G24" s="26">
        <f t="shared" ca="1" si="6"/>
        <v>6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2015:11:0:0:SOUTH</v>
      </c>
      <c r="F25" s="33">
        <f t="shared" ca="1" si="5"/>
        <v>107</v>
      </c>
      <c r="G25" s="26">
        <f t="shared" ca="1" si="6"/>
        <v>2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2015:12:0:0:SOUTH</v>
      </c>
      <c r="F26" s="33">
        <f t="shared" ca="1" si="5"/>
        <v>118</v>
      </c>
      <c r="G26" s="26">
        <f t="shared" ca="1" si="6"/>
        <v>4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2016:1:0:0:SOUTH</v>
      </c>
      <c r="F27" s="33">
        <f t="shared" ca="1" si="5"/>
        <v>218</v>
      </c>
      <c r="G27" s="26">
        <f t="shared" ca="1" si="6"/>
        <v>10</v>
      </c>
      <c r="H27" s="26">
        <f t="shared" si="3"/>
        <v>8</v>
      </c>
      <c r="I27" s="33">
        <f t="shared" ca="1" si="7"/>
        <v>7</v>
      </c>
      <c r="J27" s="11">
        <f t="shared" ca="1" si="8"/>
        <v>5</v>
      </c>
      <c r="K27" s="11">
        <f t="shared" ca="1" si="8"/>
        <v>0</v>
      </c>
      <c r="L27" s="11">
        <f t="shared" ca="1" si="8"/>
        <v>0</v>
      </c>
      <c r="M27" s="11">
        <f t="shared" ca="1" si="8"/>
        <v>5</v>
      </c>
      <c r="N27" s="11">
        <f t="shared" ca="1" si="8"/>
        <v>2</v>
      </c>
      <c r="O27" s="11">
        <f t="shared" ca="1" si="8"/>
        <v>0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2015:12:1:7:SOUTH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66</v>
      </c>
      <c r="AB27" s="26">
        <f t="shared" ref="AB27:AB38" ca="1" si="15">3*$B$45</f>
        <v>33</v>
      </c>
      <c r="AC27" s="26">
        <f t="shared" ref="AC27:AC38" ca="1" si="16">5*$B$45</f>
        <v>55</v>
      </c>
      <c r="AD27" s="26">
        <f t="shared" ref="AD27:AD38" ca="1" si="17">1*$B$45</f>
        <v>11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2016:2:0:0:SOUTH</v>
      </c>
      <c r="F28" s="33">
        <f t="shared" ca="1" si="5"/>
        <v>229</v>
      </c>
      <c r="G28" s="26">
        <f t="shared" ca="1" si="6"/>
        <v>2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2015:12:2:7:SOUTH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66</v>
      </c>
      <c r="AB28" s="26">
        <f t="shared" ca="1" si="15"/>
        <v>33</v>
      </c>
      <c r="AC28" s="26">
        <f t="shared" ca="1" si="16"/>
        <v>55</v>
      </c>
      <c r="AD28" s="26">
        <f t="shared" ca="1" si="17"/>
        <v>11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2016:3:0:0:SOUTH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2015:12:3:7:SOUTH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66</v>
      </c>
      <c r="AB29" s="26">
        <f t="shared" ca="1" si="15"/>
        <v>33</v>
      </c>
      <c r="AC29" s="26">
        <f t="shared" ca="1" si="16"/>
        <v>55</v>
      </c>
      <c r="AD29" s="26">
        <f t="shared" ca="1" si="17"/>
        <v>11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2016:4:0:0:SOUTH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2015:12:4:7:SOUTH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66</v>
      </c>
      <c r="AB30" s="26">
        <f t="shared" ca="1" si="15"/>
        <v>33</v>
      </c>
      <c r="AC30" s="26">
        <f t="shared" ca="1" si="16"/>
        <v>55</v>
      </c>
      <c r="AD30" s="26">
        <f t="shared" ca="1" si="17"/>
        <v>11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2016:5:0:0:SOUTH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2016:1:1:7:SOUTH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3</v>
      </c>
      <c r="AA31" s="26">
        <f t="shared" ca="1" si="14"/>
        <v>66</v>
      </c>
      <c r="AB31" s="26">
        <f t="shared" ca="1" si="15"/>
        <v>33</v>
      </c>
      <c r="AC31" s="26">
        <f t="shared" ca="1" si="16"/>
        <v>55</v>
      </c>
      <c r="AD31" s="26">
        <f t="shared" ca="1" si="17"/>
        <v>11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2016:6:0:0:SOUTH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2016:1:2:7:SOUTH</v>
      </c>
      <c r="T32" s="33">
        <f t="shared" ca="1" si="18"/>
        <v>7</v>
      </c>
      <c r="U32" s="26">
        <f t="shared" ca="1" si="19"/>
        <v>8</v>
      </c>
      <c r="V32" s="26">
        <f t="shared" ca="1" si="12"/>
        <v>55</v>
      </c>
      <c r="W32" s="26">
        <f t="shared" ca="1" si="12"/>
        <v>0</v>
      </c>
      <c r="X32" s="26">
        <f t="shared" ca="1" si="12"/>
        <v>28</v>
      </c>
      <c r="Y32" s="26">
        <f t="shared" ca="1" si="12"/>
        <v>0</v>
      </c>
      <c r="Z32" s="26">
        <f t="shared" ca="1" si="13"/>
        <v>3</v>
      </c>
      <c r="AA32" s="26">
        <f t="shared" ca="1" si="14"/>
        <v>66</v>
      </c>
      <c r="AB32" s="26">
        <f t="shared" ca="1" si="15"/>
        <v>33</v>
      </c>
      <c r="AC32" s="26">
        <f t="shared" ca="1" si="16"/>
        <v>55</v>
      </c>
      <c r="AD32" s="26">
        <f t="shared" ca="1" si="17"/>
        <v>11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2016:7:0:0:SOUTH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2016:1:3:7:SOUTH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3</v>
      </c>
      <c r="AA33" s="26">
        <f t="shared" ca="1" si="14"/>
        <v>66</v>
      </c>
      <c r="AB33" s="26">
        <f t="shared" ca="1" si="15"/>
        <v>33</v>
      </c>
      <c r="AC33" s="26">
        <f t="shared" ca="1" si="16"/>
        <v>55</v>
      </c>
      <c r="AD33" s="26">
        <f t="shared" ca="1" si="17"/>
        <v>11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2016:8:0:0:SOUTH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2016:1:4:7:SOUTH</v>
      </c>
      <c r="T34" s="33">
        <f t="shared" ca="1" si="18"/>
        <v>18</v>
      </c>
      <c r="U34" s="26">
        <f t="shared" ca="1" si="19"/>
        <v>1</v>
      </c>
      <c r="V34" s="26">
        <f t="shared" ca="1" si="12"/>
        <v>77</v>
      </c>
      <c r="W34" s="26">
        <f t="shared" ca="1" si="12"/>
        <v>22</v>
      </c>
      <c r="X34" s="26">
        <f t="shared" ca="1" si="12"/>
        <v>65</v>
      </c>
      <c r="Y34" s="26">
        <f t="shared" ca="1" si="12"/>
        <v>0</v>
      </c>
      <c r="Z34" s="26">
        <f t="shared" ca="1" si="13"/>
        <v>3</v>
      </c>
      <c r="AA34" s="26">
        <f t="shared" ca="1" si="14"/>
        <v>66</v>
      </c>
      <c r="AB34" s="26">
        <f t="shared" ca="1" si="15"/>
        <v>33</v>
      </c>
      <c r="AC34" s="26">
        <f t="shared" ca="1" si="16"/>
        <v>55</v>
      </c>
      <c r="AD34" s="26">
        <f t="shared" ca="1" si="17"/>
        <v>11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2016:9:0:0:SOUTH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2016:1:5:7:SOUTH</v>
      </c>
      <c r="T35" s="33">
        <f t="shared" ca="1" si="18"/>
        <v>29</v>
      </c>
      <c r="U35" s="26">
        <f t="shared" ca="1" si="19"/>
        <v>1</v>
      </c>
      <c r="V35" s="26">
        <f t="shared" ca="1" si="12"/>
        <v>72</v>
      </c>
      <c r="W35" s="26">
        <f t="shared" ca="1" si="12"/>
        <v>29</v>
      </c>
      <c r="X35" s="26">
        <f t="shared" ca="1" si="12"/>
        <v>77</v>
      </c>
      <c r="Y35" s="26">
        <f t="shared" ca="1" si="12"/>
        <v>0</v>
      </c>
      <c r="Z35" s="26">
        <f t="shared" ca="1" si="13"/>
        <v>3</v>
      </c>
      <c r="AA35" s="26">
        <f t="shared" ca="1" si="14"/>
        <v>66</v>
      </c>
      <c r="AB35" s="26">
        <f t="shared" ca="1" si="15"/>
        <v>33</v>
      </c>
      <c r="AC35" s="26">
        <f t="shared" ca="1" si="16"/>
        <v>55</v>
      </c>
      <c r="AD35" s="26">
        <f t="shared" ca="1" si="17"/>
        <v>11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2016:10:0:0:SOUTH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2016:2:1:7:SOUTH</v>
      </c>
      <c r="T36" s="33">
        <f t="shared" ca="1" si="18"/>
        <v>40</v>
      </c>
      <c r="U36" s="26">
        <f t="shared" ca="1" si="19"/>
        <v>0</v>
      </c>
      <c r="V36" s="26">
        <f t="shared" ca="1" si="12"/>
        <v>81</v>
      </c>
      <c r="W36" s="26">
        <f t="shared" ca="1" si="12"/>
        <v>17</v>
      </c>
      <c r="X36" s="26">
        <f t="shared" ca="1" si="12"/>
        <v>71</v>
      </c>
      <c r="Y36" s="26">
        <f t="shared" ca="1" si="12"/>
        <v>0</v>
      </c>
      <c r="Z36" s="26">
        <f t="shared" ca="1" si="13"/>
        <v>3</v>
      </c>
      <c r="AA36" s="26">
        <f t="shared" ca="1" si="14"/>
        <v>66</v>
      </c>
      <c r="AB36" s="26">
        <f t="shared" ca="1" si="15"/>
        <v>33</v>
      </c>
      <c r="AC36" s="26">
        <f t="shared" ca="1" si="16"/>
        <v>55</v>
      </c>
      <c r="AD36" s="26">
        <f t="shared" ca="1" si="17"/>
        <v>11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2016:11:0:0:SOUTH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2016:2:2:7:SOUTH</v>
      </c>
      <c r="T37" s="33">
        <f t="shared" ca="1" si="18"/>
        <v>51</v>
      </c>
      <c r="U37" s="26">
        <f t="shared" ca="1" si="19"/>
        <v>0</v>
      </c>
      <c r="V37" s="26">
        <f t="shared" ca="1" si="12"/>
        <v>80</v>
      </c>
      <c r="W37" s="26">
        <f t="shared" ca="1" si="12"/>
        <v>34</v>
      </c>
      <c r="X37" s="26">
        <f t="shared" ca="1" si="12"/>
        <v>75</v>
      </c>
      <c r="Y37" s="26">
        <f t="shared" ca="1" si="12"/>
        <v>2</v>
      </c>
      <c r="Z37" s="26">
        <f t="shared" ca="1" si="13"/>
        <v>3</v>
      </c>
      <c r="AA37" s="26">
        <f t="shared" ca="1" si="14"/>
        <v>66</v>
      </c>
      <c r="AB37" s="26">
        <f t="shared" ca="1" si="15"/>
        <v>33</v>
      </c>
      <c r="AC37" s="26">
        <f t="shared" ca="1" si="16"/>
        <v>55</v>
      </c>
      <c r="AD37" s="26">
        <f t="shared" ca="1" si="17"/>
        <v>11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2016:12:0:0:SOUTH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2016:2:3:7:SOUTH</v>
      </c>
      <c r="T38" s="33">
        <f t="shared" ca="1" si="18"/>
        <v>61</v>
      </c>
      <c r="U38" s="26">
        <f t="shared" ca="1" si="19"/>
        <v>2</v>
      </c>
      <c r="V38" s="26">
        <f t="shared" ca="1" si="12"/>
        <v>74</v>
      </c>
      <c r="W38" s="26">
        <f t="shared" ca="1" si="12"/>
        <v>34</v>
      </c>
      <c r="X38" s="26">
        <f t="shared" ca="1" si="12"/>
        <v>62</v>
      </c>
      <c r="Y38" s="26">
        <f t="shared" ca="1" si="12"/>
        <v>5</v>
      </c>
      <c r="Z38" s="26">
        <f t="shared" ca="1" si="13"/>
        <v>3</v>
      </c>
      <c r="AA38" s="26">
        <f t="shared" ca="1" si="14"/>
        <v>66</v>
      </c>
      <c r="AB38" s="26">
        <f t="shared" ca="1" si="15"/>
        <v>33</v>
      </c>
      <c r="AC38" s="26">
        <f t="shared" ca="1" si="16"/>
        <v>55</v>
      </c>
      <c r="AD38" s="26">
        <f t="shared" ca="1" si="17"/>
        <v>11</v>
      </c>
    </row>
    <row r="39" spans="1:30">
      <c r="A39" s="8" t="s">
        <v>1465</v>
      </c>
      <c r="B39" s="2" t="s">
        <v>1744</v>
      </c>
      <c r="C39" s="33"/>
      <c r="D39" s="33"/>
      <c r="G39" s="8">
        <f ca="1">SUMIFS(G3:G38, $B3:$B38,YEAR,G3:G38,"&lt;&gt;#N/A")</f>
        <v>12</v>
      </c>
      <c r="H39" s="33"/>
      <c r="J39" s="8">
        <f ca="1">SUM(J3:J38)</f>
        <v>5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5</v>
      </c>
      <c r="N39" s="8">
        <f t="shared" ca="1" si="20"/>
        <v>2</v>
      </c>
      <c r="O39" s="8">
        <f t="shared" ca="1" si="20"/>
        <v>0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11</v>
      </c>
    </row>
    <row r="46" spans="1:30">
      <c r="A46" s="8" t="s">
        <v>626</v>
      </c>
      <c r="B46" s="8">
        <f ca="1">SUM($M$39:$O$39)</f>
        <v>7</v>
      </c>
    </row>
    <row r="47" spans="1:30">
      <c r="A47" s="8" t="s">
        <v>627</v>
      </c>
      <c r="B47" s="8">
        <f ca="1">SUM($J$39:$L$39)</f>
        <v>5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42%</v>
      </c>
      <c r="C48" s="36">
        <f ca="1">IFERROR(B47/SUM(B46:B47),"0")</f>
        <v>0.41666666666666669</v>
      </c>
      <c r="D48" s="8" t="str">
        <f ca="1">TEXT(C48,"00%")</f>
        <v>42%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140
Stake Actual YTD 年度實際:    12</v>
      </c>
      <c r="C49" s="8">
        <f ca="1">INDIRECT(CONCATENATE($B$39,"$D$2"))</f>
        <v>140</v>
      </c>
      <c r="D49" s="8">
        <f ca="1">$G$39</f>
        <v>12</v>
      </c>
    </row>
    <row r="50" spans="1:4" ht="23.25">
      <c r="A50" s="8" t="s">
        <v>1410</v>
      </c>
      <c r="B50" s="59" t="str">
        <f ca="1">INDIRECT(CONCATENATE($B$39, "$B$1"))</f>
        <v>South Zone</v>
      </c>
    </row>
    <row r="51" spans="1:4">
      <c r="B51" s="57" t="str">
        <f ca="1">INDIRECT(CONCATENATE($B$39, "$B$2"))</f>
        <v>臺北南地帶</v>
      </c>
    </row>
    <row r="52" spans="1:4">
      <c r="B52" s="57" t="str">
        <f ca="1">INDIRECT(CONCATENATE($B$39, "$B$6"))</f>
        <v>South Stake</v>
      </c>
    </row>
    <row r="53" spans="1:4">
      <c r="B53" s="57" t="str">
        <f ca="1">INDIRECT(CONCATENATE($B$39, "$B$7"))</f>
        <v>臺北南支聯會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2015   39</v>
      </c>
    </row>
    <row r="58" spans="1:4">
      <c r="A58" s="8" t="str">
        <f ca="1">CONCATENATE("2016   ",SUMIF($G$27:$G$38,"&lt;&gt;#N/A",$G$27:$G$38))</f>
        <v>2016   12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1710</v>
      </c>
      <c r="B1" s="46" t="s">
        <v>1709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1421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944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945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947</v>
      </c>
      <c r="B10" s="23" t="s">
        <v>948</v>
      </c>
      <c r="C10" s="4" t="s">
        <v>1127</v>
      </c>
      <c r="D10" s="4" t="s">
        <v>1138</v>
      </c>
      <c r="E10" s="4" t="str">
        <f>CONCATENATE(YEAR,":",MONTH,":",WEEK,":",WEEKDAY,":",$A10)</f>
        <v>2016:2:3:7:JINGXIN_E</v>
      </c>
      <c r="F10" s="4">
        <f>MATCH($E10,REPORT_DATA_BY_COMP!$A:$A,0)</f>
        <v>508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14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2</v>
      </c>
      <c r="V10" s="11" t="str">
        <f>IFERROR(INDEX(REPORT_DATA_BY_COMP!$A:$AH,$F10,MATCH(V$8,REPORT_DATA_BY_COMP!$A$1:$AH$1,0)), "")</f>
        <v>0_x0018_</v>
      </c>
    </row>
    <row r="11" spans="1:22">
      <c r="A11" s="22" t="s">
        <v>949</v>
      </c>
      <c r="B11" s="23" t="s">
        <v>950</v>
      </c>
      <c r="C11" s="4" t="s">
        <v>1128</v>
      </c>
      <c r="D11" s="4" t="s">
        <v>1139</v>
      </c>
      <c r="E11" s="4" t="str">
        <f>CONCATENATE(YEAR,":",MONTH,":",WEEK,":",WEEKDAY,":",$A11)</f>
        <v>2016:2:3:7:MUZHA_E</v>
      </c>
      <c r="F11" s="4">
        <f>MATCH($E11,REPORT_DATA_BY_COMP!$A:$A,0)</f>
        <v>517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13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11</v>
      </c>
      <c r="Q11" s="11">
        <f>IFERROR(INDEX(REPORT_DATA_BY_COMP!$A:$AH,$F11,MATCH(Q$8,REPORT_DATA_BY_COMP!$A$1:$AH$1,0)), "")</f>
        <v>14</v>
      </c>
      <c r="R11" s="11">
        <f>IFERROR(INDEX(REPORT_DATA_BY_COMP!$A:$AH,$F11,MATCH(R$8,REPORT_DATA_BY_COMP!$A$1:$AH$1,0)), "")</f>
        <v>10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951</v>
      </c>
      <c r="B12" s="23" t="s">
        <v>952</v>
      </c>
      <c r="C12" s="4" t="s">
        <v>1129</v>
      </c>
      <c r="D12" s="4" t="s">
        <v>1140</v>
      </c>
      <c r="E12" s="4" t="str">
        <f>CONCATENATE(YEAR,":",MONTH,":",WEEK,":",WEEKDAY,":",$A12)</f>
        <v>2016:2:3:7:JINGXIN_S</v>
      </c>
      <c r="F12" s="4">
        <f>MATCH($E12,REPORT_DATA_BY_COMP!$A:$A,0)</f>
        <v>509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4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953</v>
      </c>
      <c r="B13" s="23" t="s">
        <v>954</v>
      </c>
      <c r="C13" s="4" t="s">
        <v>1130</v>
      </c>
      <c r="D13" s="4" t="s">
        <v>1141</v>
      </c>
      <c r="E13" s="4" t="str">
        <f>CONCATENATE(YEAR,":",MONTH,":",WEEK,":",WEEKDAY,":",$A13)</f>
        <v>2016:2:3:7:MUZHA_S</v>
      </c>
      <c r="F13" s="4">
        <f>MATCH($E13,REPORT_DATA_BY_COMP!$A:$A,0)</f>
        <v>518</v>
      </c>
      <c r="G13" s="11">
        <f>IFERROR(INDEX(REPORT_DATA_BY_COMP!$A:$AH,$F13,MATCH(G$8,REPORT_DATA_BY_COMP!$A$1:$AH$1,0)), "")</f>
        <v>1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11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 t="shared" ref="G14:V14" si="0">SUM(G10:G13)</f>
        <v>1</v>
      </c>
      <c r="H14" s="12">
        <f t="shared" si="0"/>
        <v>2</v>
      </c>
      <c r="I14" s="12">
        <f t="shared" si="0"/>
        <v>4</v>
      </c>
      <c r="J14" s="12">
        <f t="shared" si="0"/>
        <v>11</v>
      </c>
      <c r="K14" s="12">
        <f t="shared" si="0"/>
        <v>2</v>
      </c>
      <c r="L14" s="12">
        <f t="shared" si="0"/>
        <v>1</v>
      </c>
      <c r="M14" s="12">
        <f t="shared" si="0"/>
        <v>1</v>
      </c>
      <c r="N14" s="12">
        <f t="shared" si="0"/>
        <v>28</v>
      </c>
      <c r="O14" s="12">
        <f t="shared" si="0"/>
        <v>12</v>
      </c>
      <c r="P14" s="12">
        <f t="shared" si="0"/>
        <v>37</v>
      </c>
      <c r="Q14" s="12">
        <f t="shared" si="0"/>
        <v>40</v>
      </c>
      <c r="R14" s="12">
        <f t="shared" si="0"/>
        <v>27</v>
      </c>
      <c r="S14" s="12">
        <f t="shared" si="0"/>
        <v>0</v>
      </c>
      <c r="T14" s="12">
        <f t="shared" si="0"/>
        <v>11</v>
      </c>
      <c r="U14" s="12">
        <f t="shared" si="0"/>
        <v>5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2016:2:1:7:JINGXIN</v>
      </c>
      <c r="F17" s="14">
        <f>MATCH($E17,REPORT_DATA_BY_DISTRICT!$A:$A, 0)</f>
        <v>98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11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31</v>
      </c>
      <c r="O17" s="11">
        <f>IFERROR(INDEX(REPORT_DATA_BY_DISTRICT!$A:$AH,$F17,MATCH(O$8,REPORT_DATA_BY_DISTRICT!$A$1:$AH$1,0)), "")</f>
        <v>8</v>
      </c>
      <c r="P17" s="11">
        <f>IFERROR(INDEX(REPORT_DATA_BY_DISTRICT!$A:$AH,$F17,MATCH(P$8,REPORT_DATA_BY_DISTRICT!$A$1:$AH$1,0)), "")</f>
        <v>22</v>
      </c>
      <c r="Q17" s="11">
        <f>IFERROR(INDEX(REPORT_DATA_BY_DISTRICT!$A:$AH,$F17,MATCH(Q$8,REPORT_DATA_BY_DISTRICT!$A$1:$AH$1,0)), "")</f>
        <v>55</v>
      </c>
      <c r="R17" s="11">
        <f>IFERROR(INDEX(REPORT_DATA_BY_DISTRICT!$A:$AH,$F17,MATCH(R$8,REPORT_DATA_BY_DISTRICT!$A$1:$AH$1,0)), "")</f>
        <v>39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7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2016:2:2:7:JINGXIN</v>
      </c>
      <c r="F18" s="14">
        <f>MATCH($E18,REPORT_DATA_BY_DISTRICT!$A:$A, 0)</f>
        <v>128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9</v>
      </c>
      <c r="J18" s="11">
        <f>IFERROR(INDEX(REPORT_DATA_BY_DISTRICT!$A:$AH,$F18,MATCH(J$8,REPORT_DATA_BY_DISTRICT!$A$1:$AH$1,0)), "")</f>
        <v>10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28</v>
      </c>
      <c r="O18" s="11">
        <f>IFERROR(INDEX(REPORT_DATA_BY_DISTRICT!$A:$AH,$F18,MATCH(O$8,REPORT_DATA_BY_DISTRICT!$A$1:$AH$1,0)), "")</f>
        <v>14</v>
      </c>
      <c r="P18" s="11">
        <f>IFERROR(INDEX(REPORT_DATA_BY_DISTRICT!$A:$AH,$F18,MATCH(P$8,REPORT_DATA_BY_DISTRICT!$A$1:$AH$1,0)), "")</f>
        <v>30</v>
      </c>
      <c r="Q18" s="11">
        <f>IFERROR(INDEX(REPORT_DATA_BY_DISTRICT!$A:$AH,$F18,MATCH(Q$8,REPORT_DATA_BY_DISTRICT!$A$1:$AH$1,0)), "")</f>
        <v>34</v>
      </c>
      <c r="R18" s="11">
        <f>IFERROR(INDEX(REPORT_DATA_BY_DISTRICT!$A:$AH,$F18,MATCH(R$8,REPORT_DATA_BY_DISTRICT!$A$1:$AH$1,0)), "")</f>
        <v>22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16</v>
      </c>
      <c r="U18" s="11">
        <f>IFERROR(INDEX(REPORT_DATA_BY_DISTRICT!$A:$AH,$F18,MATCH(U$8,REPORT_DATA_BY_DISTRICT!$A$1:$AH$1,0)), "")</f>
        <v>5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2016:2:3:7:JINGXIN</v>
      </c>
      <c r="F19" s="14">
        <f>MATCH($E19,REPORT_DATA_BY_DISTRICT!$A:$A, 0)</f>
        <v>158</v>
      </c>
      <c r="G19" s="11">
        <f>IFERROR(INDEX(REPORT_DATA_BY_DISTRICT!$A:$AH,$F19,MATCH(G$8,REPORT_DATA_BY_DISTRICT!$A$1:$AH$1,0)), "")</f>
        <v>1</v>
      </c>
      <c r="H19" s="11">
        <f>IFERROR(INDEX(REPORT_DATA_BY_DISTRICT!$A:$AH,$F19,MATCH(H$8,REPORT_DATA_BY_DISTRICT!$A$1:$AH$1,0)), "")</f>
        <v>2</v>
      </c>
      <c r="I19" s="11">
        <f>IFERROR(INDEX(REPORT_DATA_BY_DISTRICT!$A:$AH,$F19,MATCH(I$8,REPORT_DATA_BY_DISTRICT!$A$1:$AH$1,0)), "")</f>
        <v>4</v>
      </c>
      <c r="J19" s="11">
        <f>IFERROR(INDEX(REPORT_DATA_BY_DISTRICT!$A:$AH,$F19,MATCH(J$8,REPORT_DATA_BY_DISTRICT!$A$1:$AH$1,0)), "")</f>
        <v>11</v>
      </c>
      <c r="K19" s="11">
        <f>IFERROR(INDEX(REPORT_DATA_BY_DISTRICT!$A:$AH,$F19,MATCH(K$8,REPORT_DATA_BY_DISTRICT!$A$1:$AH$1,0)), "")</f>
        <v>2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1</v>
      </c>
      <c r="N19" s="11">
        <f>IFERROR(INDEX(REPORT_DATA_BY_DISTRICT!$A:$AH,$F19,MATCH(N$8,REPORT_DATA_BY_DISTRICT!$A$1:$AH$1,0)), "")</f>
        <v>28</v>
      </c>
      <c r="O19" s="11">
        <f>IFERROR(INDEX(REPORT_DATA_BY_DISTRICT!$A:$AH,$F19,MATCH(O$8,REPORT_DATA_BY_DISTRICT!$A$1:$AH$1,0)), "")</f>
        <v>12</v>
      </c>
      <c r="P19" s="11">
        <f>IFERROR(INDEX(REPORT_DATA_BY_DISTRICT!$A:$AH,$F19,MATCH(P$8,REPORT_DATA_BY_DISTRICT!$A$1:$AH$1,0)), "")</f>
        <v>37</v>
      </c>
      <c r="Q19" s="11">
        <f>IFERROR(INDEX(REPORT_DATA_BY_DISTRICT!$A:$AH,$F19,MATCH(Q$8,REPORT_DATA_BY_DISTRICT!$A$1:$AH$1,0)), "")</f>
        <v>40</v>
      </c>
      <c r="R19" s="11">
        <f>IFERROR(INDEX(REPORT_DATA_BY_DISTRICT!$A:$AH,$F19,MATCH(R$8,REPORT_DATA_BY_DISTRICT!$A$1:$AH$1,0)), "")</f>
        <v>27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11</v>
      </c>
      <c r="U19" s="11">
        <f>IFERROR(INDEX(REPORT_DATA_BY_DISTRICT!$A:$AH,$F19,MATCH(U$8,REPORT_DATA_BY_DISTRICT!$A$1:$AH$1,0)), "")</f>
        <v>5</v>
      </c>
      <c r="V19" s="11">
        <f>IFERROR(INDEX(REPORT_DATA_BY_DISTRICT!$A:$AH,$F19,MATCH(V$8,REPORT_DATA_BY_DISTRICT!$A$1:$AH$1,0)), "")</f>
        <v>0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2016:2:4:7:JINGXIN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2016:2:5:7:JINGXIN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1</v>
      </c>
      <c r="H22" s="19">
        <f t="shared" ref="H22:V22" si="1">SUM(H17:H21)</f>
        <v>4</v>
      </c>
      <c r="I22" s="19">
        <f t="shared" si="1"/>
        <v>24</v>
      </c>
      <c r="J22" s="19">
        <f>SUM(J17:J21)</f>
        <v>30</v>
      </c>
      <c r="K22" s="19">
        <f t="shared" si="1"/>
        <v>3</v>
      </c>
      <c r="L22" s="19">
        <f t="shared" si="1"/>
        <v>1</v>
      </c>
      <c r="M22" s="19">
        <f t="shared" si="1"/>
        <v>1</v>
      </c>
      <c r="N22" s="19">
        <f t="shared" si="1"/>
        <v>87</v>
      </c>
      <c r="O22" s="19">
        <f t="shared" si="1"/>
        <v>34</v>
      </c>
      <c r="P22" s="19">
        <f t="shared" si="1"/>
        <v>89</v>
      </c>
      <c r="Q22" s="19">
        <f t="shared" si="1"/>
        <v>129</v>
      </c>
      <c r="R22" s="19">
        <f t="shared" si="1"/>
        <v>88</v>
      </c>
      <c r="S22" s="19">
        <f t="shared" si="1"/>
        <v>0</v>
      </c>
      <c r="T22" s="19">
        <f t="shared" si="1"/>
        <v>34</v>
      </c>
      <c r="U22" s="19">
        <f t="shared" si="1"/>
        <v>13</v>
      </c>
      <c r="V22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479" priority="63" operator="lessThan">
      <formula>0.5</formula>
    </cfRule>
    <cfRule type="cellIs" dxfId="478" priority="64" operator="greaterThan">
      <formula>0.5</formula>
    </cfRule>
  </conditionalFormatting>
  <conditionalFormatting sqref="N10">
    <cfRule type="cellIs" dxfId="477" priority="61" operator="lessThan">
      <formula>4.5</formula>
    </cfRule>
    <cfRule type="cellIs" dxfId="476" priority="62" operator="greaterThan">
      <formula>5.5</formula>
    </cfRule>
  </conditionalFormatting>
  <conditionalFormatting sqref="O10">
    <cfRule type="cellIs" dxfId="475" priority="59" operator="lessThan">
      <formula>1.5</formula>
    </cfRule>
    <cfRule type="cellIs" dxfId="474" priority="60" operator="greaterThan">
      <formula>2.5</formula>
    </cfRule>
  </conditionalFormatting>
  <conditionalFormatting sqref="P10">
    <cfRule type="cellIs" dxfId="473" priority="57" operator="lessThan">
      <formula>4.5</formula>
    </cfRule>
    <cfRule type="cellIs" dxfId="472" priority="58" operator="greaterThan">
      <formula>7.5</formula>
    </cfRule>
  </conditionalFormatting>
  <conditionalFormatting sqref="R10:S10">
    <cfRule type="cellIs" dxfId="471" priority="55" operator="lessThan">
      <formula>2.5</formula>
    </cfRule>
    <cfRule type="cellIs" dxfId="470" priority="56" operator="greaterThan">
      <formula>4.5</formula>
    </cfRule>
  </conditionalFormatting>
  <conditionalFormatting sqref="T10">
    <cfRule type="cellIs" dxfId="469" priority="53" operator="lessThan">
      <formula>2.5</formula>
    </cfRule>
    <cfRule type="cellIs" dxfId="468" priority="54" operator="greaterThan">
      <formula>4.5</formula>
    </cfRule>
  </conditionalFormatting>
  <conditionalFormatting sqref="U10">
    <cfRule type="cellIs" dxfId="467" priority="52" operator="greaterThan">
      <formula>1.5</formula>
    </cfRule>
  </conditionalFormatting>
  <conditionalFormatting sqref="L10:V10">
    <cfRule type="expression" dxfId="466" priority="49">
      <formula>L10=""</formula>
    </cfRule>
  </conditionalFormatting>
  <conditionalFormatting sqref="S10">
    <cfRule type="cellIs" dxfId="465" priority="50" operator="greaterThan">
      <formula>0.5</formula>
    </cfRule>
    <cfRule type="cellIs" dxfId="464" priority="51" operator="lessThan">
      <formula>0.5</formula>
    </cfRule>
  </conditionalFormatting>
  <conditionalFormatting sqref="L11:M11">
    <cfRule type="cellIs" dxfId="463" priority="47" operator="lessThan">
      <formula>0.5</formula>
    </cfRule>
    <cfRule type="cellIs" dxfId="462" priority="48" operator="greaterThan">
      <formula>0.5</formula>
    </cfRule>
  </conditionalFormatting>
  <conditionalFormatting sqref="N11">
    <cfRule type="cellIs" dxfId="461" priority="45" operator="lessThan">
      <formula>4.5</formula>
    </cfRule>
    <cfRule type="cellIs" dxfId="460" priority="46" operator="greaterThan">
      <formula>5.5</formula>
    </cfRule>
  </conditionalFormatting>
  <conditionalFormatting sqref="O11">
    <cfRule type="cellIs" dxfId="459" priority="43" operator="lessThan">
      <formula>1.5</formula>
    </cfRule>
    <cfRule type="cellIs" dxfId="458" priority="44" operator="greaterThan">
      <formula>2.5</formula>
    </cfRule>
  </conditionalFormatting>
  <conditionalFormatting sqref="P11">
    <cfRule type="cellIs" dxfId="457" priority="41" operator="lessThan">
      <formula>4.5</formula>
    </cfRule>
    <cfRule type="cellIs" dxfId="456" priority="42" operator="greaterThan">
      <formula>7.5</formula>
    </cfRule>
  </conditionalFormatting>
  <conditionalFormatting sqref="R11:S11">
    <cfRule type="cellIs" dxfId="455" priority="39" operator="lessThan">
      <formula>2.5</formula>
    </cfRule>
    <cfRule type="cellIs" dxfId="454" priority="40" operator="greaterThan">
      <formula>4.5</formula>
    </cfRule>
  </conditionalFormatting>
  <conditionalFormatting sqref="T11">
    <cfRule type="cellIs" dxfId="453" priority="37" operator="lessThan">
      <formula>2.5</formula>
    </cfRule>
    <cfRule type="cellIs" dxfId="452" priority="38" operator="greaterThan">
      <formula>4.5</formula>
    </cfRule>
  </conditionalFormatting>
  <conditionalFormatting sqref="U11">
    <cfRule type="cellIs" dxfId="451" priority="36" operator="greaterThan">
      <formula>1.5</formula>
    </cfRule>
  </conditionalFormatting>
  <conditionalFormatting sqref="L11:V11">
    <cfRule type="expression" dxfId="450" priority="33">
      <formula>L11=""</formula>
    </cfRule>
  </conditionalFormatting>
  <conditionalFormatting sqref="S11">
    <cfRule type="cellIs" dxfId="449" priority="34" operator="greaterThan">
      <formula>0.5</formula>
    </cfRule>
    <cfRule type="cellIs" dxfId="448" priority="35" operator="lessThan">
      <formula>0.5</formula>
    </cfRule>
  </conditionalFormatting>
  <conditionalFormatting sqref="L13:M13">
    <cfRule type="cellIs" dxfId="447" priority="31" operator="lessThan">
      <formula>0.5</formula>
    </cfRule>
    <cfRule type="cellIs" dxfId="446" priority="32" operator="greaterThan">
      <formula>0.5</formula>
    </cfRule>
  </conditionalFormatting>
  <conditionalFormatting sqref="N13">
    <cfRule type="cellIs" dxfId="445" priority="29" operator="lessThan">
      <formula>4.5</formula>
    </cfRule>
    <cfRule type="cellIs" dxfId="444" priority="30" operator="greaterThan">
      <formula>5.5</formula>
    </cfRule>
  </conditionalFormatting>
  <conditionalFormatting sqref="O13">
    <cfRule type="cellIs" dxfId="443" priority="27" operator="lessThan">
      <formula>1.5</formula>
    </cfRule>
    <cfRule type="cellIs" dxfId="442" priority="28" operator="greaterThan">
      <formula>2.5</formula>
    </cfRule>
  </conditionalFormatting>
  <conditionalFormatting sqref="P13">
    <cfRule type="cellIs" dxfId="441" priority="25" operator="lessThan">
      <formula>4.5</formula>
    </cfRule>
    <cfRule type="cellIs" dxfId="440" priority="26" operator="greaterThan">
      <formula>7.5</formula>
    </cfRule>
  </conditionalFormatting>
  <conditionalFormatting sqref="R13:S13">
    <cfRule type="cellIs" dxfId="439" priority="23" operator="lessThan">
      <formula>2.5</formula>
    </cfRule>
    <cfRule type="cellIs" dxfId="438" priority="24" operator="greaterThan">
      <formula>4.5</formula>
    </cfRule>
  </conditionalFormatting>
  <conditionalFormatting sqref="T13">
    <cfRule type="cellIs" dxfId="437" priority="21" operator="lessThan">
      <formula>2.5</formula>
    </cfRule>
    <cfRule type="cellIs" dxfId="436" priority="22" operator="greaterThan">
      <formula>4.5</formula>
    </cfRule>
  </conditionalFormatting>
  <conditionalFormatting sqref="U13">
    <cfRule type="cellIs" dxfId="435" priority="20" operator="greaterThan">
      <formula>1.5</formula>
    </cfRule>
  </conditionalFormatting>
  <conditionalFormatting sqref="L13:V13">
    <cfRule type="expression" dxfId="434" priority="17">
      <formula>L13=""</formula>
    </cfRule>
  </conditionalFormatting>
  <conditionalFormatting sqref="S13">
    <cfRule type="cellIs" dxfId="433" priority="18" operator="greaterThan">
      <formula>0.5</formula>
    </cfRule>
    <cfRule type="cellIs" dxfId="432" priority="19" operator="lessThan">
      <formula>0.5</formula>
    </cfRule>
  </conditionalFormatting>
  <conditionalFormatting sqref="L12:M12">
    <cfRule type="cellIs" dxfId="431" priority="15" operator="lessThan">
      <formula>0.5</formula>
    </cfRule>
    <cfRule type="cellIs" dxfId="430" priority="16" operator="greaterThan">
      <formula>0.5</formula>
    </cfRule>
  </conditionalFormatting>
  <conditionalFormatting sqref="N12">
    <cfRule type="cellIs" dxfId="429" priority="13" operator="lessThan">
      <formula>4.5</formula>
    </cfRule>
    <cfRule type="cellIs" dxfId="428" priority="14" operator="greaterThan">
      <formula>5.5</formula>
    </cfRule>
  </conditionalFormatting>
  <conditionalFormatting sqref="O12">
    <cfRule type="cellIs" dxfId="427" priority="11" operator="lessThan">
      <formula>1.5</formula>
    </cfRule>
    <cfRule type="cellIs" dxfId="426" priority="12" operator="greaterThan">
      <formula>2.5</formula>
    </cfRule>
  </conditionalFormatting>
  <conditionalFormatting sqref="P12">
    <cfRule type="cellIs" dxfId="425" priority="9" operator="lessThan">
      <formula>4.5</formula>
    </cfRule>
    <cfRule type="cellIs" dxfId="424" priority="10" operator="greaterThan">
      <formula>7.5</formula>
    </cfRule>
  </conditionalFormatting>
  <conditionalFormatting sqref="R12:S12">
    <cfRule type="cellIs" dxfId="423" priority="7" operator="lessThan">
      <formula>2.5</formula>
    </cfRule>
    <cfRule type="cellIs" dxfId="422" priority="8" operator="greaterThan">
      <formula>4.5</formula>
    </cfRule>
  </conditionalFormatting>
  <conditionalFormatting sqref="T12">
    <cfRule type="cellIs" dxfId="421" priority="5" operator="lessThan">
      <formula>2.5</formula>
    </cfRule>
    <cfRule type="cellIs" dxfId="420" priority="6" operator="greaterThan">
      <formula>4.5</formula>
    </cfRule>
  </conditionalFormatting>
  <conditionalFormatting sqref="U12">
    <cfRule type="cellIs" dxfId="419" priority="4" operator="greaterThan">
      <formula>1.5</formula>
    </cfRule>
  </conditionalFormatting>
  <conditionalFormatting sqref="L12:V12">
    <cfRule type="expression" dxfId="418" priority="1">
      <formula>L12=""</formula>
    </cfRule>
  </conditionalFormatting>
  <conditionalFormatting sqref="S12">
    <cfRule type="cellIs" dxfId="417" priority="2" operator="greaterThan">
      <formula>0.5</formula>
    </cfRule>
    <cfRule type="cellIs" dxfId="41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1712</v>
      </c>
      <c r="B1" s="46" t="s">
        <v>1711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1421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$L$21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944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945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955</v>
      </c>
      <c r="B10" s="23" t="s">
        <v>956</v>
      </c>
      <c r="C10" s="4" t="s">
        <v>1131</v>
      </c>
      <c r="D10" s="4" t="s">
        <v>1142</v>
      </c>
      <c r="E10" s="4" t="str">
        <f>CONCATENATE(YEAR,":",MONTH,":",WEEK,":",WEEKDAY,":",$A10)</f>
        <v>2016:2:3:7:XINDIAN_E</v>
      </c>
      <c r="F10" s="4">
        <f>MATCH($E10,REPORT_DATA_BY_COMP!$A:$A,0)</f>
        <v>557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957</v>
      </c>
      <c r="B11" s="23" t="s">
        <v>958</v>
      </c>
      <c r="C11" s="4" t="s">
        <v>1132</v>
      </c>
      <c r="D11" s="4" t="s">
        <v>1143</v>
      </c>
      <c r="E11" s="4" t="str">
        <f>CONCATENATE(YEAR,":",MONTH,":",WEEK,":",WEEKDAY,":",$A11)</f>
        <v>2016:2:3:7:ANKANG_E</v>
      </c>
      <c r="F11" s="4">
        <f>MATCH($E11,REPORT_DATA_BY_COMP!$A:$A,0)</f>
        <v>489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6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959</v>
      </c>
      <c r="B12" s="23" t="s">
        <v>960</v>
      </c>
      <c r="C12" s="4" t="s">
        <v>1133</v>
      </c>
      <c r="D12" s="4" t="s">
        <v>1144</v>
      </c>
      <c r="E12" s="4" t="str">
        <f>CONCATENATE(YEAR,":",MONTH,":",WEEK,":",WEEKDAY,":",$A12)</f>
        <v>2016:2:3:7:XINDIAN_S</v>
      </c>
      <c r="F12" s="4">
        <f>MATCH($E12,REPORT_DATA_BY_COMP!$A:$A,0)</f>
        <v>558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5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14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7</v>
      </c>
      <c r="S12" s="11">
        <f>IFERROR(INDEX(REPORT_DATA_BY_COMP!$A:$AH,$F12,MATCH(S$8,REPORT_DATA_BY_COMP!$A$1:$AH$1,0)), "")</f>
        <v>2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0</v>
      </c>
      <c r="V12" s="11" t="str">
        <f>IFERROR(INDEX(REPORT_DATA_BY_COMP!$A:$AH,$F12,MATCH(V$8,REPORT_DATA_BY_COMP!$A$1:$AH$1,0)), "")</f>
        <v>0L</v>
      </c>
    </row>
    <row r="13" spans="1:22">
      <c r="B13" s="9" t="s">
        <v>1409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1</v>
      </c>
      <c r="I13" s="12">
        <f t="shared" si="0"/>
        <v>9</v>
      </c>
      <c r="J13" s="12">
        <f t="shared" si="0"/>
        <v>7</v>
      </c>
      <c r="K13" s="12">
        <f t="shared" si="0"/>
        <v>1</v>
      </c>
      <c r="L13" s="12">
        <f t="shared" si="0"/>
        <v>1</v>
      </c>
      <c r="M13" s="12">
        <f t="shared" si="0"/>
        <v>1</v>
      </c>
      <c r="N13" s="12">
        <f t="shared" si="0"/>
        <v>19</v>
      </c>
      <c r="O13" s="12">
        <f t="shared" si="0"/>
        <v>11</v>
      </c>
      <c r="P13" s="12">
        <f t="shared" si="0"/>
        <v>28</v>
      </c>
      <c r="Q13" s="12">
        <f t="shared" si="0"/>
        <v>26</v>
      </c>
      <c r="R13" s="12">
        <f t="shared" si="0"/>
        <v>16</v>
      </c>
      <c r="S13" s="12">
        <f t="shared" si="0"/>
        <v>2</v>
      </c>
      <c r="T13" s="12">
        <f t="shared" si="0"/>
        <v>15</v>
      </c>
      <c r="U13" s="12">
        <f t="shared" si="0"/>
        <v>3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1487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1381</v>
      </c>
      <c r="C16" s="14"/>
      <c r="D16" s="14"/>
      <c r="E16" s="14" t="str">
        <f>CONCATENATE(YEAR,":",MONTH,":1:",WEEKLY_REPORT_DAY,":", $A$1)</f>
        <v>2016:2:1:7:XINDIAN</v>
      </c>
      <c r="F16" s="14">
        <f>MATCH($E16,REPORT_DATA_BY_DISTRICT!$A:$A, 0)</f>
        <v>112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7</v>
      </c>
      <c r="J16" s="11">
        <f>IFERROR(INDEX(REPORT_DATA_BY_DISTRICT!$A:$AH,$F16,MATCH(J$8,REPORT_DATA_BY_DISTRICT!$A$1:$AH$1,0)), "")</f>
        <v>12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7</v>
      </c>
      <c r="P16" s="11">
        <f>IFERROR(INDEX(REPORT_DATA_BY_DISTRICT!$A:$AH,$F16,MATCH(P$8,REPORT_DATA_BY_DISTRICT!$A$1:$AH$1,0)), "")</f>
        <v>32</v>
      </c>
      <c r="Q16" s="11">
        <f>IFERROR(INDEX(REPORT_DATA_BY_DISTRICT!$A:$AH,$F16,MATCH(Q$8,REPORT_DATA_BY_DISTRICT!$A$1:$AH$1,0)), "")</f>
        <v>33</v>
      </c>
      <c r="R16" s="11">
        <f>IFERROR(INDEX(REPORT_DATA_BY_DISTRICT!$A:$AH,$F16,MATCH(R$8,REPORT_DATA_BY_DISTRICT!$A$1:$AH$1,0)), "")</f>
        <v>16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15</v>
      </c>
      <c r="U16" s="11">
        <f>IFERROR(INDEX(REPORT_DATA_BY_DISTRICT!$A:$AH,$F16,MATCH(U$8,REPORT_DATA_BY_DISTRICT!$A$1:$AH$1,0)), "")</f>
        <v>4</v>
      </c>
      <c r="V16" s="11">
        <f>IFERROR(INDEX(REPORT_DATA_BY_DISTRICT!$A:$AH,$F16,MATCH(V$8,REPORT_DATA_BY_DISTRICT!$A$1:$AH$1,0)), "")</f>
        <v>0</v>
      </c>
    </row>
    <row r="17" spans="2:22">
      <c r="B17" s="24" t="s">
        <v>1380</v>
      </c>
      <c r="C17" s="14"/>
      <c r="D17" s="14"/>
      <c r="E17" s="14" t="str">
        <f>CONCATENATE(YEAR,":",MONTH,":2:",WEEKLY_REPORT_DAY,":", $A$1)</f>
        <v>2016:2:2:7:XINDIAN</v>
      </c>
      <c r="F17" s="14">
        <f>MATCH($E17,REPORT_DATA_BY_DISTRICT!$A:$A, 0)</f>
        <v>142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20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29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23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9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1382</v>
      </c>
      <c r="C18" s="14"/>
      <c r="D18" s="14"/>
      <c r="E18" s="14" t="str">
        <f>CONCATENATE(YEAR,":",MONTH,":3:",WEEKLY_REPORT_DAY,":", $A$1)</f>
        <v>2016:2:3:7:XINDIAN</v>
      </c>
      <c r="F18" s="14">
        <f>MATCH($E18,REPORT_DATA_BY_DISTRICT!$A:$A, 0)</f>
        <v>171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9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19</v>
      </c>
      <c r="O18" s="11">
        <f>IFERROR(INDEX(REPORT_DATA_BY_DISTRICT!$A:$AH,$F18,MATCH(O$8,REPORT_DATA_BY_DISTRICT!$A$1:$AH$1,0)), "")</f>
        <v>11</v>
      </c>
      <c r="P18" s="11">
        <f>IFERROR(INDEX(REPORT_DATA_BY_DISTRICT!$A:$AH,$F18,MATCH(P$8,REPORT_DATA_BY_DISTRICT!$A$1:$AH$1,0)), "")</f>
        <v>28</v>
      </c>
      <c r="Q18" s="11">
        <f>IFERROR(INDEX(REPORT_DATA_BY_DISTRICT!$A:$AH,$F18,MATCH(Q$8,REPORT_DATA_BY_DISTRICT!$A$1:$AH$1,0)), "")</f>
        <v>26</v>
      </c>
      <c r="R18" s="11">
        <f>IFERROR(INDEX(REPORT_DATA_BY_DISTRICT!$A:$AH,$F18,MATCH(R$8,REPORT_DATA_BY_DISTRICT!$A$1:$AH$1,0)), "")</f>
        <v>16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15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0</v>
      </c>
    </row>
    <row r="19" spans="2:22">
      <c r="B19" s="24" t="s">
        <v>1383</v>
      </c>
      <c r="C19" s="14"/>
      <c r="D19" s="14"/>
      <c r="E19" s="14" t="str">
        <f>CONCATENATE(YEAR,":",MONTH,":4:",WEEKLY_REPORT_DAY,":", $A$1)</f>
        <v>2016:2:4:7:XINDIAN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24" t="s">
        <v>1384</v>
      </c>
      <c r="C20" s="14"/>
      <c r="D20" s="14"/>
      <c r="E20" s="14" t="str">
        <f>CONCATENATE(YEAR,":",MONTH,":5:",WEEKLY_REPORT_DAY,":", $A$1)</f>
        <v>2016:2:5:7:XINDIAN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1409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2</v>
      </c>
      <c r="I21" s="19">
        <f t="shared" si="1"/>
        <v>24</v>
      </c>
      <c r="J21" s="19">
        <f>SUM(J16:J20)</f>
        <v>28</v>
      </c>
      <c r="K21" s="19">
        <f t="shared" si="1"/>
        <v>2</v>
      </c>
      <c r="L21" s="19">
        <f t="shared" si="1"/>
        <v>1</v>
      </c>
      <c r="M21" s="19">
        <f t="shared" si="1"/>
        <v>1</v>
      </c>
      <c r="N21" s="19">
        <f t="shared" si="1"/>
        <v>55</v>
      </c>
      <c r="O21" s="19">
        <f t="shared" si="1"/>
        <v>25</v>
      </c>
      <c r="P21" s="19">
        <f t="shared" si="1"/>
        <v>89</v>
      </c>
      <c r="Q21" s="19">
        <f t="shared" si="1"/>
        <v>93</v>
      </c>
      <c r="R21" s="19">
        <f t="shared" si="1"/>
        <v>55</v>
      </c>
      <c r="S21" s="19">
        <f t="shared" si="1"/>
        <v>3</v>
      </c>
      <c r="T21" s="19">
        <f t="shared" si="1"/>
        <v>39</v>
      </c>
      <c r="U21" s="19">
        <f t="shared" si="1"/>
        <v>11</v>
      </c>
      <c r="V21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415" priority="63" operator="lessThan">
      <formula>0.5</formula>
    </cfRule>
    <cfRule type="cellIs" dxfId="414" priority="64" operator="greaterThan">
      <formula>0.5</formula>
    </cfRule>
  </conditionalFormatting>
  <conditionalFormatting sqref="N10">
    <cfRule type="cellIs" dxfId="413" priority="61" operator="lessThan">
      <formula>4.5</formula>
    </cfRule>
    <cfRule type="cellIs" dxfId="412" priority="62" operator="greaterThan">
      <formula>5.5</formula>
    </cfRule>
  </conditionalFormatting>
  <conditionalFormatting sqref="O10">
    <cfRule type="cellIs" dxfId="411" priority="59" operator="lessThan">
      <formula>1.5</formula>
    </cfRule>
    <cfRule type="cellIs" dxfId="410" priority="60" operator="greaterThan">
      <formula>2.5</formula>
    </cfRule>
  </conditionalFormatting>
  <conditionalFormatting sqref="P10">
    <cfRule type="cellIs" dxfId="409" priority="57" operator="lessThan">
      <formula>4.5</formula>
    </cfRule>
    <cfRule type="cellIs" dxfId="408" priority="58" operator="greaterThan">
      <formula>7.5</formula>
    </cfRule>
  </conditionalFormatting>
  <conditionalFormatting sqref="R10:S10">
    <cfRule type="cellIs" dxfId="407" priority="55" operator="lessThan">
      <formula>2.5</formula>
    </cfRule>
    <cfRule type="cellIs" dxfId="406" priority="56" operator="greaterThan">
      <formula>4.5</formula>
    </cfRule>
  </conditionalFormatting>
  <conditionalFormatting sqref="T10">
    <cfRule type="cellIs" dxfId="405" priority="53" operator="lessThan">
      <formula>2.5</formula>
    </cfRule>
    <cfRule type="cellIs" dxfId="404" priority="54" operator="greaterThan">
      <formula>4.5</formula>
    </cfRule>
  </conditionalFormatting>
  <conditionalFormatting sqref="U10">
    <cfRule type="cellIs" dxfId="403" priority="52" operator="greaterThan">
      <formula>1.5</formula>
    </cfRule>
  </conditionalFormatting>
  <conditionalFormatting sqref="L10:V10">
    <cfRule type="expression" dxfId="402" priority="49">
      <formula>L10=""</formula>
    </cfRule>
  </conditionalFormatting>
  <conditionalFormatting sqref="S10">
    <cfRule type="cellIs" dxfId="401" priority="50" operator="greaterThan">
      <formula>0.5</formula>
    </cfRule>
    <cfRule type="cellIs" dxfId="400" priority="51" operator="lessThan">
      <formula>0.5</formula>
    </cfRule>
  </conditionalFormatting>
  <conditionalFormatting sqref="L11:M11">
    <cfRule type="cellIs" dxfId="399" priority="47" operator="lessThan">
      <formula>0.5</formula>
    </cfRule>
    <cfRule type="cellIs" dxfId="398" priority="48" operator="greaterThan">
      <formula>0.5</formula>
    </cfRule>
  </conditionalFormatting>
  <conditionalFormatting sqref="N11">
    <cfRule type="cellIs" dxfId="397" priority="45" operator="lessThan">
      <formula>4.5</formula>
    </cfRule>
    <cfRule type="cellIs" dxfId="396" priority="46" operator="greaterThan">
      <formula>5.5</formula>
    </cfRule>
  </conditionalFormatting>
  <conditionalFormatting sqref="O11">
    <cfRule type="cellIs" dxfId="395" priority="43" operator="lessThan">
      <formula>1.5</formula>
    </cfRule>
    <cfRule type="cellIs" dxfId="394" priority="44" operator="greaterThan">
      <formula>2.5</formula>
    </cfRule>
  </conditionalFormatting>
  <conditionalFormatting sqref="P11">
    <cfRule type="cellIs" dxfId="393" priority="41" operator="lessThan">
      <formula>4.5</formula>
    </cfRule>
    <cfRule type="cellIs" dxfId="392" priority="42" operator="greaterThan">
      <formula>7.5</formula>
    </cfRule>
  </conditionalFormatting>
  <conditionalFormatting sqref="R11:S11">
    <cfRule type="cellIs" dxfId="391" priority="39" operator="lessThan">
      <formula>2.5</formula>
    </cfRule>
    <cfRule type="cellIs" dxfId="390" priority="40" operator="greaterThan">
      <formula>4.5</formula>
    </cfRule>
  </conditionalFormatting>
  <conditionalFormatting sqref="T11">
    <cfRule type="cellIs" dxfId="389" priority="37" operator="lessThan">
      <formula>2.5</formula>
    </cfRule>
    <cfRule type="cellIs" dxfId="388" priority="38" operator="greaterThan">
      <formula>4.5</formula>
    </cfRule>
  </conditionalFormatting>
  <conditionalFormatting sqref="U11">
    <cfRule type="cellIs" dxfId="387" priority="36" operator="greaterThan">
      <formula>1.5</formula>
    </cfRule>
  </conditionalFormatting>
  <conditionalFormatting sqref="L11:V11">
    <cfRule type="expression" dxfId="386" priority="33">
      <formula>L11=""</formula>
    </cfRule>
  </conditionalFormatting>
  <conditionalFormatting sqref="S11">
    <cfRule type="cellIs" dxfId="385" priority="34" operator="greaterThan">
      <formula>0.5</formula>
    </cfRule>
    <cfRule type="cellIs" dxfId="384" priority="35" operator="lessThan">
      <formula>0.5</formula>
    </cfRule>
  </conditionalFormatting>
  <conditionalFormatting sqref="L12:M12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12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12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12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12:S12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12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12">
    <cfRule type="cellIs" dxfId="371" priority="4" operator="greaterThan">
      <formula>1.5</formula>
    </cfRule>
  </conditionalFormatting>
  <conditionalFormatting sqref="L12:V12">
    <cfRule type="expression" dxfId="370" priority="1">
      <formula>L12=""</formula>
    </cfRule>
  </conditionalFormatting>
  <conditionalFormatting sqref="S12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1714</v>
      </c>
      <c r="B1" s="46" t="s">
        <v>1713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1421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944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945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961</v>
      </c>
      <c r="B10" s="23" t="s">
        <v>962</v>
      </c>
      <c r="C10" s="4" t="s">
        <v>1134</v>
      </c>
      <c r="D10" s="4" t="s">
        <v>1145</v>
      </c>
      <c r="E10" s="4" t="str">
        <f>CONCATENATE(YEAR,":",MONTH,":",WEEK,":",WEEKDAY,":",$A10)</f>
        <v>2016:2:3:7:ZHONGHE_1_E</v>
      </c>
      <c r="F10" s="4">
        <f>MATCH($E10,REPORT_DATA_BY_COMP!$A:$A,0)</f>
        <v>573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10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2" t="s">
        <v>963</v>
      </c>
      <c r="B11" s="23" t="s">
        <v>964</v>
      </c>
      <c r="C11" s="4" t="s">
        <v>1135</v>
      </c>
      <c r="D11" s="4" t="s">
        <v>1146</v>
      </c>
      <c r="E11" s="4" t="str">
        <f>CONCATENATE(YEAR,":",MONTH,":",WEEK,":",WEEKDAY,":",$A11)</f>
        <v>2016:2:3:7:ZHONGHE_2_E</v>
      </c>
      <c r="F11" s="4">
        <f>MATCH($E11,REPORT_DATA_BY_COMP!$A:$A,0)</f>
        <v>574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4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3</v>
      </c>
      <c r="V11" s="11">
        <f>IFERROR(INDEX(REPORT_DATA_BY_COMP!$A:$AH,$F11,MATCH(V$8,REPORT_DATA_BY_COMP!$A$1:$AH$1,0)), "")</f>
        <v>0</v>
      </c>
    </row>
    <row r="12" spans="1:22">
      <c r="A12" s="22" t="s">
        <v>965</v>
      </c>
      <c r="B12" s="23" t="s">
        <v>966</v>
      </c>
      <c r="C12" s="4" t="s">
        <v>1136</v>
      </c>
      <c r="D12" s="4" t="s">
        <v>1147</v>
      </c>
      <c r="E12" s="4" t="str">
        <f>CONCATENATE(YEAR,":",MONTH,":",WEEK,":",WEEKDAY,":",$A12)</f>
        <v>2016:2:3:7:ZHONGHE_2_S</v>
      </c>
      <c r="F12" s="4">
        <f>MATCH($E12,REPORT_DATA_BY_COMP!$A:$A,0)</f>
        <v>575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3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11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14</v>
      </c>
      <c r="Q12" s="11">
        <f>IFERROR(INDEX(REPORT_DATA_BY_COMP!$A:$AH,$F12,MATCH(Q$8,REPORT_DATA_BY_COMP!$A$1:$AH$1,0)), "")</f>
        <v>3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2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2</v>
      </c>
      <c r="V12" s="11" t="str">
        <f>IFERROR(INDEX(REPORT_DATA_BY_COMP!$A:$AH,$F12,MATCH(V$8,REPORT_DATA_BY_COMP!$A$1:$AH$1,0)), "")</f>
        <v>2_x0018_</v>
      </c>
    </row>
    <row r="13" spans="1:22">
      <c r="A13" s="22" t="s">
        <v>967</v>
      </c>
      <c r="B13" s="23" t="s">
        <v>968</v>
      </c>
      <c r="C13" s="4" t="s">
        <v>1137</v>
      </c>
      <c r="D13" s="4" t="s">
        <v>1148</v>
      </c>
      <c r="E13" s="4" t="str">
        <f>CONCATENATE(YEAR,":",MONTH,":",WEEK,":",WEEKDAY,":",$A13)</f>
        <v>2016:2:3:7:YONGHE_S</v>
      </c>
      <c r="F13" s="4">
        <f>MATCH($E13,REPORT_DATA_BY_COMP!$A:$A,0)</f>
        <v>570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3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6</v>
      </c>
      <c r="O13" s="11">
        <f>IFERROR(INDEX(REPORT_DATA_BY_COMP!$A:$AH,$F13,MATCH(O$8,REPORT_DATA_BY_COMP!$A$1:$AH$1,0)), "")</f>
        <v>5</v>
      </c>
      <c r="P13" s="11">
        <f>IFERROR(INDEX(REPORT_DATA_BY_COMP!$A:$AH,$F13,MATCH(P$8,REPORT_DATA_BY_COMP!$A$1:$AH$1,0)), "")</f>
        <v>22</v>
      </c>
      <c r="Q13" s="11">
        <f>IFERROR(INDEX(REPORT_DATA_BY_COMP!$A:$AH,$F13,MATCH(Q$8,REPORT_DATA_BY_COMP!$A$1:$AH$1,0)), "")</f>
        <v>19</v>
      </c>
      <c r="R13" s="11">
        <f>IFERROR(INDEX(REPORT_DATA_BY_COMP!$A:$AH,$F13,MATCH(R$8,REPORT_DATA_BY_COMP!$A$1:$AH$1,0)), "")</f>
        <v>7</v>
      </c>
      <c r="S13" s="11">
        <f>IFERROR(INDEX(REPORT_DATA_BY_COMP!$A:$AH,$F13,MATCH(S$8,REPORT_DATA_BY_COMP!$A$1:$AH$1,0)), "")</f>
        <v>1</v>
      </c>
      <c r="T13" s="11">
        <f>IFERROR(INDEX(REPORT_DATA_BY_COMP!$A:$AH,$F13,MATCH(T$8,REPORT_DATA_BY_COMP!$A$1:$AH$1,0)), "")</f>
        <v>8</v>
      </c>
      <c r="U13" s="11">
        <f>IFERROR(INDEX(REPORT_DATA_BY_COMP!$A:$AH,$F13,MATCH(U$8,REPORT_DATA_BY_COMP!$A$1:$AH$1,0)), "")</f>
        <v>3</v>
      </c>
      <c r="V13" s="11" t="str">
        <f>IFERROR(INDEX(REPORT_DATA_BY_COMP!$A:$AH,$F13,MATCH(V$8,REPORT_DATA_BY_COMP!$A$1:$AH$1,0)), "")</f>
        <v>0L</v>
      </c>
    </row>
    <row r="14" spans="1:22">
      <c r="B14" s="9" t="s">
        <v>1409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0</v>
      </c>
      <c r="I14" s="12">
        <f t="shared" si="0"/>
        <v>11</v>
      </c>
      <c r="J14" s="12">
        <f t="shared" si="0"/>
        <v>5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27</v>
      </c>
      <c r="O14" s="12">
        <f t="shared" si="0"/>
        <v>11</v>
      </c>
      <c r="P14" s="12">
        <f t="shared" si="0"/>
        <v>54</v>
      </c>
      <c r="Q14" s="12">
        <f t="shared" si="0"/>
        <v>34</v>
      </c>
      <c r="R14" s="12">
        <f t="shared" si="0"/>
        <v>19</v>
      </c>
      <c r="S14" s="12">
        <f t="shared" si="0"/>
        <v>3</v>
      </c>
      <c r="T14" s="12">
        <f t="shared" si="0"/>
        <v>23</v>
      </c>
      <c r="U14" s="12">
        <f t="shared" si="0"/>
        <v>12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2016:2:1:7:SHUANGHE</v>
      </c>
      <c r="F17" s="14">
        <f>MATCH($E17,REPORT_DATA_BY_DISTRICT!$A:$A, 0)</f>
        <v>102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13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34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33</v>
      </c>
      <c r="Q17" s="11">
        <f>IFERROR(INDEX(REPORT_DATA_BY_DISTRICT!$A:$AH,$F17,MATCH(Q$8,REPORT_DATA_BY_DISTRICT!$A$1:$AH$1,0)), "")</f>
        <v>42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21</v>
      </c>
      <c r="U17" s="11">
        <f>IFERROR(INDEX(REPORT_DATA_BY_DISTRICT!$A:$AH,$F17,MATCH(U$8,REPORT_DATA_BY_DISTRICT!$A$1:$AH$1,0)), "")</f>
        <v>6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2016:2:2:7:SHUANGHE</v>
      </c>
      <c r="F18" s="14">
        <f>MATCH($E18,REPORT_DATA_BY_DISTRICT!$A:$A, 0)</f>
        <v>132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12</v>
      </c>
      <c r="J18" s="11">
        <f>IFERROR(INDEX(REPORT_DATA_BY_DISTRICT!$A:$AH,$F18,MATCH(J$8,REPORT_DATA_BY_DISTRICT!$A$1:$AH$1,0)), "")</f>
        <v>8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32</v>
      </c>
      <c r="O18" s="11">
        <f>IFERROR(INDEX(REPORT_DATA_BY_DISTRICT!$A:$AH,$F18,MATCH(O$8,REPORT_DATA_BY_DISTRICT!$A$1:$AH$1,0)), "")</f>
        <v>13</v>
      </c>
      <c r="P18" s="11">
        <f>IFERROR(INDEX(REPORT_DATA_BY_DISTRICT!$A:$AH,$F18,MATCH(P$8,REPORT_DATA_BY_DISTRICT!$A$1:$AH$1,0)), "")</f>
        <v>31</v>
      </c>
      <c r="Q18" s="11">
        <f>IFERROR(INDEX(REPORT_DATA_BY_DISTRICT!$A:$AH,$F18,MATCH(Q$8,REPORT_DATA_BY_DISTRICT!$A$1:$AH$1,0)), "")</f>
        <v>57</v>
      </c>
      <c r="R18" s="11">
        <f>IFERROR(INDEX(REPORT_DATA_BY_DISTRICT!$A:$AH,$F18,MATCH(R$8,REPORT_DATA_BY_DISTRICT!$A$1:$AH$1,0)), "")</f>
        <v>30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21</v>
      </c>
      <c r="U18" s="11">
        <f>IFERROR(INDEX(REPORT_DATA_BY_DISTRICT!$A:$AH,$F18,MATCH(U$8,REPORT_DATA_BY_DISTRICT!$A$1:$AH$1,0)), "")</f>
        <v>11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2016:2:3:7:SHUANGHE</v>
      </c>
      <c r="F19" s="14">
        <f>MATCH($E19,REPORT_DATA_BY_DISTRICT!$A:$A, 0)</f>
        <v>161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11</v>
      </c>
      <c r="J19" s="11">
        <f>IFERROR(INDEX(REPORT_DATA_BY_DISTRICT!$A:$AH,$F19,MATCH(J$8,REPORT_DATA_BY_DISTRICT!$A$1:$AH$1,0)), "")</f>
        <v>5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27</v>
      </c>
      <c r="O19" s="11">
        <f>IFERROR(INDEX(REPORT_DATA_BY_DISTRICT!$A:$AH,$F19,MATCH(O$8,REPORT_DATA_BY_DISTRICT!$A$1:$AH$1,0)), "")</f>
        <v>11</v>
      </c>
      <c r="P19" s="11">
        <f>IFERROR(INDEX(REPORT_DATA_BY_DISTRICT!$A:$AH,$F19,MATCH(P$8,REPORT_DATA_BY_DISTRICT!$A$1:$AH$1,0)), "")</f>
        <v>54</v>
      </c>
      <c r="Q19" s="11">
        <f>IFERROR(INDEX(REPORT_DATA_BY_DISTRICT!$A:$AH,$F19,MATCH(Q$8,REPORT_DATA_BY_DISTRICT!$A$1:$AH$1,0)), "")</f>
        <v>34</v>
      </c>
      <c r="R19" s="11">
        <f>IFERROR(INDEX(REPORT_DATA_BY_DISTRICT!$A:$AH,$F19,MATCH(R$8,REPORT_DATA_BY_DISTRICT!$A$1:$AH$1,0)), "")</f>
        <v>19</v>
      </c>
      <c r="S19" s="11">
        <f>IFERROR(INDEX(REPORT_DATA_BY_DISTRICT!$A:$AH,$F19,MATCH(S$8,REPORT_DATA_BY_DISTRICT!$A$1:$AH$1,0)), "")</f>
        <v>3</v>
      </c>
      <c r="T19" s="11">
        <f>IFERROR(INDEX(REPORT_DATA_BY_DISTRICT!$A:$AH,$F19,MATCH(T$8,REPORT_DATA_BY_DISTRICT!$A$1:$AH$1,0)), "")</f>
        <v>23</v>
      </c>
      <c r="U19" s="11">
        <f>IFERROR(INDEX(REPORT_DATA_BY_DISTRICT!$A:$AH,$F19,MATCH(U$8,REPORT_DATA_BY_DISTRICT!$A$1:$AH$1,0)), "")</f>
        <v>12</v>
      </c>
      <c r="V19" s="11">
        <f>IFERROR(INDEX(REPORT_DATA_BY_DISTRICT!$A:$AH,$F19,MATCH(V$8,REPORT_DATA_BY_DISTRICT!$A$1:$AH$1,0)), "")</f>
        <v>2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2016:2:4:7:SHUANGHE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2016:2:5:7:SHUANGHE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30</v>
      </c>
      <c r="J22" s="19">
        <f>SUM(J17:J21)</f>
        <v>26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93</v>
      </c>
      <c r="O22" s="19">
        <f t="shared" si="1"/>
        <v>26</v>
      </c>
      <c r="P22" s="19">
        <f t="shared" si="1"/>
        <v>118</v>
      </c>
      <c r="Q22" s="19">
        <f t="shared" si="1"/>
        <v>133</v>
      </c>
      <c r="R22" s="19">
        <f t="shared" si="1"/>
        <v>65</v>
      </c>
      <c r="S22" s="19">
        <f t="shared" si="1"/>
        <v>4</v>
      </c>
      <c r="T22" s="19">
        <f t="shared" si="1"/>
        <v>65</v>
      </c>
      <c r="U22" s="19">
        <f t="shared" si="1"/>
        <v>29</v>
      </c>
      <c r="V22" s="19">
        <f t="shared" si="1"/>
        <v>2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367" priority="63" operator="lessThan">
      <formula>0.5</formula>
    </cfRule>
    <cfRule type="cellIs" dxfId="366" priority="64" operator="greaterThan">
      <formula>0.5</formula>
    </cfRule>
  </conditionalFormatting>
  <conditionalFormatting sqref="N10">
    <cfRule type="cellIs" dxfId="365" priority="61" operator="lessThan">
      <formula>4.5</formula>
    </cfRule>
    <cfRule type="cellIs" dxfId="364" priority="62" operator="greaterThan">
      <formula>5.5</formula>
    </cfRule>
  </conditionalFormatting>
  <conditionalFormatting sqref="O10">
    <cfRule type="cellIs" dxfId="363" priority="59" operator="lessThan">
      <formula>1.5</formula>
    </cfRule>
    <cfRule type="cellIs" dxfId="362" priority="60" operator="greaterThan">
      <formula>2.5</formula>
    </cfRule>
  </conditionalFormatting>
  <conditionalFormatting sqref="P10">
    <cfRule type="cellIs" dxfId="361" priority="57" operator="lessThan">
      <formula>4.5</formula>
    </cfRule>
    <cfRule type="cellIs" dxfId="360" priority="58" operator="greaterThan">
      <formula>7.5</formula>
    </cfRule>
  </conditionalFormatting>
  <conditionalFormatting sqref="R10:S10">
    <cfRule type="cellIs" dxfId="359" priority="55" operator="lessThan">
      <formula>2.5</formula>
    </cfRule>
    <cfRule type="cellIs" dxfId="358" priority="56" operator="greaterThan">
      <formula>4.5</formula>
    </cfRule>
  </conditionalFormatting>
  <conditionalFormatting sqref="T10">
    <cfRule type="cellIs" dxfId="357" priority="53" operator="lessThan">
      <formula>2.5</formula>
    </cfRule>
    <cfRule type="cellIs" dxfId="356" priority="54" operator="greaterThan">
      <formula>4.5</formula>
    </cfRule>
  </conditionalFormatting>
  <conditionalFormatting sqref="U10">
    <cfRule type="cellIs" dxfId="355" priority="52" operator="greaterThan">
      <formula>1.5</formula>
    </cfRule>
  </conditionalFormatting>
  <conditionalFormatting sqref="L10:V10">
    <cfRule type="expression" dxfId="354" priority="49">
      <formula>L10=""</formula>
    </cfRule>
  </conditionalFormatting>
  <conditionalFormatting sqref="S10">
    <cfRule type="cellIs" dxfId="353" priority="50" operator="greaterThan">
      <formula>0.5</formula>
    </cfRule>
    <cfRule type="cellIs" dxfId="352" priority="51" operator="lessThan">
      <formula>0.5</formula>
    </cfRule>
  </conditionalFormatting>
  <conditionalFormatting sqref="L11:M11">
    <cfRule type="cellIs" dxfId="351" priority="47" operator="lessThan">
      <formula>0.5</formula>
    </cfRule>
    <cfRule type="cellIs" dxfId="350" priority="48" operator="greaterThan">
      <formula>0.5</formula>
    </cfRule>
  </conditionalFormatting>
  <conditionalFormatting sqref="N11">
    <cfRule type="cellIs" dxfId="349" priority="45" operator="lessThan">
      <formula>4.5</formula>
    </cfRule>
    <cfRule type="cellIs" dxfId="348" priority="46" operator="greaterThan">
      <formula>5.5</formula>
    </cfRule>
  </conditionalFormatting>
  <conditionalFormatting sqref="O11">
    <cfRule type="cellIs" dxfId="347" priority="43" operator="lessThan">
      <formula>1.5</formula>
    </cfRule>
    <cfRule type="cellIs" dxfId="346" priority="44" operator="greaterThan">
      <formula>2.5</formula>
    </cfRule>
  </conditionalFormatting>
  <conditionalFormatting sqref="P11">
    <cfRule type="cellIs" dxfId="345" priority="41" operator="lessThan">
      <formula>4.5</formula>
    </cfRule>
    <cfRule type="cellIs" dxfId="344" priority="42" operator="greaterThan">
      <formula>7.5</formula>
    </cfRule>
  </conditionalFormatting>
  <conditionalFormatting sqref="R11:S11">
    <cfRule type="cellIs" dxfId="343" priority="39" operator="lessThan">
      <formula>2.5</formula>
    </cfRule>
    <cfRule type="cellIs" dxfId="342" priority="40" operator="greaterThan">
      <formula>4.5</formula>
    </cfRule>
  </conditionalFormatting>
  <conditionalFormatting sqref="T11">
    <cfRule type="cellIs" dxfId="341" priority="37" operator="lessThan">
      <formula>2.5</formula>
    </cfRule>
    <cfRule type="cellIs" dxfId="340" priority="38" operator="greaterThan">
      <formula>4.5</formula>
    </cfRule>
  </conditionalFormatting>
  <conditionalFormatting sqref="U11">
    <cfRule type="cellIs" dxfId="339" priority="36" operator="greaterThan">
      <formula>1.5</formula>
    </cfRule>
  </conditionalFormatting>
  <conditionalFormatting sqref="L11:V11">
    <cfRule type="expression" dxfId="338" priority="33">
      <formula>L11=""</formula>
    </cfRule>
  </conditionalFormatting>
  <conditionalFormatting sqref="S11">
    <cfRule type="cellIs" dxfId="337" priority="34" operator="greaterThan">
      <formula>0.5</formula>
    </cfRule>
    <cfRule type="cellIs" dxfId="336" priority="35" operator="lessThan">
      <formula>0.5</formula>
    </cfRule>
  </conditionalFormatting>
  <conditionalFormatting sqref="L13:M13">
    <cfRule type="cellIs" dxfId="335" priority="31" operator="lessThan">
      <formula>0.5</formula>
    </cfRule>
    <cfRule type="cellIs" dxfId="334" priority="32" operator="greaterThan">
      <formula>0.5</formula>
    </cfRule>
  </conditionalFormatting>
  <conditionalFormatting sqref="N13">
    <cfRule type="cellIs" dxfId="333" priority="29" operator="lessThan">
      <formula>4.5</formula>
    </cfRule>
    <cfRule type="cellIs" dxfId="332" priority="30" operator="greaterThan">
      <formula>5.5</formula>
    </cfRule>
  </conditionalFormatting>
  <conditionalFormatting sqref="O13">
    <cfRule type="cellIs" dxfId="331" priority="27" operator="lessThan">
      <formula>1.5</formula>
    </cfRule>
    <cfRule type="cellIs" dxfId="330" priority="28" operator="greaterThan">
      <formula>2.5</formula>
    </cfRule>
  </conditionalFormatting>
  <conditionalFormatting sqref="P13">
    <cfRule type="cellIs" dxfId="329" priority="25" operator="lessThan">
      <formula>4.5</formula>
    </cfRule>
    <cfRule type="cellIs" dxfId="328" priority="26" operator="greaterThan">
      <formula>7.5</formula>
    </cfRule>
  </conditionalFormatting>
  <conditionalFormatting sqref="R13:S13">
    <cfRule type="cellIs" dxfId="327" priority="23" operator="lessThan">
      <formula>2.5</formula>
    </cfRule>
    <cfRule type="cellIs" dxfId="326" priority="24" operator="greaterThan">
      <formula>4.5</formula>
    </cfRule>
  </conditionalFormatting>
  <conditionalFormatting sqref="T13">
    <cfRule type="cellIs" dxfId="325" priority="21" operator="lessThan">
      <formula>2.5</formula>
    </cfRule>
    <cfRule type="cellIs" dxfId="324" priority="22" operator="greaterThan">
      <formula>4.5</formula>
    </cfRule>
  </conditionalFormatting>
  <conditionalFormatting sqref="U13">
    <cfRule type="cellIs" dxfId="323" priority="20" operator="greaterThan">
      <formula>1.5</formula>
    </cfRule>
  </conditionalFormatting>
  <conditionalFormatting sqref="L13:V13">
    <cfRule type="expression" dxfId="322" priority="17">
      <formula>L13=""</formula>
    </cfRule>
  </conditionalFormatting>
  <conditionalFormatting sqref="S13">
    <cfRule type="cellIs" dxfId="321" priority="18" operator="greaterThan">
      <formula>0.5</formula>
    </cfRule>
    <cfRule type="cellIs" dxfId="320" priority="19" operator="lessThan">
      <formula>0.5</formula>
    </cfRule>
  </conditionalFormatting>
  <conditionalFormatting sqref="L12:M12">
    <cfRule type="cellIs" dxfId="319" priority="15" operator="lessThan">
      <formula>0.5</formula>
    </cfRule>
    <cfRule type="cellIs" dxfId="318" priority="16" operator="greaterThan">
      <formula>0.5</formula>
    </cfRule>
  </conditionalFormatting>
  <conditionalFormatting sqref="N12">
    <cfRule type="cellIs" dxfId="317" priority="13" operator="lessThan">
      <formula>4.5</formula>
    </cfRule>
    <cfRule type="cellIs" dxfId="316" priority="14" operator="greaterThan">
      <formula>5.5</formula>
    </cfRule>
  </conditionalFormatting>
  <conditionalFormatting sqref="O12">
    <cfRule type="cellIs" dxfId="315" priority="11" operator="lessThan">
      <formula>1.5</formula>
    </cfRule>
    <cfRule type="cellIs" dxfId="314" priority="12" operator="greaterThan">
      <formula>2.5</formula>
    </cfRule>
  </conditionalFormatting>
  <conditionalFormatting sqref="P12">
    <cfRule type="cellIs" dxfId="313" priority="9" operator="lessThan">
      <formula>4.5</formula>
    </cfRule>
    <cfRule type="cellIs" dxfId="312" priority="10" operator="greaterThan">
      <formula>7.5</formula>
    </cfRule>
  </conditionalFormatting>
  <conditionalFormatting sqref="R12:S12">
    <cfRule type="cellIs" dxfId="311" priority="7" operator="lessThan">
      <formula>2.5</formula>
    </cfRule>
    <cfRule type="cellIs" dxfId="310" priority="8" operator="greaterThan">
      <formula>4.5</formula>
    </cfRule>
  </conditionalFormatting>
  <conditionalFormatting sqref="T12">
    <cfRule type="cellIs" dxfId="309" priority="5" operator="lessThan">
      <formula>2.5</formula>
    </cfRule>
    <cfRule type="cellIs" dxfId="308" priority="6" operator="greaterThan">
      <formula>4.5</formula>
    </cfRule>
  </conditionalFormatting>
  <conditionalFormatting sqref="U12">
    <cfRule type="cellIs" dxfId="307" priority="4" operator="greaterThan">
      <formula>1.5</formula>
    </cfRule>
  </conditionalFormatting>
  <conditionalFormatting sqref="L12:V12">
    <cfRule type="expression" dxfId="306" priority="1">
      <formula>L12=""</formula>
    </cfRule>
  </conditionalFormatting>
  <conditionalFormatting sqref="S12">
    <cfRule type="cellIs" dxfId="305" priority="2" operator="greaterThan">
      <formula>0.5</formula>
    </cfRule>
    <cfRule type="cellIs" dxfId="30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46</v>
      </c>
      <c r="B1" s="46" t="s">
        <v>1015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1422</v>
      </c>
      <c r="C2" s="31" t="s">
        <v>1392</v>
      </c>
      <c r="D2" s="68">
        <v>85</v>
      </c>
      <c r="E2" s="48"/>
      <c r="F2" s="48"/>
      <c r="G2" s="70" t="s">
        <v>63</v>
      </c>
      <c r="H2" s="71"/>
      <c r="I2" s="71"/>
      <c r="J2" s="72"/>
      <c r="K2" s="62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2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v>42414</v>
      </c>
      <c r="C4" s="28" t="s">
        <v>1389</v>
      </c>
      <c r="D4" s="29"/>
      <c r="E4" s="29"/>
      <c r="F4" s="29"/>
      <c r="G4" s="75">
        <f>ROUND($D$2/12*MONTH,0)</f>
        <v>14</v>
      </c>
      <c r="H4" s="76"/>
      <c r="I4" s="76"/>
      <c r="J4" s="77"/>
      <c r="K4" s="47">
        <f>ROUND($D$2/12,0)</f>
        <v>7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>
        <f ca="1">WEST_ZONE_GRAPH_DATA!$G$39</f>
        <v>7</v>
      </c>
      <c r="H5" s="79"/>
      <c r="I5" s="79"/>
      <c r="J5" s="80"/>
      <c r="K5" s="50">
        <f>$L$33</f>
        <v>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1013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969</v>
      </c>
      <c r="B10" s="23" t="s">
        <v>970</v>
      </c>
      <c r="C10" s="4" t="s">
        <v>991</v>
      </c>
      <c r="D10" s="4" t="s">
        <v>992</v>
      </c>
      <c r="E10" s="4" t="str">
        <f>CONCATENATE(YEAR,":",MONTH,":",WEEK,":",WEEKDAY,":",$A10)</f>
        <v>2016:2:3:7:TUCHENG_E</v>
      </c>
      <c r="F10" s="4">
        <f>MATCH($E10,REPORT_DATA_BY_COMP!$A:$A,0)</f>
        <v>549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10</v>
      </c>
      <c r="U10" s="11">
        <f>IFERROR(INDEX(REPORT_DATA_BY_COMP!$A:$AH,$F10,MATCH(U$8,REPORT_DATA_BY_COMP!$A$1:$AH$1,0)), "")</f>
        <v>2</v>
      </c>
      <c r="V10" s="11" t="str">
        <f>IFERROR(INDEX(REPORT_DATA_BY_COMP!$A:$AH,$F10,MATCH(V$8,REPORT_DATA_BY_COMP!$A$1:$AH$1,0)), "")</f>
        <v>0L</v>
      </c>
    </row>
    <row r="11" spans="1:22">
      <c r="A11" s="22" t="s">
        <v>971</v>
      </c>
      <c r="B11" s="23" t="s">
        <v>972</v>
      </c>
      <c r="C11" s="4" t="s">
        <v>993</v>
      </c>
      <c r="D11" s="4" t="s">
        <v>994</v>
      </c>
      <c r="E11" s="4" t="str">
        <f>CONCATENATE(YEAR,":",MONTH,":",WEEK,":",WEEKDAY,":",$A11)</f>
        <v>2016:2:3:7:SANXIA_A</v>
      </c>
      <c r="F11" s="4">
        <f>MATCH($E11,REPORT_DATA_BY_COMP!$A:$A,0)</f>
        <v>524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8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973</v>
      </c>
      <c r="B12" s="23" t="s">
        <v>974</v>
      </c>
      <c r="C12" s="4" t="s">
        <v>995</v>
      </c>
      <c r="D12" s="4" t="s">
        <v>996</v>
      </c>
      <c r="E12" s="4" t="str">
        <f>CONCATENATE(YEAR,":",MONTH,":",WEEK,":",WEEKDAY,":",$A12)</f>
        <v>2016:2:3:7:SANXIA_B</v>
      </c>
      <c r="F12" s="4">
        <f>MATCH($E12,REPORT_DATA_BY_COMP!$A:$A,0)</f>
        <v>525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9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975</v>
      </c>
      <c r="B13" s="23" t="s">
        <v>976</v>
      </c>
      <c r="C13" s="4" t="s">
        <v>997</v>
      </c>
      <c r="D13" s="4" t="s">
        <v>998</v>
      </c>
      <c r="E13" s="4" t="str">
        <f>CONCATENATE(YEAR,":",MONTH,":",WEEK,":",WEEKDAY,":",$A13)</f>
        <v>2016:2:3:7:TUCHENG_A_S</v>
      </c>
      <c r="F13" s="4">
        <f>MATCH($E13,REPORT_DATA_BY_COMP!$A:$A,0)</f>
        <v>547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1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1</v>
      </c>
    </row>
    <row r="14" spans="1:22">
      <c r="A14" s="22" t="s">
        <v>977</v>
      </c>
      <c r="B14" s="23" t="s">
        <v>978</v>
      </c>
      <c r="C14" s="4" t="s">
        <v>999</v>
      </c>
      <c r="D14" s="4" t="s">
        <v>1000</v>
      </c>
      <c r="E14" s="4" t="str">
        <f>CONCATENATE(YEAR,":",MONTH,":",WEEK,":",WEEKDAY,":",$A14)</f>
        <v>2016:2:3:7:TUCHENG_B_S</v>
      </c>
      <c r="F14" s="4">
        <f>MATCH($E14,REPORT_DATA_BY_COMP!$A:$A,0)</f>
        <v>548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7</v>
      </c>
      <c r="O14" s="11">
        <f>IFERROR(INDEX(REPORT_DATA_BY_COMP!$A:$AH,$F14,MATCH(O$8,REPORT_DATA_BY_COMP!$A$1:$AH$1,0)), "")</f>
        <v>0</v>
      </c>
      <c r="P14" s="11">
        <f>IFERROR(INDEX(REPORT_DATA_BY_COMP!$A:$AH,$F14,MATCH(P$8,REPORT_DATA_BY_COMP!$A$1:$AH$1,0)), "")</f>
        <v>5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9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3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1409</v>
      </c>
      <c r="C15" s="10"/>
      <c r="D15" s="10"/>
      <c r="E15" s="10"/>
      <c r="F15" s="10"/>
      <c r="G15" s="12">
        <f t="shared" ref="G15:V15" si="0">SUM(G10:G14)</f>
        <v>0</v>
      </c>
      <c r="H15" s="12">
        <f t="shared" si="0"/>
        <v>0</v>
      </c>
      <c r="I15" s="12">
        <f t="shared" si="0"/>
        <v>5</v>
      </c>
      <c r="J15" s="12">
        <f t="shared" si="0"/>
        <v>16</v>
      </c>
      <c r="K15" s="12">
        <f t="shared" si="0"/>
        <v>0</v>
      </c>
      <c r="L15" s="12">
        <f t="shared" si="0"/>
        <v>1</v>
      </c>
      <c r="M15" s="12">
        <f t="shared" si="0"/>
        <v>1</v>
      </c>
      <c r="N15" s="12">
        <f t="shared" si="0"/>
        <v>31</v>
      </c>
      <c r="O15" s="12">
        <f t="shared" si="0"/>
        <v>13</v>
      </c>
      <c r="P15" s="12">
        <f t="shared" si="0"/>
        <v>35</v>
      </c>
      <c r="Q15" s="12">
        <f t="shared" si="0"/>
        <v>37</v>
      </c>
      <c r="R15" s="12">
        <f t="shared" si="0"/>
        <v>33</v>
      </c>
      <c r="S15" s="12">
        <f t="shared" si="0"/>
        <v>2</v>
      </c>
      <c r="T15" s="12">
        <f t="shared" si="0"/>
        <v>22</v>
      </c>
      <c r="U15" s="12">
        <f t="shared" si="0"/>
        <v>7</v>
      </c>
      <c r="V15" s="12">
        <f t="shared" si="0"/>
        <v>1</v>
      </c>
    </row>
    <row r="16" spans="1:22">
      <c r="B16" s="5" t="s">
        <v>1448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2" t="s">
        <v>979</v>
      </c>
      <c r="B17" s="23" t="s">
        <v>980</v>
      </c>
      <c r="C17" s="4" t="s">
        <v>1001</v>
      </c>
      <c r="D17" s="4" t="s">
        <v>1002</v>
      </c>
      <c r="E17" s="4" t="str">
        <f>CONCATENATE(YEAR,":",MONTH,":",WEEK,":",WEEKDAY,":",$A17)</f>
        <v>2016:2:3:7:DANFENG_E</v>
      </c>
      <c r="F17" s="4">
        <f>MATCH($E17,REPORT_DATA_BY_COMP!$A:$A,0)</f>
        <v>496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1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1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7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2" t="s">
        <v>981</v>
      </c>
      <c r="B18" s="23" t="s">
        <v>982</v>
      </c>
      <c r="C18" s="4" t="s">
        <v>1003</v>
      </c>
      <c r="D18" s="4" t="s">
        <v>1004</v>
      </c>
      <c r="E18" s="4" t="str">
        <f>CONCATENATE(YEAR,":",MONTH,":",WEEK,":",WEEKDAY,":",$A18)</f>
        <v>2016:2:3:7:SIYUAN_E</v>
      </c>
      <c r="F18" s="4">
        <f>MATCH($E18,REPORT_DATA_BY_COMP!$A:$A,0)</f>
        <v>528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0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3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1409</v>
      </c>
      <c r="C19" s="10"/>
      <c r="D19" s="10"/>
      <c r="E19" s="10"/>
      <c r="F19" s="10"/>
      <c r="G19" s="12">
        <f t="shared" ref="G19:V19" si="1">SUM(G17:G18)</f>
        <v>0</v>
      </c>
      <c r="H19" s="12">
        <f t="shared" si="1"/>
        <v>1</v>
      </c>
      <c r="I19" s="12">
        <f t="shared" si="1"/>
        <v>4</v>
      </c>
      <c r="J19" s="12">
        <f t="shared" si="1"/>
        <v>2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8</v>
      </c>
      <c r="O19" s="12">
        <f t="shared" si="1"/>
        <v>3</v>
      </c>
      <c r="P19" s="12">
        <f t="shared" si="1"/>
        <v>12</v>
      </c>
      <c r="Q19" s="12">
        <f t="shared" si="1"/>
        <v>13</v>
      </c>
      <c r="R19" s="12">
        <f t="shared" si="1"/>
        <v>4</v>
      </c>
      <c r="S19" s="12">
        <f t="shared" si="1"/>
        <v>0</v>
      </c>
      <c r="T19" s="12">
        <f t="shared" si="1"/>
        <v>9</v>
      </c>
      <c r="U19" s="12">
        <f t="shared" si="1"/>
        <v>2</v>
      </c>
      <c r="V19" s="12">
        <f t="shared" si="1"/>
        <v>0</v>
      </c>
    </row>
    <row r="20" spans="1:22">
      <c r="B20" s="5" t="s">
        <v>1449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2" t="s">
        <v>983</v>
      </c>
      <c r="B21" s="23" t="s">
        <v>984</v>
      </c>
      <c r="C21" s="4" t="s">
        <v>1005</v>
      </c>
      <c r="D21" s="4" t="s">
        <v>1006</v>
      </c>
      <c r="E21" s="4" t="str">
        <f>CONCATENATE(YEAR,":",MONTH,":",WEEK,":",WEEKDAY,":",$A21)</f>
        <v>2016:2:3:7:XINPU_E</v>
      </c>
      <c r="F21" s="4">
        <f>MATCH($E21,REPORT_DATA_BY_COMP!$A:$A,0)</f>
        <v>559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2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1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2</v>
      </c>
      <c r="R21" s="11">
        <f>IFERROR(INDEX(REPORT_DATA_BY_COMP!$A:$AH,$F21,MATCH(R$8,REPORT_DATA_BY_COMP!$A$1:$AH$1,0)), "")</f>
        <v>0</v>
      </c>
      <c r="S21" s="11">
        <f>IFERROR(INDEX(REPORT_DATA_BY_COMP!$A:$AH,$F21,MATCH(S$8,REPORT_DATA_BY_COMP!$A$1:$AH$1,0)), "")</f>
        <v>4</v>
      </c>
      <c r="T21" s="11">
        <f>IFERROR(INDEX(REPORT_DATA_BY_COMP!$A:$AH,$F21,MATCH(T$8,REPORT_DATA_BY_COMP!$A$1:$AH$1,0)), "")</f>
        <v>8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2" t="s">
        <v>985</v>
      </c>
      <c r="B22" s="23" t="s">
        <v>986</v>
      </c>
      <c r="C22" s="4" t="s">
        <v>1007</v>
      </c>
      <c r="D22" s="4" t="s">
        <v>1008</v>
      </c>
      <c r="E22" s="4" t="str">
        <f>CONCATENATE(YEAR,":",MONTH,":",WEEK,":",WEEKDAY,":",$A22)</f>
        <v>2016:2:3:7:XINBAN_E</v>
      </c>
      <c r="F22" s="4">
        <f>MATCH($E22,REPORT_DATA_BY_COMP!$A:$A,0)</f>
        <v>556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1</v>
      </c>
      <c r="M22" s="11">
        <f>IFERROR(INDEX(REPORT_DATA_BY_COMP!$A:$AH,$F22,MATCH(M$8,REPORT_DATA_BY_COMP!$A$1:$AH$1,0)), "")</f>
        <v>1</v>
      </c>
      <c r="N22" s="11">
        <f>IFERROR(INDEX(REPORT_DATA_BY_COMP!$A:$AH,$F22,MATCH(N$8,REPORT_DATA_BY_COMP!$A$1:$AH$1,0)), "")</f>
        <v>7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13</v>
      </c>
      <c r="Q22" s="11">
        <f>IFERROR(INDEX(REPORT_DATA_BY_COMP!$A:$AH,$F22,MATCH(Q$8,REPORT_DATA_BY_COMP!$A$1:$AH$1,0)), "")</f>
        <v>8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2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2" t="s">
        <v>987</v>
      </c>
      <c r="B23" s="23" t="s">
        <v>988</v>
      </c>
      <c r="C23" s="4" t="s">
        <v>1009</v>
      </c>
      <c r="D23" s="4" t="s">
        <v>1010</v>
      </c>
      <c r="E23" s="4" t="str">
        <f>CONCATENATE(YEAR,":",MONTH,":",WEEK,":",WEEKDAY,":",$A23)</f>
        <v>2016:2:3:7:XINPU_S</v>
      </c>
      <c r="F23" s="4">
        <f>MATCH($E23,REPORT_DATA_BY_COMP!$A:$A,0)</f>
        <v>560</v>
      </c>
      <c r="G23" s="11">
        <f>IFERROR(INDEX(REPORT_DATA_BY_COMP!$A:$AH,$F23,MATCH(G$8,REPORT_DATA_BY_COMP!$A$1:$AH$1,0)), "")</f>
        <v>1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1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12</v>
      </c>
      <c r="O23" s="11">
        <f>IFERROR(INDEX(REPORT_DATA_BY_COMP!$A:$AH,$F23,MATCH(O$8,REPORT_DATA_BY_COMP!$A$1:$AH$1,0)), "")</f>
        <v>3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21</v>
      </c>
      <c r="R23" s="11">
        <f>IFERROR(INDEX(REPORT_DATA_BY_COMP!$A:$AH,$F23,MATCH(R$8,REPORT_DATA_BY_COMP!$A$1:$AH$1,0)), "")</f>
        <v>14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5</v>
      </c>
      <c r="U23" s="11">
        <f>IFERROR(INDEX(REPORT_DATA_BY_COMP!$A:$AH,$F23,MATCH(U$8,REPORT_DATA_BY_COMP!$A$1:$AH$1,0)), "")</f>
        <v>2</v>
      </c>
      <c r="V23" s="11" t="str">
        <f>IFERROR(INDEX(REPORT_DATA_BY_COMP!$A:$AH,$F23,MATCH(V$8,REPORT_DATA_BY_COMP!$A$1:$AH$1,0)), "")</f>
        <v>1_x0018_</v>
      </c>
    </row>
    <row r="24" spans="1:22">
      <c r="A24" s="22" t="s">
        <v>989</v>
      </c>
      <c r="B24" s="23" t="s">
        <v>990</v>
      </c>
      <c r="C24" s="4" t="s">
        <v>1011</v>
      </c>
      <c r="D24" s="4" t="s">
        <v>1012</v>
      </c>
      <c r="E24" s="4" t="str">
        <f>CONCATENATE(YEAR,":",MONTH,":",WEEK,":",WEEKDAY,":",$A24)</f>
        <v>2016:2:3:7:BANQIAO_S</v>
      </c>
      <c r="F24" s="4">
        <f>MATCH($E24,REPORT_DATA_BY_COMP!$A:$A,0)</f>
        <v>493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4</v>
      </c>
      <c r="O24" s="11">
        <f>IFERROR(INDEX(REPORT_DATA_BY_COMP!$A:$AH,$F24,MATCH(O$8,REPORT_DATA_BY_COMP!$A$1:$AH$1,0)), "")</f>
        <v>2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8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1</v>
      </c>
      <c r="T24" s="11">
        <f>IFERROR(INDEX(REPORT_DATA_BY_COMP!$A:$AH,$F24,MATCH(T$8,REPORT_DATA_BY_COMP!$A$1:$AH$1,0)), "")</f>
        <v>1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1409</v>
      </c>
      <c r="C25" s="10"/>
      <c r="D25" s="10"/>
      <c r="E25" s="10"/>
      <c r="F25" s="10"/>
      <c r="G25" s="12">
        <f t="shared" ref="G25:V25" si="2">SUM(G21:G24)</f>
        <v>1</v>
      </c>
      <c r="H25" s="12">
        <f t="shared" si="2"/>
        <v>2</v>
      </c>
      <c r="I25" s="12">
        <f t="shared" si="2"/>
        <v>5</v>
      </c>
      <c r="J25" s="12">
        <f t="shared" si="2"/>
        <v>11</v>
      </c>
      <c r="K25" s="12">
        <f t="shared" si="2"/>
        <v>2</v>
      </c>
      <c r="L25" s="12">
        <f t="shared" si="2"/>
        <v>1</v>
      </c>
      <c r="M25" s="12">
        <f t="shared" si="2"/>
        <v>1</v>
      </c>
      <c r="N25" s="12">
        <f t="shared" si="2"/>
        <v>29</v>
      </c>
      <c r="O25" s="12">
        <f t="shared" si="2"/>
        <v>11</v>
      </c>
      <c r="P25" s="12">
        <f t="shared" si="2"/>
        <v>26</v>
      </c>
      <c r="Q25" s="12">
        <f t="shared" si="2"/>
        <v>39</v>
      </c>
      <c r="R25" s="12">
        <f t="shared" si="2"/>
        <v>20</v>
      </c>
      <c r="S25" s="12">
        <f t="shared" si="2"/>
        <v>6</v>
      </c>
      <c r="T25" s="12">
        <f t="shared" si="2"/>
        <v>16</v>
      </c>
      <c r="U25" s="12">
        <f t="shared" si="2"/>
        <v>6</v>
      </c>
      <c r="V25" s="12">
        <f t="shared" si="2"/>
        <v>0</v>
      </c>
    </row>
    <row r="26" spans="1:22">
      <c r="A26" s="55"/>
      <c r="B26" s="3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2"/>
    </row>
    <row r="27" spans="1:22">
      <c r="B27" s="13" t="s">
        <v>1407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4" t="s">
        <v>1381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4" t="s">
        <v>1380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4" t="s">
        <v>1382</v>
      </c>
      <c r="C30" s="14"/>
      <c r="D30" s="14"/>
      <c r="E30" s="14" t="str">
        <f>CONCATENATE(YEAR,":",MONTH,":3:",WEEKLY_REPORT_DAY,":", $A$1)</f>
        <v>2016:2:3:7:WEST</v>
      </c>
      <c r="F30" s="14">
        <f>MATCH($E30,REPORT_DATA_BY_ZONE!$A:$A, 0)</f>
        <v>64</v>
      </c>
      <c r="G30" s="11">
        <f>IFERROR(INDEX(REPORT_DATA_BY_ZONE!$A:$AH,$F30,MATCH(G$8,REPORT_DATA_BY_ZONE!$A$1:$AH$1,0)), "")</f>
        <v>1</v>
      </c>
      <c r="H30" s="11">
        <f>IFERROR(INDEX(REPORT_DATA_BY_ZONE!$A:$AH,$F30,MATCH(H$8,REPORT_DATA_BY_ZONE!$A$1:$AH$1,0)), "")</f>
        <v>3</v>
      </c>
      <c r="I30" s="11">
        <f>IFERROR(INDEX(REPORT_DATA_BY_ZONE!$A:$AH,$F30,MATCH(I$8,REPORT_DATA_BY_ZONE!$A$1:$AH$1,0)), "")</f>
        <v>14</v>
      </c>
      <c r="J30" s="11">
        <f>IFERROR(INDEX(REPORT_DATA_BY_ZONE!$A:$AH,$F30,MATCH(J$8,REPORT_DATA_BY_ZONE!$A$1:$AH$1,0)), "")</f>
        <v>29</v>
      </c>
      <c r="K30" s="11">
        <f>IFERROR(INDEX(REPORT_DATA_BY_ZONE!$A:$AH,$F30,MATCH(K$8,REPORT_DATA_BY_ZONE!$A$1:$AH$1,0)), "")</f>
        <v>2</v>
      </c>
      <c r="L30" s="11">
        <f>IFERROR(INDEX(REPORT_DATA_BY_ZONE!$A:$AH,$F30,MATCH(L$8,REPORT_DATA_BY_ZONE!$A$1:$AH$1,0)), "")</f>
        <v>2</v>
      </c>
      <c r="M30" s="11">
        <f>IFERROR(INDEX(REPORT_DATA_BY_ZONE!$A:$AH,$F30,MATCH(M$8,REPORT_DATA_BY_ZONE!$A$1:$AH$1,0)), "")</f>
        <v>2</v>
      </c>
      <c r="N30" s="11">
        <f>IFERROR(INDEX(REPORT_DATA_BY_ZONE!$A:$AH,$F30,MATCH(N$8,REPORT_DATA_BY_ZONE!$A$1:$AH$1,0)), "")</f>
        <v>68</v>
      </c>
      <c r="O30" s="11">
        <f>IFERROR(INDEX(REPORT_DATA_BY_ZONE!$A:$AH,$F30,MATCH(O$8,REPORT_DATA_BY_ZONE!$A$1:$AH$1,0)), "")</f>
        <v>27</v>
      </c>
      <c r="P30" s="11">
        <f>IFERROR(INDEX(REPORT_DATA_BY_ZONE!$A:$AH,$F30,MATCH(P$8,REPORT_DATA_BY_ZONE!$A$1:$AH$1,0)), "")</f>
        <v>73</v>
      </c>
      <c r="Q30" s="11">
        <f>IFERROR(INDEX(REPORT_DATA_BY_ZONE!$A:$AH,$F30,MATCH(Q$8,REPORT_DATA_BY_ZONE!$A$1:$AH$1,0)), "")</f>
        <v>89</v>
      </c>
      <c r="R30" s="11">
        <f>IFERROR(INDEX(REPORT_DATA_BY_ZONE!$A:$AH,$F30,MATCH(R$8,REPORT_DATA_BY_ZONE!$A$1:$AH$1,0)), "")</f>
        <v>57</v>
      </c>
      <c r="S30" s="11">
        <f>IFERROR(INDEX(REPORT_DATA_BY_ZONE!$A:$AH,$F30,MATCH(S$8,REPORT_DATA_BY_ZONE!$A$1:$AH$1,0)), "")</f>
        <v>8</v>
      </c>
      <c r="T30" s="11">
        <f>IFERROR(INDEX(REPORT_DATA_BY_ZONE!$A:$AH,$F30,MATCH(T$8,REPORT_DATA_BY_ZONE!$A$1:$AH$1,0)), "")</f>
        <v>47</v>
      </c>
      <c r="U30" s="11">
        <f>IFERROR(INDEX(REPORT_DATA_BY_ZONE!$A:$AH,$F30,MATCH(U$8,REPORT_DATA_BY_ZONE!$A$1:$AH$1,0)), "")</f>
        <v>15</v>
      </c>
      <c r="V30" s="11">
        <f>IFERROR(INDEX(REPORT_DATA_BY_ZONE!$A:$AH,$F30,MATCH(V$8,REPORT_DATA_BY_ZONE!$A$1:$AH$1,0)), "")</f>
        <v>2</v>
      </c>
    </row>
    <row r="31" spans="1:22">
      <c r="B31" s="24" t="s">
        <v>1383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4" t="s">
        <v>1384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1409</v>
      </c>
      <c r="C33" s="15"/>
      <c r="D33" s="15"/>
      <c r="E33" s="15"/>
      <c r="F33" s="15"/>
      <c r="G33" s="19">
        <f>SUM(G28:G32)</f>
        <v>3</v>
      </c>
      <c r="H33" s="19">
        <f t="shared" ref="H33:V33" si="3">SUM(H28:H32)</f>
        <v>11</v>
      </c>
      <c r="I33" s="19">
        <f t="shared" si="3"/>
        <v>46</v>
      </c>
      <c r="J33" s="19">
        <f t="shared" si="3"/>
        <v>79</v>
      </c>
      <c r="K33" s="19">
        <f t="shared" si="3"/>
        <v>3</v>
      </c>
      <c r="L33" s="19">
        <f t="shared" si="3"/>
        <v>2</v>
      </c>
      <c r="M33" s="19">
        <f t="shared" si="3"/>
        <v>2</v>
      </c>
      <c r="N33" s="19">
        <f t="shared" si="3"/>
        <v>184</v>
      </c>
      <c r="O33" s="19">
        <f t="shared" si="3"/>
        <v>64</v>
      </c>
      <c r="P33" s="19">
        <f t="shared" si="3"/>
        <v>184</v>
      </c>
      <c r="Q33" s="19">
        <f t="shared" si="3"/>
        <v>273</v>
      </c>
      <c r="R33" s="19">
        <f t="shared" si="3"/>
        <v>133</v>
      </c>
      <c r="S33" s="19">
        <f t="shared" si="3"/>
        <v>12</v>
      </c>
      <c r="T33" s="19">
        <f t="shared" si="3"/>
        <v>138</v>
      </c>
      <c r="U33" s="19">
        <f t="shared" si="3"/>
        <v>46</v>
      </c>
      <c r="V33" s="19">
        <f t="shared" si="3"/>
        <v>2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303" priority="143" operator="lessThan">
      <formula>0.5</formula>
    </cfRule>
    <cfRule type="cellIs" dxfId="302" priority="144" operator="greaterThan">
      <formula>0.5</formula>
    </cfRule>
  </conditionalFormatting>
  <conditionalFormatting sqref="N10:N11">
    <cfRule type="cellIs" dxfId="301" priority="141" operator="lessThan">
      <formula>4.5</formula>
    </cfRule>
    <cfRule type="cellIs" dxfId="300" priority="142" operator="greaterThan">
      <formula>5.5</formula>
    </cfRule>
  </conditionalFormatting>
  <conditionalFormatting sqref="O10:O11">
    <cfRule type="cellIs" dxfId="299" priority="139" operator="lessThan">
      <formula>1.5</formula>
    </cfRule>
    <cfRule type="cellIs" dxfId="298" priority="140" operator="greaterThan">
      <formula>2.5</formula>
    </cfRule>
  </conditionalFormatting>
  <conditionalFormatting sqref="P10:P11">
    <cfRule type="cellIs" dxfId="297" priority="137" operator="lessThan">
      <formula>4.5</formula>
    </cfRule>
    <cfRule type="cellIs" dxfId="296" priority="138" operator="greaterThan">
      <formula>7.5</formula>
    </cfRule>
  </conditionalFormatting>
  <conditionalFormatting sqref="R10:S11">
    <cfRule type="cellIs" dxfId="295" priority="135" operator="lessThan">
      <formula>2.5</formula>
    </cfRule>
    <cfRule type="cellIs" dxfId="294" priority="136" operator="greaterThan">
      <formula>4.5</formula>
    </cfRule>
  </conditionalFormatting>
  <conditionalFormatting sqref="T10:T11">
    <cfRule type="cellIs" dxfId="293" priority="133" operator="lessThan">
      <formula>2.5</formula>
    </cfRule>
    <cfRule type="cellIs" dxfId="292" priority="134" operator="greaterThan">
      <formula>4.5</formula>
    </cfRule>
  </conditionalFormatting>
  <conditionalFormatting sqref="U10:U11">
    <cfRule type="cellIs" dxfId="291" priority="132" operator="greaterThan">
      <formula>1.5</formula>
    </cfRule>
  </conditionalFormatting>
  <conditionalFormatting sqref="L10:V11">
    <cfRule type="expression" dxfId="290" priority="129">
      <formula>L10=""</formula>
    </cfRule>
  </conditionalFormatting>
  <conditionalFormatting sqref="S10:S11">
    <cfRule type="cellIs" dxfId="289" priority="130" operator="greaterThan">
      <formula>0.5</formula>
    </cfRule>
    <cfRule type="cellIs" dxfId="288" priority="131" operator="lessThan">
      <formula>0.5</formula>
    </cfRule>
  </conditionalFormatting>
  <conditionalFormatting sqref="L17:M18">
    <cfRule type="cellIs" dxfId="287" priority="127" operator="lessThan">
      <formula>0.5</formula>
    </cfRule>
    <cfRule type="cellIs" dxfId="286" priority="128" operator="greaterThan">
      <formula>0.5</formula>
    </cfRule>
  </conditionalFormatting>
  <conditionalFormatting sqref="N17:N18">
    <cfRule type="cellIs" dxfId="285" priority="125" operator="lessThan">
      <formula>4.5</formula>
    </cfRule>
    <cfRule type="cellIs" dxfId="284" priority="126" operator="greaterThan">
      <formula>5.5</formula>
    </cfRule>
  </conditionalFormatting>
  <conditionalFormatting sqref="O17:O18">
    <cfRule type="cellIs" dxfId="283" priority="123" operator="lessThan">
      <formula>1.5</formula>
    </cfRule>
    <cfRule type="cellIs" dxfId="282" priority="124" operator="greaterThan">
      <formula>2.5</formula>
    </cfRule>
  </conditionalFormatting>
  <conditionalFormatting sqref="P17:P18">
    <cfRule type="cellIs" dxfId="281" priority="121" operator="lessThan">
      <formula>4.5</formula>
    </cfRule>
    <cfRule type="cellIs" dxfId="280" priority="122" operator="greaterThan">
      <formula>7.5</formula>
    </cfRule>
  </conditionalFormatting>
  <conditionalFormatting sqref="R17:S18">
    <cfRule type="cellIs" dxfId="279" priority="119" operator="lessThan">
      <formula>2.5</formula>
    </cfRule>
    <cfRule type="cellIs" dxfId="278" priority="120" operator="greaterThan">
      <formula>4.5</formula>
    </cfRule>
  </conditionalFormatting>
  <conditionalFormatting sqref="T17:T18">
    <cfRule type="cellIs" dxfId="277" priority="117" operator="lessThan">
      <formula>2.5</formula>
    </cfRule>
    <cfRule type="cellIs" dxfId="276" priority="118" operator="greaterThan">
      <formula>4.5</formula>
    </cfRule>
  </conditionalFormatting>
  <conditionalFormatting sqref="U17:U18">
    <cfRule type="cellIs" dxfId="275" priority="116" operator="greaterThan">
      <formula>1.5</formula>
    </cfRule>
  </conditionalFormatting>
  <conditionalFormatting sqref="L17:V18">
    <cfRule type="expression" dxfId="274" priority="113">
      <formula>L17=""</formula>
    </cfRule>
  </conditionalFormatting>
  <conditionalFormatting sqref="S17:S18">
    <cfRule type="cellIs" dxfId="273" priority="114" operator="greaterThan">
      <formula>0.5</formula>
    </cfRule>
    <cfRule type="cellIs" dxfId="272" priority="115" operator="lessThan">
      <formula>0.5</formula>
    </cfRule>
  </conditionalFormatting>
  <conditionalFormatting sqref="L14:M14">
    <cfRule type="cellIs" dxfId="271" priority="95" operator="lessThan">
      <formula>0.5</formula>
    </cfRule>
    <cfRule type="cellIs" dxfId="270" priority="96" operator="greaterThan">
      <formula>0.5</formula>
    </cfRule>
  </conditionalFormatting>
  <conditionalFormatting sqref="N14">
    <cfRule type="cellIs" dxfId="269" priority="93" operator="lessThan">
      <formula>4.5</formula>
    </cfRule>
    <cfRule type="cellIs" dxfId="268" priority="94" operator="greaterThan">
      <formula>5.5</formula>
    </cfRule>
  </conditionalFormatting>
  <conditionalFormatting sqref="O14">
    <cfRule type="cellIs" dxfId="267" priority="91" operator="lessThan">
      <formula>1.5</formula>
    </cfRule>
    <cfRule type="cellIs" dxfId="266" priority="92" operator="greaterThan">
      <formula>2.5</formula>
    </cfRule>
  </conditionalFormatting>
  <conditionalFormatting sqref="P14">
    <cfRule type="cellIs" dxfId="265" priority="89" operator="lessThan">
      <formula>4.5</formula>
    </cfRule>
    <cfRule type="cellIs" dxfId="264" priority="90" operator="greaterThan">
      <formula>7.5</formula>
    </cfRule>
  </conditionalFormatting>
  <conditionalFormatting sqref="R14:S14">
    <cfRule type="cellIs" dxfId="263" priority="87" operator="lessThan">
      <formula>2.5</formula>
    </cfRule>
    <cfRule type="cellIs" dxfId="262" priority="88" operator="greaterThan">
      <formula>4.5</formula>
    </cfRule>
  </conditionalFormatting>
  <conditionalFormatting sqref="T14">
    <cfRule type="cellIs" dxfId="261" priority="85" operator="lessThan">
      <formula>2.5</formula>
    </cfRule>
    <cfRule type="cellIs" dxfId="260" priority="86" operator="greaterThan">
      <formula>4.5</formula>
    </cfRule>
  </conditionalFormatting>
  <conditionalFormatting sqref="U14">
    <cfRule type="cellIs" dxfId="259" priority="84" operator="greaterThan">
      <formula>1.5</formula>
    </cfRule>
  </conditionalFormatting>
  <conditionalFormatting sqref="L14:V14">
    <cfRule type="expression" dxfId="258" priority="81">
      <formula>L14=""</formula>
    </cfRule>
  </conditionalFormatting>
  <conditionalFormatting sqref="S14">
    <cfRule type="cellIs" dxfId="257" priority="82" operator="greaterThan">
      <formula>0.5</formula>
    </cfRule>
    <cfRule type="cellIs" dxfId="256" priority="83" operator="lessThan">
      <formula>0.5</formula>
    </cfRule>
  </conditionalFormatting>
  <conditionalFormatting sqref="L21:M22">
    <cfRule type="cellIs" dxfId="255" priority="79" operator="lessThan">
      <formula>0.5</formula>
    </cfRule>
    <cfRule type="cellIs" dxfId="254" priority="80" operator="greaterThan">
      <formula>0.5</formula>
    </cfRule>
  </conditionalFormatting>
  <conditionalFormatting sqref="N21:N22">
    <cfRule type="cellIs" dxfId="253" priority="77" operator="lessThan">
      <formula>4.5</formula>
    </cfRule>
    <cfRule type="cellIs" dxfId="252" priority="78" operator="greaterThan">
      <formula>5.5</formula>
    </cfRule>
  </conditionalFormatting>
  <conditionalFormatting sqref="O21:O22">
    <cfRule type="cellIs" dxfId="251" priority="75" operator="lessThan">
      <formula>1.5</formula>
    </cfRule>
    <cfRule type="cellIs" dxfId="250" priority="76" operator="greaterThan">
      <formula>2.5</formula>
    </cfRule>
  </conditionalFormatting>
  <conditionalFormatting sqref="P21:P22">
    <cfRule type="cellIs" dxfId="249" priority="73" operator="lessThan">
      <formula>4.5</formula>
    </cfRule>
    <cfRule type="cellIs" dxfId="248" priority="74" operator="greaterThan">
      <formula>7.5</formula>
    </cfRule>
  </conditionalFormatting>
  <conditionalFormatting sqref="R21:S22">
    <cfRule type="cellIs" dxfId="247" priority="71" operator="lessThan">
      <formula>2.5</formula>
    </cfRule>
    <cfRule type="cellIs" dxfId="246" priority="72" operator="greaterThan">
      <formula>4.5</formula>
    </cfRule>
  </conditionalFormatting>
  <conditionalFormatting sqref="T21:T22">
    <cfRule type="cellIs" dxfId="245" priority="69" operator="lessThan">
      <formula>2.5</formula>
    </cfRule>
    <cfRule type="cellIs" dxfId="244" priority="70" operator="greaterThan">
      <formula>4.5</formula>
    </cfRule>
  </conditionalFormatting>
  <conditionalFormatting sqref="U21:U22">
    <cfRule type="cellIs" dxfId="243" priority="68" operator="greaterThan">
      <formula>1.5</formula>
    </cfRule>
  </conditionalFormatting>
  <conditionalFormatting sqref="L21:V22">
    <cfRule type="expression" dxfId="242" priority="65">
      <formula>L21=""</formula>
    </cfRule>
  </conditionalFormatting>
  <conditionalFormatting sqref="S21:S22">
    <cfRule type="cellIs" dxfId="241" priority="66" operator="greaterThan">
      <formula>0.5</formula>
    </cfRule>
    <cfRule type="cellIs" dxfId="240" priority="67" operator="lessThan">
      <formula>0.5</formula>
    </cfRule>
  </conditionalFormatting>
  <conditionalFormatting sqref="L24:M24">
    <cfRule type="cellIs" dxfId="239" priority="63" operator="lessThan">
      <formula>0.5</formula>
    </cfRule>
    <cfRule type="cellIs" dxfId="238" priority="64" operator="greaterThan">
      <formula>0.5</formula>
    </cfRule>
  </conditionalFormatting>
  <conditionalFormatting sqref="N24">
    <cfRule type="cellIs" dxfId="237" priority="61" operator="lessThan">
      <formula>4.5</formula>
    </cfRule>
    <cfRule type="cellIs" dxfId="236" priority="62" operator="greaterThan">
      <formula>5.5</formula>
    </cfRule>
  </conditionalFormatting>
  <conditionalFormatting sqref="O24">
    <cfRule type="cellIs" dxfId="235" priority="59" operator="lessThan">
      <formula>1.5</formula>
    </cfRule>
    <cfRule type="cellIs" dxfId="234" priority="60" operator="greaterThan">
      <formula>2.5</formula>
    </cfRule>
  </conditionalFormatting>
  <conditionalFormatting sqref="P24">
    <cfRule type="cellIs" dxfId="233" priority="57" operator="lessThan">
      <formula>4.5</formula>
    </cfRule>
    <cfRule type="cellIs" dxfId="232" priority="58" operator="greaterThan">
      <formula>7.5</formula>
    </cfRule>
  </conditionalFormatting>
  <conditionalFormatting sqref="R24:S24">
    <cfRule type="cellIs" dxfId="231" priority="55" operator="lessThan">
      <formula>2.5</formula>
    </cfRule>
    <cfRule type="cellIs" dxfId="230" priority="56" operator="greaterThan">
      <formula>4.5</formula>
    </cfRule>
  </conditionalFormatting>
  <conditionalFormatting sqref="T24">
    <cfRule type="cellIs" dxfId="229" priority="53" operator="lessThan">
      <formula>2.5</formula>
    </cfRule>
    <cfRule type="cellIs" dxfId="228" priority="54" operator="greaterThan">
      <formula>4.5</formula>
    </cfRule>
  </conditionalFormatting>
  <conditionalFormatting sqref="U24">
    <cfRule type="cellIs" dxfId="227" priority="52" operator="greaterThan">
      <formula>1.5</formula>
    </cfRule>
  </conditionalFormatting>
  <conditionalFormatting sqref="L24:V24">
    <cfRule type="expression" dxfId="226" priority="49">
      <formula>L24=""</formula>
    </cfRule>
  </conditionalFormatting>
  <conditionalFormatting sqref="S24">
    <cfRule type="cellIs" dxfId="225" priority="50" operator="greaterThan">
      <formula>0.5</formula>
    </cfRule>
    <cfRule type="cellIs" dxfId="224" priority="51" operator="lessThan">
      <formula>0.5</formula>
    </cfRule>
  </conditionalFormatting>
  <conditionalFormatting sqref="L23:M23">
    <cfRule type="cellIs" dxfId="223" priority="47" operator="lessThan">
      <formula>0.5</formula>
    </cfRule>
    <cfRule type="cellIs" dxfId="222" priority="48" operator="greaterThan">
      <formula>0.5</formula>
    </cfRule>
  </conditionalFormatting>
  <conditionalFormatting sqref="N23">
    <cfRule type="cellIs" dxfId="221" priority="45" operator="lessThan">
      <formula>4.5</formula>
    </cfRule>
    <cfRule type="cellIs" dxfId="220" priority="46" operator="greaterThan">
      <formula>5.5</formula>
    </cfRule>
  </conditionalFormatting>
  <conditionalFormatting sqref="O23">
    <cfRule type="cellIs" dxfId="219" priority="43" operator="lessThan">
      <formula>1.5</formula>
    </cfRule>
    <cfRule type="cellIs" dxfId="218" priority="44" operator="greaterThan">
      <formula>2.5</formula>
    </cfRule>
  </conditionalFormatting>
  <conditionalFormatting sqref="P23">
    <cfRule type="cellIs" dxfId="217" priority="41" operator="lessThan">
      <formula>4.5</formula>
    </cfRule>
    <cfRule type="cellIs" dxfId="216" priority="42" operator="greaterThan">
      <formula>7.5</formula>
    </cfRule>
  </conditionalFormatting>
  <conditionalFormatting sqref="R23:S23">
    <cfRule type="cellIs" dxfId="215" priority="39" operator="lessThan">
      <formula>2.5</formula>
    </cfRule>
    <cfRule type="cellIs" dxfId="214" priority="40" operator="greaterThan">
      <formula>4.5</formula>
    </cfRule>
  </conditionalFormatting>
  <conditionalFormatting sqref="T23">
    <cfRule type="cellIs" dxfId="213" priority="37" operator="lessThan">
      <formula>2.5</formula>
    </cfRule>
    <cfRule type="cellIs" dxfId="212" priority="38" operator="greaterThan">
      <formula>4.5</formula>
    </cfRule>
  </conditionalFormatting>
  <conditionalFormatting sqref="U23">
    <cfRule type="cellIs" dxfId="211" priority="36" operator="greaterThan">
      <formula>1.5</formula>
    </cfRule>
  </conditionalFormatting>
  <conditionalFormatting sqref="L23:V23">
    <cfRule type="expression" dxfId="210" priority="33">
      <formula>L23=""</formula>
    </cfRule>
  </conditionalFormatting>
  <conditionalFormatting sqref="S23">
    <cfRule type="cellIs" dxfId="209" priority="34" operator="greaterThan">
      <formula>0.5</formula>
    </cfRule>
    <cfRule type="cellIs" dxfId="208" priority="35" operator="lessThan">
      <formula>0.5</formula>
    </cfRule>
  </conditionalFormatting>
  <conditionalFormatting sqref="L12:M12">
    <cfRule type="cellIs" dxfId="207" priority="31" operator="lessThan">
      <formula>0.5</formula>
    </cfRule>
    <cfRule type="cellIs" dxfId="206" priority="32" operator="greaterThan">
      <formula>0.5</formula>
    </cfRule>
  </conditionalFormatting>
  <conditionalFormatting sqref="N12">
    <cfRule type="cellIs" dxfId="205" priority="29" operator="lessThan">
      <formula>4.5</formula>
    </cfRule>
    <cfRule type="cellIs" dxfId="204" priority="30" operator="greaterThan">
      <formula>5.5</formula>
    </cfRule>
  </conditionalFormatting>
  <conditionalFormatting sqref="O12">
    <cfRule type="cellIs" dxfId="203" priority="27" operator="lessThan">
      <formula>1.5</formula>
    </cfRule>
    <cfRule type="cellIs" dxfId="202" priority="28" operator="greaterThan">
      <formula>2.5</formula>
    </cfRule>
  </conditionalFormatting>
  <conditionalFormatting sqref="P12">
    <cfRule type="cellIs" dxfId="201" priority="25" operator="lessThan">
      <formula>4.5</formula>
    </cfRule>
    <cfRule type="cellIs" dxfId="200" priority="26" operator="greaterThan">
      <formula>7.5</formula>
    </cfRule>
  </conditionalFormatting>
  <conditionalFormatting sqref="R12:S12">
    <cfRule type="cellIs" dxfId="199" priority="23" operator="lessThan">
      <formula>2.5</formula>
    </cfRule>
    <cfRule type="cellIs" dxfId="198" priority="24" operator="greaterThan">
      <formula>4.5</formula>
    </cfRule>
  </conditionalFormatting>
  <conditionalFormatting sqref="T12">
    <cfRule type="cellIs" dxfId="197" priority="21" operator="lessThan">
      <formula>2.5</formula>
    </cfRule>
    <cfRule type="cellIs" dxfId="196" priority="22" operator="greaterThan">
      <formula>4.5</formula>
    </cfRule>
  </conditionalFormatting>
  <conditionalFormatting sqref="U12">
    <cfRule type="cellIs" dxfId="195" priority="20" operator="greaterThan">
      <formula>1.5</formula>
    </cfRule>
  </conditionalFormatting>
  <conditionalFormatting sqref="L12:V12">
    <cfRule type="expression" dxfId="194" priority="17">
      <formula>L12=""</formula>
    </cfRule>
  </conditionalFormatting>
  <conditionalFormatting sqref="S12">
    <cfRule type="cellIs" dxfId="193" priority="18" operator="greaterThan">
      <formula>0.5</formula>
    </cfRule>
    <cfRule type="cellIs" dxfId="192" priority="19" operator="lessThan">
      <formula>0.5</formula>
    </cfRule>
  </conditionalFormatting>
  <conditionalFormatting sqref="L13:M13">
    <cfRule type="cellIs" dxfId="191" priority="15" operator="lessThan">
      <formula>0.5</formula>
    </cfRule>
    <cfRule type="cellIs" dxfId="190" priority="16" operator="greaterThan">
      <formula>0.5</formula>
    </cfRule>
  </conditionalFormatting>
  <conditionalFormatting sqref="N13">
    <cfRule type="cellIs" dxfId="189" priority="13" operator="lessThan">
      <formula>4.5</formula>
    </cfRule>
    <cfRule type="cellIs" dxfId="188" priority="14" operator="greaterThan">
      <formula>5.5</formula>
    </cfRule>
  </conditionalFormatting>
  <conditionalFormatting sqref="O13">
    <cfRule type="cellIs" dxfId="187" priority="11" operator="lessThan">
      <formula>1.5</formula>
    </cfRule>
    <cfRule type="cellIs" dxfId="186" priority="12" operator="greaterThan">
      <formula>2.5</formula>
    </cfRule>
  </conditionalFormatting>
  <conditionalFormatting sqref="P13">
    <cfRule type="cellIs" dxfId="185" priority="9" operator="lessThan">
      <formula>4.5</formula>
    </cfRule>
    <cfRule type="cellIs" dxfId="184" priority="10" operator="greaterThan">
      <formula>7.5</formula>
    </cfRule>
  </conditionalFormatting>
  <conditionalFormatting sqref="R13:S13">
    <cfRule type="cellIs" dxfId="183" priority="7" operator="lessThan">
      <formula>2.5</formula>
    </cfRule>
    <cfRule type="cellIs" dxfId="182" priority="8" operator="greaterThan">
      <formula>4.5</formula>
    </cfRule>
  </conditionalFormatting>
  <conditionalFormatting sqref="T13">
    <cfRule type="cellIs" dxfId="181" priority="5" operator="lessThan">
      <formula>2.5</formula>
    </cfRule>
    <cfRule type="cellIs" dxfId="180" priority="6" operator="greaterThan">
      <formula>4.5</formula>
    </cfRule>
  </conditionalFormatting>
  <conditionalFormatting sqref="U13">
    <cfRule type="cellIs" dxfId="179" priority="4" operator="greaterThan">
      <formula>1.5</formula>
    </cfRule>
  </conditionalFormatting>
  <conditionalFormatting sqref="L13:V13">
    <cfRule type="expression" dxfId="178" priority="1">
      <formula>L13=""</formula>
    </cfRule>
  </conditionalFormatting>
  <conditionalFormatting sqref="S13">
    <cfRule type="cellIs" dxfId="177" priority="2" operator="greaterThan">
      <formula>0.5</formula>
    </cfRule>
    <cfRule type="cellIs" dxfId="17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1" sqref="D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3" workbookViewId="0">
      <selection activeCell="D21" sqref="D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625</v>
      </c>
      <c r="J1" s="35" t="s">
        <v>77</v>
      </c>
      <c r="K1" s="35" t="s">
        <v>79</v>
      </c>
      <c r="L1" s="35" t="s">
        <v>78</v>
      </c>
      <c r="M1" s="35" t="s">
        <v>67</v>
      </c>
      <c r="N1" s="35" t="s">
        <v>65</v>
      </c>
      <c r="O1" s="35" t="s">
        <v>66</v>
      </c>
      <c r="U1" s="35" t="s">
        <v>26</v>
      </c>
      <c r="V1" s="35" t="s">
        <v>28</v>
      </c>
      <c r="W1" s="35" t="s">
        <v>628</v>
      </c>
      <c r="X1" s="35" t="s">
        <v>58</v>
      </c>
      <c r="Y1" s="35" t="s">
        <v>59</v>
      </c>
    </row>
    <row r="2" spans="1:30">
      <c r="A2" s="8" t="s">
        <v>1453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69</v>
      </c>
      <c r="G2" s="33" t="s">
        <v>6</v>
      </c>
      <c r="H2" s="8" t="s">
        <v>80</v>
      </c>
      <c r="I2" s="33" t="s">
        <v>1451</v>
      </c>
      <c r="J2" s="8" t="s">
        <v>74</v>
      </c>
      <c r="K2" s="8" t="s">
        <v>73</v>
      </c>
      <c r="L2" s="8" t="s">
        <v>72</v>
      </c>
      <c r="M2" s="8" t="s">
        <v>71</v>
      </c>
      <c r="N2" s="8" t="s">
        <v>75</v>
      </c>
      <c r="O2" s="8" t="s">
        <v>76</v>
      </c>
      <c r="P2" s="8" t="s">
        <v>1454</v>
      </c>
      <c r="Q2" s="8" t="s">
        <v>16</v>
      </c>
      <c r="R2" s="33" t="s">
        <v>1455</v>
      </c>
      <c r="T2" s="8" t="s">
        <v>69</v>
      </c>
      <c r="U2" s="33" t="s">
        <v>6</v>
      </c>
      <c r="V2" s="33" t="s">
        <v>7</v>
      </c>
      <c r="W2" s="33" t="s">
        <v>8</v>
      </c>
      <c r="X2" s="33" t="s">
        <v>57</v>
      </c>
      <c r="Y2" s="33" t="s">
        <v>56</v>
      </c>
      <c r="Z2" s="33" t="s">
        <v>80</v>
      </c>
      <c r="AA2" s="33" t="s">
        <v>81</v>
      </c>
      <c r="AB2" s="33" t="s">
        <v>82</v>
      </c>
      <c r="AC2" s="33" t="s">
        <v>83</v>
      </c>
      <c r="AD2" s="33" t="s">
        <v>84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2014:1:0:0:WEST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2014:2:0:0:WEST</v>
      </c>
      <c r="F4" s="33">
        <f t="shared" ref="F4:F38" ca="1" si="5">MATCH($E4,INDIRECT(CONCATENATE($B$41,"$A:$A")),0)</f>
        <v>35</v>
      </c>
      <c r="G4" s="26">
        <f t="shared" ref="G4:G38" ca="1" si="6">INDEX(INDIRECT(CONCATENATE($B$41,"$A:$AG")),$F4,MATCH(G$2,INDIRECT(CONCATENATE($B$41,"$A$1:$AG$1")),0))</f>
        <v>7</v>
      </c>
      <c r="H4" s="26">
        <f t="shared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2014:3:0:0:WEST</v>
      </c>
      <c r="F5" s="33">
        <f t="shared" ca="1" si="5"/>
        <v>43</v>
      </c>
      <c r="G5" s="26">
        <f t="shared" ca="1" si="6"/>
        <v>5</v>
      </c>
      <c r="H5" s="26">
        <f t="shared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2014:4:0:0:WEST</v>
      </c>
      <c r="F6" s="33">
        <f t="shared" ca="1" si="5"/>
        <v>51</v>
      </c>
      <c r="G6" s="26">
        <f t="shared" ca="1" si="6"/>
        <v>8</v>
      </c>
      <c r="H6" s="26">
        <f t="shared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2014:5:0:0:WEST</v>
      </c>
      <c r="F7" s="33">
        <f t="shared" ca="1" si="5"/>
        <v>59</v>
      </c>
      <c r="G7" s="26">
        <f t="shared" ca="1" si="6"/>
        <v>9</v>
      </c>
      <c r="H7" s="26">
        <f t="shared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2014:6:0:0:WEST</v>
      </c>
      <c r="F8" s="33">
        <f t="shared" ca="1" si="5"/>
        <v>67</v>
      </c>
      <c r="G8" s="26">
        <f t="shared" ca="1" si="6"/>
        <v>9</v>
      </c>
      <c r="H8" s="26">
        <f t="shared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2014:7:0:0:WEST</v>
      </c>
      <c r="F9" s="33">
        <f t="shared" ca="1" si="5"/>
        <v>75</v>
      </c>
      <c r="G9" s="26">
        <f t="shared" ca="1" si="6"/>
        <v>7</v>
      </c>
      <c r="H9" s="26">
        <f t="shared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2014:8:0:0:WEST</v>
      </c>
      <c r="F10" s="33">
        <f t="shared" ca="1" si="5"/>
        <v>83</v>
      </c>
      <c r="G10" s="26">
        <f t="shared" ca="1" si="6"/>
        <v>7</v>
      </c>
      <c r="H10" s="26">
        <f t="shared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2014:9:0:0:WEST</v>
      </c>
      <c r="F11" s="33">
        <f t="shared" ca="1" si="5"/>
        <v>91</v>
      </c>
      <c r="G11" s="26">
        <f t="shared" ca="1" si="6"/>
        <v>7</v>
      </c>
      <c r="H11" s="26">
        <f t="shared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2014:10:0:0:WEST</v>
      </c>
      <c r="F12" s="33">
        <f t="shared" ca="1" si="5"/>
        <v>8</v>
      </c>
      <c r="G12" s="26">
        <f t="shared" ca="1" si="6"/>
        <v>10</v>
      </c>
      <c r="H12" s="26">
        <f t="shared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2014:11:0:0:WEST</v>
      </c>
      <c r="F13" s="33">
        <f t="shared" ca="1" si="5"/>
        <v>17</v>
      </c>
      <c r="G13" s="26">
        <f t="shared" ca="1" si="6"/>
        <v>10</v>
      </c>
      <c r="H13" s="26">
        <f t="shared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2014:12:0:0:WEST</v>
      </c>
      <c r="F14" s="33">
        <f t="shared" ca="1" si="5"/>
        <v>26</v>
      </c>
      <c r="G14" s="26">
        <f t="shared" ca="1" si="6"/>
        <v>13</v>
      </c>
      <c r="H14" s="26">
        <f t="shared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2015:1:0:0:WEST</v>
      </c>
      <c r="F15" s="33">
        <f t="shared" ca="1" si="5"/>
        <v>130</v>
      </c>
      <c r="G15" s="26">
        <f t="shared" ca="1" si="6"/>
        <v>5</v>
      </c>
      <c r="H15" s="26">
        <f t="shared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2015:2:0:0:WEST</v>
      </c>
      <c r="F16" s="33">
        <f t="shared" ca="1" si="5"/>
        <v>140</v>
      </c>
      <c r="G16" s="26">
        <f t="shared" ca="1" si="6"/>
        <v>11</v>
      </c>
      <c r="H16" s="26">
        <f t="shared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2015:3:0:0:WEST</v>
      </c>
      <c r="F17" s="33">
        <f t="shared" ca="1" si="5"/>
        <v>150</v>
      </c>
      <c r="G17" s="26">
        <f t="shared" ca="1" si="6"/>
        <v>8</v>
      </c>
      <c r="H17" s="26">
        <f t="shared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2015:4:0:0:WEST</v>
      </c>
      <c r="F18" s="33">
        <f t="shared" ca="1" si="5"/>
        <v>160</v>
      </c>
      <c r="G18" s="26">
        <f t="shared" ca="1" si="6"/>
        <v>3</v>
      </c>
      <c r="H18" s="26">
        <f t="shared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2015:5:0:0:WEST</v>
      </c>
      <c r="F19" s="33">
        <f t="shared" ca="1" si="5"/>
        <v>170</v>
      </c>
      <c r="G19" s="26">
        <f t="shared" ca="1" si="6"/>
        <v>1</v>
      </c>
      <c r="H19" s="26">
        <f t="shared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2015:6:0:0:WEST</v>
      </c>
      <c r="F20" s="33">
        <f t="shared" ca="1" si="5"/>
        <v>180</v>
      </c>
      <c r="G20" s="26">
        <f t="shared" ca="1" si="6"/>
        <v>5</v>
      </c>
      <c r="H20" s="26">
        <f t="shared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2015:7:0:0:WEST</v>
      </c>
      <c r="F21" s="33">
        <f t="shared" ca="1" si="5"/>
        <v>190</v>
      </c>
      <c r="G21" s="26">
        <f t="shared" ca="1" si="6"/>
        <v>7</v>
      </c>
      <c r="H21" s="26">
        <f t="shared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2015:8:0:0:WEST</v>
      </c>
      <c r="F22" s="33">
        <f t="shared" ca="1" si="5"/>
        <v>200</v>
      </c>
      <c r="G22" s="26">
        <f t="shared" ca="1" si="6"/>
        <v>1</v>
      </c>
      <c r="H22" s="26">
        <f t="shared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2015:9:0:0:WEST</v>
      </c>
      <c r="F23" s="33">
        <f t="shared" ca="1" si="5"/>
        <v>210</v>
      </c>
      <c r="G23" s="26">
        <f t="shared" ca="1" si="6"/>
        <v>1</v>
      </c>
      <c r="H23" s="26">
        <f t="shared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2015:10:0:0:WEST</v>
      </c>
      <c r="F24" s="33">
        <f t="shared" ca="1" si="5"/>
        <v>100</v>
      </c>
      <c r="G24" s="26">
        <f t="shared" ca="1" si="6"/>
        <v>2</v>
      </c>
      <c r="H24" s="26">
        <f t="shared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2015:11:0:0:WEST</v>
      </c>
      <c r="F25" s="33">
        <f t="shared" ca="1" si="5"/>
        <v>110</v>
      </c>
      <c r="G25" s="26">
        <f t="shared" ca="1" si="6"/>
        <v>2</v>
      </c>
      <c r="H25" s="26">
        <f t="shared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2015:12:0:0:WEST</v>
      </c>
      <c r="F26" s="33">
        <f t="shared" ca="1" si="5"/>
        <v>121</v>
      </c>
      <c r="G26" s="26">
        <f t="shared" ca="1" si="6"/>
        <v>3</v>
      </c>
      <c r="H26" s="26">
        <f t="shared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2016:1:0:0:WEST</v>
      </c>
      <c r="F27" s="33">
        <f t="shared" ca="1" si="5"/>
        <v>221</v>
      </c>
      <c r="G27" s="26">
        <f t="shared" ca="1" si="6"/>
        <v>5</v>
      </c>
      <c r="H27" s="26">
        <f t="shared" si="3"/>
        <v>8</v>
      </c>
      <c r="I27" s="33">
        <f t="shared" ca="1" si="7"/>
        <v>10</v>
      </c>
      <c r="J27" s="11">
        <f t="shared" ca="1" si="8"/>
        <v>3</v>
      </c>
      <c r="K27" s="11">
        <f t="shared" ca="1" si="8"/>
        <v>0</v>
      </c>
      <c r="L27" s="11">
        <f t="shared" ca="1" si="8"/>
        <v>0</v>
      </c>
      <c r="M27" s="11">
        <f t="shared" ca="1" si="8"/>
        <v>7</v>
      </c>
      <c r="N27" s="11">
        <f t="shared" ca="1" si="8"/>
        <v>1</v>
      </c>
      <c r="O27" s="11">
        <f t="shared" ca="1" si="8"/>
        <v>1</v>
      </c>
      <c r="P27" s="8">
        <v>-11</v>
      </c>
      <c r="Q27" s="34">
        <f t="shared" ref="Q27:Q38" si="9">DATE(YEAR, MONTH,DAY + 7*P27 )</f>
        <v>42344</v>
      </c>
      <c r="R27" s="33">
        <f t="shared" ref="R27:R38" si="10">WEEKNUM(Q27,2)-WEEKNUM(DATE(YEAR(Q27),MONTH(Q27),1),2)+1</f>
        <v>1</v>
      </c>
      <c r="S27" s="34" t="str">
        <f t="shared" ref="S27:S38" ca="1" si="11">CONCATENATE(YEAR(Q27),":",MONTH(Q27),":",R27,":",WEEKLY_REPORT_DAY,":", INDIRECT(CONCATENATE($B$39, "$A$1")))</f>
        <v>2015:12:1:7:WEST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66</v>
      </c>
      <c r="AB27" s="26">
        <f t="shared" ref="AB27:AB38" ca="1" si="15">3*$B$45</f>
        <v>33</v>
      </c>
      <c r="AC27" s="26">
        <f t="shared" ref="AC27:AC38" ca="1" si="16">5*$B$45</f>
        <v>55</v>
      </c>
      <c r="AD27" s="26">
        <f t="shared" ref="AD27:AD38" ca="1" si="17">1*$B$45</f>
        <v>11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2016:2:0:0:WEST</v>
      </c>
      <c r="F28" s="33">
        <f t="shared" ca="1" si="5"/>
        <v>232</v>
      </c>
      <c r="G28" s="26">
        <f t="shared" ca="1" si="6"/>
        <v>2</v>
      </c>
      <c r="H28" s="26">
        <f t="shared" si="3"/>
        <v>8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42351</v>
      </c>
      <c r="R28" s="33">
        <f t="shared" si="10"/>
        <v>2</v>
      </c>
      <c r="S28" s="34" t="str">
        <f t="shared" ca="1" si="11"/>
        <v>2015:12:2:7:WEST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66</v>
      </c>
      <c r="AB28" s="26">
        <f t="shared" ca="1" si="15"/>
        <v>33</v>
      </c>
      <c r="AC28" s="26">
        <f t="shared" ca="1" si="16"/>
        <v>55</v>
      </c>
      <c r="AD28" s="26">
        <f t="shared" ca="1" si="17"/>
        <v>11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2016:3:0:0:WEST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42358</v>
      </c>
      <c r="R29" s="33">
        <f t="shared" si="10"/>
        <v>3</v>
      </c>
      <c r="S29" s="34" t="str">
        <f t="shared" ca="1" si="11"/>
        <v>2015:12:3:7:WEST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66</v>
      </c>
      <c r="AB29" s="26">
        <f t="shared" ca="1" si="15"/>
        <v>33</v>
      </c>
      <c r="AC29" s="26">
        <f t="shared" ca="1" si="16"/>
        <v>55</v>
      </c>
      <c r="AD29" s="26">
        <f t="shared" ca="1" si="17"/>
        <v>11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2016:4:0:0:WEST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42365</v>
      </c>
      <c r="R30" s="33">
        <f t="shared" si="10"/>
        <v>4</v>
      </c>
      <c r="S30" s="34" t="str">
        <f t="shared" ca="1" si="11"/>
        <v>2015:12:4:7:WEST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66</v>
      </c>
      <c r="AB30" s="26">
        <f t="shared" ca="1" si="15"/>
        <v>33</v>
      </c>
      <c r="AC30" s="26">
        <f t="shared" ca="1" si="16"/>
        <v>55</v>
      </c>
      <c r="AD30" s="26">
        <f t="shared" ca="1" si="17"/>
        <v>11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2016:5:0:0:WEST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42372</v>
      </c>
      <c r="R31" s="33">
        <f t="shared" si="10"/>
        <v>1</v>
      </c>
      <c r="S31" s="34" t="str">
        <f t="shared" ca="1" si="11"/>
        <v>2016:1:1:7:WEST</v>
      </c>
      <c r="T31" s="33" t="e">
        <f t="shared" ca="1" si="18"/>
        <v>#N/A</v>
      </c>
      <c r="U31" s="26" t="e">
        <f t="shared" ca="1" si="19"/>
        <v>#N/A</v>
      </c>
      <c r="V31" s="26" t="e">
        <f t="shared" ca="1" si="12"/>
        <v>#N/A</v>
      </c>
      <c r="W31" s="26" t="e">
        <f t="shared" ca="1" si="12"/>
        <v>#N/A</v>
      </c>
      <c r="X31" s="26" t="e">
        <f t="shared" ca="1" si="12"/>
        <v>#N/A</v>
      </c>
      <c r="Y31" s="26" t="e">
        <f t="shared" ca="1" si="12"/>
        <v>#N/A</v>
      </c>
      <c r="Z31" s="26">
        <f t="shared" ca="1" si="13"/>
        <v>3</v>
      </c>
      <c r="AA31" s="26">
        <f t="shared" ca="1" si="14"/>
        <v>66</v>
      </c>
      <c r="AB31" s="26">
        <f t="shared" ca="1" si="15"/>
        <v>33</v>
      </c>
      <c r="AC31" s="26">
        <f t="shared" ca="1" si="16"/>
        <v>55</v>
      </c>
      <c r="AD31" s="26">
        <f t="shared" ca="1" si="17"/>
        <v>11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2016:6:0:0:WEST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42379</v>
      </c>
      <c r="R32" s="33">
        <f t="shared" si="10"/>
        <v>2</v>
      </c>
      <c r="S32" s="34" t="str">
        <f t="shared" ca="1" si="11"/>
        <v>2016:1:2:7:WEST</v>
      </c>
      <c r="T32" s="33">
        <f t="shared" ca="1" si="18"/>
        <v>10</v>
      </c>
      <c r="U32" s="26">
        <f t="shared" ca="1" si="19"/>
        <v>0</v>
      </c>
      <c r="V32" s="26">
        <f t="shared" ca="1" si="12"/>
        <v>40</v>
      </c>
      <c r="W32" s="26">
        <f t="shared" ca="1" si="12"/>
        <v>0</v>
      </c>
      <c r="X32" s="26">
        <f t="shared" ca="1" si="12"/>
        <v>18</v>
      </c>
      <c r="Y32" s="26">
        <f t="shared" ca="1" si="12"/>
        <v>0</v>
      </c>
      <c r="Z32" s="26">
        <f t="shared" ca="1" si="13"/>
        <v>3</v>
      </c>
      <c r="AA32" s="26">
        <f t="shared" ca="1" si="14"/>
        <v>66</v>
      </c>
      <c r="AB32" s="26">
        <f t="shared" ca="1" si="15"/>
        <v>33</v>
      </c>
      <c r="AC32" s="26">
        <f t="shared" ca="1" si="16"/>
        <v>55</v>
      </c>
      <c r="AD32" s="26">
        <f t="shared" ca="1" si="17"/>
        <v>11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2016:7:0:0:WEST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42386</v>
      </c>
      <c r="R33" s="33">
        <f t="shared" si="10"/>
        <v>3</v>
      </c>
      <c r="S33" s="34" t="str">
        <f t="shared" ca="1" si="11"/>
        <v>2016:1:3:7:WEST</v>
      </c>
      <c r="T33" s="33" t="e">
        <f t="shared" ca="1" si="18"/>
        <v>#N/A</v>
      </c>
      <c r="U33" s="26" t="e">
        <f t="shared" ca="1" si="19"/>
        <v>#N/A</v>
      </c>
      <c r="V33" s="26" t="e">
        <f t="shared" ca="1" si="12"/>
        <v>#N/A</v>
      </c>
      <c r="W33" s="26" t="e">
        <f t="shared" ca="1" si="12"/>
        <v>#N/A</v>
      </c>
      <c r="X33" s="26" t="e">
        <f t="shared" ca="1" si="12"/>
        <v>#N/A</v>
      </c>
      <c r="Y33" s="26" t="e">
        <f t="shared" ca="1" si="12"/>
        <v>#N/A</v>
      </c>
      <c r="Z33" s="26">
        <f t="shared" ca="1" si="13"/>
        <v>3</v>
      </c>
      <c r="AA33" s="26">
        <f t="shared" ca="1" si="14"/>
        <v>66</v>
      </c>
      <c r="AB33" s="26">
        <f t="shared" ca="1" si="15"/>
        <v>33</v>
      </c>
      <c r="AC33" s="26">
        <f t="shared" ca="1" si="16"/>
        <v>55</v>
      </c>
      <c r="AD33" s="26">
        <f t="shared" ca="1" si="17"/>
        <v>11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2016:8:0:0:WEST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42393</v>
      </c>
      <c r="R34" s="33">
        <f t="shared" si="10"/>
        <v>4</v>
      </c>
      <c r="S34" s="34" t="str">
        <f t="shared" ca="1" si="11"/>
        <v>2016:1:4:7:WEST</v>
      </c>
      <c r="T34" s="33">
        <f t="shared" ca="1" si="18"/>
        <v>21</v>
      </c>
      <c r="U34" s="26">
        <f t="shared" ca="1" si="19"/>
        <v>2</v>
      </c>
      <c r="V34" s="26">
        <f t="shared" ca="1" si="12"/>
        <v>52</v>
      </c>
      <c r="W34" s="26">
        <f t="shared" ca="1" si="12"/>
        <v>16</v>
      </c>
      <c r="X34" s="26">
        <f t="shared" ca="1" si="12"/>
        <v>46</v>
      </c>
      <c r="Y34" s="26">
        <f t="shared" ca="1" si="12"/>
        <v>0</v>
      </c>
      <c r="Z34" s="26">
        <f t="shared" ca="1" si="13"/>
        <v>3</v>
      </c>
      <c r="AA34" s="26">
        <f t="shared" ca="1" si="14"/>
        <v>66</v>
      </c>
      <c r="AB34" s="26">
        <f t="shared" ca="1" si="15"/>
        <v>33</v>
      </c>
      <c r="AC34" s="26">
        <f t="shared" ca="1" si="16"/>
        <v>55</v>
      </c>
      <c r="AD34" s="26">
        <f t="shared" ca="1" si="17"/>
        <v>11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2016:9:0:0:WEST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42400</v>
      </c>
      <c r="R35" s="33">
        <f t="shared" si="10"/>
        <v>5</v>
      </c>
      <c r="S35" s="34" t="str">
        <f t="shared" ca="1" si="11"/>
        <v>2016:1:5:7:WEST</v>
      </c>
      <c r="T35" s="33">
        <f t="shared" ca="1" si="18"/>
        <v>32</v>
      </c>
      <c r="U35" s="26">
        <f t="shared" ca="1" si="19"/>
        <v>3</v>
      </c>
      <c r="V35" s="26">
        <f t="shared" ca="1" si="12"/>
        <v>58</v>
      </c>
      <c r="W35" s="26">
        <f t="shared" ca="1" si="12"/>
        <v>17</v>
      </c>
      <c r="X35" s="26">
        <f t="shared" ca="1" si="12"/>
        <v>50</v>
      </c>
      <c r="Y35" s="26">
        <f t="shared" ca="1" si="12"/>
        <v>0</v>
      </c>
      <c r="Z35" s="26">
        <f t="shared" ca="1" si="13"/>
        <v>3</v>
      </c>
      <c r="AA35" s="26">
        <f t="shared" ca="1" si="14"/>
        <v>66</v>
      </c>
      <c r="AB35" s="26">
        <f t="shared" ca="1" si="15"/>
        <v>33</v>
      </c>
      <c r="AC35" s="26">
        <f t="shared" ca="1" si="16"/>
        <v>55</v>
      </c>
      <c r="AD35" s="26">
        <f t="shared" ca="1" si="17"/>
        <v>11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2016:10:0:0:WEST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42407</v>
      </c>
      <c r="R36" s="33">
        <f t="shared" si="10"/>
        <v>1</v>
      </c>
      <c r="S36" s="34" t="str">
        <f t="shared" ca="1" si="11"/>
        <v>2016:2:1:7:WEST</v>
      </c>
      <c r="T36" s="33">
        <f t="shared" ca="1" si="18"/>
        <v>43</v>
      </c>
      <c r="U36" s="26">
        <f t="shared" ca="1" si="19"/>
        <v>0</v>
      </c>
      <c r="V36" s="26">
        <f t="shared" ca="1" si="12"/>
        <v>58</v>
      </c>
      <c r="W36" s="26">
        <f t="shared" ca="1" si="12"/>
        <v>13</v>
      </c>
      <c r="X36" s="26">
        <f t="shared" ca="1" si="12"/>
        <v>43</v>
      </c>
      <c r="Y36" s="26">
        <f t="shared" ca="1" si="12"/>
        <v>1</v>
      </c>
      <c r="Z36" s="26">
        <f t="shared" ca="1" si="13"/>
        <v>3</v>
      </c>
      <c r="AA36" s="26">
        <f t="shared" ca="1" si="14"/>
        <v>66</v>
      </c>
      <c r="AB36" s="26">
        <f t="shared" ca="1" si="15"/>
        <v>33</v>
      </c>
      <c r="AC36" s="26">
        <f t="shared" ca="1" si="16"/>
        <v>55</v>
      </c>
      <c r="AD36" s="26">
        <f t="shared" ca="1" si="17"/>
        <v>11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2016:11:0:0:WEST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42414</v>
      </c>
      <c r="R37" s="33">
        <f t="shared" si="10"/>
        <v>2</v>
      </c>
      <c r="S37" s="34" t="str">
        <f t="shared" ca="1" si="11"/>
        <v>2016:2:2:7:WEST</v>
      </c>
      <c r="T37" s="33">
        <f t="shared" ca="1" si="18"/>
        <v>54</v>
      </c>
      <c r="U37" s="26">
        <f t="shared" ca="1" si="19"/>
        <v>0</v>
      </c>
      <c r="V37" s="26">
        <f t="shared" ca="1" si="12"/>
        <v>58</v>
      </c>
      <c r="W37" s="26">
        <f t="shared" ca="1" si="12"/>
        <v>24</v>
      </c>
      <c r="X37" s="26">
        <f t="shared" ca="1" si="12"/>
        <v>33</v>
      </c>
      <c r="Y37" s="26">
        <f t="shared" ca="1" si="12"/>
        <v>3</v>
      </c>
      <c r="Z37" s="26">
        <f t="shared" ca="1" si="13"/>
        <v>3</v>
      </c>
      <c r="AA37" s="26">
        <f t="shared" ca="1" si="14"/>
        <v>66</v>
      </c>
      <c r="AB37" s="26">
        <f t="shared" ca="1" si="15"/>
        <v>33</v>
      </c>
      <c r="AC37" s="26">
        <f t="shared" ca="1" si="16"/>
        <v>55</v>
      </c>
      <c r="AD37" s="26">
        <f t="shared" ca="1" si="17"/>
        <v>11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2016:12:0:0:WEST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42421</v>
      </c>
      <c r="R38" s="33">
        <f t="shared" si="10"/>
        <v>3</v>
      </c>
      <c r="S38" s="34" t="str">
        <f t="shared" ca="1" si="11"/>
        <v>2016:2:3:7:WEST</v>
      </c>
      <c r="T38" s="33">
        <f t="shared" ca="1" si="18"/>
        <v>64</v>
      </c>
      <c r="U38" s="26">
        <f t="shared" ca="1" si="19"/>
        <v>2</v>
      </c>
      <c r="V38" s="26">
        <f t="shared" ca="1" si="12"/>
        <v>68</v>
      </c>
      <c r="W38" s="26">
        <f t="shared" ca="1" si="12"/>
        <v>27</v>
      </c>
      <c r="X38" s="26">
        <f t="shared" ca="1" si="12"/>
        <v>57</v>
      </c>
      <c r="Y38" s="26">
        <f t="shared" ca="1" si="12"/>
        <v>8</v>
      </c>
      <c r="Z38" s="26">
        <f t="shared" ca="1" si="13"/>
        <v>3</v>
      </c>
      <c r="AA38" s="26">
        <f t="shared" ca="1" si="14"/>
        <v>66</v>
      </c>
      <c r="AB38" s="26">
        <f t="shared" ca="1" si="15"/>
        <v>33</v>
      </c>
      <c r="AC38" s="26">
        <f t="shared" ca="1" si="16"/>
        <v>55</v>
      </c>
      <c r="AD38" s="26">
        <f t="shared" ca="1" si="17"/>
        <v>11</v>
      </c>
    </row>
    <row r="39" spans="1:30">
      <c r="A39" s="8" t="s">
        <v>1465</v>
      </c>
      <c r="B39" s="2" t="s">
        <v>1464</v>
      </c>
      <c r="C39" s="33"/>
      <c r="D39" s="33"/>
      <c r="G39" s="8">
        <f ca="1">SUMIFS(G3:G38, $B3:$B38,YEAR,G3:G38,"&lt;&gt;#N/A")</f>
        <v>7</v>
      </c>
      <c r="H39" s="33"/>
      <c r="J39" s="8">
        <f ca="1">SUM(J3:J38)</f>
        <v>3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7</v>
      </c>
      <c r="N39" s="8">
        <f t="shared" ca="1" si="20"/>
        <v>1</v>
      </c>
      <c r="O39" s="8">
        <f t="shared" ca="1" si="20"/>
        <v>1</v>
      </c>
    </row>
    <row r="40" spans="1:30">
      <c r="A40" s="8" t="s">
        <v>1466</v>
      </c>
      <c r="B40" s="2" t="s">
        <v>1469</v>
      </c>
      <c r="C40" s="33"/>
      <c r="D40" s="33"/>
      <c r="H40" s="33"/>
    </row>
    <row r="41" spans="1:30">
      <c r="A41" s="8" t="s">
        <v>1467</v>
      </c>
      <c r="B41" s="2" t="s">
        <v>1468</v>
      </c>
      <c r="C41" s="33"/>
      <c r="D41" s="33"/>
      <c r="H41" s="33"/>
    </row>
    <row r="42" spans="1:30">
      <c r="A42" s="55" t="s">
        <v>1470</v>
      </c>
      <c r="B42" s="2" t="s">
        <v>1471</v>
      </c>
      <c r="C42" s="33"/>
      <c r="D42" s="33"/>
      <c r="H42" s="33"/>
    </row>
    <row r="43" spans="1:30">
      <c r="A43" s="8" t="s">
        <v>1412</v>
      </c>
      <c r="B43" s="1"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1411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1452</v>
      </c>
      <c r="B45" s="33">
        <f ca="1">COUNTA(INDIRECT(CONCATENATE($B$39,"$A:$A")))-1</f>
        <v>11</v>
      </c>
    </row>
    <row r="46" spans="1:30">
      <c r="A46" s="8" t="s">
        <v>626</v>
      </c>
      <c r="B46" s="8">
        <f ca="1">SUM($M$39:$O$39)</f>
        <v>9</v>
      </c>
    </row>
    <row r="47" spans="1:30">
      <c r="A47" s="8" t="s">
        <v>627</v>
      </c>
      <c r="B47" s="8">
        <f ca="1">SUM($J$39:$L$39)</f>
        <v>3</v>
      </c>
    </row>
    <row r="48" spans="1:30" ht="60">
      <c r="A48" s="8" t="s">
        <v>629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25%</v>
      </c>
      <c r="C48" s="36">
        <f ca="1">IFERROR(B47/SUM(B46:B47),"0")</f>
        <v>0.25</v>
      </c>
      <c r="D48" s="8" t="str">
        <f ca="1">TEXT(C48,"00%")</f>
        <v>25%</v>
      </c>
      <c r="Q48" s="34"/>
      <c r="W48" s="35"/>
      <c r="Y48" s="35"/>
      <c r="AB48" s="35"/>
    </row>
    <row r="49" spans="1:4" ht="45">
      <c r="A49" s="8" t="s">
        <v>630</v>
      </c>
      <c r="B49" s="35" t="str">
        <f ca="1">CONCATENATE("Stake Annual Goal 年度目標:  ",C49,"
Stake Actual YTD 年度實際:    ",D49)</f>
        <v>Stake Annual Goal 年度目標:  85
Stake Actual YTD 年度實際:    7</v>
      </c>
      <c r="C49" s="8">
        <f ca="1">INDIRECT(CONCATENATE($B$39,"$D$2"))</f>
        <v>85</v>
      </c>
      <c r="D49" s="8">
        <f ca="1">$G$39</f>
        <v>7</v>
      </c>
    </row>
    <row r="50" spans="1:4" ht="23.25">
      <c r="A50" s="8" t="s">
        <v>1410</v>
      </c>
      <c r="B50" s="59" t="str">
        <f ca="1">INDIRECT(CONCATENATE($B$39, "$B$1"))</f>
        <v>West Zone</v>
      </c>
    </row>
    <row r="51" spans="1:4">
      <c r="B51" s="57" t="str">
        <f ca="1">INDIRECT(CONCATENATE($B$39, "$B$2"))</f>
        <v>臺北西地帶</v>
      </c>
    </row>
    <row r="52" spans="1:4">
      <c r="B52" s="57" t="str">
        <f ca="1">INDIRECT(CONCATENATE($B$39, "$B$6"))</f>
        <v>West Stake</v>
      </c>
    </row>
    <row r="53" spans="1:4">
      <c r="B53" s="57" t="str">
        <f ca="1">INDIRECT(CONCATENATE($B$39, "$B$7"))</f>
        <v>臺北西支聯會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2014   92</v>
      </c>
    </row>
    <row r="57" spans="1:4">
      <c r="A57" s="8" t="str">
        <f ca="1">CONCATENATE("2015   ",SUMIF($G$15:$G$26,"&lt;&gt;#N/A",$G$15:$G$26))</f>
        <v>2015   49</v>
      </c>
    </row>
    <row r="58" spans="1:4">
      <c r="A58" s="8" t="str">
        <f ca="1">CONCATENATE("2016   ",SUMIF($G$27:$G$38,"&lt;&gt;#N/A",$G$27:$G$38))</f>
        <v>2016   7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"/>
  <sheetViews>
    <sheetView workbookViewId="0">
      <selection activeCell="D21" sqref="D21"/>
    </sheetView>
  </sheetViews>
  <sheetFormatPr defaultRowHeight="15"/>
  <cols>
    <col min="1" max="1" width="19.28515625" customWidth="1"/>
    <col min="2" max="2" width="12" bestFit="1" customWidth="1"/>
    <col min="3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</row>
    <row r="2" spans="1:18">
      <c r="A2" t="s">
        <v>604</v>
      </c>
      <c r="B2">
        <v>886972576542</v>
      </c>
      <c r="C2">
        <v>7</v>
      </c>
      <c r="D2">
        <v>6</v>
      </c>
      <c r="E2">
        <v>49</v>
      </c>
      <c r="F2">
        <v>64</v>
      </c>
      <c r="G2">
        <v>7</v>
      </c>
      <c r="H2">
        <v>4</v>
      </c>
      <c r="I2">
        <v>4</v>
      </c>
      <c r="J2">
        <v>173</v>
      </c>
      <c r="K2">
        <v>25</v>
      </c>
      <c r="L2">
        <v>184</v>
      </c>
      <c r="M2">
        <v>428</v>
      </c>
      <c r="N2">
        <v>115</v>
      </c>
      <c r="O2">
        <v>0</v>
      </c>
      <c r="P2">
        <v>86</v>
      </c>
      <c r="Q2">
        <v>13</v>
      </c>
      <c r="R2">
        <v>3</v>
      </c>
    </row>
    <row r="3" spans="1:18">
      <c r="A3" t="s">
        <v>605</v>
      </c>
      <c r="B3">
        <v>886972576520</v>
      </c>
      <c r="C3">
        <v>0</v>
      </c>
      <c r="D3">
        <v>7</v>
      </c>
      <c r="E3">
        <v>43</v>
      </c>
      <c r="F3">
        <v>93</v>
      </c>
      <c r="G3">
        <v>27</v>
      </c>
      <c r="H3">
        <v>5</v>
      </c>
      <c r="I3">
        <v>4</v>
      </c>
      <c r="J3">
        <v>185</v>
      </c>
      <c r="K3">
        <v>48</v>
      </c>
      <c r="L3">
        <v>260</v>
      </c>
      <c r="M3">
        <v>281</v>
      </c>
      <c r="N3">
        <v>134</v>
      </c>
      <c r="O3">
        <v>0</v>
      </c>
      <c r="P3">
        <v>137</v>
      </c>
      <c r="Q3">
        <v>31</v>
      </c>
      <c r="R3">
        <v>1</v>
      </c>
    </row>
    <row r="4" spans="1:18">
      <c r="A4" t="s">
        <v>1483</v>
      </c>
      <c r="B4">
        <v>886963537337</v>
      </c>
      <c r="C4">
        <v>17</v>
      </c>
      <c r="D4">
        <v>8</v>
      </c>
      <c r="E4">
        <v>63</v>
      </c>
      <c r="F4">
        <v>106</v>
      </c>
      <c r="G4">
        <v>20</v>
      </c>
      <c r="H4">
        <v>10</v>
      </c>
      <c r="I4">
        <v>7</v>
      </c>
      <c r="J4">
        <v>242</v>
      </c>
      <c r="K4">
        <v>57</v>
      </c>
      <c r="L4">
        <v>290</v>
      </c>
      <c r="M4">
        <v>405</v>
      </c>
      <c r="N4">
        <v>173</v>
      </c>
      <c r="O4">
        <v>0</v>
      </c>
      <c r="P4">
        <v>162</v>
      </c>
      <c r="Q4">
        <v>41</v>
      </c>
      <c r="R4">
        <v>1</v>
      </c>
    </row>
    <row r="5" spans="1:18">
      <c r="A5" t="s">
        <v>1484</v>
      </c>
      <c r="B5">
        <v>886972576536</v>
      </c>
      <c r="C5">
        <v>2</v>
      </c>
      <c r="D5">
        <v>6</v>
      </c>
      <c r="E5">
        <v>76</v>
      </c>
      <c r="F5">
        <v>109</v>
      </c>
      <c r="G5">
        <v>15</v>
      </c>
      <c r="H5">
        <v>1</v>
      </c>
      <c r="I5">
        <v>1</v>
      </c>
      <c r="J5">
        <v>242</v>
      </c>
      <c r="K5">
        <v>51</v>
      </c>
      <c r="L5">
        <v>221</v>
      </c>
      <c r="M5">
        <v>357</v>
      </c>
      <c r="N5">
        <v>144</v>
      </c>
      <c r="O5">
        <v>0</v>
      </c>
      <c r="P5">
        <v>119</v>
      </c>
      <c r="Q5">
        <v>29</v>
      </c>
      <c r="R5">
        <v>8</v>
      </c>
    </row>
    <row r="6" spans="1:18">
      <c r="A6" t="s">
        <v>607</v>
      </c>
      <c r="B6">
        <v>886972576546</v>
      </c>
      <c r="C6">
        <v>5</v>
      </c>
      <c r="D6">
        <v>6</v>
      </c>
      <c r="E6">
        <v>14</v>
      </c>
      <c r="F6">
        <v>49</v>
      </c>
      <c r="G6">
        <v>5</v>
      </c>
      <c r="H6">
        <v>1</v>
      </c>
      <c r="I6">
        <v>1</v>
      </c>
      <c r="J6">
        <v>88</v>
      </c>
      <c r="K6">
        <v>14</v>
      </c>
      <c r="L6">
        <v>97</v>
      </c>
      <c r="M6">
        <v>199</v>
      </c>
      <c r="N6">
        <v>79</v>
      </c>
      <c r="O6">
        <v>0</v>
      </c>
      <c r="P6">
        <v>68</v>
      </c>
      <c r="Q6">
        <v>17</v>
      </c>
      <c r="R6">
        <v>0</v>
      </c>
    </row>
    <row r="7" spans="1:18">
      <c r="A7" t="s">
        <v>609</v>
      </c>
      <c r="B7">
        <v>886972576529</v>
      </c>
      <c r="C7">
        <v>1</v>
      </c>
      <c r="D7">
        <v>3</v>
      </c>
      <c r="E7">
        <v>48</v>
      </c>
      <c r="F7">
        <v>101</v>
      </c>
      <c r="G7">
        <v>21</v>
      </c>
      <c r="H7">
        <v>10</v>
      </c>
      <c r="I7">
        <v>2</v>
      </c>
      <c r="J7">
        <v>204</v>
      </c>
      <c r="K7">
        <v>51</v>
      </c>
      <c r="L7">
        <v>221</v>
      </c>
      <c r="M7">
        <v>337</v>
      </c>
      <c r="N7">
        <v>170</v>
      </c>
      <c r="O7">
        <v>0</v>
      </c>
      <c r="P7">
        <v>92</v>
      </c>
      <c r="Q7">
        <v>26</v>
      </c>
      <c r="R7">
        <v>0</v>
      </c>
    </row>
    <row r="8" spans="1:18">
      <c r="A8" t="s">
        <v>611</v>
      </c>
      <c r="B8">
        <v>886912576044</v>
      </c>
      <c r="C8">
        <v>7</v>
      </c>
      <c r="D8">
        <v>6</v>
      </c>
      <c r="E8">
        <v>53</v>
      </c>
      <c r="F8">
        <v>99</v>
      </c>
      <c r="G8">
        <v>12</v>
      </c>
      <c r="H8">
        <v>4</v>
      </c>
      <c r="I8">
        <v>3</v>
      </c>
      <c r="J8">
        <v>249</v>
      </c>
      <c r="K8">
        <v>36</v>
      </c>
      <c r="L8">
        <v>225</v>
      </c>
      <c r="M8">
        <v>369</v>
      </c>
      <c r="N8">
        <v>155</v>
      </c>
      <c r="O8">
        <v>0</v>
      </c>
      <c r="P8">
        <v>142</v>
      </c>
      <c r="Q8">
        <v>21</v>
      </c>
      <c r="R8">
        <v>1</v>
      </c>
    </row>
    <row r="9" spans="1:18">
      <c r="A9" t="s">
        <v>612</v>
      </c>
      <c r="B9">
        <v>886972961085</v>
      </c>
      <c r="C9">
        <v>1</v>
      </c>
      <c r="D9">
        <v>13</v>
      </c>
      <c r="E9">
        <v>34</v>
      </c>
      <c r="F9">
        <v>74</v>
      </c>
      <c r="G9">
        <v>8</v>
      </c>
      <c r="H9">
        <v>5</v>
      </c>
      <c r="I9">
        <v>5</v>
      </c>
      <c r="J9">
        <v>150</v>
      </c>
      <c r="K9">
        <v>33</v>
      </c>
      <c r="L9">
        <v>184</v>
      </c>
      <c r="M9">
        <v>326</v>
      </c>
      <c r="N9">
        <v>114</v>
      </c>
      <c r="O9">
        <v>0</v>
      </c>
      <c r="P9">
        <v>102</v>
      </c>
      <c r="Q9">
        <v>30</v>
      </c>
      <c r="R9">
        <v>0</v>
      </c>
    </row>
    <row r="10" spans="1:18">
      <c r="A10" t="s">
        <v>615</v>
      </c>
      <c r="B10">
        <v>886972576500</v>
      </c>
      <c r="C10">
        <v>0</v>
      </c>
      <c r="D10">
        <v>3</v>
      </c>
      <c r="E10">
        <v>42</v>
      </c>
      <c r="F10">
        <v>58</v>
      </c>
      <c r="G10">
        <v>1</v>
      </c>
      <c r="H10">
        <v>0</v>
      </c>
      <c r="I10">
        <v>0</v>
      </c>
      <c r="J10">
        <v>157</v>
      </c>
      <c r="K10">
        <v>37</v>
      </c>
      <c r="L10">
        <v>162</v>
      </c>
      <c r="M10">
        <v>276</v>
      </c>
      <c r="N10">
        <v>134</v>
      </c>
      <c r="O10">
        <v>12</v>
      </c>
      <c r="P10">
        <v>82</v>
      </c>
      <c r="Q10">
        <v>17</v>
      </c>
      <c r="R10">
        <v>6</v>
      </c>
    </row>
    <row r="11" spans="1:18">
      <c r="A11" t="s">
        <v>616</v>
      </c>
      <c r="B11">
        <v>886972576520</v>
      </c>
      <c r="C11">
        <v>0</v>
      </c>
      <c r="D11">
        <v>4</v>
      </c>
      <c r="E11">
        <v>32</v>
      </c>
      <c r="F11">
        <v>74</v>
      </c>
      <c r="G11">
        <v>2</v>
      </c>
      <c r="H11">
        <v>2</v>
      </c>
      <c r="I11">
        <v>2</v>
      </c>
      <c r="J11">
        <v>133</v>
      </c>
      <c r="K11">
        <v>45</v>
      </c>
      <c r="L11">
        <v>149</v>
      </c>
      <c r="M11">
        <v>298</v>
      </c>
      <c r="N11">
        <v>115</v>
      </c>
      <c r="O11">
        <v>2</v>
      </c>
      <c r="P11">
        <v>98</v>
      </c>
      <c r="Q11">
        <v>28</v>
      </c>
      <c r="R11">
        <v>1</v>
      </c>
    </row>
    <row r="12" spans="1:18">
      <c r="A12" t="s">
        <v>1485</v>
      </c>
      <c r="B12">
        <v>886963537337</v>
      </c>
      <c r="C12">
        <v>4</v>
      </c>
      <c r="D12">
        <v>10</v>
      </c>
      <c r="E12">
        <v>42</v>
      </c>
      <c r="F12">
        <v>54</v>
      </c>
      <c r="G12">
        <v>4</v>
      </c>
      <c r="H12">
        <v>2</v>
      </c>
      <c r="I12">
        <v>2</v>
      </c>
      <c r="J12">
        <v>130</v>
      </c>
      <c r="K12">
        <v>45</v>
      </c>
      <c r="L12">
        <v>184</v>
      </c>
      <c r="M12">
        <v>361</v>
      </c>
      <c r="N12">
        <v>129</v>
      </c>
      <c r="O12">
        <v>8</v>
      </c>
      <c r="P12">
        <v>131</v>
      </c>
      <c r="Q12">
        <v>39</v>
      </c>
      <c r="R12">
        <v>1</v>
      </c>
    </row>
    <row r="13" spans="1:18">
      <c r="A13" t="s">
        <v>1486</v>
      </c>
      <c r="B13">
        <v>886972576536</v>
      </c>
      <c r="C13">
        <v>3</v>
      </c>
      <c r="D13">
        <v>7</v>
      </c>
      <c r="E13">
        <v>49</v>
      </c>
      <c r="F13">
        <v>66</v>
      </c>
      <c r="G13">
        <v>5</v>
      </c>
      <c r="H13">
        <v>1</v>
      </c>
      <c r="I13">
        <v>1</v>
      </c>
      <c r="J13">
        <v>151</v>
      </c>
      <c r="K13">
        <v>37</v>
      </c>
      <c r="L13">
        <v>131</v>
      </c>
      <c r="M13">
        <v>245</v>
      </c>
      <c r="N13">
        <v>105</v>
      </c>
      <c r="O13">
        <v>9</v>
      </c>
      <c r="P13">
        <v>82</v>
      </c>
      <c r="Q13">
        <v>28</v>
      </c>
      <c r="R13">
        <v>0</v>
      </c>
    </row>
    <row r="14" spans="1:18">
      <c r="A14" t="s">
        <v>618</v>
      </c>
      <c r="B14">
        <v>886972576546</v>
      </c>
      <c r="C14">
        <v>4</v>
      </c>
      <c r="D14">
        <v>7</v>
      </c>
      <c r="E14">
        <v>8</v>
      </c>
      <c r="F14">
        <v>19</v>
      </c>
      <c r="G14">
        <v>0</v>
      </c>
      <c r="H14">
        <v>0</v>
      </c>
      <c r="I14">
        <v>0</v>
      </c>
      <c r="J14">
        <v>59</v>
      </c>
      <c r="K14">
        <v>18</v>
      </c>
      <c r="L14">
        <v>82</v>
      </c>
      <c r="M14">
        <v>119</v>
      </c>
      <c r="N14">
        <v>51</v>
      </c>
      <c r="O14">
        <v>7</v>
      </c>
      <c r="P14">
        <v>44</v>
      </c>
      <c r="Q14">
        <v>15</v>
      </c>
      <c r="R14">
        <v>0</v>
      </c>
    </row>
    <row r="15" spans="1:18">
      <c r="A15" t="s">
        <v>619</v>
      </c>
      <c r="B15">
        <v>886972576529</v>
      </c>
      <c r="C15">
        <v>0</v>
      </c>
      <c r="D15">
        <v>3</v>
      </c>
      <c r="E15">
        <v>54</v>
      </c>
      <c r="F15">
        <v>61</v>
      </c>
      <c r="G15">
        <v>2</v>
      </c>
      <c r="H15">
        <v>0</v>
      </c>
      <c r="I15">
        <v>0</v>
      </c>
      <c r="J15">
        <v>161</v>
      </c>
      <c r="K15">
        <v>51</v>
      </c>
      <c r="L15">
        <v>177</v>
      </c>
      <c r="M15">
        <v>255</v>
      </c>
      <c r="N15">
        <v>146</v>
      </c>
      <c r="O15">
        <v>2</v>
      </c>
      <c r="P15">
        <v>89</v>
      </c>
      <c r="Q15">
        <v>33</v>
      </c>
      <c r="R15">
        <v>0</v>
      </c>
    </row>
    <row r="16" spans="1:18">
      <c r="A16" t="s">
        <v>621</v>
      </c>
      <c r="B16">
        <v>886912576044</v>
      </c>
      <c r="C16">
        <v>5</v>
      </c>
      <c r="D16">
        <v>1</v>
      </c>
      <c r="E16">
        <v>24</v>
      </c>
      <c r="F16">
        <v>67</v>
      </c>
      <c r="G16">
        <v>1</v>
      </c>
      <c r="H16">
        <v>2</v>
      </c>
      <c r="I16">
        <v>2</v>
      </c>
      <c r="J16">
        <v>162</v>
      </c>
      <c r="K16">
        <v>43</v>
      </c>
      <c r="L16">
        <v>142</v>
      </c>
      <c r="M16">
        <v>316</v>
      </c>
      <c r="N16">
        <v>125</v>
      </c>
      <c r="O16">
        <v>5</v>
      </c>
      <c r="P16">
        <v>96</v>
      </c>
      <c r="Q16">
        <v>36</v>
      </c>
      <c r="R16">
        <v>0</v>
      </c>
    </row>
    <row r="17" spans="1:18">
      <c r="A17" s="8" t="s">
        <v>622</v>
      </c>
      <c r="B17" s="8">
        <v>886972961085</v>
      </c>
      <c r="C17" s="8">
        <v>2</v>
      </c>
      <c r="D17" s="8">
        <v>8</v>
      </c>
      <c r="E17" s="8">
        <v>32</v>
      </c>
      <c r="F17" s="8">
        <v>50</v>
      </c>
      <c r="G17" s="8">
        <v>1</v>
      </c>
      <c r="H17" s="8">
        <v>0</v>
      </c>
      <c r="I17" s="8">
        <v>0</v>
      </c>
      <c r="J17" s="8">
        <v>116</v>
      </c>
      <c r="K17" s="8">
        <v>37</v>
      </c>
      <c r="L17" s="8">
        <v>111</v>
      </c>
      <c r="M17" s="8">
        <v>184</v>
      </c>
      <c r="N17" s="8">
        <v>76</v>
      </c>
      <c r="O17" s="8">
        <v>4</v>
      </c>
      <c r="P17" s="8">
        <v>91</v>
      </c>
      <c r="Q17" s="8">
        <v>31</v>
      </c>
      <c r="R17" s="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1716</v>
      </c>
      <c r="B1" s="46" t="s">
        <v>1715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1422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$L$23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1013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969</v>
      </c>
      <c r="B10" s="23" t="s">
        <v>970</v>
      </c>
      <c r="C10" s="4" t="s">
        <v>991</v>
      </c>
      <c r="D10" s="4" t="s">
        <v>992</v>
      </c>
      <c r="E10" s="4" t="str">
        <f>CONCATENATE(YEAR,":",MONTH,":",WEEK,":",WEEKDAY,":",$A10)</f>
        <v>2016:2:3:7:TUCHENG_E</v>
      </c>
      <c r="F10" s="4">
        <f>MATCH($E10,REPORT_DATA_BY_COMP!$A:$A,0)</f>
        <v>549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10</v>
      </c>
      <c r="U10" s="11">
        <f>IFERROR(INDEX(REPORT_DATA_BY_COMP!$A:$AH,$F10,MATCH(U$8,REPORT_DATA_BY_COMP!$A$1:$AH$1,0)), "")</f>
        <v>2</v>
      </c>
      <c r="V10" s="11" t="str">
        <f>IFERROR(INDEX(REPORT_DATA_BY_COMP!$A:$AH,$F10,MATCH(V$8,REPORT_DATA_BY_COMP!$A$1:$AH$1,0)), "")</f>
        <v>0L</v>
      </c>
    </row>
    <row r="11" spans="1:22">
      <c r="A11" s="22" t="s">
        <v>971</v>
      </c>
      <c r="B11" s="23" t="s">
        <v>972</v>
      </c>
      <c r="C11" s="4" t="s">
        <v>993</v>
      </c>
      <c r="D11" s="4" t="s">
        <v>994</v>
      </c>
      <c r="E11" s="4" t="str">
        <f>CONCATENATE(YEAR,":",MONTH,":",WEEK,":",WEEKDAY,":",$A11)</f>
        <v>2016:2:3:7:SANXIA_A</v>
      </c>
      <c r="F11" s="4">
        <f>MATCH($E11,REPORT_DATA_BY_COMP!$A:$A,0)</f>
        <v>524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8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973</v>
      </c>
      <c r="B12" s="23" t="s">
        <v>974</v>
      </c>
      <c r="C12" s="4" t="s">
        <v>995</v>
      </c>
      <c r="D12" s="4" t="s">
        <v>996</v>
      </c>
      <c r="E12" s="4" t="str">
        <f>CONCATENATE(YEAR,":",MONTH,":",WEEK,":",WEEKDAY,":",$A12)</f>
        <v>2016:2:3:7:SANXIA_B</v>
      </c>
      <c r="F12" s="4">
        <f>MATCH($E12,REPORT_DATA_BY_COMP!$A:$A,0)</f>
        <v>525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9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975</v>
      </c>
      <c r="B13" s="23" t="s">
        <v>976</v>
      </c>
      <c r="C13" s="4" t="s">
        <v>997</v>
      </c>
      <c r="D13" s="4" t="s">
        <v>998</v>
      </c>
      <c r="E13" s="4" t="str">
        <f>CONCATENATE(YEAR,":",MONTH,":",WEEK,":",WEEKDAY,":",$A13)</f>
        <v>2016:2:3:7:TUCHENG_A_S</v>
      </c>
      <c r="F13" s="4">
        <f>MATCH($E13,REPORT_DATA_BY_COMP!$A:$A,0)</f>
        <v>547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1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1</v>
      </c>
    </row>
    <row r="14" spans="1:22">
      <c r="A14" s="22" t="s">
        <v>977</v>
      </c>
      <c r="B14" s="23" t="s">
        <v>978</v>
      </c>
      <c r="C14" s="4" t="s">
        <v>999</v>
      </c>
      <c r="D14" s="4" t="s">
        <v>1000</v>
      </c>
      <c r="E14" s="4" t="str">
        <f>CONCATENATE(YEAR,":",MONTH,":",WEEK,":",WEEKDAY,":",$A14)</f>
        <v>2016:2:3:7:TUCHENG_B_S</v>
      </c>
      <c r="F14" s="4">
        <f>MATCH($E14,REPORT_DATA_BY_COMP!$A:$A,0)</f>
        <v>548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7</v>
      </c>
      <c r="O14" s="11">
        <f>IFERROR(INDEX(REPORT_DATA_BY_COMP!$A:$AH,$F14,MATCH(O$8,REPORT_DATA_BY_COMP!$A$1:$AH$1,0)), "")</f>
        <v>0</v>
      </c>
      <c r="P14" s="11">
        <f>IFERROR(INDEX(REPORT_DATA_BY_COMP!$A:$AH,$F14,MATCH(P$8,REPORT_DATA_BY_COMP!$A$1:$AH$1,0)), "")</f>
        <v>5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9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3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1409</v>
      </c>
      <c r="C15" s="10"/>
      <c r="D15" s="10"/>
      <c r="E15" s="10"/>
      <c r="F15" s="10"/>
      <c r="G15" s="12">
        <f t="shared" ref="G15:V15" si="0">SUM(G10:G14)</f>
        <v>0</v>
      </c>
      <c r="H15" s="12">
        <f t="shared" si="0"/>
        <v>0</v>
      </c>
      <c r="I15" s="12">
        <f t="shared" si="0"/>
        <v>5</v>
      </c>
      <c r="J15" s="12">
        <f t="shared" si="0"/>
        <v>16</v>
      </c>
      <c r="K15" s="12">
        <f t="shared" si="0"/>
        <v>0</v>
      </c>
      <c r="L15" s="12">
        <f t="shared" si="0"/>
        <v>1</v>
      </c>
      <c r="M15" s="12">
        <f t="shared" si="0"/>
        <v>1</v>
      </c>
      <c r="N15" s="12">
        <f t="shared" si="0"/>
        <v>31</v>
      </c>
      <c r="O15" s="12">
        <f t="shared" si="0"/>
        <v>13</v>
      </c>
      <c r="P15" s="12">
        <f t="shared" si="0"/>
        <v>35</v>
      </c>
      <c r="Q15" s="12">
        <f t="shared" si="0"/>
        <v>37</v>
      </c>
      <c r="R15" s="12">
        <f t="shared" si="0"/>
        <v>33</v>
      </c>
      <c r="S15" s="12">
        <f t="shared" si="0"/>
        <v>2</v>
      </c>
      <c r="T15" s="12">
        <f t="shared" si="0"/>
        <v>22</v>
      </c>
      <c r="U15" s="12">
        <f t="shared" si="0"/>
        <v>7</v>
      </c>
      <c r="V15" s="12">
        <f t="shared" si="0"/>
        <v>1</v>
      </c>
    </row>
    <row r="16" spans="1:22">
      <c r="A16" s="55"/>
      <c r="B16" s="3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2"/>
    </row>
    <row r="17" spans="2:22">
      <c r="B17" s="13" t="s">
        <v>1487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</row>
    <row r="18" spans="2:22">
      <c r="B18" s="24" t="s">
        <v>1381</v>
      </c>
      <c r="C18" s="14"/>
      <c r="D18" s="14"/>
      <c r="E18" s="14" t="str">
        <f>CONCATENATE(YEAR,":",MONTH,":1:",WEEKLY_REPORT_DAY,":", $A$1)</f>
        <v>2016:2:1:7:TUCHENG</v>
      </c>
      <c r="F18" s="14">
        <f>MATCH($E18,REPORT_DATA_BY_DISTRICT!$A:$A, 0)</f>
        <v>110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6</v>
      </c>
      <c r="J18" s="11">
        <f>IFERROR(INDEX(REPORT_DATA_BY_DISTRICT!$A:$AH,$F18,MATCH(J$8,REPORT_DATA_BY_DISTRICT!$A$1:$AH$1,0)), "")</f>
        <v>12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22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34</v>
      </c>
      <c r="Q18" s="11">
        <f>IFERROR(INDEX(REPORT_DATA_BY_DISTRICT!$A:$AH,$F18,MATCH(Q$8,REPORT_DATA_BY_DISTRICT!$A$1:$AH$1,0)), "")</f>
        <v>43</v>
      </c>
      <c r="R18" s="11">
        <f>IFERROR(INDEX(REPORT_DATA_BY_DISTRICT!$A:$AH,$F18,MATCH(R$8,REPORT_DATA_BY_DISTRICT!$A$1:$AH$1,0)), "")</f>
        <v>28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29</v>
      </c>
      <c r="U18" s="11">
        <f>IFERROR(INDEX(REPORT_DATA_BY_DISTRICT!$A:$AH,$F18,MATCH(U$8,REPORT_DATA_BY_DISTRICT!$A$1:$AH$1,0)), "")</f>
        <v>12</v>
      </c>
      <c r="V18" s="11">
        <f>IFERROR(INDEX(REPORT_DATA_BY_DISTRICT!$A:$AH,$F18,MATCH(V$8,REPORT_DATA_BY_DISTRICT!$A$1:$AH$1,0)), "")</f>
        <v>0</v>
      </c>
    </row>
    <row r="19" spans="2:22">
      <c r="B19" s="24" t="s">
        <v>1380</v>
      </c>
      <c r="C19" s="14"/>
      <c r="D19" s="14"/>
      <c r="E19" s="14" t="str">
        <f>CONCATENATE(YEAR,":",MONTH,":2:",WEEKLY_REPORT_DAY,":", $A$1)</f>
        <v>2016:2:2:7:TUCHENG</v>
      </c>
      <c r="F19" s="14">
        <f>MATCH($E19,REPORT_DATA_BY_DISTRICT!$A:$A, 0)</f>
        <v>140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6</v>
      </c>
      <c r="J19" s="11">
        <f>IFERROR(INDEX(REPORT_DATA_BY_DISTRICT!$A:$AH,$F19,MATCH(J$8,REPORT_DATA_BY_DISTRICT!$A$1:$AH$1,0)), "")</f>
        <v>11</v>
      </c>
      <c r="K19" s="11">
        <f>IFERROR(INDEX(REPORT_DATA_BY_DISTRICT!$A:$AH,$F19,MATCH(K$8,REPORT_DATA_BY_DISTRICT!$A$1:$AH$1,0)), "")</f>
        <v>1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24</v>
      </c>
      <c r="O19" s="11">
        <f>IFERROR(INDEX(REPORT_DATA_BY_DISTRICT!$A:$AH,$F19,MATCH(O$8,REPORT_DATA_BY_DISTRICT!$A$1:$AH$1,0)), "")</f>
        <v>13</v>
      </c>
      <c r="P19" s="11">
        <f>IFERROR(INDEX(REPORT_DATA_BY_DISTRICT!$A:$AH,$F19,MATCH(P$8,REPORT_DATA_BY_DISTRICT!$A$1:$AH$1,0)), "")</f>
        <v>19</v>
      </c>
      <c r="Q19" s="11">
        <f>IFERROR(INDEX(REPORT_DATA_BY_DISTRICT!$A:$AH,$F19,MATCH(Q$8,REPORT_DATA_BY_DISTRICT!$A$1:$AH$1,0)), "")</f>
        <v>27</v>
      </c>
      <c r="R19" s="11">
        <f>IFERROR(INDEX(REPORT_DATA_BY_DISTRICT!$A:$AH,$F19,MATCH(R$8,REPORT_DATA_BY_DISTRICT!$A$1:$AH$1,0)), "")</f>
        <v>17</v>
      </c>
      <c r="S19" s="11">
        <f>IFERROR(INDEX(REPORT_DATA_BY_DISTRICT!$A:$AH,$F19,MATCH(S$8,REPORT_DATA_BY_DISTRICT!$A$1:$AH$1,0)), "")</f>
        <v>2</v>
      </c>
      <c r="T19" s="11">
        <f>IFERROR(INDEX(REPORT_DATA_BY_DISTRICT!$A:$AH,$F19,MATCH(T$8,REPORT_DATA_BY_DISTRICT!$A$1:$AH$1,0)), "")</f>
        <v>25</v>
      </c>
      <c r="U19" s="11">
        <f>IFERROR(INDEX(REPORT_DATA_BY_DISTRICT!$A:$AH,$F19,MATCH(U$8,REPORT_DATA_BY_DISTRICT!$A$1:$AH$1,0)), "")</f>
        <v>10</v>
      </c>
      <c r="V19" s="11">
        <f>IFERROR(INDEX(REPORT_DATA_BY_DISTRICT!$A:$AH,$F19,MATCH(V$8,REPORT_DATA_BY_DISTRICT!$A$1:$AH$1,0)), "")</f>
        <v>0</v>
      </c>
    </row>
    <row r="20" spans="2:22">
      <c r="B20" s="24" t="s">
        <v>1382</v>
      </c>
      <c r="C20" s="14"/>
      <c r="D20" s="14"/>
      <c r="E20" s="14" t="str">
        <f>CONCATENATE(YEAR,":",MONTH,":3:",WEEKLY_REPORT_DAY,":", $A$1)</f>
        <v>2016:2:3:7:TUCHENG</v>
      </c>
      <c r="F20" s="14">
        <f>MATCH($E20,REPORT_DATA_BY_DISTRICT!$A:$A, 0)</f>
        <v>169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0</v>
      </c>
      <c r="I20" s="11">
        <f>IFERROR(INDEX(REPORT_DATA_BY_DISTRICT!$A:$AH,$F20,MATCH(I$8,REPORT_DATA_BY_DISTRICT!$A$1:$AH$1,0)), "")</f>
        <v>5</v>
      </c>
      <c r="J20" s="11">
        <f>IFERROR(INDEX(REPORT_DATA_BY_DISTRICT!$A:$AH,$F20,MATCH(J$8,REPORT_DATA_BY_DISTRICT!$A$1:$AH$1,0)), "")</f>
        <v>16</v>
      </c>
      <c r="K20" s="11">
        <f>IFERROR(INDEX(REPORT_DATA_BY_DISTRICT!$A:$AH,$F20,MATCH(K$8,REPORT_DATA_BY_DISTRICT!$A$1:$AH$1,0)), "")</f>
        <v>0</v>
      </c>
      <c r="L20" s="11">
        <f>IFERROR(INDEX(REPORT_DATA_BY_DISTRICT!$A:$AH,$F20,MATCH(L$8,REPORT_DATA_BY_DISTRICT!$A$1:$AH$1,0)), "")</f>
        <v>1</v>
      </c>
      <c r="M20" s="11">
        <f>IFERROR(INDEX(REPORT_DATA_BY_DISTRICT!$A:$AH,$F20,MATCH(M$8,REPORT_DATA_BY_DISTRICT!$A$1:$AH$1,0)), "")</f>
        <v>1</v>
      </c>
      <c r="N20" s="11">
        <f>IFERROR(INDEX(REPORT_DATA_BY_DISTRICT!$A:$AH,$F20,MATCH(N$8,REPORT_DATA_BY_DISTRICT!$A$1:$AH$1,0)), "")</f>
        <v>31</v>
      </c>
      <c r="O20" s="11">
        <f>IFERROR(INDEX(REPORT_DATA_BY_DISTRICT!$A:$AH,$F20,MATCH(O$8,REPORT_DATA_BY_DISTRICT!$A$1:$AH$1,0)), "")</f>
        <v>13</v>
      </c>
      <c r="P20" s="11">
        <f>IFERROR(INDEX(REPORT_DATA_BY_DISTRICT!$A:$AH,$F20,MATCH(P$8,REPORT_DATA_BY_DISTRICT!$A$1:$AH$1,0)), "")</f>
        <v>35</v>
      </c>
      <c r="Q20" s="11">
        <f>IFERROR(INDEX(REPORT_DATA_BY_DISTRICT!$A:$AH,$F20,MATCH(Q$8,REPORT_DATA_BY_DISTRICT!$A$1:$AH$1,0)), "")</f>
        <v>37</v>
      </c>
      <c r="R20" s="11">
        <f>IFERROR(INDEX(REPORT_DATA_BY_DISTRICT!$A:$AH,$F20,MATCH(R$8,REPORT_DATA_BY_DISTRICT!$A$1:$AH$1,0)), "")</f>
        <v>33</v>
      </c>
      <c r="S20" s="11">
        <f>IFERROR(INDEX(REPORT_DATA_BY_DISTRICT!$A:$AH,$F20,MATCH(S$8,REPORT_DATA_BY_DISTRICT!$A$1:$AH$1,0)), "")</f>
        <v>2</v>
      </c>
      <c r="T20" s="11">
        <f>IFERROR(INDEX(REPORT_DATA_BY_DISTRICT!$A:$AH,$F20,MATCH(T$8,REPORT_DATA_BY_DISTRICT!$A$1:$AH$1,0)), "")</f>
        <v>22</v>
      </c>
      <c r="U20" s="11">
        <f>IFERROR(INDEX(REPORT_DATA_BY_DISTRICT!$A:$AH,$F20,MATCH(U$8,REPORT_DATA_BY_DISTRICT!$A$1:$AH$1,0)), "")</f>
        <v>7</v>
      </c>
      <c r="V20" s="11">
        <f>IFERROR(INDEX(REPORT_DATA_BY_DISTRICT!$A:$AH,$F20,MATCH(V$8,REPORT_DATA_BY_DISTRICT!$A$1:$AH$1,0)), "")</f>
        <v>1</v>
      </c>
    </row>
    <row r="21" spans="2:22">
      <c r="B21" s="24" t="s">
        <v>1383</v>
      </c>
      <c r="C21" s="14"/>
      <c r="D21" s="14"/>
      <c r="E21" s="14" t="str">
        <f>CONCATENATE(YEAR,":",MONTH,":4:",WEEKLY_REPORT_DAY,":", $A$1)</f>
        <v>2016:2:4:7:TUCHENG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24" t="s">
        <v>1384</v>
      </c>
      <c r="C22" s="14"/>
      <c r="D22" s="14"/>
      <c r="E22" s="14" t="str">
        <f>CONCATENATE(YEAR,":",MONTH,":5:",WEEKLY_REPORT_DAY,":", $A$1)</f>
        <v>2016:2:5:7:TUCHENG</v>
      </c>
      <c r="F22" s="14" t="e">
        <f>MATCH($E22,REPORT_DATA_BY_DISTRICT!$A:$A, 0)</f>
        <v>#N/A</v>
      </c>
      <c r="G22" s="11" t="str">
        <f>IFERROR(INDEX(REPORT_DATA_BY_DISTRICT!$A:$AH,$F22,MATCH(G$8,REPORT_DATA_BY_DISTRICT!$A$1:$AH$1,0)), "")</f>
        <v/>
      </c>
      <c r="H22" s="11" t="str">
        <f>IFERROR(INDEX(REPORT_DATA_BY_DISTRICT!$A:$AH,$F22,MATCH(H$8,REPORT_DATA_BY_DISTRICT!$A$1:$AH$1,0)), "")</f>
        <v/>
      </c>
      <c r="I22" s="11" t="str">
        <f>IFERROR(INDEX(REPORT_DATA_BY_DISTRICT!$A:$AH,$F22,MATCH(I$8,REPORT_DATA_BY_DISTRICT!$A$1:$AH$1,0)), "")</f>
        <v/>
      </c>
      <c r="J22" s="11" t="str">
        <f>IFERROR(INDEX(REPORT_DATA_BY_DISTRICT!$A:$AH,$F22,MATCH(J$8,REPORT_DATA_BY_DISTRICT!$A$1:$AH$1,0)), "")</f>
        <v/>
      </c>
      <c r="K22" s="11" t="str">
        <f>IFERROR(INDEX(REPORT_DATA_BY_DISTRICT!$A:$AH,$F22,MATCH(K$8,REPORT_DATA_BY_DISTRICT!$A$1:$AH$1,0)), "")</f>
        <v/>
      </c>
      <c r="L22" s="11" t="str">
        <f>IFERROR(INDEX(REPORT_DATA_BY_DISTRICT!$A:$AH,$F22,MATCH(L$8,REPORT_DATA_BY_DISTRICT!$A$1:$AH$1,0)), "")</f>
        <v/>
      </c>
      <c r="M22" s="11" t="str">
        <f>IFERROR(INDEX(REPORT_DATA_BY_DISTRICT!$A:$AH,$F22,MATCH(M$8,REPORT_DATA_BY_DISTRICT!$A$1:$AH$1,0)), "")</f>
        <v/>
      </c>
      <c r="N22" s="11" t="str">
        <f>IFERROR(INDEX(REPORT_DATA_BY_DISTRICT!$A:$AH,$F22,MATCH(N$8,REPORT_DATA_BY_DISTRICT!$A$1:$AH$1,0)), "")</f>
        <v/>
      </c>
      <c r="O22" s="11" t="str">
        <f>IFERROR(INDEX(REPORT_DATA_BY_DISTRICT!$A:$AH,$F22,MATCH(O$8,REPORT_DATA_BY_DISTRICT!$A$1:$AH$1,0)), "")</f>
        <v/>
      </c>
      <c r="P22" s="11" t="str">
        <f>IFERROR(INDEX(REPORT_DATA_BY_DISTRICT!$A:$AH,$F22,MATCH(P$8,REPORT_DATA_BY_DISTRICT!$A$1:$AH$1,0)), "")</f>
        <v/>
      </c>
      <c r="Q22" s="11" t="str">
        <f>IFERROR(INDEX(REPORT_DATA_BY_DISTRICT!$A:$AH,$F22,MATCH(Q$8,REPORT_DATA_BY_DISTRICT!$A$1:$AH$1,0)), "")</f>
        <v/>
      </c>
      <c r="R22" s="11" t="str">
        <f>IFERROR(INDEX(REPORT_DATA_BY_DISTRICT!$A:$AH,$F22,MATCH(R$8,REPORT_DATA_BY_DISTRICT!$A$1:$AH$1,0)), "")</f>
        <v/>
      </c>
      <c r="S22" s="11" t="str">
        <f>IFERROR(INDEX(REPORT_DATA_BY_DISTRICT!$A:$AH,$F22,MATCH(S$8,REPORT_DATA_BY_DISTRICT!$A$1:$AH$1,0)), "")</f>
        <v/>
      </c>
      <c r="T22" s="11" t="str">
        <f>IFERROR(INDEX(REPORT_DATA_BY_DISTRICT!$A:$AH,$F22,MATCH(T$8,REPORT_DATA_BY_DISTRICT!$A$1:$AH$1,0)), "")</f>
        <v/>
      </c>
      <c r="U22" s="11" t="str">
        <f>IFERROR(INDEX(REPORT_DATA_BY_DISTRICT!$A:$AH,$F22,MATCH(U$8,REPORT_DATA_BY_DISTRICT!$A$1:$AH$1,0)), "")</f>
        <v/>
      </c>
      <c r="V22" s="11" t="str">
        <f>IFERROR(INDEX(REPORT_DATA_BY_DISTRICT!$A:$AH,$F22,MATCH(V$8,REPORT_DATA_BY_DISTRICT!$A$1:$AH$1,0)), "")</f>
        <v/>
      </c>
    </row>
    <row r="23" spans="2:22">
      <c r="B23" s="18" t="s">
        <v>1409</v>
      </c>
      <c r="C23" s="15"/>
      <c r="D23" s="15"/>
      <c r="E23" s="15"/>
      <c r="F23" s="15"/>
      <c r="G23" s="19">
        <f>SUM(G18:G22)</f>
        <v>0</v>
      </c>
      <c r="H23" s="19">
        <f t="shared" ref="H23:V23" si="1">SUM(H18:H22)</f>
        <v>1</v>
      </c>
      <c r="I23" s="19">
        <f t="shared" si="1"/>
        <v>17</v>
      </c>
      <c r="J23" s="19">
        <f>SUM(J18:J22)</f>
        <v>39</v>
      </c>
      <c r="K23" s="19">
        <f t="shared" si="1"/>
        <v>1</v>
      </c>
      <c r="L23" s="19">
        <f t="shared" si="1"/>
        <v>1</v>
      </c>
      <c r="M23" s="19">
        <f t="shared" si="1"/>
        <v>1</v>
      </c>
      <c r="N23" s="19">
        <f t="shared" si="1"/>
        <v>77</v>
      </c>
      <c r="O23" s="19">
        <f t="shared" si="1"/>
        <v>32</v>
      </c>
      <c r="P23" s="19">
        <f t="shared" si="1"/>
        <v>88</v>
      </c>
      <c r="Q23" s="19">
        <f t="shared" si="1"/>
        <v>107</v>
      </c>
      <c r="R23" s="19">
        <f t="shared" si="1"/>
        <v>78</v>
      </c>
      <c r="S23" s="19">
        <f t="shared" si="1"/>
        <v>5</v>
      </c>
      <c r="T23" s="19">
        <f t="shared" si="1"/>
        <v>76</v>
      </c>
      <c r="U23" s="19">
        <f t="shared" si="1"/>
        <v>29</v>
      </c>
      <c r="V23" s="19">
        <f t="shared" si="1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10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10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10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10:S10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10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10">
    <cfRule type="cellIs" dxfId="163" priority="68" operator="greaterThan">
      <formula>1.5</formula>
    </cfRule>
  </conditionalFormatting>
  <conditionalFormatting sqref="L10:V10">
    <cfRule type="expression" dxfId="162" priority="65">
      <formula>L10=""</formula>
    </cfRule>
  </conditionalFormatting>
  <conditionalFormatting sqref="S10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1:M11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1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1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1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1:S11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1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1">
    <cfRule type="cellIs" dxfId="147" priority="52" operator="greaterThan">
      <formula>1.5</formula>
    </cfRule>
  </conditionalFormatting>
  <conditionalFormatting sqref="L11:V11">
    <cfRule type="expression" dxfId="146" priority="49">
      <formula>L11=""</formula>
    </cfRule>
  </conditionalFormatting>
  <conditionalFormatting sqref="S11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4:M14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4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4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4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4:S14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4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4">
    <cfRule type="cellIs" dxfId="131" priority="36" operator="greaterThan">
      <formula>1.5</formula>
    </cfRule>
  </conditionalFormatting>
  <conditionalFormatting sqref="L14:V14">
    <cfRule type="expression" dxfId="130" priority="33">
      <formula>L14=""</formula>
    </cfRule>
  </conditionalFormatting>
  <conditionalFormatting sqref="S14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2:M12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2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2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2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2:S12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2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2">
    <cfRule type="cellIs" dxfId="115" priority="20" operator="greaterThan">
      <formula>1.5</formula>
    </cfRule>
  </conditionalFormatting>
  <conditionalFormatting sqref="L12:V12">
    <cfRule type="expression" dxfId="114" priority="17">
      <formula>L12=""</formula>
    </cfRule>
  </conditionalFormatting>
  <conditionalFormatting sqref="S12">
    <cfRule type="cellIs" dxfId="113" priority="18" operator="greaterThan">
      <formula>0.5</formula>
    </cfRule>
    <cfRule type="cellIs" dxfId="112" priority="19" operator="lessThan">
      <formula>0.5</formula>
    </cfRule>
  </conditionalFormatting>
  <conditionalFormatting sqref="L13:M13">
    <cfRule type="cellIs" dxfId="111" priority="15" operator="lessThan">
      <formula>0.5</formula>
    </cfRule>
    <cfRule type="cellIs" dxfId="110" priority="16" operator="greaterThan">
      <formula>0.5</formula>
    </cfRule>
  </conditionalFormatting>
  <conditionalFormatting sqref="N13">
    <cfRule type="cellIs" dxfId="109" priority="13" operator="lessThan">
      <formula>4.5</formula>
    </cfRule>
    <cfRule type="cellIs" dxfId="108" priority="14" operator="greaterThan">
      <formula>5.5</formula>
    </cfRule>
  </conditionalFormatting>
  <conditionalFormatting sqref="O13">
    <cfRule type="cellIs" dxfId="107" priority="11" operator="lessThan">
      <formula>1.5</formula>
    </cfRule>
    <cfRule type="cellIs" dxfId="106" priority="12" operator="greaterThan">
      <formula>2.5</formula>
    </cfRule>
  </conditionalFormatting>
  <conditionalFormatting sqref="P13">
    <cfRule type="cellIs" dxfId="105" priority="9" operator="lessThan">
      <formula>4.5</formula>
    </cfRule>
    <cfRule type="cellIs" dxfId="104" priority="10" operator="greaterThan">
      <formula>7.5</formula>
    </cfRule>
  </conditionalFormatting>
  <conditionalFormatting sqref="R13:S13">
    <cfRule type="cellIs" dxfId="103" priority="7" operator="lessThan">
      <formula>2.5</formula>
    </cfRule>
    <cfRule type="cellIs" dxfId="102" priority="8" operator="greaterThan">
      <formula>4.5</formula>
    </cfRule>
  </conditionalFormatting>
  <conditionalFormatting sqref="T13">
    <cfRule type="cellIs" dxfId="101" priority="5" operator="lessThan">
      <formula>2.5</formula>
    </cfRule>
    <cfRule type="cellIs" dxfId="100" priority="6" operator="greaterThan">
      <formula>4.5</formula>
    </cfRule>
  </conditionalFormatting>
  <conditionalFormatting sqref="U13">
    <cfRule type="cellIs" dxfId="99" priority="4" operator="greaterThan">
      <formula>1.5</formula>
    </cfRule>
  </conditionalFormatting>
  <conditionalFormatting sqref="L13:V13">
    <cfRule type="expression" dxfId="98" priority="1">
      <formula>L13=""</formula>
    </cfRule>
  </conditionalFormatting>
  <conditionalFormatting sqref="S13">
    <cfRule type="cellIs" dxfId="97" priority="2" operator="greaterThan">
      <formula>0.5</formula>
    </cfRule>
    <cfRule type="cellIs" dxfId="9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1718</v>
      </c>
      <c r="B1" s="46" t="s">
        <v>1717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1422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$L$20</f>
        <v>0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1013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979</v>
      </c>
      <c r="B10" s="23" t="s">
        <v>980</v>
      </c>
      <c r="C10" s="4" t="s">
        <v>1001</v>
      </c>
      <c r="D10" s="4" t="s">
        <v>1002</v>
      </c>
      <c r="E10" s="4" t="str">
        <f>CONCATENATE(YEAR,":",MONTH,":",WEEK,":",WEEKDAY,":",$A10)</f>
        <v>2016:2:3:7:DANFENG_E</v>
      </c>
      <c r="F10" s="4">
        <f>MATCH($E10,REPORT_DATA_BY_COMP!$A:$A,0)</f>
        <v>496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981</v>
      </c>
      <c r="B11" s="23" t="s">
        <v>982</v>
      </c>
      <c r="C11" s="4" t="s">
        <v>1003</v>
      </c>
      <c r="D11" s="4" t="s">
        <v>1004</v>
      </c>
      <c r="E11" s="4" t="str">
        <f>CONCATENATE(YEAR,":",MONTH,":",WEEK,":",WEEKDAY,":",$A11)</f>
        <v>2016:2:3:7:SIYUAN_E</v>
      </c>
      <c r="F11" s="4">
        <f>MATCH($E11,REPORT_DATA_BY_COMP!$A:$A,0)</f>
        <v>528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B12" s="9" t="s">
        <v>1409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1</v>
      </c>
      <c r="I12" s="12">
        <f t="shared" si="0"/>
        <v>4</v>
      </c>
      <c r="J12" s="12">
        <f t="shared" si="0"/>
        <v>2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8</v>
      </c>
      <c r="O12" s="12">
        <f t="shared" si="0"/>
        <v>3</v>
      </c>
      <c r="P12" s="12">
        <f t="shared" si="0"/>
        <v>12</v>
      </c>
      <c r="Q12" s="12">
        <f t="shared" si="0"/>
        <v>13</v>
      </c>
      <c r="R12" s="12">
        <f t="shared" si="0"/>
        <v>4</v>
      </c>
      <c r="S12" s="12">
        <f t="shared" si="0"/>
        <v>0</v>
      </c>
      <c r="T12" s="12">
        <f t="shared" si="0"/>
        <v>9</v>
      </c>
      <c r="U12" s="12">
        <f t="shared" si="0"/>
        <v>2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1487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1381</v>
      </c>
      <c r="C15" s="14"/>
      <c r="D15" s="14"/>
      <c r="E15" s="14" t="str">
        <f>CONCATENATE(YEAR,":",MONTH,":1:",WEEKLY_REPORT_DAY,":", $A$1)</f>
        <v>2016:2:1:7:XINZHUANG</v>
      </c>
      <c r="F15" s="14">
        <f>MATCH($E15,REPORT_DATA_BY_DISTRICT!$A:$A, 0)</f>
        <v>114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4</v>
      </c>
      <c r="J15" s="11">
        <f>IFERROR(INDEX(REPORT_DATA_BY_DISTRICT!$A:$AH,$F15,MATCH(J$8,REPORT_DATA_BY_DISTRICT!$A$1:$AH$1,0)), "")</f>
        <v>4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11</v>
      </c>
      <c r="O15" s="11">
        <f>IFERROR(INDEX(REPORT_DATA_BY_DISTRICT!$A:$AH,$F15,MATCH(O$8,REPORT_DATA_BY_DISTRICT!$A$1:$AH$1,0)), "")</f>
        <v>0</v>
      </c>
      <c r="P15" s="11">
        <f>IFERROR(INDEX(REPORT_DATA_BY_DISTRICT!$A:$AH,$F15,MATCH(P$8,REPORT_DATA_BY_DISTRICT!$A$1:$AH$1,0)), "")</f>
        <v>17</v>
      </c>
      <c r="Q15" s="11">
        <f>IFERROR(INDEX(REPORT_DATA_BY_DISTRICT!$A:$AH,$F15,MATCH(Q$8,REPORT_DATA_BY_DISTRICT!$A$1:$AH$1,0)), "")</f>
        <v>15</v>
      </c>
      <c r="R15" s="11">
        <f>IFERROR(INDEX(REPORT_DATA_BY_DISTRICT!$A:$AH,$F15,MATCH(R$8,REPORT_DATA_BY_DISTRICT!$A$1:$AH$1,0)), "")</f>
        <v>3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11</v>
      </c>
      <c r="U15" s="11">
        <f>IFERROR(INDEX(REPORT_DATA_BY_DISTRICT!$A:$AH,$F15,MATCH(U$8,REPORT_DATA_BY_DISTRICT!$A$1:$AH$1,0)), "")</f>
        <v>0</v>
      </c>
      <c r="V15" s="11">
        <f>IFERROR(INDEX(REPORT_DATA_BY_DISTRICT!$A:$AH,$F15,MATCH(V$8,REPORT_DATA_BY_DISTRICT!$A$1:$AH$1,0)), "")</f>
        <v>0</v>
      </c>
    </row>
    <row r="16" spans="1:22">
      <c r="B16" s="24" t="s">
        <v>1380</v>
      </c>
      <c r="C16" s="14"/>
      <c r="D16" s="14"/>
      <c r="E16" s="14" t="str">
        <f>CONCATENATE(YEAR,":",MONTH,":2:",WEEKLY_REPORT_DAY,":", $A$1)</f>
        <v>2016:2:2:7:XINZHUANG</v>
      </c>
      <c r="F16" s="14">
        <f>MATCH($E16,REPORT_DATA_BY_DISTRICT!$A:$A, 0)</f>
        <v>144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4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12</v>
      </c>
      <c r="O16" s="11">
        <f>IFERROR(INDEX(REPORT_DATA_BY_DISTRICT!$A:$AH,$F16,MATCH(O$8,REPORT_DATA_BY_DISTRICT!$A$1:$AH$1,0)), "")</f>
        <v>2</v>
      </c>
      <c r="P16" s="11">
        <f>IFERROR(INDEX(REPORT_DATA_BY_DISTRICT!$A:$AH,$F16,MATCH(P$8,REPORT_DATA_BY_DISTRICT!$A$1:$AH$1,0)), "")</f>
        <v>4</v>
      </c>
      <c r="Q16" s="11">
        <f>IFERROR(INDEX(REPORT_DATA_BY_DISTRICT!$A:$AH,$F16,MATCH(Q$8,REPORT_DATA_BY_DISTRICT!$A$1:$AH$1,0)), "")</f>
        <v>13</v>
      </c>
      <c r="R16" s="11">
        <f>IFERROR(INDEX(REPORT_DATA_BY_DISTRICT!$A:$AH,$F16,MATCH(R$8,REPORT_DATA_BY_DISTRICT!$A$1:$AH$1,0)), "")</f>
        <v>8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2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1382</v>
      </c>
      <c r="C17" s="14"/>
      <c r="D17" s="14"/>
      <c r="E17" s="14" t="str">
        <f>CONCATENATE(YEAR,":",MONTH,":3:",WEEKLY_REPORT_DAY,":", $A$1)</f>
        <v>2016:2:3:7:XINZHUANG</v>
      </c>
      <c r="F17" s="14">
        <f>MATCH($E17,REPORT_DATA_BY_DISTRICT!$A:$A, 0)</f>
        <v>173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2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8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12</v>
      </c>
      <c r="Q17" s="11">
        <f>IFERROR(INDEX(REPORT_DATA_BY_DISTRICT!$A:$AH,$F17,MATCH(Q$8,REPORT_DATA_BY_DISTRICT!$A$1:$AH$1,0)), "")</f>
        <v>13</v>
      </c>
      <c r="R17" s="11">
        <f>IFERROR(INDEX(REPORT_DATA_BY_DISTRICT!$A:$AH,$F17,MATCH(R$8,REPORT_DATA_BY_DISTRICT!$A$1:$AH$1,0)), "")</f>
        <v>4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9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1383</v>
      </c>
      <c r="C18" s="14"/>
      <c r="D18" s="14"/>
      <c r="E18" s="14" t="str">
        <f>CONCATENATE(YEAR,":",MONTH,":4:",WEEKLY_REPORT_DAY,":", $A$1)</f>
        <v>2016:2:4:7:XINZHUANG</v>
      </c>
      <c r="F18" s="14" t="e">
        <f>MATCH($E18,REPORT_DATA_BY_DISTRICT!$A:$A, 0)</f>
        <v>#N/A</v>
      </c>
      <c r="G18" s="11" t="str">
        <f>IFERROR(INDEX(REPORT_DATA_BY_DISTRICT!$A:$AH,$F18,MATCH(G$8,REPORT_DATA_BY_DISTRICT!$A$1:$AH$1,0)), "")</f>
        <v/>
      </c>
      <c r="H18" s="11" t="str">
        <f>IFERROR(INDEX(REPORT_DATA_BY_DISTRICT!$A:$AH,$F18,MATCH(H$8,REPORT_DATA_BY_DISTRICT!$A$1:$AH$1,0)), "")</f>
        <v/>
      </c>
      <c r="I18" s="11" t="str">
        <f>IFERROR(INDEX(REPORT_DATA_BY_DISTRICT!$A:$AH,$F18,MATCH(I$8,REPORT_DATA_BY_DISTRICT!$A$1:$AH$1,0)), "")</f>
        <v/>
      </c>
      <c r="J18" s="11" t="str">
        <f>IFERROR(INDEX(REPORT_DATA_BY_DISTRICT!$A:$AH,$F18,MATCH(J$8,REPORT_DATA_BY_DISTRICT!$A$1:$AH$1,0)), "")</f>
        <v/>
      </c>
      <c r="K18" s="11" t="str">
        <f>IFERROR(INDEX(REPORT_DATA_BY_DISTRICT!$A:$AH,$F18,MATCH(K$8,REPORT_DATA_BY_DISTRICT!$A$1:$AH$1,0)), "")</f>
        <v/>
      </c>
      <c r="L18" s="11" t="str">
        <f>IFERROR(INDEX(REPORT_DATA_BY_DISTRICT!$A:$AH,$F18,MATCH(L$8,REPORT_DATA_BY_DISTRICT!$A$1:$AH$1,0)), "")</f>
        <v/>
      </c>
      <c r="M18" s="11" t="str">
        <f>IFERROR(INDEX(REPORT_DATA_BY_DISTRICT!$A:$AH,$F18,MATCH(M$8,REPORT_DATA_BY_DISTRICT!$A$1:$AH$1,0)), "")</f>
        <v/>
      </c>
      <c r="N18" s="11" t="str">
        <f>IFERROR(INDEX(REPORT_DATA_BY_DISTRICT!$A:$AH,$F18,MATCH(N$8,REPORT_DATA_BY_DISTRICT!$A$1:$AH$1,0)), "")</f>
        <v/>
      </c>
      <c r="O18" s="11" t="str">
        <f>IFERROR(INDEX(REPORT_DATA_BY_DISTRICT!$A:$AH,$F18,MATCH(O$8,REPORT_DATA_BY_DISTRICT!$A$1:$AH$1,0)), "")</f>
        <v/>
      </c>
      <c r="P18" s="11" t="str">
        <f>IFERROR(INDEX(REPORT_DATA_BY_DISTRICT!$A:$AH,$F18,MATCH(P$8,REPORT_DATA_BY_DISTRICT!$A$1:$AH$1,0)), "")</f>
        <v/>
      </c>
      <c r="Q18" s="11" t="str">
        <f>IFERROR(INDEX(REPORT_DATA_BY_DISTRICT!$A:$AH,$F18,MATCH(Q$8,REPORT_DATA_BY_DISTRICT!$A$1:$AH$1,0)), "")</f>
        <v/>
      </c>
      <c r="R18" s="11" t="str">
        <f>IFERROR(INDEX(REPORT_DATA_BY_DISTRICT!$A:$AH,$F18,MATCH(R$8,REPORT_DATA_BY_DISTRICT!$A$1:$AH$1,0)), "")</f>
        <v/>
      </c>
      <c r="S18" s="11" t="str">
        <f>IFERROR(INDEX(REPORT_DATA_BY_DISTRICT!$A:$AH,$F18,MATCH(S$8,REPORT_DATA_BY_DISTRICT!$A$1:$AH$1,0)), "")</f>
        <v/>
      </c>
      <c r="T18" s="11" t="str">
        <f>IFERROR(INDEX(REPORT_DATA_BY_DISTRICT!$A:$AH,$F18,MATCH(T$8,REPORT_DATA_BY_DISTRICT!$A$1:$AH$1,0)), "")</f>
        <v/>
      </c>
      <c r="U18" s="11" t="str">
        <f>IFERROR(INDEX(REPORT_DATA_BY_DISTRICT!$A:$AH,$F18,MATCH(U$8,REPORT_DATA_BY_DISTRICT!$A$1:$AH$1,0)), "")</f>
        <v/>
      </c>
      <c r="V18" s="11" t="str">
        <f>IFERROR(INDEX(REPORT_DATA_BY_DISTRICT!$A:$AH,$F18,MATCH(V$8,REPORT_DATA_BY_DISTRICT!$A$1:$AH$1,0)), "")</f>
        <v/>
      </c>
    </row>
    <row r="19" spans="2:22">
      <c r="B19" s="24" t="s">
        <v>1384</v>
      </c>
      <c r="C19" s="14"/>
      <c r="D19" s="14"/>
      <c r="E19" s="14" t="str">
        <f>CONCATENATE(YEAR,":",MONTH,":5:",WEEKLY_REPORT_DAY,":", $A$1)</f>
        <v>2016:2:5:7:XINZHUANG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1409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3</v>
      </c>
      <c r="I20" s="19">
        <f t="shared" si="1"/>
        <v>12</v>
      </c>
      <c r="J20" s="19">
        <f>SUM(J15:J19)</f>
        <v>10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31</v>
      </c>
      <c r="O20" s="19">
        <f t="shared" si="1"/>
        <v>5</v>
      </c>
      <c r="P20" s="19">
        <f t="shared" si="1"/>
        <v>33</v>
      </c>
      <c r="Q20" s="19">
        <f t="shared" si="1"/>
        <v>41</v>
      </c>
      <c r="R20" s="19">
        <f t="shared" si="1"/>
        <v>15</v>
      </c>
      <c r="S20" s="19">
        <f t="shared" si="1"/>
        <v>0</v>
      </c>
      <c r="T20" s="19">
        <f t="shared" si="1"/>
        <v>22</v>
      </c>
      <c r="U20" s="19">
        <f t="shared" si="1"/>
        <v>4</v>
      </c>
      <c r="V20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95" priority="79" operator="lessThan">
      <formula>0.5</formula>
    </cfRule>
    <cfRule type="cellIs" dxfId="94" priority="80" operator="greaterThan">
      <formula>0.5</formula>
    </cfRule>
  </conditionalFormatting>
  <conditionalFormatting sqref="N10">
    <cfRule type="cellIs" dxfId="93" priority="77" operator="lessThan">
      <formula>4.5</formula>
    </cfRule>
    <cfRule type="cellIs" dxfId="92" priority="78" operator="greaterThan">
      <formula>5.5</formula>
    </cfRule>
  </conditionalFormatting>
  <conditionalFormatting sqref="O10">
    <cfRule type="cellIs" dxfId="91" priority="75" operator="lessThan">
      <formula>1.5</formula>
    </cfRule>
    <cfRule type="cellIs" dxfId="90" priority="76" operator="greaterThan">
      <formula>2.5</formula>
    </cfRule>
  </conditionalFormatting>
  <conditionalFormatting sqref="P10">
    <cfRule type="cellIs" dxfId="89" priority="73" operator="lessThan">
      <formula>4.5</formula>
    </cfRule>
    <cfRule type="cellIs" dxfId="88" priority="74" operator="greaterThan">
      <formula>7.5</formula>
    </cfRule>
  </conditionalFormatting>
  <conditionalFormatting sqref="R10:S10">
    <cfRule type="cellIs" dxfId="87" priority="71" operator="lessThan">
      <formula>2.5</formula>
    </cfRule>
    <cfRule type="cellIs" dxfId="86" priority="72" operator="greaterThan">
      <formula>4.5</formula>
    </cfRule>
  </conditionalFormatting>
  <conditionalFormatting sqref="T10">
    <cfRule type="cellIs" dxfId="85" priority="69" operator="lessThan">
      <formula>2.5</formula>
    </cfRule>
    <cfRule type="cellIs" dxfId="84" priority="70" operator="greaterThan">
      <formula>4.5</formula>
    </cfRule>
  </conditionalFormatting>
  <conditionalFormatting sqref="U10">
    <cfRule type="cellIs" dxfId="83" priority="68" operator="greaterThan">
      <formula>1.5</formula>
    </cfRule>
  </conditionalFormatting>
  <conditionalFormatting sqref="L10:V10">
    <cfRule type="expression" dxfId="82" priority="65">
      <formula>L10=""</formula>
    </cfRule>
  </conditionalFormatting>
  <conditionalFormatting sqref="S10">
    <cfRule type="cellIs" dxfId="81" priority="66" operator="greaterThan">
      <formula>0.5</formula>
    </cfRule>
    <cfRule type="cellIs" dxfId="80" priority="67" operator="lessThan">
      <formula>0.5</formula>
    </cfRule>
  </conditionalFormatting>
  <conditionalFormatting sqref="L11:M11">
    <cfRule type="cellIs" dxfId="79" priority="63" operator="lessThan">
      <formula>0.5</formula>
    </cfRule>
    <cfRule type="cellIs" dxfId="78" priority="64" operator="greaterThan">
      <formula>0.5</formula>
    </cfRule>
  </conditionalFormatting>
  <conditionalFormatting sqref="N11">
    <cfRule type="cellIs" dxfId="77" priority="61" operator="lessThan">
      <formula>4.5</formula>
    </cfRule>
    <cfRule type="cellIs" dxfId="76" priority="62" operator="greaterThan">
      <formula>5.5</formula>
    </cfRule>
  </conditionalFormatting>
  <conditionalFormatting sqref="O11">
    <cfRule type="cellIs" dxfId="75" priority="59" operator="lessThan">
      <formula>1.5</formula>
    </cfRule>
    <cfRule type="cellIs" dxfId="74" priority="60" operator="greaterThan">
      <formula>2.5</formula>
    </cfRule>
  </conditionalFormatting>
  <conditionalFormatting sqref="P11">
    <cfRule type="cellIs" dxfId="73" priority="57" operator="lessThan">
      <formula>4.5</formula>
    </cfRule>
    <cfRule type="cellIs" dxfId="72" priority="58" operator="greaterThan">
      <formula>7.5</formula>
    </cfRule>
  </conditionalFormatting>
  <conditionalFormatting sqref="R11:S11">
    <cfRule type="cellIs" dxfId="71" priority="55" operator="lessThan">
      <formula>2.5</formula>
    </cfRule>
    <cfRule type="cellIs" dxfId="70" priority="56" operator="greaterThan">
      <formula>4.5</formula>
    </cfRule>
  </conditionalFormatting>
  <conditionalFormatting sqref="T11">
    <cfRule type="cellIs" dxfId="69" priority="53" operator="lessThan">
      <formula>2.5</formula>
    </cfRule>
    <cfRule type="cellIs" dxfId="68" priority="54" operator="greaterThan">
      <formula>4.5</formula>
    </cfRule>
  </conditionalFormatting>
  <conditionalFormatting sqref="U11">
    <cfRule type="cellIs" dxfId="67" priority="52" operator="greaterThan">
      <formula>1.5</formula>
    </cfRule>
  </conditionalFormatting>
  <conditionalFormatting sqref="L11:V11">
    <cfRule type="expression" dxfId="66" priority="49">
      <formula>L11=""</formula>
    </cfRule>
  </conditionalFormatting>
  <conditionalFormatting sqref="S11">
    <cfRule type="cellIs" dxfId="65" priority="50" operator="greaterThan">
      <formula>0.5</formula>
    </cfRule>
    <cfRule type="cellIs" dxfId="64" priority="51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D21" sqref="D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1720</v>
      </c>
      <c r="B1" s="46" t="s">
        <v>1719</v>
      </c>
      <c r="C1" s="38"/>
      <c r="D1" s="39"/>
      <c r="E1" s="39"/>
      <c r="F1" s="39"/>
      <c r="G1" s="39"/>
      <c r="H1" s="39"/>
      <c r="I1" s="39"/>
      <c r="J1" s="39"/>
      <c r="K1" s="40"/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30</v>
      </c>
      <c r="Q1" s="64" t="s">
        <v>31</v>
      </c>
      <c r="R1" s="64" t="s">
        <v>58</v>
      </c>
      <c r="S1" s="64" t="s">
        <v>59</v>
      </c>
      <c r="T1" s="64" t="s">
        <v>60</v>
      </c>
      <c r="U1" s="64" t="s">
        <v>32</v>
      </c>
      <c r="V1" s="64" t="s">
        <v>33</v>
      </c>
    </row>
    <row r="2" spans="1:22" ht="15" customHeight="1">
      <c r="B2" s="66" t="s">
        <v>1422</v>
      </c>
      <c r="C2" s="31" t="s">
        <v>1392</v>
      </c>
      <c r="D2" s="68"/>
      <c r="E2" s="48"/>
      <c r="F2" s="48"/>
      <c r="G2" s="70" t="s">
        <v>63</v>
      </c>
      <c r="H2" s="71"/>
      <c r="I2" s="71"/>
      <c r="J2" s="72"/>
      <c r="K2" s="61" t="s">
        <v>53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ht="15" customHeight="1">
      <c r="B3" s="67"/>
      <c r="C3" s="30" t="s">
        <v>1393</v>
      </c>
      <c r="D3" s="69"/>
      <c r="E3" s="49"/>
      <c r="F3" s="49"/>
      <c r="G3" s="70" t="s">
        <v>1386</v>
      </c>
      <c r="H3" s="71"/>
      <c r="I3" s="71"/>
      <c r="J3" s="72"/>
      <c r="K3" s="61" t="s">
        <v>1385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5" customHeight="1">
      <c r="B4" s="73">
        <f>DATE</f>
        <v>42421</v>
      </c>
      <c r="C4" s="28" t="s">
        <v>1389</v>
      </c>
      <c r="D4" s="29"/>
      <c r="E4" s="29"/>
      <c r="F4" s="29"/>
      <c r="G4" s="75">
        <f>ROUND($D$2/12*MONTH,0)</f>
        <v>0</v>
      </c>
      <c r="H4" s="76"/>
      <c r="I4" s="76"/>
      <c r="J4" s="77"/>
      <c r="K4" s="47">
        <f>ROUND($D$2/12,0)</f>
        <v>0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5" customHeight="1">
      <c r="B5" s="74"/>
      <c r="C5" s="5" t="s">
        <v>1390</v>
      </c>
      <c r="D5" s="6"/>
      <c r="E5" s="6"/>
      <c r="F5" s="6"/>
      <c r="G5" s="78" t="e">
        <f>#REF!</f>
        <v>#REF!</v>
      </c>
      <c r="H5" s="79"/>
      <c r="I5" s="79"/>
      <c r="J5" s="80"/>
      <c r="K5" s="50">
        <f>$L$22</f>
        <v>1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5" customHeight="1">
      <c r="B6" s="44" t="s">
        <v>1013</v>
      </c>
      <c r="C6" s="30" t="s">
        <v>1406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54</v>
      </c>
      <c r="T6" s="51" t="s">
        <v>24</v>
      </c>
      <c r="U6" s="51" t="s">
        <v>25</v>
      </c>
      <c r="V6" s="52"/>
    </row>
    <row r="7" spans="1:22" ht="15" customHeight="1">
      <c r="B7" s="45" t="s">
        <v>1014</v>
      </c>
      <c r="C7" s="30" t="s">
        <v>1387</v>
      </c>
      <c r="D7" s="30"/>
      <c r="E7" s="30"/>
      <c r="F7" s="30"/>
      <c r="G7" s="25"/>
      <c r="H7" s="25"/>
      <c r="I7" s="25"/>
      <c r="J7" s="25"/>
      <c r="K7" s="25" t="s">
        <v>1388</v>
      </c>
      <c r="L7" s="53" t="s">
        <v>1394</v>
      </c>
      <c r="M7" s="53" t="s">
        <v>1394</v>
      </c>
      <c r="N7" s="53" t="s">
        <v>1395</v>
      </c>
      <c r="O7" s="53" t="s">
        <v>1396</v>
      </c>
      <c r="P7" s="53" t="s">
        <v>1397</v>
      </c>
      <c r="Q7" s="53"/>
      <c r="R7" s="53" t="s">
        <v>1398</v>
      </c>
      <c r="S7" s="53" t="s">
        <v>1399</v>
      </c>
      <c r="T7" s="53" t="s">
        <v>1398</v>
      </c>
      <c r="U7" s="53" t="s">
        <v>1400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55</v>
      </c>
      <c r="L8" s="20" t="s">
        <v>6</v>
      </c>
      <c r="M8" s="20" t="s">
        <v>70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57</v>
      </c>
      <c r="S8" s="20" t="s">
        <v>56</v>
      </c>
      <c r="T8" s="20" t="s">
        <v>11</v>
      </c>
      <c r="U8" s="20" t="s">
        <v>12</v>
      </c>
      <c r="V8" s="21" t="s">
        <v>13</v>
      </c>
    </row>
    <row r="9" spans="1:22">
      <c r="B9" s="5" t="s">
        <v>1449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983</v>
      </c>
      <c r="B10" s="23" t="s">
        <v>984</v>
      </c>
      <c r="C10" s="4" t="s">
        <v>1005</v>
      </c>
      <c r="D10" s="4" t="s">
        <v>1006</v>
      </c>
      <c r="E10" s="4" t="str">
        <f>CONCATENATE(YEAR,":",MONTH,":",WEEK,":",WEEKDAY,":",$A10)</f>
        <v>2016:2:3:7:XINPU_E</v>
      </c>
      <c r="F10" s="4">
        <f>MATCH($E10,REPORT_DATA_BY_COMP!$A:$A,0)</f>
        <v>559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2</v>
      </c>
      <c r="R10" s="11">
        <f>IFERROR(INDEX(REPORT_DATA_BY_COMP!$A:$AH,$F10,MATCH(R$8,REPORT_DATA_BY_COMP!$A$1:$AH$1,0)), "")</f>
        <v>0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985</v>
      </c>
      <c r="B11" s="23" t="s">
        <v>986</v>
      </c>
      <c r="C11" s="4" t="s">
        <v>1007</v>
      </c>
      <c r="D11" s="4" t="s">
        <v>1008</v>
      </c>
      <c r="E11" s="4" t="str">
        <f>CONCATENATE(YEAR,":",MONTH,":",WEEK,":",WEEKDAY,":",$A11)</f>
        <v>2016:2:3:7:XINBAN_E</v>
      </c>
      <c r="F11" s="4">
        <f>MATCH($E11,REPORT_DATA_BY_COMP!$A:$A,0)</f>
        <v>556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13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987</v>
      </c>
      <c r="B12" s="23" t="s">
        <v>988</v>
      </c>
      <c r="C12" s="4" t="s">
        <v>1009</v>
      </c>
      <c r="D12" s="4" t="s">
        <v>1010</v>
      </c>
      <c r="E12" s="4" t="str">
        <f>CONCATENATE(YEAR,":",MONTH,":",WEEK,":",WEEKDAY,":",$A12)</f>
        <v>2016:2:3:7:XINPU_S</v>
      </c>
      <c r="F12" s="4">
        <f>MATCH($E12,REPORT_DATA_BY_COMP!$A:$A,0)</f>
        <v>560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12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21</v>
      </c>
      <c r="R12" s="11">
        <f>IFERROR(INDEX(REPORT_DATA_BY_COMP!$A:$AH,$F12,MATCH(R$8,REPORT_DATA_BY_COMP!$A$1:$AH$1,0)), "")</f>
        <v>14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2</v>
      </c>
      <c r="V12" s="11" t="str">
        <f>IFERROR(INDEX(REPORT_DATA_BY_COMP!$A:$AH,$F12,MATCH(V$8,REPORT_DATA_BY_COMP!$A$1:$AH$1,0)), "")</f>
        <v>1_x0018_</v>
      </c>
    </row>
    <row r="13" spans="1:22">
      <c r="A13" s="22" t="s">
        <v>989</v>
      </c>
      <c r="B13" s="23" t="s">
        <v>990</v>
      </c>
      <c r="C13" s="4" t="s">
        <v>1011</v>
      </c>
      <c r="D13" s="4" t="s">
        <v>1012</v>
      </c>
      <c r="E13" s="4" t="str">
        <f>CONCATENATE(YEAR,":",MONTH,":",WEEK,":",WEEKDAY,":",$A13)</f>
        <v>2016:2:3:7:BANQIAO_S</v>
      </c>
      <c r="F13" s="4">
        <f>MATCH($E13,REPORT_DATA_BY_COMP!$A:$A,0)</f>
        <v>493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4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0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1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1409</v>
      </c>
      <c r="C14" s="10"/>
      <c r="D14" s="10"/>
      <c r="E14" s="10"/>
      <c r="F14" s="10"/>
      <c r="G14" s="12">
        <f t="shared" ref="G14:V14" si="0">SUM(G10:G13)</f>
        <v>1</v>
      </c>
      <c r="H14" s="12">
        <f t="shared" si="0"/>
        <v>2</v>
      </c>
      <c r="I14" s="12">
        <f t="shared" si="0"/>
        <v>5</v>
      </c>
      <c r="J14" s="12">
        <f t="shared" si="0"/>
        <v>11</v>
      </c>
      <c r="K14" s="12">
        <f t="shared" si="0"/>
        <v>2</v>
      </c>
      <c r="L14" s="12">
        <f t="shared" si="0"/>
        <v>1</v>
      </c>
      <c r="M14" s="12">
        <f t="shared" si="0"/>
        <v>1</v>
      </c>
      <c r="N14" s="12">
        <f t="shared" si="0"/>
        <v>29</v>
      </c>
      <c r="O14" s="12">
        <f t="shared" si="0"/>
        <v>11</v>
      </c>
      <c r="P14" s="12">
        <f t="shared" si="0"/>
        <v>26</v>
      </c>
      <c r="Q14" s="12">
        <f t="shared" si="0"/>
        <v>39</v>
      </c>
      <c r="R14" s="12">
        <f t="shared" si="0"/>
        <v>20</v>
      </c>
      <c r="S14" s="12">
        <f t="shared" si="0"/>
        <v>6</v>
      </c>
      <c r="T14" s="12">
        <f t="shared" si="0"/>
        <v>16</v>
      </c>
      <c r="U14" s="12">
        <f t="shared" si="0"/>
        <v>6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1487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1381</v>
      </c>
      <c r="C17" s="14"/>
      <c r="D17" s="14"/>
      <c r="E17" s="14" t="str">
        <f>CONCATENATE(YEAR,":",MONTH,":1:",WEEKLY_REPORT_DAY,":", $A$1)</f>
        <v>2016:2:1:7:BANQIAO</v>
      </c>
      <c r="F17" s="14">
        <f>MATCH($E17,REPORT_DATA_BY_DISTRICT!$A:$A, 0)</f>
        <v>93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2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10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20</v>
      </c>
      <c r="Q17" s="11">
        <f>IFERROR(INDEX(REPORT_DATA_BY_DISTRICT!$A:$AH,$F17,MATCH(Q$8,REPORT_DATA_BY_DISTRICT!$A$1:$AH$1,0)), "")</f>
        <v>60</v>
      </c>
      <c r="R17" s="11">
        <f>IFERROR(INDEX(REPORT_DATA_BY_DISTRICT!$A:$AH,$F17,MATCH(R$8,REPORT_DATA_BY_DISTRICT!$A$1:$AH$1,0)), "")</f>
        <v>12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12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1380</v>
      </c>
      <c r="C18" s="14"/>
      <c r="D18" s="14"/>
      <c r="E18" s="14" t="str">
        <f>CONCATENATE(YEAR,":",MONTH,":2:",WEEKLY_REPORT_DAY,":", $A$1)</f>
        <v>2016:2:2:7:BANQIAO</v>
      </c>
      <c r="F18" s="14">
        <f>MATCH($E18,REPORT_DATA_BY_DISTRICT!$A:$A, 0)</f>
        <v>123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3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9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22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17</v>
      </c>
      <c r="Q18" s="11">
        <f>IFERROR(INDEX(REPORT_DATA_BY_DISTRICT!$A:$AH,$F18,MATCH(Q$8,REPORT_DATA_BY_DISTRICT!$A$1:$AH$1,0)), "")</f>
        <v>26</v>
      </c>
      <c r="R18" s="11">
        <f>IFERROR(INDEX(REPORT_DATA_BY_DISTRICT!$A:$AH,$F18,MATCH(R$8,REPORT_DATA_BY_DISTRICT!$A$1:$AH$1,0)), "")</f>
        <v>8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0</v>
      </c>
    </row>
    <row r="19" spans="2:22">
      <c r="B19" s="24" t="s">
        <v>1382</v>
      </c>
      <c r="C19" s="14"/>
      <c r="D19" s="14"/>
      <c r="E19" s="14" t="str">
        <f>CONCATENATE(YEAR,":",MONTH,":3:",WEEKLY_REPORT_DAY,":", $A$1)</f>
        <v>2016:2:3:7:BANQIAO</v>
      </c>
      <c r="F19" s="14">
        <f>MATCH($E19,REPORT_DATA_BY_DISTRICT!$A:$A, 0)</f>
        <v>153</v>
      </c>
      <c r="G19" s="11">
        <f>IFERROR(INDEX(REPORT_DATA_BY_DISTRICT!$A:$AH,$F19,MATCH(G$8,REPORT_DATA_BY_DISTRICT!$A$1:$AH$1,0)), "")</f>
        <v>1</v>
      </c>
      <c r="H19" s="11">
        <f>IFERROR(INDEX(REPORT_DATA_BY_DISTRICT!$A:$AH,$F19,MATCH(H$8,REPORT_DATA_BY_DISTRICT!$A$1:$AH$1,0)), "")</f>
        <v>2</v>
      </c>
      <c r="I19" s="11">
        <f>IFERROR(INDEX(REPORT_DATA_BY_DISTRICT!$A:$AH,$F19,MATCH(I$8,REPORT_DATA_BY_DISTRICT!$A$1:$AH$1,0)), "")</f>
        <v>5</v>
      </c>
      <c r="J19" s="11">
        <f>IFERROR(INDEX(REPORT_DATA_BY_DISTRICT!$A:$AH,$F19,MATCH(J$8,REPORT_DATA_BY_DISTRICT!$A$1:$AH$1,0)), "")</f>
        <v>11</v>
      </c>
      <c r="K19" s="11">
        <f>IFERROR(INDEX(REPORT_DATA_BY_DISTRICT!$A:$AH,$F19,MATCH(K$8,REPORT_DATA_BY_DISTRICT!$A$1:$AH$1,0)), "")</f>
        <v>2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1</v>
      </c>
      <c r="N19" s="11">
        <f>IFERROR(INDEX(REPORT_DATA_BY_DISTRICT!$A:$AH,$F19,MATCH(N$8,REPORT_DATA_BY_DISTRICT!$A$1:$AH$1,0)), "")</f>
        <v>29</v>
      </c>
      <c r="O19" s="11">
        <f>IFERROR(INDEX(REPORT_DATA_BY_DISTRICT!$A:$AH,$F19,MATCH(O$8,REPORT_DATA_BY_DISTRICT!$A$1:$AH$1,0)), "")</f>
        <v>11</v>
      </c>
      <c r="P19" s="11">
        <f>IFERROR(INDEX(REPORT_DATA_BY_DISTRICT!$A:$AH,$F19,MATCH(P$8,REPORT_DATA_BY_DISTRICT!$A$1:$AH$1,0)), "")</f>
        <v>26</v>
      </c>
      <c r="Q19" s="11">
        <f>IFERROR(INDEX(REPORT_DATA_BY_DISTRICT!$A:$AH,$F19,MATCH(Q$8,REPORT_DATA_BY_DISTRICT!$A$1:$AH$1,0)), "")</f>
        <v>39</v>
      </c>
      <c r="R19" s="11">
        <f>IFERROR(INDEX(REPORT_DATA_BY_DISTRICT!$A:$AH,$F19,MATCH(R$8,REPORT_DATA_BY_DISTRICT!$A$1:$AH$1,0)), "")</f>
        <v>20</v>
      </c>
      <c r="S19" s="11">
        <f>IFERROR(INDEX(REPORT_DATA_BY_DISTRICT!$A:$AH,$F19,MATCH(S$8,REPORT_DATA_BY_DISTRICT!$A$1:$AH$1,0)), "")</f>
        <v>6</v>
      </c>
      <c r="T19" s="11">
        <f>IFERROR(INDEX(REPORT_DATA_BY_DISTRICT!$A:$AH,$F19,MATCH(T$8,REPORT_DATA_BY_DISTRICT!$A$1:$AH$1,0)), "")</f>
        <v>16</v>
      </c>
      <c r="U19" s="11">
        <f>IFERROR(INDEX(REPORT_DATA_BY_DISTRICT!$A:$AH,$F19,MATCH(U$8,REPORT_DATA_BY_DISTRICT!$A$1:$AH$1,0)), "")</f>
        <v>6</v>
      </c>
      <c r="V19" s="11">
        <f>IFERROR(INDEX(REPORT_DATA_BY_DISTRICT!$A:$AH,$F19,MATCH(V$8,REPORT_DATA_BY_DISTRICT!$A$1:$AH$1,0)), "")</f>
        <v>1</v>
      </c>
    </row>
    <row r="20" spans="2:22">
      <c r="B20" s="24" t="s">
        <v>1383</v>
      </c>
      <c r="C20" s="14"/>
      <c r="D20" s="14"/>
      <c r="E20" s="14" t="str">
        <f>CONCATENATE(YEAR,":",MONTH,":4:",WEEKLY_REPORT_DAY,":", $A$1)</f>
        <v>2016:2:4:7:BANQIAO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24" t="s">
        <v>1384</v>
      </c>
      <c r="C21" s="14"/>
      <c r="D21" s="14"/>
      <c r="E21" s="14" t="str">
        <f>CONCATENATE(YEAR,":",MONTH,":5:",WEEKLY_REPORT_DAY,":", $A$1)</f>
        <v>2016:2:5:7:BANQIAO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1409</v>
      </c>
      <c r="C22" s="15"/>
      <c r="D22" s="15"/>
      <c r="E22" s="15"/>
      <c r="F22" s="15"/>
      <c r="G22" s="19">
        <f>SUM(G17:G21)</f>
        <v>3</v>
      </c>
      <c r="H22" s="19">
        <f t="shared" ref="H22:V22" si="1">SUM(H17:H21)</f>
        <v>7</v>
      </c>
      <c r="I22" s="19">
        <f t="shared" si="1"/>
        <v>17</v>
      </c>
      <c r="J22" s="19">
        <f>SUM(J17:J21)</f>
        <v>30</v>
      </c>
      <c r="K22" s="19">
        <f t="shared" si="1"/>
        <v>2</v>
      </c>
      <c r="L22" s="19">
        <f t="shared" si="1"/>
        <v>1</v>
      </c>
      <c r="M22" s="19">
        <f t="shared" si="1"/>
        <v>1</v>
      </c>
      <c r="N22" s="19">
        <f t="shared" si="1"/>
        <v>76</v>
      </c>
      <c r="O22" s="19">
        <f t="shared" si="1"/>
        <v>27</v>
      </c>
      <c r="P22" s="19">
        <f t="shared" si="1"/>
        <v>63</v>
      </c>
      <c r="Q22" s="19">
        <f t="shared" si="1"/>
        <v>125</v>
      </c>
      <c r="R22" s="19">
        <f t="shared" si="1"/>
        <v>40</v>
      </c>
      <c r="S22" s="19">
        <f t="shared" si="1"/>
        <v>7</v>
      </c>
      <c r="T22" s="19">
        <f t="shared" si="1"/>
        <v>40</v>
      </c>
      <c r="U22" s="19">
        <f t="shared" si="1"/>
        <v>13</v>
      </c>
      <c r="V22" s="19">
        <f t="shared" si="1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0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10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10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10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10:S10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10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10">
    <cfRule type="cellIs" dxfId="51" priority="68" operator="greaterThan">
      <formula>1.5</formula>
    </cfRule>
  </conditionalFormatting>
  <conditionalFormatting sqref="L10:V10">
    <cfRule type="expression" dxfId="50" priority="65">
      <formula>L10=""</formula>
    </cfRule>
  </conditionalFormatting>
  <conditionalFormatting sqref="S10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1:M11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1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1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1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1:S11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1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1">
    <cfRule type="cellIs" dxfId="35" priority="52" operator="greaterThan">
      <formula>1.5</formula>
    </cfRule>
  </conditionalFormatting>
  <conditionalFormatting sqref="L11:V11">
    <cfRule type="expression" dxfId="34" priority="49">
      <formula>L11=""</formula>
    </cfRule>
  </conditionalFormatting>
  <conditionalFormatting sqref="S11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3:M13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3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3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3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3:S13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3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3">
    <cfRule type="cellIs" dxfId="19" priority="36" operator="greaterThan">
      <formula>1.5</formula>
    </cfRule>
  </conditionalFormatting>
  <conditionalFormatting sqref="L13:V13">
    <cfRule type="expression" dxfId="18" priority="33">
      <formula>L13=""</formula>
    </cfRule>
  </conditionalFormatting>
  <conditionalFormatting sqref="S13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34"/>
  <sheetViews>
    <sheetView topLeftCell="A205" workbookViewId="0">
      <selection activeCell="D21" sqref="D21"/>
    </sheetView>
  </sheetViews>
  <sheetFormatPr defaultRowHeight="15"/>
  <cols>
    <col min="1" max="1" width="20.28515625" bestFit="1" customWidth="1"/>
    <col min="2" max="2" width="14.14062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70</v>
      </c>
      <c r="J1" t="s">
        <v>7</v>
      </c>
      <c r="K1" t="s">
        <v>8</v>
      </c>
      <c r="L1" t="s">
        <v>9</v>
      </c>
      <c r="M1" t="s">
        <v>10</v>
      </c>
      <c r="N1" t="s">
        <v>57</v>
      </c>
      <c r="O1" t="s">
        <v>56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1183</v>
      </c>
      <c r="B2" s="3" t="s">
        <v>1450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1252</v>
      </c>
      <c r="B3" s="3" t="s">
        <v>1450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1206</v>
      </c>
      <c r="B4" s="3" t="s">
        <v>1450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1229</v>
      </c>
      <c r="B5" s="3" t="s">
        <v>1450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1287</v>
      </c>
      <c r="B6" s="3" t="s">
        <v>1450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1310</v>
      </c>
      <c r="B7" s="3" t="s">
        <v>1450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1333</v>
      </c>
      <c r="B8" s="3" t="s">
        <v>1450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1356</v>
      </c>
      <c r="B9" s="3" t="s">
        <v>1450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1379</v>
      </c>
      <c r="B10" s="3" t="s">
        <v>1450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1182</v>
      </c>
      <c r="B11" s="3" t="s">
        <v>1450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1251</v>
      </c>
      <c r="B12" s="3" t="s">
        <v>1450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1205</v>
      </c>
      <c r="B13" s="3" t="s">
        <v>1450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1228</v>
      </c>
      <c r="B14" s="3" t="s">
        <v>1450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1286</v>
      </c>
      <c r="B15" s="3" t="s">
        <v>1450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1309</v>
      </c>
      <c r="B16" s="3" t="s">
        <v>1450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1332</v>
      </c>
      <c r="B17" s="3" t="s">
        <v>1450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1355</v>
      </c>
      <c r="B18" s="3" t="s">
        <v>1450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1378</v>
      </c>
      <c r="B19" s="3" t="s">
        <v>1450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1181</v>
      </c>
      <c r="B20" s="3" t="s">
        <v>1450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1250</v>
      </c>
      <c r="B21" s="3" t="s">
        <v>1450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1204</v>
      </c>
      <c r="B22" s="3" t="s">
        <v>1450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1227</v>
      </c>
      <c r="B23" s="3" t="s">
        <v>1450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1285</v>
      </c>
      <c r="B24" s="3" t="s">
        <v>1450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1308</v>
      </c>
      <c r="B25" s="3" t="s">
        <v>1450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1331</v>
      </c>
      <c r="B26" s="3" t="s">
        <v>1450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1354</v>
      </c>
      <c r="B27" s="3" t="s">
        <v>1450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1377</v>
      </c>
      <c r="B28" s="3" t="s">
        <v>1450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1191</v>
      </c>
      <c r="B29" s="3" t="s">
        <v>1450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1260</v>
      </c>
      <c r="B30" s="3" t="s">
        <v>1450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1214</v>
      </c>
      <c r="B31" s="3" t="s">
        <v>1450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1237</v>
      </c>
      <c r="B32" s="3" t="s">
        <v>1450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1295</v>
      </c>
      <c r="B33" s="3" t="s">
        <v>1450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1318</v>
      </c>
      <c r="B34" s="3" t="s">
        <v>1450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1341</v>
      </c>
      <c r="B35" s="3" t="s">
        <v>1450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1364</v>
      </c>
      <c r="B36" s="3" t="s">
        <v>1450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1190</v>
      </c>
      <c r="B37" s="3" t="s">
        <v>1450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1259</v>
      </c>
      <c r="B38" s="3" t="s">
        <v>1450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1213</v>
      </c>
      <c r="B39" s="3" t="s">
        <v>1450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1236</v>
      </c>
      <c r="B40" s="3" t="s">
        <v>1450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1294</v>
      </c>
      <c r="B41" s="3" t="s">
        <v>1450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1317</v>
      </c>
      <c r="B42" s="3" t="s">
        <v>1450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1340</v>
      </c>
      <c r="B43" s="3" t="s">
        <v>1450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1363</v>
      </c>
      <c r="B44" s="3" t="s">
        <v>1450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1189</v>
      </c>
      <c r="B45" s="3" t="s">
        <v>1450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1258</v>
      </c>
      <c r="B46" s="3" t="s">
        <v>1450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1212</v>
      </c>
      <c r="B47" s="3" t="s">
        <v>1450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1235</v>
      </c>
      <c r="B48" s="3" t="s">
        <v>1450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1293</v>
      </c>
      <c r="B49" s="3" t="s">
        <v>1450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1316</v>
      </c>
      <c r="B50" s="3" t="s">
        <v>1450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1339</v>
      </c>
      <c r="B51" s="3" t="s">
        <v>1450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1362</v>
      </c>
      <c r="B52" s="3" t="s">
        <v>1450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1188</v>
      </c>
      <c r="B53" s="3" t="s">
        <v>1450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1257</v>
      </c>
      <c r="B54" s="3" t="s">
        <v>1450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1211</v>
      </c>
      <c r="B55" s="3" t="s">
        <v>1450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1234</v>
      </c>
      <c r="B56" s="3" t="s">
        <v>1450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1292</v>
      </c>
      <c r="B57" s="3" t="s">
        <v>1450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1315</v>
      </c>
      <c r="B58" s="3" t="s">
        <v>1450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1338</v>
      </c>
      <c r="B59" s="3" t="s">
        <v>1450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1361</v>
      </c>
      <c r="B60" s="3" t="s">
        <v>1450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1187</v>
      </c>
      <c r="B61" s="3" t="s">
        <v>1450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1256</v>
      </c>
      <c r="B62" s="3" t="s">
        <v>1450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1210</v>
      </c>
      <c r="B63" s="3" t="s">
        <v>1450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1233</v>
      </c>
      <c r="B64" s="3" t="s">
        <v>1450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1291</v>
      </c>
      <c r="B65" s="3" t="s">
        <v>1450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1314</v>
      </c>
      <c r="B66" s="3" t="s">
        <v>1450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1337</v>
      </c>
      <c r="B67" s="3" t="s">
        <v>1450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1360</v>
      </c>
      <c r="B68" s="3" t="s">
        <v>1450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1186</v>
      </c>
      <c r="B69" s="3" t="s">
        <v>1450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1255</v>
      </c>
      <c r="B70" s="3" t="s">
        <v>1450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1209</v>
      </c>
      <c r="B71" s="3" t="s">
        <v>1450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1232</v>
      </c>
      <c r="B72" s="3" t="s">
        <v>1450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1290</v>
      </c>
      <c r="B73" s="3" t="s">
        <v>1450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1313</v>
      </c>
      <c r="B74" s="3" t="s">
        <v>1450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1336</v>
      </c>
      <c r="B75" s="3" t="s">
        <v>1450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1359</v>
      </c>
      <c r="B76" s="3" t="s">
        <v>1450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1185</v>
      </c>
      <c r="B77" s="3" t="s">
        <v>1450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1254</v>
      </c>
      <c r="B78" s="3" t="s">
        <v>1450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1208</v>
      </c>
      <c r="B79" s="3" t="s">
        <v>1450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1231</v>
      </c>
      <c r="B80" s="3" t="s">
        <v>1450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1289</v>
      </c>
      <c r="B81" s="3" t="s">
        <v>1450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1312</v>
      </c>
      <c r="B82" s="3" t="s">
        <v>1450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1335</v>
      </c>
      <c r="B83" s="3" t="s">
        <v>1450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1358</v>
      </c>
      <c r="B84" s="3" t="s">
        <v>1450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1184</v>
      </c>
      <c r="B85" s="3" t="s">
        <v>1450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1253</v>
      </c>
      <c r="B86" s="3" t="s">
        <v>1450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1207</v>
      </c>
      <c r="B87" s="3" t="s">
        <v>1450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1230</v>
      </c>
      <c r="B88" s="3" t="s">
        <v>1450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1288</v>
      </c>
      <c r="B89" s="3" t="s">
        <v>1450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1311</v>
      </c>
      <c r="B90" s="3" t="s">
        <v>1450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1334</v>
      </c>
      <c r="B91" s="3" t="s">
        <v>1450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1357</v>
      </c>
      <c r="B92" s="3" t="s">
        <v>1450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1171</v>
      </c>
      <c r="B93" s="3" t="s">
        <v>1450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1240</v>
      </c>
      <c r="B94" s="3" t="s">
        <v>1450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1194</v>
      </c>
      <c r="B95" s="3" t="s">
        <v>1450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1217</v>
      </c>
      <c r="B96" s="3" t="s">
        <v>1450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1263</v>
      </c>
      <c r="B97" s="3" t="s">
        <v>1450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1275</v>
      </c>
      <c r="B98" s="3" t="s">
        <v>1450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1298</v>
      </c>
      <c r="B99" s="3" t="s">
        <v>1450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1321</v>
      </c>
      <c r="B100" s="3" t="s">
        <v>1450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1344</v>
      </c>
      <c r="B101" s="3" t="s">
        <v>1450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1367</v>
      </c>
      <c r="B102" s="3" t="s">
        <v>1450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1170</v>
      </c>
      <c r="B103" s="3" t="s">
        <v>1450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1239</v>
      </c>
      <c r="B104" s="3" t="s">
        <v>1450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1193</v>
      </c>
      <c r="B105" s="3" t="s">
        <v>1450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1216</v>
      </c>
      <c r="B106" s="3" t="s">
        <v>1450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1262</v>
      </c>
      <c r="B107" s="3" t="s">
        <v>1450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1274</v>
      </c>
      <c r="B108" s="3" t="s">
        <v>1450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1297</v>
      </c>
      <c r="B109" s="3" t="s">
        <v>1450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1320</v>
      </c>
      <c r="B110" s="3" t="s">
        <v>1450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1343</v>
      </c>
      <c r="B111" s="3" t="s">
        <v>1450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1366</v>
      </c>
      <c r="B112" s="3" t="s">
        <v>1450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1169</v>
      </c>
      <c r="B113" s="3" t="s">
        <v>1450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1238</v>
      </c>
      <c r="B114" s="3" t="s">
        <v>1450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1192</v>
      </c>
      <c r="B115" s="3" t="s">
        <v>1450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1272</v>
      </c>
      <c r="B116" s="3" t="s">
        <v>1450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1215</v>
      </c>
      <c r="B117" s="3" t="s">
        <v>1450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1261</v>
      </c>
      <c r="B118" s="3" t="s">
        <v>1450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1273</v>
      </c>
      <c r="B119" s="3" t="s">
        <v>1450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1296</v>
      </c>
      <c r="B120" s="3" t="s">
        <v>1450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1319</v>
      </c>
      <c r="B121" s="3" t="s">
        <v>1450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1342</v>
      </c>
      <c r="B122" s="3" t="s">
        <v>1450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1365</v>
      </c>
      <c r="B123" s="3" t="s">
        <v>1450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1180</v>
      </c>
      <c r="B124" s="3" t="s">
        <v>1450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1249</v>
      </c>
      <c r="B125" s="3" t="s">
        <v>1450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1203</v>
      </c>
      <c r="B126" s="3" t="s">
        <v>1450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1226</v>
      </c>
      <c r="B127" s="3" t="s">
        <v>1450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1284</v>
      </c>
      <c r="B128" s="3" t="s">
        <v>1450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1307</v>
      </c>
      <c r="B129" s="3" t="s">
        <v>1450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1330</v>
      </c>
      <c r="B130" s="3" t="s">
        <v>1450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1353</v>
      </c>
      <c r="B131" s="3" t="s">
        <v>1450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1376</v>
      </c>
      <c r="B132" s="3" t="s">
        <v>1450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1179</v>
      </c>
      <c r="B133" s="3" t="s">
        <v>1450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1248</v>
      </c>
      <c r="B134" s="3" t="s">
        <v>1450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1202</v>
      </c>
      <c r="B135" s="3" t="s">
        <v>1450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1225</v>
      </c>
      <c r="B136" s="3" t="s">
        <v>1450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1271</v>
      </c>
      <c r="B137" s="3" t="s">
        <v>1450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1283</v>
      </c>
      <c r="B138" s="3" t="s">
        <v>1450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1306</v>
      </c>
      <c r="B139" s="3" t="s">
        <v>1450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1329</v>
      </c>
      <c r="B140" s="3" t="s">
        <v>1450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1352</v>
      </c>
      <c r="B141" s="3" t="s">
        <v>1450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1375</v>
      </c>
      <c r="B142" s="3" t="s">
        <v>1450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1178</v>
      </c>
      <c r="B143" s="3" t="s">
        <v>1450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1247</v>
      </c>
      <c r="B144" s="3" t="s">
        <v>1450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1201</v>
      </c>
      <c r="B145" s="3" t="s">
        <v>1450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1224</v>
      </c>
      <c r="B146" s="3" t="s">
        <v>1450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1270</v>
      </c>
      <c r="B147" s="3" t="s">
        <v>1450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1282</v>
      </c>
      <c r="B148" s="3" t="s">
        <v>1450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1305</v>
      </c>
      <c r="B149" s="3" t="s">
        <v>1450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1328</v>
      </c>
      <c r="B150" s="3" t="s">
        <v>1450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1351</v>
      </c>
      <c r="B151" s="3" t="s">
        <v>1450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1374</v>
      </c>
      <c r="B152" s="3" t="s">
        <v>1450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1177</v>
      </c>
      <c r="B153" s="3" t="s">
        <v>1450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1246</v>
      </c>
      <c r="B154" s="3" t="s">
        <v>1450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1200</v>
      </c>
      <c r="B155" s="3" t="s">
        <v>1450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1223</v>
      </c>
      <c r="B156" s="3" t="s">
        <v>1450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1269</v>
      </c>
      <c r="B157" s="3" t="s">
        <v>1450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1281</v>
      </c>
      <c r="B158" s="3" t="s">
        <v>1450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1304</v>
      </c>
      <c r="B159" s="3" t="s">
        <v>1450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1327</v>
      </c>
      <c r="B160" s="3" t="s">
        <v>1450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1350</v>
      </c>
      <c r="B161" s="3" t="s">
        <v>1450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1373</v>
      </c>
      <c r="B162" s="3" t="s">
        <v>1450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1176</v>
      </c>
      <c r="B163" s="3" t="s">
        <v>1450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1245</v>
      </c>
      <c r="B164" s="3" t="s">
        <v>1450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1199</v>
      </c>
      <c r="B165" s="3" t="s">
        <v>1450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1222</v>
      </c>
      <c r="B166" s="3" t="s">
        <v>1450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1268</v>
      </c>
      <c r="B167" s="3" t="s">
        <v>1450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1280</v>
      </c>
      <c r="B168" s="3" t="s">
        <v>1450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1303</v>
      </c>
      <c r="B169" s="3" t="s">
        <v>1450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1326</v>
      </c>
      <c r="B170" s="3" t="s">
        <v>1450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1349</v>
      </c>
      <c r="B171" s="3" t="s">
        <v>1450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1372</v>
      </c>
      <c r="B172" s="3" t="s">
        <v>1450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1175</v>
      </c>
      <c r="B173" s="3" t="s">
        <v>1450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1244</v>
      </c>
      <c r="B174" s="3" t="s">
        <v>1450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1198</v>
      </c>
      <c r="B175" s="3" t="s">
        <v>1450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1221</v>
      </c>
      <c r="B176" s="3" t="s">
        <v>1450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1267</v>
      </c>
      <c r="B177" s="3" t="s">
        <v>1450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1279</v>
      </c>
      <c r="B178" s="3" t="s">
        <v>1450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1302</v>
      </c>
      <c r="B179" s="3" t="s">
        <v>1450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1325</v>
      </c>
      <c r="B180" s="3" t="s">
        <v>1450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1348</v>
      </c>
      <c r="B181" s="3" t="s">
        <v>1450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1371</v>
      </c>
      <c r="B182" s="3" t="s">
        <v>1450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1174</v>
      </c>
      <c r="B183" s="3" t="s">
        <v>1450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1243</v>
      </c>
      <c r="B184" s="3" t="s">
        <v>1450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1197</v>
      </c>
      <c r="B185" s="3" t="s">
        <v>1450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1220</v>
      </c>
      <c r="B186" s="3" t="s">
        <v>1450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1266</v>
      </c>
      <c r="B187" s="3" t="s">
        <v>1450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1278</v>
      </c>
      <c r="B188" s="3" t="s">
        <v>1450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1301</v>
      </c>
      <c r="B189" s="3" t="s">
        <v>1450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1324</v>
      </c>
      <c r="B190" s="3" t="s">
        <v>1450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1347</v>
      </c>
      <c r="B191" s="3" t="s">
        <v>1450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1370</v>
      </c>
      <c r="B192" s="3" t="s">
        <v>1450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1173</v>
      </c>
      <c r="B193" s="3" t="s">
        <v>1450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1242</v>
      </c>
      <c r="B194" s="3" t="s">
        <v>1450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1196</v>
      </c>
      <c r="B195" s="3" t="s">
        <v>1450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1219</v>
      </c>
      <c r="B196" s="3" t="s">
        <v>1450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1265</v>
      </c>
      <c r="B197" s="3" t="s">
        <v>1450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1277</v>
      </c>
      <c r="B198" s="3" t="s">
        <v>1450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1300</v>
      </c>
      <c r="B199" s="3" t="s">
        <v>1450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1323</v>
      </c>
      <c r="B200" s="3" t="s">
        <v>1450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1346</v>
      </c>
      <c r="B201" s="3" t="s">
        <v>1450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1369</v>
      </c>
      <c r="B202" s="3" t="s">
        <v>1450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1172</v>
      </c>
      <c r="B203" s="3" t="s">
        <v>1450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1241</v>
      </c>
      <c r="B204" s="3" t="s">
        <v>1450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1195</v>
      </c>
      <c r="B205" s="3" t="s">
        <v>1450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1218</v>
      </c>
      <c r="B206" s="3" t="s">
        <v>1450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1264</v>
      </c>
      <c r="B207" s="3" t="s">
        <v>1450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1276</v>
      </c>
      <c r="B208" s="3" t="s">
        <v>1450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1299</v>
      </c>
      <c r="B209" s="3" t="s">
        <v>1450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1322</v>
      </c>
      <c r="B210" s="3" t="s">
        <v>1450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1345</v>
      </c>
      <c r="B211" s="3" t="s">
        <v>1450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1368</v>
      </c>
      <c r="B212" s="3" t="s">
        <v>1450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604</v>
      </c>
      <c r="B213" s="3" t="s">
        <v>128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605</v>
      </c>
      <c r="B214" s="3" t="s">
        <v>114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5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606</v>
      </c>
      <c r="B215" s="3" t="s">
        <v>106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607</v>
      </c>
      <c r="B216" s="3" t="s">
        <v>96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2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608</v>
      </c>
      <c r="B217" s="3" t="s">
        <v>51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0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609</v>
      </c>
      <c r="B218" s="3" t="s">
        <v>86</v>
      </c>
      <c r="C218" s="8">
        <v>1</v>
      </c>
      <c r="D218" s="8">
        <v>3</v>
      </c>
      <c r="E218" s="8">
        <v>48</v>
      </c>
      <c r="F218" s="8">
        <v>101</v>
      </c>
      <c r="G218" s="8">
        <v>21</v>
      </c>
      <c r="H218" s="8">
        <v>10</v>
      </c>
      <c r="I218" s="8">
        <v>2</v>
      </c>
      <c r="J218" s="8">
        <v>204</v>
      </c>
      <c r="K218" s="8">
        <v>51</v>
      </c>
      <c r="L218" s="8">
        <v>221</v>
      </c>
      <c r="M218" s="8">
        <v>337</v>
      </c>
      <c r="N218" s="8">
        <v>170</v>
      </c>
      <c r="O218" s="8">
        <v>0</v>
      </c>
      <c r="P218" s="8">
        <v>92</v>
      </c>
      <c r="Q218" s="8">
        <v>26</v>
      </c>
      <c r="R218" s="8">
        <v>0</v>
      </c>
    </row>
    <row r="219" spans="1:18">
      <c r="A219" s="8" t="s">
        <v>610</v>
      </c>
      <c r="B219" s="3" t="s">
        <v>163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0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611</v>
      </c>
      <c r="B220" s="3" t="s">
        <v>88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612</v>
      </c>
      <c r="B221" s="3" t="s">
        <v>94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5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613</v>
      </c>
      <c r="B222" s="3" t="s">
        <v>215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5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614</v>
      </c>
      <c r="B223" s="3" t="s">
        <v>130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5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615</v>
      </c>
      <c r="B224" s="3" t="s">
        <v>128</v>
      </c>
      <c r="C224" s="8">
        <v>1</v>
      </c>
      <c r="D224" s="8">
        <v>5</v>
      </c>
      <c r="E224" s="8">
        <v>43</v>
      </c>
      <c r="F224" s="8">
        <v>66</v>
      </c>
      <c r="G224" s="8">
        <v>4</v>
      </c>
      <c r="H224" s="8">
        <v>1</v>
      </c>
      <c r="I224" s="8">
        <v>1</v>
      </c>
      <c r="J224" s="8">
        <v>177</v>
      </c>
      <c r="K224" s="8">
        <v>50</v>
      </c>
      <c r="L224" s="8">
        <v>242</v>
      </c>
      <c r="M224" s="8">
        <v>390</v>
      </c>
      <c r="N224" s="8">
        <v>175</v>
      </c>
      <c r="O224" s="8">
        <v>13</v>
      </c>
      <c r="P224" s="8">
        <v>106</v>
      </c>
      <c r="Q224" s="8">
        <v>19</v>
      </c>
      <c r="R224" s="8">
        <v>7</v>
      </c>
    </row>
    <row r="225" spans="1:18">
      <c r="A225" s="8" t="s">
        <v>616</v>
      </c>
      <c r="B225" s="3" t="s">
        <v>114</v>
      </c>
      <c r="C225" s="8">
        <v>0</v>
      </c>
      <c r="D225" s="8">
        <v>5</v>
      </c>
      <c r="E225" s="8">
        <v>48</v>
      </c>
      <c r="F225" s="8">
        <v>103</v>
      </c>
      <c r="G225" s="8">
        <v>2</v>
      </c>
      <c r="H225" s="8">
        <v>4</v>
      </c>
      <c r="I225" s="8">
        <v>4</v>
      </c>
      <c r="J225" s="8">
        <v>194</v>
      </c>
      <c r="K225" s="8">
        <v>71</v>
      </c>
      <c r="L225" s="8">
        <v>252</v>
      </c>
      <c r="M225" s="8">
        <v>433</v>
      </c>
      <c r="N225" s="8">
        <v>174</v>
      </c>
      <c r="O225" s="8">
        <v>2</v>
      </c>
      <c r="P225" s="8">
        <v>155</v>
      </c>
      <c r="Q225" s="8">
        <v>44</v>
      </c>
      <c r="R225" s="8">
        <v>3</v>
      </c>
    </row>
    <row r="226" spans="1:18">
      <c r="A226" s="8" t="s">
        <v>617</v>
      </c>
      <c r="B226" s="3" t="s">
        <v>106</v>
      </c>
      <c r="C226" s="8">
        <v>2</v>
      </c>
      <c r="D226" s="8">
        <v>5</v>
      </c>
      <c r="E226" s="8">
        <v>31</v>
      </c>
      <c r="F226" s="8">
        <v>44</v>
      </c>
      <c r="G226" s="8">
        <v>3</v>
      </c>
      <c r="H226" s="8">
        <v>2</v>
      </c>
      <c r="I226" s="8">
        <v>2</v>
      </c>
      <c r="J226" s="8">
        <v>111</v>
      </c>
      <c r="K226" s="8">
        <v>32</v>
      </c>
      <c r="L226" s="8">
        <v>111</v>
      </c>
      <c r="M226" s="8">
        <v>178</v>
      </c>
      <c r="N226" s="8">
        <v>92</v>
      </c>
      <c r="O226" s="8">
        <v>6</v>
      </c>
      <c r="P226" s="8">
        <v>62</v>
      </c>
      <c r="Q226" s="8">
        <v>20</v>
      </c>
      <c r="R226" s="8">
        <v>1</v>
      </c>
    </row>
    <row r="227" spans="1:18">
      <c r="A227" s="8" t="s">
        <v>618</v>
      </c>
      <c r="B227" s="3" t="s">
        <v>96</v>
      </c>
      <c r="C227" s="8">
        <v>6</v>
      </c>
      <c r="D227" s="8">
        <v>10</v>
      </c>
      <c r="E227" s="8">
        <v>12</v>
      </c>
      <c r="F227" s="8">
        <v>24</v>
      </c>
      <c r="G227" s="8">
        <v>0</v>
      </c>
      <c r="H227" s="8">
        <v>0</v>
      </c>
      <c r="I227" s="8">
        <v>0</v>
      </c>
      <c r="J227" s="8">
        <v>87</v>
      </c>
      <c r="K227" s="8">
        <v>28</v>
      </c>
      <c r="L227" s="8">
        <v>122</v>
      </c>
      <c r="M227" s="8">
        <v>185</v>
      </c>
      <c r="N227" s="8">
        <v>88</v>
      </c>
      <c r="O227" s="8">
        <v>7</v>
      </c>
      <c r="P227" s="8">
        <v>70</v>
      </c>
      <c r="Q227" s="8">
        <v>23</v>
      </c>
      <c r="R227" s="8">
        <v>1</v>
      </c>
    </row>
    <row r="228" spans="1:18">
      <c r="A228" s="8" t="s">
        <v>68</v>
      </c>
      <c r="B228" s="3" t="s">
        <v>267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619</v>
      </c>
      <c r="B229" s="3" t="s">
        <v>86</v>
      </c>
      <c r="C229" s="8">
        <v>1</v>
      </c>
      <c r="D229" s="8">
        <v>6</v>
      </c>
      <c r="E229" s="8">
        <v>78</v>
      </c>
      <c r="F229" s="8">
        <v>84</v>
      </c>
      <c r="G229" s="8">
        <v>5</v>
      </c>
      <c r="H229" s="8">
        <v>2</v>
      </c>
      <c r="I229" s="8">
        <v>2</v>
      </c>
      <c r="J229" s="8">
        <v>235</v>
      </c>
      <c r="K229" s="8">
        <v>85</v>
      </c>
      <c r="L229" s="8">
        <v>296</v>
      </c>
      <c r="M229" s="8">
        <v>355</v>
      </c>
      <c r="N229" s="8">
        <v>208</v>
      </c>
      <c r="O229" s="8">
        <v>7</v>
      </c>
      <c r="P229" s="8">
        <v>138</v>
      </c>
      <c r="Q229" s="8">
        <v>53</v>
      </c>
      <c r="R229" s="8">
        <v>2</v>
      </c>
    </row>
    <row r="230" spans="1:18">
      <c r="A230" s="8" t="s">
        <v>620</v>
      </c>
      <c r="B230" s="3" t="s">
        <v>163</v>
      </c>
      <c r="C230" s="8">
        <v>2</v>
      </c>
      <c r="D230" s="8">
        <v>6</v>
      </c>
      <c r="E230" s="8">
        <v>37</v>
      </c>
      <c r="F230" s="8">
        <v>48</v>
      </c>
      <c r="G230" s="8">
        <v>4</v>
      </c>
      <c r="H230" s="8">
        <v>1</v>
      </c>
      <c r="I230" s="8">
        <v>1</v>
      </c>
      <c r="J230" s="8">
        <v>105</v>
      </c>
      <c r="K230" s="8">
        <v>24</v>
      </c>
      <c r="L230" s="8">
        <v>90</v>
      </c>
      <c r="M230" s="8">
        <v>215</v>
      </c>
      <c r="N230" s="8">
        <v>84</v>
      </c>
      <c r="O230" s="8">
        <v>4</v>
      </c>
      <c r="P230" s="8">
        <v>62</v>
      </c>
      <c r="Q230" s="8">
        <v>26</v>
      </c>
      <c r="R230" s="8">
        <v>0</v>
      </c>
    </row>
    <row r="231" spans="1:18">
      <c r="A231" s="8" t="s">
        <v>621</v>
      </c>
      <c r="B231" s="3" t="s">
        <v>88</v>
      </c>
      <c r="C231" s="8">
        <v>5</v>
      </c>
      <c r="D231" s="8">
        <v>3</v>
      </c>
      <c r="E231" s="8">
        <v>40</v>
      </c>
      <c r="F231" s="8">
        <v>94</v>
      </c>
      <c r="G231" s="8">
        <v>2</v>
      </c>
      <c r="H231" s="8">
        <v>3</v>
      </c>
      <c r="I231" s="8">
        <v>2</v>
      </c>
      <c r="J231" s="8">
        <v>240</v>
      </c>
      <c r="K231" s="8">
        <v>77</v>
      </c>
      <c r="L231" s="8">
        <v>246</v>
      </c>
      <c r="M231" s="8">
        <v>435</v>
      </c>
      <c r="N231" s="8">
        <v>204</v>
      </c>
      <c r="O231" s="8">
        <v>7</v>
      </c>
      <c r="P231" s="8">
        <v>140</v>
      </c>
      <c r="Q231" s="8">
        <v>62</v>
      </c>
      <c r="R231" s="8">
        <v>0</v>
      </c>
    </row>
    <row r="232" spans="1:18">
      <c r="A232" s="8" t="s">
        <v>622</v>
      </c>
      <c r="B232" s="3" t="s">
        <v>94</v>
      </c>
      <c r="C232" s="8">
        <v>3</v>
      </c>
      <c r="D232" s="8">
        <v>11</v>
      </c>
      <c r="E232" s="8">
        <v>46</v>
      </c>
      <c r="F232" s="8">
        <v>79</v>
      </c>
      <c r="G232" s="8">
        <v>3</v>
      </c>
      <c r="H232" s="8">
        <v>2</v>
      </c>
      <c r="I232" s="8">
        <v>2</v>
      </c>
      <c r="J232" s="8">
        <v>184</v>
      </c>
      <c r="K232" s="8">
        <v>64</v>
      </c>
      <c r="L232" s="8">
        <v>184</v>
      </c>
      <c r="M232" s="8">
        <v>273</v>
      </c>
      <c r="N232" s="8">
        <v>133</v>
      </c>
      <c r="O232" s="8">
        <v>12</v>
      </c>
      <c r="P232" s="8">
        <v>138</v>
      </c>
      <c r="Q232" s="8">
        <v>46</v>
      </c>
      <c r="R232" s="8">
        <v>2</v>
      </c>
    </row>
    <row r="233" spans="1:18">
      <c r="A233" s="8" t="s">
        <v>623</v>
      </c>
      <c r="B233" s="3" t="s">
        <v>215</v>
      </c>
      <c r="C233" s="8">
        <v>6</v>
      </c>
      <c r="D233" s="8">
        <v>9</v>
      </c>
      <c r="E233" s="8">
        <v>42</v>
      </c>
      <c r="F233" s="8">
        <v>68</v>
      </c>
      <c r="G233" s="8">
        <v>7</v>
      </c>
      <c r="H233" s="8">
        <v>2</v>
      </c>
      <c r="I233" s="8">
        <v>2</v>
      </c>
      <c r="J233" s="8">
        <v>141</v>
      </c>
      <c r="K233" s="8">
        <v>49</v>
      </c>
      <c r="L233" s="8">
        <v>172</v>
      </c>
      <c r="M233" s="8">
        <v>305</v>
      </c>
      <c r="N233" s="8">
        <v>131</v>
      </c>
      <c r="O233" s="8">
        <v>5</v>
      </c>
      <c r="P233" s="8">
        <v>125</v>
      </c>
      <c r="Q233" s="8">
        <v>48</v>
      </c>
      <c r="R233" s="8">
        <v>3</v>
      </c>
    </row>
    <row r="234" spans="1:18">
      <c r="A234" s="8" t="s">
        <v>624</v>
      </c>
      <c r="B234" s="3" t="s">
        <v>130</v>
      </c>
      <c r="C234" s="8">
        <v>1</v>
      </c>
      <c r="D234" s="8">
        <v>7</v>
      </c>
      <c r="E234" s="8">
        <v>18</v>
      </c>
      <c r="F234" s="8">
        <v>16</v>
      </c>
      <c r="G234" s="8">
        <v>2</v>
      </c>
      <c r="H234" s="8">
        <v>2</v>
      </c>
      <c r="I234" s="8">
        <v>2</v>
      </c>
      <c r="J234" s="8">
        <v>54</v>
      </c>
      <c r="K234" s="8">
        <v>26</v>
      </c>
      <c r="L234" s="8">
        <v>125</v>
      </c>
      <c r="M234" s="8">
        <v>230</v>
      </c>
      <c r="N234" s="8">
        <v>73</v>
      </c>
      <c r="O234" s="8">
        <v>5</v>
      </c>
      <c r="P234" s="8">
        <v>75</v>
      </c>
      <c r="Q234" s="8">
        <v>22</v>
      </c>
      <c r="R234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workbookViewId="0">
      <selection activeCell="D21" sqref="D21"/>
    </sheetView>
  </sheetViews>
  <sheetFormatPr defaultRowHeight="15"/>
  <cols>
    <col min="1" max="1" width="17.7109375" bestFit="1" customWidth="1"/>
    <col min="2" max="2" width="12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spans="1:8">
      <c r="A2" s="8" t="s">
        <v>1646</v>
      </c>
      <c r="B2" s="8">
        <v>886972576536</v>
      </c>
      <c r="C2" s="8">
        <v>2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>
      <c r="A3" s="8" t="s">
        <v>1647</v>
      </c>
      <c r="B3" s="8">
        <v>886972576520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</row>
    <row r="4" spans="1:8">
      <c r="A4" s="8" t="s">
        <v>1662</v>
      </c>
      <c r="B4" s="8">
        <v>886972576577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1</v>
      </c>
    </row>
    <row r="5" spans="1:8">
      <c r="A5" s="8" t="s">
        <v>623</v>
      </c>
      <c r="B5" s="8">
        <v>886972576569</v>
      </c>
      <c r="C5" s="8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>
      <c r="A6" s="8" t="s">
        <v>1665</v>
      </c>
      <c r="B6" s="8">
        <v>886963873617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18</vt:i4>
      </vt:variant>
    </vt:vector>
  </HeadingPairs>
  <TitlesOfParts>
    <vt:vector size="90" baseType="lpstr">
      <vt:lpstr>CONTROLS</vt:lpstr>
      <vt:lpstr>REPORT_DATA_BY_COMP</vt:lpstr>
      <vt:lpstr>REPORT_DATA_BY_DISTRICT</vt:lpstr>
      <vt:lpstr>REPORT_DATA_BY_DISTRICT_MONTH</vt:lpstr>
      <vt:lpstr>REPORT_DATA_BY_ZONE</vt:lpstr>
      <vt:lpstr>REPORT_DATA_BY_STAKE</vt:lpstr>
      <vt:lpstr>REPORT_DATA_BY_STAKE_MONTH</vt:lpstr>
      <vt:lpstr>REPORT_DATA_BY_ZONE_MONTH</vt:lpstr>
      <vt:lpstr>BAPTISM_SOURCE_DISTRICT_MONTH</vt:lpstr>
      <vt:lpstr>BAPTISM_SOURCE_ZONE_MONTH</vt:lpstr>
      <vt:lpstr>BAPTISM_SOURCE_STAKE_MONTH</vt:lpstr>
      <vt:lpstr>MISSION_TOTALS</vt:lpstr>
      <vt:lpstr>OFFICE_ZONE</vt:lpstr>
      <vt:lpstr>OFFICE_ZONE_GRAPH</vt:lpstr>
      <vt:lpstr>OFFICE_ZONE_GRAPH_DATA</vt:lpstr>
      <vt:lpstr>TAOYUAN_ZONE</vt:lpstr>
      <vt:lpstr>TAOYUAN_ZONE_GRAPH</vt:lpstr>
      <vt:lpstr>TAOYUAN_ZONE_GRAPH_DATA</vt:lpstr>
      <vt:lpstr>TAOYUAN_3_DISTRICT</vt:lpstr>
      <vt:lpstr>BADE_DISTRICT</vt:lpstr>
      <vt:lpstr>ZHONGLI_DISTRICT</vt:lpstr>
      <vt:lpstr>EAST_ZONE</vt:lpstr>
      <vt:lpstr>EAST_ZONE_GRAPH</vt:lpstr>
      <vt:lpstr>EAST_ZONE_GRAPH_DATA</vt:lpstr>
      <vt:lpstr>SONGSHAN_DISTRICT</vt:lpstr>
      <vt:lpstr>JILONG_DISTRICT</vt:lpstr>
      <vt:lpstr>XIZHI_DISTRICT</vt:lpstr>
      <vt:lpstr>YILAN_DISTRICT</vt:lpstr>
      <vt:lpstr>HUALIAN_ZONE</vt:lpstr>
      <vt:lpstr>HUALIAN_ZONE_GRAPH</vt:lpstr>
      <vt:lpstr>HUALIAN_ZONE_GRAPH_DATA</vt:lpstr>
      <vt:lpstr>JIAN_DISTRICT</vt:lpstr>
      <vt:lpstr>HUALIAN_DISTRICT</vt:lpstr>
      <vt:lpstr>TAIDONG_ZONE</vt:lpstr>
      <vt:lpstr>TAIDONG_ZONE_GRAPH</vt:lpstr>
      <vt:lpstr>TAIDONG_ZONE_GRAPH_DATA</vt:lpstr>
      <vt:lpstr>TAIDONG_2_DISTRICT</vt:lpstr>
      <vt:lpstr>TAIDONG_1_3_DISTRICT</vt:lpstr>
      <vt:lpstr>YULI_DISTRICT</vt:lpstr>
      <vt:lpstr>ZHUNAN_ZONE</vt:lpstr>
      <vt:lpstr>ZHUNAN_ZONE_GRAPH</vt:lpstr>
      <vt:lpstr>ZHUNAN_ZONE_GRAPH_DATA</vt:lpstr>
      <vt:lpstr>ZHUNAN_DISTRICT</vt:lpstr>
      <vt:lpstr>TOUFEN_MIAOLI_DISTRICT</vt:lpstr>
      <vt:lpstr>XINZHU_ZONE</vt:lpstr>
      <vt:lpstr>XINZHU_ZONE_GRAPH</vt:lpstr>
      <vt:lpstr>XINZHU_ZONE_GRAPH_DATA</vt:lpstr>
      <vt:lpstr>XINZHU_DISTRICT</vt:lpstr>
      <vt:lpstr>ZHUDONG_DISTRICT</vt:lpstr>
      <vt:lpstr>ZHUBEI_DISTRICT</vt:lpstr>
      <vt:lpstr>CENTRAL_ZONE</vt:lpstr>
      <vt:lpstr>CENTRAL_ZONE_GRAPH</vt:lpstr>
      <vt:lpstr>CENTRAL_ZONE_GRAPH_DATA</vt:lpstr>
      <vt:lpstr>WANDA_DISTRICT</vt:lpstr>
      <vt:lpstr>SANCHONG_DISTRICT</vt:lpstr>
      <vt:lpstr>NORTH_ZONE</vt:lpstr>
      <vt:lpstr>NORTH_ZONE_GRAPH</vt:lpstr>
      <vt:lpstr>NORTH_ZONE_GRAPH_DATA</vt:lpstr>
      <vt:lpstr>SHILIN_DISTRICT</vt:lpstr>
      <vt:lpstr>BEITOU_DISTRICT</vt:lpstr>
      <vt:lpstr>SOUTH_ZONE</vt:lpstr>
      <vt:lpstr>SOUTH_ZONE_GRAPH</vt:lpstr>
      <vt:lpstr>SOUTH_ZONE_GRAPH_DATA</vt:lpstr>
      <vt:lpstr>JINGXIN_DISTRICT</vt:lpstr>
      <vt:lpstr>XINDIAN_DISTRICT</vt:lpstr>
      <vt:lpstr>SHUANGHE_DISTRICT</vt:lpstr>
      <vt:lpstr>WEST_ZONE</vt:lpstr>
      <vt:lpstr>WEST_ZONE_GRAPH</vt:lpstr>
      <vt:lpstr>WEST_ZONE_GRAPH_DATA</vt:lpstr>
      <vt:lpstr>TUCHENG_DISTRICT</vt:lpstr>
      <vt:lpstr>XINZHUANG_DISTRICT</vt:lpstr>
      <vt:lpstr>BANQIAO_DISTRICT</vt:lpstr>
      <vt:lpstr>BAPTISM_SOURCE_DISTRICT_MONTH!baptism_source_district_month</vt:lpstr>
      <vt:lpstr>BAPTISM_SOURCE_STAKE_MONTH!baptism_source_stake_month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REPORT_DATA_BY_STAKE!report_data_stake</vt:lpstr>
      <vt:lpstr>REPORT_DATA_BY_STAKE_MONTH!report_data_stake_month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2016-02-22T00:24:58Z</cp:lastPrinted>
  <dcterms:created xsi:type="dcterms:W3CDTF">2016-01-05T05:01:49Z</dcterms:created>
  <dcterms:modified xsi:type="dcterms:W3CDTF">2016-02-22T00:44:15Z</dcterms:modified>
</cp:coreProperties>
</file>