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xWindow="7965" yWindow="-120" windowWidth="10815" windowHeight="7995" tabRatio="864" activeTab="6"/>
  </bookViews>
  <sheets>
    <sheet name="CONTROLS" sheetId="4" r:id="rId1"/>
    <sheet name="DATA_BY_COMP" sheetId="26" r:id="rId2"/>
    <sheet name="DATA_BY_UNIT" sheetId="60" r:id="rId3"/>
    <sheet name="DATA_BY_MISSION" sheetId="105" r:id="rId4"/>
    <sheet name="MISSION" sheetId="104" r:id="rId5"/>
    <sheet name="ANKANG" sheetId="52" r:id="rId6"/>
    <sheet name="BADE" sheetId="72" r:id="rId7"/>
    <sheet name="BEITOU" sheetId="73" r:id="rId8"/>
    <sheet name="DANSHUI" sheetId="74" r:id="rId9"/>
    <sheet name="HUALIAN" sheetId="75" r:id="rId10"/>
    <sheet name="JILONG" sheetId="76" r:id="rId11"/>
    <sheet name="LONGTAN" sheetId="77" r:id="rId12"/>
    <sheet name="MIAOLI" sheetId="78" r:id="rId13"/>
    <sheet name="MUZHA" sheetId="79" r:id="rId14"/>
    <sheet name="NEIHU" sheetId="80" r:id="rId15"/>
    <sheet name="SANCHONG" sheetId="81" r:id="rId16"/>
    <sheet name="SANXIA" sheetId="82" r:id="rId17"/>
    <sheet name="SHILIN" sheetId="83" r:id="rId18"/>
    <sheet name="SHUANGHE" sheetId="84" r:id="rId19"/>
    <sheet name="SONGSHAN" sheetId="85" r:id="rId20"/>
    <sheet name="TAIDONG" sheetId="86" r:id="rId21"/>
    <sheet name="TAOYUAN_1_2" sheetId="87" r:id="rId22"/>
    <sheet name="TAOYUAN_3" sheetId="88" r:id="rId23"/>
    <sheet name="TOUFEN" sheetId="89" r:id="rId24"/>
    <sheet name="TUCHENG" sheetId="90" r:id="rId25"/>
    <sheet name="WANDA" sheetId="91" r:id="rId26"/>
    <sheet name="XINBAN" sheetId="92" r:id="rId27"/>
    <sheet name="XINDIAN" sheetId="93" r:id="rId28"/>
    <sheet name="XINZHU" sheetId="94" r:id="rId29"/>
    <sheet name="XINZHUANG" sheetId="95" r:id="rId30"/>
    <sheet name="XIZHI" sheetId="96" r:id="rId31"/>
    <sheet name="YILAN" sheetId="97" r:id="rId32"/>
    <sheet name="YULI" sheetId="98" r:id="rId33"/>
    <sheet name="ZHONGLI" sheetId="99" r:id="rId34"/>
    <sheet name="ZHUBEI" sheetId="100" r:id="rId35"/>
    <sheet name="ZHUDONG" sheetId="101" r:id="rId36"/>
    <sheet name="ZHUNAN" sheetId="102" r:id="rId37"/>
  </sheets>
  <definedNames>
    <definedName name="DATE">CONTROLS!$B$1</definedName>
    <definedName name="DAY">CONTROLS!$D$5</definedName>
    <definedName name="english_data_1" localSheetId="1">DATA_BY_COMP!$A$1:$F$453</definedName>
    <definedName name="english_data_by_unit" localSheetId="2">DATA_BY_UNIT!$A$1:$F$173</definedName>
    <definedName name="english_mission" localSheetId="3">DATA_BY_MISSION!$A$1:$F$11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_xlnm.Print_Area" localSheetId="5">ANKANG!$C$1:$Z$32</definedName>
    <definedName name="_xlnm.Print_Area" localSheetId="6">BADE!$C$1:$Z$32</definedName>
    <definedName name="_xlnm.Print_Area" localSheetId="7">BEITOU!$C$1:$Z$32</definedName>
    <definedName name="_xlnm.Print_Area" localSheetId="8">DANSHUI!$C$1:$Z$34</definedName>
    <definedName name="_xlnm.Print_Area" localSheetId="9">HUALIAN!$C$1:$Z$32</definedName>
    <definedName name="_xlnm.Print_Area" localSheetId="10">JILONG!$C$1:$Z$32</definedName>
    <definedName name="_xlnm.Print_Area" localSheetId="11">LONGTAN!$C$1:$Z$32</definedName>
    <definedName name="_xlnm.Print_Area" localSheetId="12">MIAOLI!$C$1:$Z$30</definedName>
    <definedName name="_xlnm.Print_Area" localSheetId="4">MISSION!$A$1:$Z$32</definedName>
    <definedName name="_xlnm.Print_Area" localSheetId="13">MUZHA!$C$1:$Z$32</definedName>
    <definedName name="_xlnm.Print_Area" localSheetId="14">NEIHU!$C$1:$Z$32</definedName>
    <definedName name="_xlnm.Print_Area" localSheetId="15">SANCHONG!$C$1:$Z$32</definedName>
    <definedName name="_xlnm.Print_Area" localSheetId="16">SANXIA!$C$1:$Z$32</definedName>
    <definedName name="_xlnm.Print_Area" localSheetId="17">SHILIN!$C$1:$Z$34</definedName>
    <definedName name="_xlnm.Print_Area" localSheetId="18">SHUANGHE!$C$1:$Z$32</definedName>
    <definedName name="_xlnm.Print_Area" localSheetId="19">SONGSHAN!$C$1:$Z$32</definedName>
    <definedName name="_xlnm.Print_Area" localSheetId="20">TAIDONG!$C$1:$Z$32</definedName>
    <definedName name="_xlnm.Print_Area" localSheetId="21">TAOYUAN_1_2!$C$1:$Z$32</definedName>
    <definedName name="_xlnm.Print_Area" localSheetId="22">TAOYUAN_3!$C$1:$Z$32</definedName>
    <definedName name="_xlnm.Print_Area" localSheetId="23">TOUFEN!$C$1:$Z$32</definedName>
    <definedName name="_xlnm.Print_Area" localSheetId="24">TUCHENG!$C$1:$Z$30</definedName>
    <definedName name="_xlnm.Print_Area" localSheetId="25">WANDA!$C$1:$Z$32</definedName>
    <definedName name="_xlnm.Print_Area" localSheetId="26">XINBAN!$C$1:$Z$30</definedName>
    <definedName name="_xlnm.Print_Area" localSheetId="27">XINDIAN!$C$1:$Z$32</definedName>
    <definedName name="_xlnm.Print_Area" localSheetId="28">XINZHU!$C$1:$Z$32</definedName>
    <definedName name="_xlnm.Print_Area" localSheetId="29">XINZHUANG!$C$1:$Z$32</definedName>
    <definedName name="_xlnm.Print_Area" localSheetId="30">XIZHI!$C$1:$Z$32</definedName>
    <definedName name="_xlnm.Print_Area" localSheetId="31">YILAN!$C$1:$Z$32</definedName>
    <definedName name="_xlnm.Print_Area" localSheetId="32">YULI!$C$1:$Z$32</definedName>
    <definedName name="_xlnm.Print_Area" localSheetId="33">ZHONGLI!$C$1:$Z$32</definedName>
    <definedName name="_xlnm.Print_Area" localSheetId="34">ZHUBEI!$C$1:$Z$32</definedName>
    <definedName name="_xlnm.Print_Area" localSheetId="35">ZHUDONG!$C$1:$Z$32</definedName>
    <definedName name="_xlnm.Print_Area" localSheetId="36">ZHUNAN!$C$1:$Z$30</definedName>
    <definedName name="WEEK">CONTROLS!$D$4</definedName>
    <definedName name="WEEKDAY">CONTROLS!$D$6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D4" i="4" l="1"/>
  <c r="C4" i="104" l="1"/>
  <c r="D6" i="4" l="1"/>
  <c r="D5" i="4"/>
  <c r="C2" i="102" l="1"/>
  <c r="C2" i="101"/>
  <c r="C2" i="100"/>
  <c r="C2" i="99"/>
  <c r="C2" i="98"/>
  <c r="C2" i="97"/>
  <c r="C2" i="96"/>
  <c r="C2" i="95"/>
  <c r="C2" i="94"/>
  <c r="C2" i="93"/>
  <c r="C2" i="92"/>
  <c r="C2" i="91"/>
  <c r="C2" i="90"/>
  <c r="C2" i="89"/>
  <c r="C2" i="88"/>
  <c r="C2" i="87"/>
  <c r="C2" i="86"/>
  <c r="C2" i="85"/>
  <c r="C2" i="84"/>
  <c r="C2" i="83"/>
  <c r="C2" i="82"/>
  <c r="C2" i="81"/>
  <c r="C2" i="80"/>
  <c r="C2" i="79"/>
  <c r="C2" i="78"/>
  <c r="C2" i="77"/>
  <c r="C2" i="76"/>
  <c r="C2" i="75"/>
  <c r="C2" i="74"/>
  <c r="C2" i="73"/>
  <c r="C2" i="72"/>
  <c r="C2" i="52" l="1"/>
  <c r="D3" i="4" l="1"/>
  <c r="F1" i="4" l="1"/>
  <c r="D2" i="4"/>
  <c r="D10" i="83" l="1"/>
  <c r="E10" i="83" s="1"/>
  <c r="AC9" i="83"/>
  <c r="AC10" i="83"/>
  <c r="D9" i="83"/>
  <c r="E9" i="83" s="1"/>
  <c r="AC7" i="74"/>
  <c r="D8" i="74"/>
  <c r="E8" i="74" s="1"/>
  <c r="D7" i="74"/>
  <c r="E7" i="74" s="1"/>
  <c r="AC8" i="74"/>
  <c r="D12" i="104"/>
  <c r="E12" i="104" s="1"/>
  <c r="D11" i="104"/>
  <c r="E11" i="104" s="1"/>
  <c r="D10" i="104"/>
  <c r="E10" i="104" s="1"/>
  <c r="D9" i="104"/>
  <c r="E9" i="104" s="1"/>
  <c r="D8" i="104"/>
  <c r="E8" i="104" s="1"/>
  <c r="AC9" i="104"/>
  <c r="AC3" i="104"/>
  <c r="AC13" i="104"/>
  <c r="AC10" i="104"/>
  <c r="AC8" i="104"/>
  <c r="AC7" i="104"/>
  <c r="AC6" i="104"/>
  <c r="AC15" i="104"/>
  <c r="AC4" i="104"/>
  <c r="AC14" i="104"/>
  <c r="AC12" i="104"/>
  <c r="AC11" i="104"/>
  <c r="AC5" i="104"/>
  <c r="D10" i="102"/>
  <c r="D10" i="101"/>
  <c r="D14" i="100"/>
  <c r="D10" i="100"/>
  <c r="D12" i="99"/>
  <c r="E12" i="99" s="1"/>
  <c r="D8" i="99"/>
  <c r="D8" i="98"/>
  <c r="D12" i="97"/>
  <c r="D8" i="97"/>
  <c r="D10" i="96"/>
  <c r="D10" i="95"/>
  <c r="D14" i="94"/>
  <c r="D10" i="94"/>
  <c r="D14" i="93"/>
  <c r="D10" i="93"/>
  <c r="D10" i="92"/>
  <c r="D14" i="91"/>
  <c r="D10" i="91"/>
  <c r="D8" i="90"/>
  <c r="D14" i="88"/>
  <c r="D10" i="88"/>
  <c r="D14" i="87"/>
  <c r="D12" i="87"/>
  <c r="D8" i="87"/>
  <c r="D12" i="86"/>
  <c r="D8" i="86"/>
  <c r="D10" i="85"/>
  <c r="D14" i="84"/>
  <c r="D10" i="84"/>
  <c r="D14" i="83"/>
  <c r="D8" i="83"/>
  <c r="D8" i="82"/>
  <c r="D12" i="81"/>
  <c r="D8" i="81"/>
  <c r="D8" i="80"/>
  <c r="D8" i="79"/>
  <c r="D10" i="76"/>
  <c r="D14" i="75"/>
  <c r="D8" i="75"/>
  <c r="D10" i="74"/>
  <c r="D10" i="73"/>
  <c r="D12" i="72"/>
  <c r="D8" i="72"/>
  <c r="AC3" i="73"/>
  <c r="AC13" i="74"/>
  <c r="AC11" i="74"/>
  <c r="AC6" i="74"/>
  <c r="AC3" i="74"/>
  <c r="AC11" i="75"/>
  <c r="AC8" i="75"/>
  <c r="AC3" i="75"/>
  <c r="AC14" i="76"/>
  <c r="AC12" i="76"/>
  <c r="D9" i="102"/>
  <c r="D9" i="101"/>
  <c r="E9" i="101" s="1"/>
  <c r="D13" i="100"/>
  <c r="D9" i="100"/>
  <c r="D11" i="99"/>
  <c r="D7" i="99"/>
  <c r="D7" i="98"/>
  <c r="D11" i="97"/>
  <c r="D7" i="97"/>
  <c r="D9" i="96"/>
  <c r="D9" i="95"/>
  <c r="D13" i="94"/>
  <c r="D9" i="94"/>
  <c r="D13" i="93"/>
  <c r="D9" i="93"/>
  <c r="D9" i="92"/>
  <c r="D13" i="91"/>
  <c r="D9" i="91"/>
  <c r="D7" i="90"/>
  <c r="D13" i="88"/>
  <c r="D9" i="88"/>
  <c r="D13" i="87"/>
  <c r="D11" i="87"/>
  <c r="D7" i="87"/>
  <c r="D11" i="86"/>
  <c r="D7" i="86"/>
  <c r="D9" i="85"/>
  <c r="D13" i="84"/>
  <c r="D9" i="84"/>
  <c r="D13" i="83"/>
  <c r="D7" i="83"/>
  <c r="E7" i="83" s="1"/>
  <c r="D7" i="82"/>
  <c r="D11" i="81"/>
  <c r="D7" i="81"/>
  <c r="D7" i="80"/>
  <c r="D7" i="79"/>
  <c r="D9" i="76"/>
  <c r="D13" i="75"/>
  <c r="D7" i="75"/>
  <c r="D9" i="74"/>
  <c r="D9" i="73"/>
  <c r="D11" i="72"/>
  <c r="D7" i="72"/>
  <c r="AC14" i="73"/>
  <c r="AC12" i="73"/>
  <c r="AC10" i="73"/>
  <c r="AC8" i="73"/>
  <c r="AC6" i="73"/>
  <c r="AC4" i="73"/>
  <c r="AC17" i="74"/>
  <c r="AC15" i="74"/>
  <c r="AC10" i="74"/>
  <c r="AC14" i="75"/>
  <c r="AC9" i="75"/>
  <c r="AC6" i="75"/>
  <c r="D12" i="102"/>
  <c r="D8" i="102"/>
  <c r="E8" i="102" s="1"/>
  <c r="D8" i="101"/>
  <c r="D12" i="100"/>
  <c r="D8" i="100"/>
  <c r="E8" i="100" s="1"/>
  <c r="D10" i="99"/>
  <c r="D10" i="98"/>
  <c r="D14" i="97"/>
  <c r="D10" i="97"/>
  <c r="D12" i="96"/>
  <c r="D8" i="96"/>
  <c r="D8" i="95"/>
  <c r="D12" i="94"/>
  <c r="D8" i="94"/>
  <c r="D12" i="93"/>
  <c r="D8" i="93"/>
  <c r="D12" i="92"/>
  <c r="D8" i="92"/>
  <c r="D12" i="91"/>
  <c r="D8" i="91"/>
  <c r="D10" i="90"/>
  <c r="D8" i="89"/>
  <c r="D12" i="88"/>
  <c r="D8" i="88"/>
  <c r="D10" i="87"/>
  <c r="D14" i="86"/>
  <c r="D10" i="86"/>
  <c r="D8" i="85"/>
  <c r="D12" i="84"/>
  <c r="D8" i="84"/>
  <c r="E8" i="84" s="1"/>
  <c r="D12" i="83"/>
  <c r="D10" i="82"/>
  <c r="D14" i="81"/>
  <c r="D10" i="81"/>
  <c r="D10" i="80"/>
  <c r="D10" i="79"/>
  <c r="D8" i="78"/>
  <c r="D8" i="77"/>
  <c r="D8" i="76"/>
  <c r="D12" i="75"/>
  <c r="D10" i="75"/>
  <c r="D8" i="73"/>
  <c r="D10" i="72"/>
  <c r="AC15" i="73"/>
  <c r="AC13" i="73"/>
  <c r="AC11" i="73"/>
  <c r="AC9" i="73"/>
  <c r="AC7" i="73"/>
  <c r="AC5" i="73"/>
  <c r="AC12" i="74"/>
  <c r="AC9" i="74"/>
  <c r="AC5" i="74"/>
  <c r="AC4" i="74"/>
  <c r="AC15" i="75"/>
  <c r="AC12" i="75"/>
  <c r="D11" i="102"/>
  <c r="D7" i="102"/>
  <c r="D7" i="101"/>
  <c r="D11" i="100"/>
  <c r="D7" i="100"/>
  <c r="D9" i="99"/>
  <c r="D9" i="98"/>
  <c r="D13" i="97"/>
  <c r="D9" i="97"/>
  <c r="D11" i="96"/>
  <c r="D7" i="96"/>
  <c r="D7" i="95"/>
  <c r="D11" i="94"/>
  <c r="D7" i="94"/>
  <c r="D11" i="93"/>
  <c r="D7" i="93"/>
  <c r="D11" i="92"/>
  <c r="D7" i="92"/>
  <c r="D11" i="91"/>
  <c r="D7" i="91"/>
  <c r="D9" i="90"/>
  <c r="D7" i="89"/>
  <c r="D11" i="88"/>
  <c r="D7" i="88"/>
  <c r="D9" i="87"/>
  <c r="D13" i="86"/>
  <c r="E13" i="86" s="1"/>
  <c r="D9" i="86"/>
  <c r="D7" i="85"/>
  <c r="D11" i="84"/>
  <c r="D7" i="84"/>
  <c r="D11" i="83"/>
  <c r="D9" i="82"/>
  <c r="D13" i="81"/>
  <c r="D9" i="81"/>
  <c r="D9" i="80"/>
  <c r="D9" i="79"/>
  <c r="D7" i="78"/>
  <c r="D7" i="77"/>
  <c r="D7" i="76"/>
  <c r="D11" i="75"/>
  <c r="D9" i="75"/>
  <c r="D7" i="73"/>
  <c r="D9" i="72"/>
  <c r="AC16" i="74"/>
  <c r="AC14" i="74"/>
  <c r="AC13" i="75"/>
  <c r="AC10" i="75"/>
  <c r="AC5" i="75"/>
  <c r="AC7" i="75"/>
  <c r="AC11" i="76"/>
  <c r="AC9" i="76"/>
  <c r="AC7" i="76"/>
  <c r="AC5" i="76"/>
  <c r="AC3" i="76"/>
  <c r="AC14" i="77"/>
  <c r="AC12" i="77"/>
  <c r="AC10" i="77"/>
  <c r="AC8" i="77"/>
  <c r="AC6" i="77"/>
  <c r="AC4" i="77"/>
  <c r="AC9" i="79"/>
  <c r="AC7" i="79"/>
  <c r="AC10" i="80"/>
  <c r="AC6" i="80"/>
  <c r="AC4" i="80"/>
  <c r="AC13" i="81"/>
  <c r="AC15" i="82"/>
  <c r="AC14" i="82"/>
  <c r="AC4" i="82"/>
  <c r="AC17" i="83"/>
  <c r="AC11" i="83"/>
  <c r="AC6" i="83"/>
  <c r="AC14" i="84"/>
  <c r="AC9" i="84"/>
  <c r="AC6" i="84"/>
  <c r="AC14" i="85"/>
  <c r="AC9" i="85"/>
  <c r="AC6" i="85"/>
  <c r="AC14" i="86"/>
  <c r="AC11" i="86"/>
  <c r="AC6" i="86"/>
  <c r="AC4" i="86"/>
  <c r="AC15" i="87"/>
  <c r="AC13" i="87"/>
  <c r="AC10" i="87"/>
  <c r="AC7" i="87"/>
  <c r="AC5" i="87"/>
  <c r="AC15" i="88"/>
  <c r="AC9" i="88"/>
  <c r="AC7" i="88"/>
  <c r="AC10" i="76"/>
  <c r="AC8" i="76"/>
  <c r="AC6" i="76"/>
  <c r="AC4" i="76"/>
  <c r="AC12" i="78"/>
  <c r="AC10" i="78"/>
  <c r="AC8" i="78"/>
  <c r="AC6" i="78"/>
  <c r="AC4" i="78"/>
  <c r="AC15" i="79"/>
  <c r="AC8" i="79"/>
  <c r="AC4" i="79"/>
  <c r="AC14" i="80"/>
  <c r="AC12" i="80"/>
  <c r="AC8" i="80"/>
  <c r="AC7" i="80"/>
  <c r="AC5" i="80"/>
  <c r="AC12" i="81"/>
  <c r="AC9" i="81"/>
  <c r="AC8" i="81"/>
  <c r="AC5" i="81"/>
  <c r="AC4" i="81"/>
  <c r="AC8" i="82"/>
  <c r="AC5" i="82"/>
  <c r="AC3" i="82"/>
  <c r="AC15" i="83"/>
  <c r="AC13" i="83"/>
  <c r="AC8" i="83"/>
  <c r="AC3" i="83"/>
  <c r="AC11" i="84"/>
  <c r="AC8" i="84"/>
  <c r="AC3" i="84"/>
  <c r="AC11" i="85"/>
  <c r="AC8" i="85"/>
  <c r="AC3" i="85"/>
  <c r="AC13" i="86"/>
  <c r="AC8" i="86"/>
  <c r="AC12" i="87"/>
  <c r="AC9" i="87"/>
  <c r="AC4" i="87"/>
  <c r="AC14" i="88"/>
  <c r="AC12" i="88"/>
  <c r="AC11" i="88"/>
  <c r="AC6" i="88"/>
  <c r="AC4" i="75"/>
  <c r="AC13" i="76"/>
  <c r="AC13" i="78"/>
  <c r="AC11" i="78"/>
  <c r="AC9" i="78"/>
  <c r="AC7" i="78"/>
  <c r="AC5" i="78"/>
  <c r="AC3" i="78"/>
  <c r="AC12" i="79"/>
  <c r="AC10" i="79"/>
  <c r="AC6" i="79"/>
  <c r="AC5" i="79"/>
  <c r="AC3" i="79"/>
  <c r="AC15" i="80"/>
  <c r="AC13" i="80"/>
  <c r="AC3" i="80"/>
  <c r="AC14" i="81"/>
  <c r="AC11" i="81"/>
  <c r="AC10" i="81"/>
  <c r="AC7" i="81"/>
  <c r="AC6" i="81"/>
  <c r="AC12" i="82"/>
  <c r="AC9" i="82"/>
  <c r="AC7" i="82"/>
  <c r="AC6" i="82"/>
  <c r="AC14" i="83"/>
  <c r="AC12" i="83"/>
  <c r="AC5" i="83"/>
  <c r="AC13" i="84"/>
  <c r="AC10" i="84"/>
  <c r="AC5" i="84"/>
  <c r="AC13" i="85"/>
  <c r="AC10" i="85"/>
  <c r="AC5" i="85"/>
  <c r="AC15" i="86"/>
  <c r="AC10" i="86"/>
  <c r="AC7" i="86"/>
  <c r="AC5" i="86"/>
  <c r="AC3" i="86"/>
  <c r="AC14" i="87"/>
  <c r="AC11" i="87"/>
  <c r="AC8" i="87"/>
  <c r="AC6" i="87"/>
  <c r="AC3" i="87"/>
  <c r="AC13" i="88"/>
  <c r="AC10" i="88"/>
  <c r="AC8" i="88"/>
  <c r="AC5" i="88"/>
  <c r="AC15" i="76"/>
  <c r="AC11" i="77"/>
  <c r="AC3" i="77"/>
  <c r="AC14" i="79"/>
  <c r="AC7" i="83"/>
  <c r="AC12" i="85"/>
  <c r="AC3" i="88"/>
  <c r="AC14" i="89"/>
  <c r="AC13" i="89"/>
  <c r="AC8" i="89"/>
  <c r="AC3" i="89"/>
  <c r="AC8" i="90"/>
  <c r="AC3" i="90"/>
  <c r="AC11" i="91"/>
  <c r="AC8" i="91"/>
  <c r="AC3" i="91"/>
  <c r="AC8" i="92"/>
  <c r="AC5" i="92"/>
  <c r="AC13" i="93"/>
  <c r="AC10" i="93"/>
  <c r="AC5" i="93"/>
  <c r="AC15" i="94"/>
  <c r="AC6" i="95"/>
  <c r="AC4" i="95"/>
  <c r="AC15" i="96"/>
  <c r="AC13" i="96"/>
  <c r="AC6" i="98"/>
  <c r="AC13" i="99"/>
  <c r="AC12" i="99"/>
  <c r="AC11" i="99"/>
  <c r="AC6" i="99"/>
  <c r="AC14" i="100"/>
  <c r="AC11" i="100"/>
  <c r="AC10" i="100"/>
  <c r="AC7" i="100"/>
  <c r="AC6" i="100"/>
  <c r="AC3" i="100"/>
  <c r="AC13" i="101"/>
  <c r="AC12" i="101"/>
  <c r="AC9" i="101"/>
  <c r="AC8" i="101"/>
  <c r="AC5" i="101"/>
  <c r="AC4" i="101"/>
  <c r="AC13" i="102"/>
  <c r="AC11" i="102"/>
  <c r="AC10" i="102"/>
  <c r="AC7" i="102"/>
  <c r="AC5" i="52"/>
  <c r="AC9" i="52"/>
  <c r="AC13" i="52"/>
  <c r="AC9" i="77"/>
  <c r="AC13" i="79"/>
  <c r="AC13" i="82"/>
  <c r="AC16" i="83"/>
  <c r="AC4" i="83"/>
  <c r="AC7" i="84"/>
  <c r="AC12" i="86"/>
  <c r="AC4" i="88"/>
  <c r="AC15" i="89"/>
  <c r="AC12" i="89"/>
  <c r="AC10" i="89"/>
  <c r="AC5" i="89"/>
  <c r="AC11" i="90"/>
  <c r="AC10" i="90"/>
  <c r="AC5" i="90"/>
  <c r="AC15" i="77"/>
  <c r="AC7" i="77"/>
  <c r="AC11" i="79"/>
  <c r="AC11" i="80"/>
  <c r="AC11" i="82"/>
  <c r="AC15" i="84"/>
  <c r="AC4" i="84"/>
  <c r="AC7" i="85"/>
  <c r="AC9" i="86"/>
  <c r="AC7" i="89"/>
  <c r="AC4" i="89"/>
  <c r="AC13" i="90"/>
  <c r="AC7" i="90"/>
  <c r="AC4" i="90"/>
  <c r="AC15" i="91"/>
  <c r="AC12" i="91"/>
  <c r="AC7" i="91"/>
  <c r="AC4" i="91"/>
  <c r="AC12" i="92"/>
  <c r="AC9" i="92"/>
  <c r="AC4" i="92"/>
  <c r="AC14" i="93"/>
  <c r="AC9" i="93"/>
  <c r="AC6" i="93"/>
  <c r="AC14" i="94"/>
  <c r="AC13" i="94"/>
  <c r="AC8" i="94"/>
  <c r="AC6" i="94"/>
  <c r="AC5" i="94"/>
  <c r="AC15" i="95"/>
  <c r="AC10" i="95"/>
  <c r="AC8" i="95"/>
  <c r="AC5" i="95"/>
  <c r="AC3" i="95"/>
  <c r="AC14" i="96"/>
  <c r="AC11" i="96"/>
  <c r="AC4" i="98"/>
  <c r="AC14" i="99"/>
  <c r="AC5" i="99"/>
  <c r="AC4" i="99"/>
  <c r="AC3" i="99"/>
  <c r="AC9" i="100"/>
  <c r="AC8" i="100"/>
  <c r="AC5" i="100"/>
  <c r="AC4" i="100"/>
  <c r="AC15" i="101"/>
  <c r="AC14" i="101"/>
  <c r="AC11" i="101"/>
  <c r="AC10" i="101"/>
  <c r="AC7" i="101"/>
  <c r="AC6" i="101"/>
  <c r="AC3" i="101"/>
  <c r="AC12" i="102"/>
  <c r="AC9" i="102"/>
  <c r="AC8" i="102"/>
  <c r="AC3" i="52"/>
  <c r="AC7" i="52"/>
  <c r="AC11" i="52"/>
  <c r="AC15" i="52"/>
  <c r="AC13" i="77"/>
  <c r="AC5" i="77"/>
  <c r="AC9" i="80"/>
  <c r="AC15" i="81"/>
  <c r="AC3" i="81"/>
  <c r="AC10" i="82"/>
  <c r="AC12" i="84"/>
  <c r="AC15" i="85"/>
  <c r="AC4" i="85"/>
  <c r="AC11" i="89"/>
  <c r="AC9" i="89"/>
  <c r="AC6" i="89"/>
  <c r="AC12" i="90"/>
  <c r="AC9" i="90"/>
  <c r="AC6" i="90"/>
  <c r="AC10" i="91"/>
  <c r="AC5" i="91"/>
  <c r="AC7" i="92"/>
  <c r="AC15" i="93"/>
  <c r="AC4" i="93"/>
  <c r="AC9" i="94"/>
  <c r="AC11" i="95"/>
  <c r="AC12" i="96"/>
  <c r="AC6" i="96"/>
  <c r="AC3" i="96"/>
  <c r="AC13" i="97"/>
  <c r="AC8" i="97"/>
  <c r="AC5" i="97"/>
  <c r="AC15" i="98"/>
  <c r="AC10" i="98"/>
  <c r="AC7" i="98"/>
  <c r="AC9" i="99"/>
  <c r="AC7" i="99"/>
  <c r="AC15" i="100"/>
  <c r="AC12" i="100"/>
  <c r="AC11" i="72"/>
  <c r="AC7" i="72"/>
  <c r="AC3" i="72"/>
  <c r="AC10" i="52"/>
  <c r="AC14" i="91"/>
  <c r="AC9" i="91"/>
  <c r="AC11" i="92"/>
  <c r="AC6" i="92"/>
  <c r="AC8" i="93"/>
  <c r="AC3" i="93"/>
  <c r="AC12" i="94"/>
  <c r="AC7" i="94"/>
  <c r="AC4" i="94"/>
  <c r="AC14" i="95"/>
  <c r="AC9" i="95"/>
  <c r="AC7" i="95"/>
  <c r="AC8" i="96"/>
  <c r="AC5" i="96"/>
  <c r="AC15" i="97"/>
  <c r="AC10" i="97"/>
  <c r="AC7" i="97"/>
  <c r="AC9" i="98"/>
  <c r="AC3" i="98"/>
  <c r="AC4" i="52"/>
  <c r="AC13" i="91"/>
  <c r="AC13" i="92"/>
  <c r="AC10" i="92"/>
  <c r="AC12" i="93"/>
  <c r="AC7" i="93"/>
  <c r="AC11" i="94"/>
  <c r="AC3" i="94"/>
  <c r="AC13" i="95"/>
  <c r="AC10" i="96"/>
  <c r="AC7" i="96"/>
  <c r="AC12" i="97"/>
  <c r="AC9" i="97"/>
  <c r="AC4" i="97"/>
  <c r="AC14" i="98"/>
  <c r="AC11" i="98"/>
  <c r="AC8" i="99"/>
  <c r="AC13" i="100"/>
  <c r="AC6" i="102"/>
  <c r="AC3" i="102"/>
  <c r="AC13" i="72"/>
  <c r="AC9" i="72"/>
  <c r="AC5" i="72"/>
  <c r="AC6" i="52"/>
  <c r="AC14" i="52"/>
  <c r="AC6" i="91"/>
  <c r="AC3" i="92"/>
  <c r="AC11" i="93"/>
  <c r="AC10" i="94"/>
  <c r="AC12" i="95"/>
  <c r="AC9" i="96"/>
  <c r="AC4" i="96"/>
  <c r="AC14" i="97"/>
  <c r="AC11" i="97"/>
  <c r="AC6" i="97"/>
  <c r="AC3" i="97"/>
  <c r="AC13" i="98"/>
  <c r="AC8" i="98"/>
  <c r="AC5" i="98"/>
  <c r="AC15" i="99"/>
  <c r="AC10" i="99"/>
  <c r="AC5" i="102"/>
  <c r="AC15" i="72"/>
  <c r="AC12" i="72"/>
  <c r="AC8" i="72"/>
  <c r="AC4" i="72"/>
  <c r="AC8" i="52"/>
  <c r="AC12" i="98"/>
  <c r="AC4" i="102"/>
  <c r="AC14" i="72"/>
  <c r="AC10" i="72"/>
  <c r="AC6" i="72"/>
  <c r="AC12" i="52"/>
  <c r="D7" i="52"/>
  <c r="D8" i="52"/>
  <c r="F6" i="4"/>
  <c r="F5" i="4"/>
  <c r="D16" i="102"/>
  <c r="E16" i="102" s="1"/>
  <c r="D18" i="102"/>
  <c r="E18" i="102" s="1"/>
  <c r="D19" i="102"/>
  <c r="E19" i="102" s="1"/>
  <c r="D17" i="102"/>
  <c r="E17" i="102" s="1"/>
  <c r="D20" i="102"/>
  <c r="E20" i="102" s="1"/>
  <c r="D22" i="100"/>
  <c r="E22" i="100" s="1"/>
  <c r="D20" i="100"/>
  <c r="E20" i="100" s="1"/>
  <c r="D18" i="100"/>
  <c r="E18" i="100" s="1"/>
  <c r="D17" i="98"/>
  <c r="E17" i="98" s="1"/>
  <c r="D15" i="98"/>
  <c r="E15" i="98" s="1"/>
  <c r="D17" i="101"/>
  <c r="E17" i="101" s="1"/>
  <c r="D15" i="101"/>
  <c r="E15" i="101" s="1"/>
  <c r="D20" i="99"/>
  <c r="E20" i="99" s="1"/>
  <c r="D18" i="99"/>
  <c r="E18" i="99" s="1"/>
  <c r="D16" i="99"/>
  <c r="E16" i="99" s="1"/>
  <c r="D18" i="101"/>
  <c r="E18" i="101" s="1"/>
  <c r="D14" i="101"/>
  <c r="E14" i="101" s="1"/>
  <c r="D17" i="99"/>
  <c r="E17" i="99" s="1"/>
  <c r="D18" i="98"/>
  <c r="E18" i="98" s="1"/>
  <c r="D14" i="98"/>
  <c r="E14" i="98" s="1"/>
  <c r="D22" i="97"/>
  <c r="E22" i="97" s="1"/>
  <c r="D20" i="97"/>
  <c r="E20" i="97" s="1"/>
  <c r="D18" i="97"/>
  <c r="E18" i="97" s="1"/>
  <c r="D19" i="100"/>
  <c r="E19" i="100" s="1"/>
  <c r="D21" i="100"/>
  <c r="E21" i="100" s="1"/>
  <c r="D16" i="98"/>
  <c r="E16" i="98" s="1"/>
  <c r="D19" i="99"/>
  <c r="E19" i="99" s="1"/>
  <c r="D19" i="97"/>
  <c r="E19" i="97" s="1"/>
  <c r="D16" i="101"/>
  <c r="E16" i="101" s="1"/>
  <c r="D21" i="97"/>
  <c r="E21" i="97" s="1"/>
  <c r="D18" i="95"/>
  <c r="E18" i="95" s="1"/>
  <c r="D16" i="95"/>
  <c r="E16" i="95" s="1"/>
  <c r="D14" i="95"/>
  <c r="E14" i="95" s="1"/>
  <c r="D21" i="93"/>
  <c r="E21" i="93" s="1"/>
  <c r="D19" i="93"/>
  <c r="E19" i="93" s="1"/>
  <c r="D20" i="96"/>
  <c r="E20" i="96" s="1"/>
  <c r="D18" i="96"/>
  <c r="E18" i="96" s="1"/>
  <c r="D16" i="96"/>
  <c r="E16" i="96" s="1"/>
  <c r="D21" i="94"/>
  <c r="E21" i="94" s="1"/>
  <c r="D19" i="94"/>
  <c r="E19" i="94" s="1"/>
  <c r="D17" i="95"/>
  <c r="E17" i="95" s="1"/>
  <c r="D15" i="95"/>
  <c r="E15" i="95" s="1"/>
  <c r="D22" i="93"/>
  <c r="E22" i="93" s="1"/>
  <c r="D20" i="93"/>
  <c r="E20" i="93" s="1"/>
  <c r="D18" i="93"/>
  <c r="E18" i="93" s="1"/>
  <c r="D19" i="96"/>
  <c r="E19" i="96" s="1"/>
  <c r="D17" i="96"/>
  <c r="E17" i="96" s="1"/>
  <c r="D22" i="94"/>
  <c r="E22" i="94" s="1"/>
  <c r="D20" i="94"/>
  <c r="E20" i="94" s="1"/>
  <c r="D18" i="94"/>
  <c r="E18" i="94" s="1"/>
  <c r="D19" i="92"/>
  <c r="E19" i="92" s="1"/>
  <c r="D17" i="92"/>
  <c r="E17" i="92" s="1"/>
  <c r="D20" i="92"/>
  <c r="E20" i="92" s="1"/>
  <c r="D18" i="92"/>
  <c r="E18" i="92" s="1"/>
  <c r="D16" i="92"/>
  <c r="E16" i="92" s="1"/>
  <c r="D18" i="90"/>
  <c r="E18" i="90" s="1"/>
  <c r="D16" i="90"/>
  <c r="E16" i="90" s="1"/>
  <c r="D14" i="90"/>
  <c r="E14" i="90" s="1"/>
  <c r="D21" i="88"/>
  <c r="E21" i="88" s="1"/>
  <c r="D19" i="88"/>
  <c r="E19" i="88" s="1"/>
  <c r="D22" i="91"/>
  <c r="E22" i="91" s="1"/>
  <c r="D20" i="91"/>
  <c r="E20" i="91" s="1"/>
  <c r="D18" i="91"/>
  <c r="E18" i="91" s="1"/>
  <c r="D15" i="89"/>
  <c r="E15" i="89" s="1"/>
  <c r="D13" i="89"/>
  <c r="E13" i="89" s="1"/>
  <c r="D21" i="91"/>
  <c r="E21" i="91" s="1"/>
  <c r="D19" i="91"/>
  <c r="E19" i="91" s="1"/>
  <c r="D16" i="89"/>
  <c r="E16" i="89" s="1"/>
  <c r="D14" i="89"/>
  <c r="E14" i="89" s="1"/>
  <c r="D12" i="89"/>
  <c r="E12" i="89" s="1"/>
  <c r="D21" i="86"/>
  <c r="E21" i="86" s="1"/>
  <c r="D19" i="86"/>
  <c r="E19" i="86" s="1"/>
  <c r="D21" i="87"/>
  <c r="E21" i="87" s="1"/>
  <c r="D19" i="87"/>
  <c r="E19" i="87" s="1"/>
  <c r="D18" i="85"/>
  <c r="E18" i="85" s="1"/>
  <c r="D17" i="90"/>
  <c r="E17" i="90" s="1"/>
  <c r="D22" i="88"/>
  <c r="E22" i="88" s="1"/>
  <c r="D22" i="87"/>
  <c r="E22" i="87" s="1"/>
  <c r="D20" i="87"/>
  <c r="E20" i="87" s="1"/>
  <c r="D18" i="87"/>
  <c r="E18" i="87" s="1"/>
  <c r="D17" i="85"/>
  <c r="E17" i="85" s="1"/>
  <c r="D15" i="90"/>
  <c r="E15" i="90" s="1"/>
  <c r="D20" i="86"/>
  <c r="E20" i="86" s="1"/>
  <c r="D16" i="85"/>
  <c r="E16" i="85" s="1"/>
  <c r="D14" i="85"/>
  <c r="E14" i="85" s="1"/>
  <c r="D21" i="83"/>
  <c r="E21" i="83" s="1"/>
  <c r="D19" i="83"/>
  <c r="E19" i="83" s="1"/>
  <c r="D22" i="86"/>
  <c r="E22" i="86" s="1"/>
  <c r="D21" i="84"/>
  <c r="E21" i="84" s="1"/>
  <c r="D19" i="84"/>
  <c r="E19" i="84" s="1"/>
  <c r="D18" i="88"/>
  <c r="E18" i="88" s="1"/>
  <c r="D18" i="86"/>
  <c r="E18" i="86" s="1"/>
  <c r="D22" i="84"/>
  <c r="E22" i="84" s="1"/>
  <c r="D20" i="84"/>
  <c r="E20" i="84" s="1"/>
  <c r="D18" i="84"/>
  <c r="E18" i="84" s="1"/>
  <c r="D18" i="83"/>
  <c r="E18" i="83" s="1"/>
  <c r="D15" i="85"/>
  <c r="E15" i="85" s="1"/>
  <c r="D20" i="83"/>
  <c r="E20" i="83" s="1"/>
  <c r="D17" i="82"/>
  <c r="E17" i="82" s="1"/>
  <c r="D15" i="82"/>
  <c r="E15" i="82" s="1"/>
  <c r="D20" i="88"/>
  <c r="E20" i="88" s="1"/>
  <c r="D18" i="82"/>
  <c r="E18" i="82" s="1"/>
  <c r="D16" i="82"/>
  <c r="E16" i="82" s="1"/>
  <c r="D14" i="82"/>
  <c r="E14" i="82" s="1"/>
  <c r="D22" i="83"/>
  <c r="E22" i="83" s="1"/>
  <c r="D22" i="81"/>
  <c r="E22" i="81" s="1"/>
  <c r="D20" i="81"/>
  <c r="E20" i="81" s="1"/>
  <c r="D21" i="81"/>
  <c r="E21" i="81" s="1"/>
  <c r="D19" i="81"/>
  <c r="E19" i="81" s="1"/>
  <c r="D18" i="81"/>
  <c r="E18" i="81" s="1"/>
  <c r="D17" i="80"/>
  <c r="E17" i="80" s="1"/>
  <c r="D15" i="80"/>
  <c r="E15" i="80" s="1"/>
  <c r="D18" i="80"/>
  <c r="E18" i="80" s="1"/>
  <c r="D16" i="80"/>
  <c r="E16" i="80" s="1"/>
  <c r="D14" i="80"/>
  <c r="E14" i="80" s="1"/>
  <c r="D16" i="79"/>
  <c r="E16" i="79" s="1"/>
  <c r="D17" i="79"/>
  <c r="E17" i="79" s="1"/>
  <c r="D15" i="79"/>
  <c r="E15" i="79" s="1"/>
  <c r="D18" i="79"/>
  <c r="E18" i="79" s="1"/>
  <c r="D14" i="79"/>
  <c r="E14" i="79" s="1"/>
  <c r="D16" i="78"/>
  <c r="E16" i="78" s="1"/>
  <c r="D14" i="78"/>
  <c r="E14" i="78" s="1"/>
  <c r="D12" i="78"/>
  <c r="E12" i="78" s="1"/>
  <c r="D15" i="78"/>
  <c r="E15" i="78" s="1"/>
  <c r="D13" i="78"/>
  <c r="E13" i="78" s="1"/>
  <c r="D16" i="77"/>
  <c r="E16" i="77" s="1"/>
  <c r="D14" i="77"/>
  <c r="E14" i="77" s="1"/>
  <c r="D12" i="77"/>
  <c r="E12" i="77" s="1"/>
  <c r="D15" i="77"/>
  <c r="E15" i="77" s="1"/>
  <c r="D13" i="77"/>
  <c r="E13" i="77" s="1"/>
  <c r="D18" i="76"/>
  <c r="E18" i="76" s="1"/>
  <c r="D14" i="76"/>
  <c r="E14" i="76" s="1"/>
  <c r="D17" i="76"/>
  <c r="E17" i="76" s="1"/>
  <c r="D15" i="76"/>
  <c r="E15" i="76" s="1"/>
  <c r="D16" i="76"/>
  <c r="E16" i="76" s="1"/>
  <c r="D22" i="75"/>
  <c r="E22" i="75" s="1"/>
  <c r="D20" i="75"/>
  <c r="E20" i="75" s="1"/>
  <c r="D18" i="75"/>
  <c r="E18" i="75" s="1"/>
  <c r="D21" i="75"/>
  <c r="E21" i="75" s="1"/>
  <c r="D19" i="75"/>
  <c r="E19" i="75" s="1"/>
  <c r="D16" i="74"/>
  <c r="E16" i="74" s="1"/>
  <c r="D17" i="74"/>
  <c r="E17" i="74" s="1"/>
  <c r="D15" i="74"/>
  <c r="E15" i="74" s="1"/>
  <c r="D18" i="74"/>
  <c r="E18" i="74" s="1"/>
  <c r="D14" i="74"/>
  <c r="E14" i="74" s="1"/>
  <c r="D18" i="73"/>
  <c r="E18" i="73" s="1"/>
  <c r="D16" i="73"/>
  <c r="E16" i="73" s="1"/>
  <c r="D14" i="73"/>
  <c r="E14" i="73" s="1"/>
  <c r="D17" i="73"/>
  <c r="E17" i="73" s="1"/>
  <c r="D15" i="73"/>
  <c r="E15" i="73" s="1"/>
  <c r="D18" i="72"/>
  <c r="E18" i="72" s="1"/>
  <c r="D19" i="72"/>
  <c r="E19" i="72" s="1"/>
  <c r="D17" i="72"/>
  <c r="E17" i="72" s="1"/>
  <c r="D20" i="72"/>
  <c r="E20" i="72" s="1"/>
  <c r="D16" i="72"/>
  <c r="E16" i="72" s="1"/>
  <c r="D16" i="52"/>
  <c r="E16" i="52" s="1"/>
  <c r="D12" i="52"/>
  <c r="E12" i="52" s="1"/>
  <c r="D15" i="52"/>
  <c r="E15" i="52" s="1"/>
  <c r="D14" i="52"/>
  <c r="E14" i="52" s="1"/>
  <c r="D13" i="52"/>
  <c r="E13" i="52" s="1"/>
  <c r="F2" i="4"/>
  <c r="F4" i="4"/>
  <c r="F3" i="4"/>
  <c r="E10" i="72"/>
  <c r="G9" i="83" l="1"/>
  <c r="F9" i="83"/>
  <c r="H9" i="83"/>
  <c r="I9" i="83"/>
  <c r="J9" i="83"/>
  <c r="AD10" i="83"/>
  <c r="AE10" i="83"/>
  <c r="AE9" i="83"/>
  <c r="AD9" i="83"/>
  <c r="J10" i="83"/>
  <c r="F10" i="83"/>
  <c r="H10" i="83"/>
  <c r="I10" i="83"/>
  <c r="G10" i="83"/>
  <c r="I8" i="74"/>
  <c r="H8" i="74"/>
  <c r="J8" i="74"/>
  <c r="G8" i="74"/>
  <c r="F8" i="74"/>
  <c r="G9" i="104"/>
  <c r="I9" i="104"/>
  <c r="J9" i="104"/>
  <c r="H9" i="104"/>
  <c r="AE8" i="74"/>
  <c r="AD8" i="74"/>
  <c r="G11" i="104"/>
  <c r="J11" i="104"/>
  <c r="H11" i="104"/>
  <c r="I11" i="104"/>
  <c r="G10" i="104"/>
  <c r="J10" i="104"/>
  <c r="I10" i="104"/>
  <c r="H10" i="104"/>
  <c r="I7" i="74"/>
  <c r="G7" i="74"/>
  <c r="H7" i="74"/>
  <c r="J7" i="74"/>
  <c r="F7" i="74"/>
  <c r="H8" i="104"/>
  <c r="J8" i="104"/>
  <c r="I8" i="104"/>
  <c r="G8" i="104"/>
  <c r="G12" i="104"/>
  <c r="H12" i="104"/>
  <c r="I12" i="104"/>
  <c r="J12" i="104"/>
  <c r="AE7" i="74"/>
  <c r="AD7" i="74"/>
  <c r="AD5" i="104"/>
  <c r="AE5" i="104"/>
  <c r="AE4" i="104"/>
  <c r="AD4" i="104"/>
  <c r="AE7" i="104"/>
  <c r="AD7" i="104"/>
  <c r="AD3" i="104"/>
  <c r="AE3" i="104"/>
  <c r="AE11" i="104"/>
  <c r="AD11" i="104"/>
  <c r="AD8" i="104"/>
  <c r="AE8" i="104"/>
  <c r="AE9" i="104"/>
  <c r="AD9" i="104"/>
  <c r="AE12" i="104"/>
  <c r="AD12" i="104"/>
  <c r="AD15" i="104"/>
  <c r="AE15" i="104"/>
  <c r="AD10" i="104"/>
  <c r="AE10" i="104"/>
  <c r="AD14" i="104"/>
  <c r="AE14" i="104"/>
  <c r="AD6" i="104"/>
  <c r="AE6" i="104"/>
  <c r="AE13" i="104"/>
  <c r="AD13" i="104"/>
  <c r="AD10" i="72"/>
  <c r="AE10" i="72"/>
  <c r="AE8" i="52"/>
  <c r="AD8" i="52"/>
  <c r="AE15" i="72"/>
  <c r="AD15" i="72"/>
  <c r="AE5" i="98"/>
  <c r="AD5" i="98"/>
  <c r="AD6" i="97"/>
  <c r="AE6" i="97"/>
  <c r="AE9" i="96"/>
  <c r="AD9" i="96"/>
  <c r="AD3" i="92"/>
  <c r="AE3" i="92"/>
  <c r="AD6" i="52"/>
  <c r="AE6" i="52"/>
  <c r="AE3" i="102"/>
  <c r="AD3" i="102"/>
  <c r="AE11" i="98"/>
  <c r="AD11" i="98"/>
  <c r="AD12" i="97"/>
  <c r="AE12" i="97"/>
  <c r="AD3" i="94"/>
  <c r="AE3" i="94"/>
  <c r="AD10" i="92"/>
  <c r="AE10" i="92"/>
  <c r="AE3" i="98"/>
  <c r="AD3" i="98"/>
  <c r="AE15" i="97"/>
  <c r="AD15" i="97"/>
  <c r="AE9" i="95"/>
  <c r="AD9" i="95"/>
  <c r="AD12" i="94"/>
  <c r="AE12" i="94"/>
  <c r="AD11" i="92"/>
  <c r="AE11" i="92"/>
  <c r="AE3" i="72"/>
  <c r="AD3" i="72"/>
  <c r="AE15" i="100"/>
  <c r="AD15" i="100"/>
  <c r="AD10" i="98"/>
  <c r="AE10" i="98"/>
  <c r="AE13" i="97"/>
  <c r="AD13" i="97"/>
  <c r="AE11" i="95"/>
  <c r="AD11" i="95"/>
  <c r="AD7" i="92"/>
  <c r="AE7" i="92"/>
  <c r="AD9" i="90"/>
  <c r="AE9" i="90"/>
  <c r="AD11" i="89"/>
  <c r="AE11" i="89"/>
  <c r="AE10" i="82"/>
  <c r="AD10" i="82"/>
  <c r="AE5" i="77"/>
  <c r="AD5" i="77"/>
  <c r="AE7" i="52"/>
  <c r="AD7" i="52"/>
  <c r="AE12" i="102"/>
  <c r="AD12" i="102"/>
  <c r="AE7" i="101"/>
  <c r="AD7" i="101"/>
  <c r="AE15" i="101"/>
  <c r="AD15" i="101"/>
  <c r="AE9" i="100"/>
  <c r="AD9" i="100"/>
  <c r="AE14" i="99"/>
  <c r="AD14" i="99"/>
  <c r="AE3" i="95"/>
  <c r="AD3" i="95"/>
  <c r="AE15" i="95"/>
  <c r="AD15" i="95"/>
  <c r="AE13" i="94"/>
  <c r="AD13" i="94"/>
  <c r="AD14" i="93"/>
  <c r="AE14" i="93"/>
  <c r="AE4" i="91"/>
  <c r="AD4" i="91"/>
  <c r="AE4" i="90"/>
  <c r="AD4" i="90"/>
  <c r="AE4" i="89"/>
  <c r="AD4" i="89"/>
  <c r="AE4" i="84"/>
  <c r="AD4" i="84"/>
  <c r="AE11" i="79"/>
  <c r="AD11" i="79"/>
  <c r="AE10" i="90"/>
  <c r="AD10" i="90"/>
  <c r="AD12" i="89"/>
  <c r="AE12" i="89"/>
  <c r="AD7" i="84"/>
  <c r="AE7" i="84"/>
  <c r="AD13" i="79"/>
  <c r="AE13" i="79"/>
  <c r="AE5" i="52"/>
  <c r="AD5" i="52"/>
  <c r="AE8" i="101"/>
  <c r="AD8" i="101"/>
  <c r="AE3" i="100"/>
  <c r="AD3" i="100"/>
  <c r="AE11" i="100"/>
  <c r="AD11" i="100"/>
  <c r="AE12" i="99"/>
  <c r="AD12" i="99"/>
  <c r="AD15" i="96"/>
  <c r="AE15" i="96"/>
  <c r="AD5" i="93"/>
  <c r="AE5" i="93"/>
  <c r="AD8" i="92"/>
  <c r="AE8" i="92"/>
  <c r="AD11" i="91"/>
  <c r="AE11" i="91"/>
  <c r="AD3" i="89"/>
  <c r="AE3" i="89"/>
  <c r="AD3" i="88"/>
  <c r="AE3" i="88"/>
  <c r="AE3" i="77"/>
  <c r="AD3" i="77"/>
  <c r="AD8" i="88"/>
  <c r="AE8" i="88"/>
  <c r="AD6" i="87"/>
  <c r="AE6" i="87"/>
  <c r="AE3" i="86"/>
  <c r="AD3" i="86"/>
  <c r="AD15" i="86"/>
  <c r="AE15" i="86"/>
  <c r="AD5" i="84"/>
  <c r="AE5" i="84"/>
  <c r="AE12" i="83"/>
  <c r="AD12" i="83"/>
  <c r="AE9" i="82"/>
  <c r="AD9" i="82"/>
  <c r="AE10" i="81"/>
  <c r="AD10" i="81"/>
  <c r="AE13" i="80"/>
  <c r="AD13" i="80"/>
  <c r="AE6" i="79"/>
  <c r="AD6" i="79"/>
  <c r="AE5" i="78"/>
  <c r="AD5" i="78"/>
  <c r="AE11" i="78"/>
  <c r="AD11" i="78"/>
  <c r="AE6" i="88"/>
  <c r="AD6" i="88"/>
  <c r="AD4" i="87"/>
  <c r="AE4" i="87"/>
  <c r="AD13" i="86"/>
  <c r="AE13" i="86"/>
  <c r="AD3" i="84"/>
  <c r="AE3" i="84"/>
  <c r="AD8" i="83"/>
  <c r="AE8" i="83"/>
  <c r="AE5" i="82"/>
  <c r="AD5" i="82"/>
  <c r="AD8" i="81"/>
  <c r="AE8" i="81"/>
  <c r="AD7" i="80"/>
  <c r="AE7" i="80"/>
  <c r="AD4" i="79"/>
  <c r="AE4" i="79"/>
  <c r="AD6" i="78"/>
  <c r="AE6" i="78"/>
  <c r="AD12" i="78"/>
  <c r="AE12" i="78"/>
  <c r="AE10" i="76"/>
  <c r="AD10" i="76"/>
  <c r="AE5" i="87"/>
  <c r="AD5" i="87"/>
  <c r="AD15" i="87"/>
  <c r="AE15" i="87"/>
  <c r="AD14" i="86"/>
  <c r="AE14" i="86"/>
  <c r="AE6" i="84"/>
  <c r="AD6" i="84"/>
  <c r="AD11" i="83"/>
  <c r="AE11" i="83"/>
  <c r="AD15" i="82"/>
  <c r="AE15" i="82"/>
  <c r="AD10" i="80"/>
  <c r="AE10" i="80"/>
  <c r="AE6" i="77"/>
  <c r="AD6" i="77"/>
  <c r="AE14" i="77"/>
  <c r="AD14" i="77"/>
  <c r="AE9" i="76"/>
  <c r="AD9" i="76"/>
  <c r="AE10" i="75"/>
  <c r="AD10" i="75"/>
  <c r="AE15" i="75"/>
  <c r="AD15" i="75"/>
  <c r="AE12" i="74"/>
  <c r="AD12" i="74"/>
  <c r="AE11" i="73"/>
  <c r="AD11" i="73"/>
  <c r="AE14" i="75"/>
  <c r="AD14" i="75"/>
  <c r="AD4" i="73"/>
  <c r="AE4" i="73"/>
  <c r="AD12" i="73"/>
  <c r="AE12" i="73"/>
  <c r="AE3" i="75"/>
  <c r="AD3" i="75"/>
  <c r="AE6" i="74"/>
  <c r="AD6" i="74"/>
  <c r="AD14" i="72"/>
  <c r="AE14" i="72"/>
  <c r="AD4" i="72"/>
  <c r="AE4" i="72"/>
  <c r="AE5" i="102"/>
  <c r="AD5" i="102"/>
  <c r="AD8" i="98"/>
  <c r="AE8" i="98"/>
  <c r="AE11" i="97"/>
  <c r="AD11" i="97"/>
  <c r="AD12" i="95"/>
  <c r="AE12" i="95"/>
  <c r="AE5" i="72"/>
  <c r="AD5" i="72"/>
  <c r="AE6" i="102"/>
  <c r="AD6" i="102"/>
  <c r="AD14" i="98"/>
  <c r="AE14" i="98"/>
  <c r="AE7" i="96"/>
  <c r="AD7" i="96"/>
  <c r="AD11" i="94"/>
  <c r="AE11" i="94"/>
  <c r="AD13" i="92"/>
  <c r="AE13" i="92"/>
  <c r="AE9" i="98"/>
  <c r="AD9" i="98"/>
  <c r="AE5" i="96"/>
  <c r="AD5" i="96"/>
  <c r="AD14" i="95"/>
  <c r="AE14" i="95"/>
  <c r="AD3" i="93"/>
  <c r="AE3" i="93"/>
  <c r="AD9" i="91"/>
  <c r="AE9" i="91"/>
  <c r="AE7" i="72"/>
  <c r="AD7" i="72"/>
  <c r="AE7" i="99"/>
  <c r="AD7" i="99"/>
  <c r="AE15" i="98"/>
  <c r="AD15" i="98"/>
  <c r="AE3" i="96"/>
  <c r="AD3" i="96"/>
  <c r="AE9" i="94"/>
  <c r="AD9" i="94"/>
  <c r="AD5" i="91"/>
  <c r="AE5" i="91"/>
  <c r="AE12" i="90"/>
  <c r="AD12" i="90"/>
  <c r="AE4" i="85"/>
  <c r="AD4" i="85"/>
  <c r="AE3" i="81"/>
  <c r="AD3" i="81"/>
  <c r="AE13" i="77"/>
  <c r="AD13" i="77"/>
  <c r="AE3" i="52"/>
  <c r="AD3" i="52"/>
  <c r="AE10" i="101"/>
  <c r="AD10" i="101"/>
  <c r="AE4" i="100"/>
  <c r="AD4" i="100"/>
  <c r="AE3" i="99"/>
  <c r="AD3" i="99"/>
  <c r="AE4" i="98"/>
  <c r="AD4" i="98"/>
  <c r="AD5" i="95"/>
  <c r="AE5" i="95"/>
  <c r="AE5" i="94"/>
  <c r="AD5" i="94"/>
  <c r="AD14" i="94"/>
  <c r="AE14" i="94"/>
  <c r="AD4" i="92"/>
  <c r="AE4" i="92"/>
  <c r="AD7" i="91"/>
  <c r="AE7" i="91"/>
  <c r="AD7" i="90"/>
  <c r="AE7" i="90"/>
  <c r="AD7" i="89"/>
  <c r="AE7" i="89"/>
  <c r="AD15" i="84"/>
  <c r="AE15" i="84"/>
  <c r="AE7" i="77"/>
  <c r="AD7" i="77"/>
  <c r="AD11" i="90"/>
  <c r="AE11" i="90"/>
  <c r="AE15" i="89"/>
  <c r="AD15" i="89"/>
  <c r="AD4" i="83"/>
  <c r="AE4" i="83"/>
  <c r="AE9" i="77"/>
  <c r="AD9" i="77"/>
  <c r="AE7" i="102"/>
  <c r="AD7" i="102"/>
  <c r="AE13" i="102"/>
  <c r="AD13" i="102"/>
  <c r="AE9" i="101"/>
  <c r="AD9" i="101"/>
  <c r="AE6" i="100"/>
  <c r="AD6" i="100"/>
  <c r="AE14" i="100"/>
  <c r="AD14" i="100"/>
  <c r="AE13" i="99"/>
  <c r="AD13" i="99"/>
  <c r="AD4" i="95"/>
  <c r="AE4" i="95"/>
  <c r="AD10" i="93"/>
  <c r="AE10" i="93"/>
  <c r="AD3" i="90"/>
  <c r="AE3" i="90"/>
  <c r="AE8" i="89"/>
  <c r="AD8" i="89"/>
  <c r="AD12" i="85"/>
  <c r="AE12" i="85"/>
  <c r="AE11" i="77"/>
  <c r="AD11" i="77"/>
  <c r="AD10" i="88"/>
  <c r="AE10" i="88"/>
  <c r="AD8" i="87"/>
  <c r="AE8" i="87"/>
  <c r="AD5" i="86"/>
  <c r="AE5" i="86"/>
  <c r="AD5" i="85"/>
  <c r="AE5" i="85"/>
  <c r="AD10" i="84"/>
  <c r="AE10" i="84"/>
  <c r="AD14" i="83"/>
  <c r="AE14" i="83"/>
  <c r="AE12" i="82"/>
  <c r="AD12" i="82"/>
  <c r="AD11" i="81"/>
  <c r="AE11" i="81"/>
  <c r="AD15" i="80"/>
  <c r="AE15" i="80"/>
  <c r="AE10" i="79"/>
  <c r="AD10" i="79"/>
  <c r="AE13" i="78"/>
  <c r="AD13" i="78"/>
  <c r="AD11" i="88"/>
  <c r="AE11" i="88"/>
  <c r="AD9" i="87"/>
  <c r="AE9" i="87"/>
  <c r="AD3" i="85"/>
  <c r="AE3" i="85"/>
  <c r="AE8" i="84"/>
  <c r="AD8" i="84"/>
  <c r="AD13" i="83"/>
  <c r="AE13" i="83"/>
  <c r="AD8" i="82"/>
  <c r="AE8" i="82"/>
  <c r="AE9" i="81"/>
  <c r="AD9" i="81"/>
  <c r="AE8" i="80"/>
  <c r="AD8" i="80"/>
  <c r="AE8" i="79"/>
  <c r="AD8" i="79"/>
  <c r="AE4" i="76"/>
  <c r="AD4" i="76"/>
  <c r="AE7" i="88"/>
  <c r="AD7" i="88"/>
  <c r="AD7" i="87"/>
  <c r="AE7" i="87"/>
  <c r="AD4" i="86"/>
  <c r="AE4" i="86"/>
  <c r="AE6" i="85"/>
  <c r="AD6" i="85"/>
  <c r="AD9" i="84"/>
  <c r="AE9" i="84"/>
  <c r="AE17" i="83"/>
  <c r="AD17" i="83"/>
  <c r="AD13" i="81"/>
  <c r="AE13" i="81"/>
  <c r="AD7" i="79"/>
  <c r="AE7" i="79"/>
  <c r="AE8" i="77"/>
  <c r="AD8" i="77"/>
  <c r="AE3" i="76"/>
  <c r="AD3" i="76"/>
  <c r="AE11" i="76"/>
  <c r="AD11" i="76"/>
  <c r="AE13" i="75"/>
  <c r="AD13" i="75"/>
  <c r="AE4" i="74"/>
  <c r="AD4" i="74"/>
  <c r="AE5" i="73"/>
  <c r="AD5" i="73"/>
  <c r="AE13" i="73"/>
  <c r="AD13" i="73"/>
  <c r="AE10" i="74"/>
  <c r="AD10" i="74"/>
  <c r="AD6" i="73"/>
  <c r="AE6" i="73"/>
  <c r="AD14" i="73"/>
  <c r="AE14" i="73"/>
  <c r="AE8" i="75"/>
  <c r="AD8" i="75"/>
  <c r="AD11" i="74"/>
  <c r="AE11" i="74"/>
  <c r="AE12" i="52"/>
  <c r="AD12" i="52"/>
  <c r="AD4" i="102"/>
  <c r="AE4" i="102"/>
  <c r="AD8" i="72"/>
  <c r="AE8" i="72"/>
  <c r="AD10" i="99"/>
  <c r="AE10" i="99"/>
  <c r="AE13" i="98"/>
  <c r="AD13" i="98"/>
  <c r="AD14" i="97"/>
  <c r="AE14" i="97"/>
  <c r="AD10" i="94"/>
  <c r="AE10" i="94"/>
  <c r="AD6" i="91"/>
  <c r="AE6" i="91"/>
  <c r="AE9" i="72"/>
  <c r="AD9" i="72"/>
  <c r="AE13" i="100"/>
  <c r="AD13" i="100"/>
  <c r="AD4" i="97"/>
  <c r="AE4" i="97"/>
  <c r="AD10" i="96"/>
  <c r="AE10" i="96"/>
  <c r="AD7" i="93"/>
  <c r="AE7" i="93"/>
  <c r="AD13" i="91"/>
  <c r="AE13" i="91"/>
  <c r="AE7" i="97"/>
  <c r="AD7" i="97"/>
  <c r="AD8" i="96"/>
  <c r="AE8" i="96"/>
  <c r="AD4" i="94"/>
  <c r="AE4" i="94"/>
  <c r="AD8" i="93"/>
  <c r="AE8" i="93"/>
  <c r="AD14" i="91"/>
  <c r="AE14" i="91"/>
  <c r="AE11" i="72"/>
  <c r="AD11" i="72"/>
  <c r="AE9" i="99"/>
  <c r="AD9" i="99"/>
  <c r="AE5" i="97"/>
  <c r="AD5" i="97"/>
  <c r="AD6" i="96"/>
  <c r="AE6" i="96"/>
  <c r="AD4" i="93"/>
  <c r="AE4" i="93"/>
  <c r="AD10" i="91"/>
  <c r="AE10" i="91"/>
  <c r="AE6" i="89"/>
  <c r="AD6" i="89"/>
  <c r="AD15" i="85"/>
  <c r="AE15" i="85"/>
  <c r="AD15" i="81"/>
  <c r="AE15" i="81"/>
  <c r="AD15" i="52"/>
  <c r="AE15" i="52"/>
  <c r="AE8" i="102"/>
  <c r="AD8" i="102"/>
  <c r="AE3" i="101"/>
  <c r="AD3" i="101"/>
  <c r="AE11" i="101"/>
  <c r="AD11" i="101"/>
  <c r="AE5" i="100"/>
  <c r="AD5" i="100"/>
  <c r="AE4" i="99"/>
  <c r="AD4" i="99"/>
  <c r="AD11" i="96"/>
  <c r="AE11" i="96"/>
  <c r="AD8" i="95"/>
  <c r="AE8" i="95"/>
  <c r="AD6" i="94"/>
  <c r="AE6" i="94"/>
  <c r="AE6" i="93"/>
  <c r="AD6" i="93"/>
  <c r="AD9" i="92"/>
  <c r="AE9" i="92"/>
  <c r="AD12" i="91"/>
  <c r="AE12" i="91"/>
  <c r="AE9" i="86"/>
  <c r="AD9" i="86"/>
  <c r="AE11" i="82"/>
  <c r="AD11" i="82"/>
  <c r="AE15" i="77"/>
  <c r="AD15" i="77"/>
  <c r="AD5" i="89"/>
  <c r="AE5" i="89"/>
  <c r="AD4" i="88"/>
  <c r="AE4" i="88"/>
  <c r="AE16" i="83"/>
  <c r="AD16" i="83"/>
  <c r="AD13" i="52"/>
  <c r="AE13" i="52"/>
  <c r="AE10" i="102"/>
  <c r="AD10" i="102"/>
  <c r="AE4" i="101"/>
  <c r="AD4" i="101"/>
  <c r="AE12" i="101"/>
  <c r="AD12" i="101"/>
  <c r="AE7" i="100"/>
  <c r="AD7" i="100"/>
  <c r="AE6" i="99"/>
  <c r="AD6" i="99"/>
  <c r="AE6" i="98"/>
  <c r="AD6" i="98"/>
  <c r="AD6" i="95"/>
  <c r="AE6" i="95"/>
  <c r="AD13" i="93"/>
  <c r="AE13" i="93"/>
  <c r="AD3" i="91"/>
  <c r="AE3" i="91"/>
  <c r="AE8" i="90"/>
  <c r="AD8" i="90"/>
  <c r="AE13" i="89"/>
  <c r="AD13" i="89"/>
  <c r="AD7" i="83"/>
  <c r="AE7" i="83"/>
  <c r="AE15" i="76"/>
  <c r="AD15" i="76"/>
  <c r="AD13" i="88"/>
  <c r="AE13" i="88"/>
  <c r="AE11" i="87"/>
  <c r="AD11" i="87"/>
  <c r="AD7" i="86"/>
  <c r="AE7" i="86"/>
  <c r="AE10" i="85"/>
  <c r="AD10" i="85"/>
  <c r="AD13" i="84"/>
  <c r="AE13" i="84"/>
  <c r="AE6" i="82"/>
  <c r="AD6" i="82"/>
  <c r="AE6" i="81"/>
  <c r="AD6" i="81"/>
  <c r="AE14" i="81"/>
  <c r="AD14" i="81"/>
  <c r="AD3" i="79"/>
  <c r="AE3" i="79"/>
  <c r="AE12" i="79"/>
  <c r="AD12" i="79"/>
  <c r="AE7" i="78"/>
  <c r="AD7" i="78"/>
  <c r="AE13" i="76"/>
  <c r="AD13" i="76"/>
  <c r="AD12" i="88"/>
  <c r="AE12" i="88"/>
  <c r="AD12" i="87"/>
  <c r="AE12" i="87"/>
  <c r="AE8" i="85"/>
  <c r="AD8" i="85"/>
  <c r="AD11" i="84"/>
  <c r="AE11" i="84"/>
  <c r="AE15" i="83"/>
  <c r="AD15" i="83"/>
  <c r="AD4" i="81"/>
  <c r="AE4" i="81"/>
  <c r="AE12" i="81"/>
  <c r="AD12" i="81"/>
  <c r="AD12" i="80"/>
  <c r="AE12" i="80"/>
  <c r="AD15" i="79"/>
  <c r="AE15" i="79"/>
  <c r="AD8" i="78"/>
  <c r="AE8" i="78"/>
  <c r="AE6" i="76"/>
  <c r="AD6" i="76"/>
  <c r="AD9" i="88"/>
  <c r="AE9" i="88"/>
  <c r="AD10" i="87"/>
  <c r="AE10" i="87"/>
  <c r="AD6" i="86"/>
  <c r="AE6" i="86"/>
  <c r="AD9" i="85"/>
  <c r="AE9" i="85"/>
  <c r="AE14" i="84"/>
  <c r="AD14" i="84"/>
  <c r="AE4" i="82"/>
  <c r="AD4" i="82"/>
  <c r="AE4" i="80"/>
  <c r="AD4" i="80"/>
  <c r="AD9" i="79"/>
  <c r="AE9" i="79"/>
  <c r="AE10" i="77"/>
  <c r="AD10" i="77"/>
  <c r="AE5" i="76"/>
  <c r="AD5" i="76"/>
  <c r="AE7" i="75"/>
  <c r="AD7" i="75"/>
  <c r="AD14" i="74"/>
  <c r="AE14" i="74"/>
  <c r="AE5" i="74"/>
  <c r="AD5" i="74"/>
  <c r="AD7" i="73"/>
  <c r="AE7" i="73"/>
  <c r="AE15" i="73"/>
  <c r="AD15" i="73"/>
  <c r="AE6" i="75"/>
  <c r="AD6" i="75"/>
  <c r="AD15" i="74"/>
  <c r="AE15" i="74"/>
  <c r="AD8" i="73"/>
  <c r="AE8" i="73"/>
  <c r="AE12" i="76"/>
  <c r="AD12" i="76"/>
  <c r="AE11" i="75"/>
  <c r="AD11" i="75"/>
  <c r="AD13" i="74"/>
  <c r="AE13" i="74"/>
  <c r="AD6" i="72"/>
  <c r="AE6" i="72"/>
  <c r="AD12" i="98"/>
  <c r="AE12" i="98"/>
  <c r="AD12" i="72"/>
  <c r="AE12" i="72"/>
  <c r="AE15" i="99"/>
  <c r="AD15" i="99"/>
  <c r="AE3" i="97"/>
  <c r="AD3" i="97"/>
  <c r="AD4" i="96"/>
  <c r="AE4" i="96"/>
  <c r="AD11" i="93"/>
  <c r="AE11" i="93"/>
  <c r="AE14" i="52"/>
  <c r="AD14" i="52"/>
  <c r="AE13" i="72"/>
  <c r="AD13" i="72"/>
  <c r="AD8" i="99"/>
  <c r="AE8" i="99"/>
  <c r="AE9" i="97"/>
  <c r="AD9" i="97"/>
  <c r="AD13" i="95"/>
  <c r="AE13" i="95"/>
  <c r="AD12" i="93"/>
  <c r="AE12" i="93"/>
  <c r="AD4" i="52"/>
  <c r="AE4" i="52"/>
  <c r="AD10" i="97"/>
  <c r="AE10" i="97"/>
  <c r="AD7" i="95"/>
  <c r="AE7" i="95"/>
  <c r="AE7" i="94"/>
  <c r="AD7" i="94"/>
  <c r="AD6" i="92"/>
  <c r="AE6" i="92"/>
  <c r="AE10" i="52"/>
  <c r="AD10" i="52"/>
  <c r="AD12" i="100"/>
  <c r="AE12" i="100"/>
  <c r="AE7" i="98"/>
  <c r="AD7" i="98"/>
  <c r="AD8" i="97"/>
  <c r="AE8" i="97"/>
  <c r="AE12" i="96"/>
  <c r="AD12" i="96"/>
  <c r="AD15" i="93"/>
  <c r="AE15" i="93"/>
  <c r="AE6" i="90"/>
  <c r="AD6" i="90"/>
  <c r="AD9" i="89"/>
  <c r="AE9" i="89"/>
  <c r="AE12" i="84"/>
  <c r="AD12" i="84"/>
  <c r="AD9" i="80"/>
  <c r="AE9" i="80"/>
  <c r="AD11" i="52"/>
  <c r="AE11" i="52"/>
  <c r="AE9" i="102"/>
  <c r="AD9" i="102"/>
  <c r="AE6" i="101"/>
  <c r="AD6" i="101"/>
  <c r="AE14" i="101"/>
  <c r="AD14" i="101"/>
  <c r="AE8" i="100"/>
  <c r="AD8" i="100"/>
  <c r="AE5" i="99"/>
  <c r="AD5" i="99"/>
  <c r="AD14" i="96"/>
  <c r="AE14" i="96"/>
  <c r="AD10" i="95"/>
  <c r="AE10" i="95"/>
  <c r="AD8" i="94"/>
  <c r="AE8" i="94"/>
  <c r="AD9" i="93"/>
  <c r="AE9" i="93"/>
  <c r="AD12" i="92"/>
  <c r="AE12" i="92"/>
  <c r="AD15" i="91"/>
  <c r="AE15" i="91"/>
  <c r="AD13" i="90"/>
  <c r="AE13" i="90"/>
  <c r="AD7" i="85"/>
  <c r="AE7" i="85"/>
  <c r="AD11" i="80"/>
  <c r="AE11" i="80"/>
  <c r="AD5" i="90"/>
  <c r="AE5" i="90"/>
  <c r="AD10" i="89"/>
  <c r="AE10" i="89"/>
  <c r="AD12" i="86"/>
  <c r="AE12" i="86"/>
  <c r="AE13" i="82"/>
  <c r="AD13" i="82"/>
  <c r="AD9" i="52"/>
  <c r="AE9" i="52"/>
  <c r="AE11" i="102"/>
  <c r="AD11" i="102"/>
  <c r="AE5" i="101"/>
  <c r="AD5" i="101"/>
  <c r="AE13" i="101"/>
  <c r="AD13" i="101"/>
  <c r="AE10" i="100"/>
  <c r="AD10" i="100"/>
  <c r="AE11" i="99"/>
  <c r="AD11" i="99"/>
  <c r="AE13" i="96"/>
  <c r="AD13" i="96"/>
  <c r="AE15" i="94"/>
  <c r="AD15" i="94"/>
  <c r="AE5" i="92"/>
  <c r="AD5" i="92"/>
  <c r="AD8" i="91"/>
  <c r="AF8" i="91" s="1"/>
  <c r="AE8" i="91"/>
  <c r="AD14" i="89"/>
  <c r="AE14" i="89"/>
  <c r="AE14" i="79"/>
  <c r="AD14" i="79"/>
  <c r="AE5" i="88"/>
  <c r="AD5" i="88"/>
  <c r="AE3" i="87"/>
  <c r="AD3" i="87"/>
  <c r="AD14" i="87"/>
  <c r="AE14" i="87"/>
  <c r="AD10" i="86"/>
  <c r="AE10" i="86"/>
  <c r="AD13" i="85"/>
  <c r="AE13" i="85"/>
  <c r="AD5" i="83"/>
  <c r="AE5" i="83"/>
  <c r="AD7" i="82"/>
  <c r="AE7" i="82"/>
  <c r="AE7" i="81"/>
  <c r="AD7" i="81"/>
  <c r="AD3" i="80"/>
  <c r="AE3" i="80"/>
  <c r="AD5" i="79"/>
  <c r="AE5" i="79"/>
  <c r="AD3" i="78"/>
  <c r="AE3" i="78"/>
  <c r="AE9" i="78"/>
  <c r="AD9" i="78"/>
  <c r="AE4" i="75"/>
  <c r="AD4" i="75"/>
  <c r="AE14" i="88"/>
  <c r="AD14" i="88"/>
  <c r="AD8" i="86"/>
  <c r="AE8" i="86"/>
  <c r="AD11" i="85"/>
  <c r="AE11" i="85"/>
  <c r="AD3" i="83"/>
  <c r="AE3" i="83"/>
  <c r="AE3" i="82"/>
  <c r="AD3" i="82"/>
  <c r="AE5" i="81"/>
  <c r="AD5" i="81"/>
  <c r="AD5" i="80"/>
  <c r="AE5" i="80"/>
  <c r="AD14" i="80"/>
  <c r="AE14" i="80"/>
  <c r="AD4" i="78"/>
  <c r="AE4" i="78"/>
  <c r="AD10" i="78"/>
  <c r="AE10" i="78"/>
  <c r="AE8" i="76"/>
  <c r="AD8" i="76"/>
  <c r="AE15" i="88"/>
  <c r="AD15" i="88"/>
  <c r="AE13" i="87"/>
  <c r="AD13" i="87"/>
  <c r="AD11" i="86"/>
  <c r="AE11" i="86"/>
  <c r="AD14" i="85"/>
  <c r="AF14" i="85" s="1"/>
  <c r="AE14" i="85"/>
  <c r="AE6" i="83"/>
  <c r="AD6" i="83"/>
  <c r="AE14" i="82"/>
  <c r="AD14" i="82"/>
  <c r="AE6" i="80"/>
  <c r="AD6" i="80"/>
  <c r="AE4" i="77"/>
  <c r="AD4" i="77"/>
  <c r="AD12" i="77"/>
  <c r="AE12" i="77"/>
  <c r="AE7" i="76"/>
  <c r="AD7" i="76"/>
  <c r="AE5" i="75"/>
  <c r="AD5" i="75"/>
  <c r="AE16" i="74"/>
  <c r="AD16" i="74"/>
  <c r="AE12" i="75"/>
  <c r="AD12" i="75"/>
  <c r="AD9" i="74"/>
  <c r="AE9" i="74"/>
  <c r="AE9" i="73"/>
  <c r="AD9" i="73"/>
  <c r="AE9" i="75"/>
  <c r="AD9" i="75"/>
  <c r="AD17" i="74"/>
  <c r="AE17" i="74"/>
  <c r="AD10" i="73"/>
  <c r="AE10" i="73"/>
  <c r="AE14" i="76"/>
  <c r="AD14" i="76"/>
  <c r="AE3" i="74"/>
  <c r="AD3" i="74"/>
  <c r="AD3" i="73"/>
  <c r="AE3" i="73"/>
  <c r="E9" i="92"/>
  <c r="G9" i="92" s="1"/>
  <c r="E14" i="94"/>
  <c r="I14" i="94" s="1"/>
  <c r="E9" i="99"/>
  <c r="I9" i="99" s="1"/>
  <c r="E9" i="102"/>
  <c r="I9" i="102" s="1"/>
  <c r="E11" i="102"/>
  <c r="I16" i="102"/>
  <c r="G16" i="102"/>
  <c r="H16" i="102"/>
  <c r="J16" i="102"/>
  <c r="E8" i="101"/>
  <c r="F8" i="101" s="1"/>
  <c r="E12" i="102"/>
  <c r="J20" i="102"/>
  <c r="I20" i="102"/>
  <c r="G20" i="102"/>
  <c r="H20" i="102"/>
  <c r="E11" i="92"/>
  <c r="I11" i="92" s="1"/>
  <c r="E10" i="93"/>
  <c r="G10" i="93" s="1"/>
  <c r="E8" i="93"/>
  <c r="I8" i="93" s="1"/>
  <c r="E8" i="98"/>
  <c r="F8" i="98" s="1"/>
  <c r="E7" i="101"/>
  <c r="J7" i="101" s="1"/>
  <c r="E13" i="97"/>
  <c r="G13" i="97" s="1"/>
  <c r="E14" i="100"/>
  <c r="I14" i="100" s="1"/>
  <c r="H19" i="102"/>
  <c r="G19" i="102"/>
  <c r="J19" i="102"/>
  <c r="I19" i="102"/>
  <c r="J8" i="102"/>
  <c r="F8" i="102"/>
  <c r="I8" i="102"/>
  <c r="G8" i="102"/>
  <c r="H8" i="102"/>
  <c r="J18" i="102"/>
  <c r="H18" i="102"/>
  <c r="G18" i="102"/>
  <c r="I18" i="102"/>
  <c r="E12" i="97"/>
  <c r="H12" i="97" s="1"/>
  <c r="E7" i="98"/>
  <c r="H7" i="98" s="1"/>
  <c r="E9" i="98"/>
  <c r="H9" i="98" s="1"/>
  <c r="E11" i="97"/>
  <c r="F11" i="97" s="1"/>
  <c r="E10" i="98"/>
  <c r="I10" i="98" s="1"/>
  <c r="E7" i="100"/>
  <c r="G7" i="100" s="1"/>
  <c r="E7" i="102"/>
  <c r="H17" i="102"/>
  <c r="I17" i="102"/>
  <c r="G17" i="102"/>
  <c r="J17" i="102"/>
  <c r="E10" i="102"/>
  <c r="G19" i="97"/>
  <c r="H19" i="97"/>
  <c r="I19" i="97"/>
  <c r="J19" i="97"/>
  <c r="I8" i="100"/>
  <c r="J8" i="100"/>
  <c r="F8" i="100"/>
  <c r="H8" i="100"/>
  <c r="G8" i="100"/>
  <c r="G21" i="100"/>
  <c r="H21" i="100"/>
  <c r="J21" i="100"/>
  <c r="I21" i="100"/>
  <c r="J14" i="101"/>
  <c r="G14" i="101"/>
  <c r="H14" i="101"/>
  <c r="I14" i="101"/>
  <c r="H17" i="101"/>
  <c r="I17" i="101"/>
  <c r="J17" i="101"/>
  <c r="G17" i="101"/>
  <c r="I20" i="100"/>
  <c r="J20" i="100"/>
  <c r="H20" i="100"/>
  <c r="G20" i="100"/>
  <c r="J13" i="97"/>
  <c r="G9" i="101"/>
  <c r="H9" i="101"/>
  <c r="J9" i="101"/>
  <c r="I9" i="101"/>
  <c r="F9" i="101"/>
  <c r="E10" i="81"/>
  <c r="G10" i="81" s="1"/>
  <c r="E8" i="91"/>
  <c r="J8" i="91" s="1"/>
  <c r="E11" i="93"/>
  <c r="H11" i="93" s="1"/>
  <c r="E9" i="96"/>
  <c r="J9" i="96" s="1"/>
  <c r="E8" i="95"/>
  <c r="H8" i="95" s="1"/>
  <c r="J16" i="101"/>
  <c r="G16" i="101"/>
  <c r="I16" i="101"/>
  <c r="H16" i="101"/>
  <c r="J19" i="99"/>
  <c r="G19" i="99"/>
  <c r="I19" i="99"/>
  <c r="H19" i="99"/>
  <c r="E10" i="97"/>
  <c r="E10" i="99"/>
  <c r="G19" i="100"/>
  <c r="H19" i="100"/>
  <c r="I19" i="100"/>
  <c r="J19" i="100"/>
  <c r="I20" i="97"/>
  <c r="J20" i="97"/>
  <c r="G20" i="97"/>
  <c r="H20" i="97"/>
  <c r="G14" i="98"/>
  <c r="H14" i="98"/>
  <c r="J14" i="98"/>
  <c r="I14" i="98"/>
  <c r="E12" i="100"/>
  <c r="E7" i="99"/>
  <c r="H20" i="99"/>
  <c r="I20" i="99"/>
  <c r="G20" i="99"/>
  <c r="J20" i="99"/>
  <c r="I17" i="98"/>
  <c r="J17" i="98"/>
  <c r="H17" i="98"/>
  <c r="G17" i="98"/>
  <c r="E11" i="100"/>
  <c r="E10" i="101"/>
  <c r="G21" i="97"/>
  <c r="H21" i="97"/>
  <c r="J21" i="97"/>
  <c r="I21" i="97"/>
  <c r="H16" i="99"/>
  <c r="I16" i="99"/>
  <c r="G16" i="99"/>
  <c r="J16" i="99"/>
  <c r="H12" i="99"/>
  <c r="I12" i="99"/>
  <c r="F12" i="99"/>
  <c r="G12" i="99"/>
  <c r="J12" i="99"/>
  <c r="I18" i="97"/>
  <c r="J18" i="97"/>
  <c r="H18" i="97"/>
  <c r="G18" i="97"/>
  <c r="J17" i="99"/>
  <c r="G17" i="99"/>
  <c r="H17" i="99"/>
  <c r="I17" i="99"/>
  <c r="J18" i="101"/>
  <c r="G18" i="101"/>
  <c r="H18" i="101"/>
  <c r="I18" i="101"/>
  <c r="H18" i="99"/>
  <c r="I18" i="99"/>
  <c r="G18" i="99"/>
  <c r="J18" i="99"/>
  <c r="I15" i="98"/>
  <c r="J15" i="98"/>
  <c r="G15" i="98"/>
  <c r="H15" i="98"/>
  <c r="I22" i="100"/>
  <c r="J22" i="100"/>
  <c r="G22" i="100"/>
  <c r="H22" i="100"/>
  <c r="E9" i="94"/>
  <c r="J9" i="94" s="1"/>
  <c r="E9" i="97"/>
  <c r="E13" i="100"/>
  <c r="E8" i="97"/>
  <c r="G16" i="98"/>
  <c r="H16" i="98"/>
  <c r="I16" i="98"/>
  <c r="J16" i="98"/>
  <c r="E14" i="97"/>
  <c r="E9" i="100"/>
  <c r="E7" i="97"/>
  <c r="I22" i="97"/>
  <c r="J22" i="97"/>
  <c r="H22" i="97"/>
  <c r="G22" i="97"/>
  <c r="G18" i="98"/>
  <c r="H18" i="98"/>
  <c r="I18" i="98"/>
  <c r="J18" i="98"/>
  <c r="E11" i="99"/>
  <c r="E10" i="100"/>
  <c r="H15" i="101"/>
  <c r="I15" i="101"/>
  <c r="G15" i="101"/>
  <c r="J15" i="101"/>
  <c r="E8" i="99"/>
  <c r="I18" i="100"/>
  <c r="J18" i="100"/>
  <c r="G18" i="100"/>
  <c r="H18" i="100"/>
  <c r="J16" i="96"/>
  <c r="I16" i="96"/>
  <c r="H16" i="96"/>
  <c r="G16" i="96"/>
  <c r="E9" i="82"/>
  <c r="J9" i="82" s="1"/>
  <c r="E10" i="84"/>
  <c r="I10" i="84" s="1"/>
  <c r="E14" i="83"/>
  <c r="F14" i="83" s="1"/>
  <c r="E9" i="86"/>
  <c r="G9" i="86" s="1"/>
  <c r="E7" i="87"/>
  <c r="J7" i="87" s="1"/>
  <c r="E14" i="86"/>
  <c r="H18" i="92"/>
  <c r="J18" i="92"/>
  <c r="G18" i="92"/>
  <c r="I18" i="92"/>
  <c r="E10" i="92"/>
  <c r="J17" i="92"/>
  <c r="I17" i="92"/>
  <c r="H17" i="92"/>
  <c r="G17" i="92"/>
  <c r="E13" i="93"/>
  <c r="E12" i="92"/>
  <c r="E11" i="94"/>
  <c r="E10" i="95"/>
  <c r="H17" i="96"/>
  <c r="G17" i="96"/>
  <c r="J17" i="96"/>
  <c r="I17" i="96"/>
  <c r="G22" i="93"/>
  <c r="J22" i="93"/>
  <c r="I22" i="93"/>
  <c r="H22" i="93"/>
  <c r="E12" i="96"/>
  <c r="J19" i="94"/>
  <c r="I19" i="94"/>
  <c r="H19" i="94"/>
  <c r="G19" i="94"/>
  <c r="E7" i="96"/>
  <c r="J20" i="96"/>
  <c r="I20" i="96"/>
  <c r="H20" i="96"/>
  <c r="G20" i="96"/>
  <c r="E12" i="94"/>
  <c r="I16" i="95"/>
  <c r="H16" i="95"/>
  <c r="G16" i="95"/>
  <c r="J16" i="95"/>
  <c r="E11" i="88"/>
  <c r="I11" i="88" s="1"/>
  <c r="E11" i="91"/>
  <c r="J11" i="91" s="1"/>
  <c r="E7" i="92"/>
  <c r="H20" i="92"/>
  <c r="G20" i="92"/>
  <c r="J20" i="92"/>
  <c r="I20" i="92"/>
  <c r="E14" i="87"/>
  <c r="J19" i="92"/>
  <c r="I19" i="92"/>
  <c r="G19" i="92"/>
  <c r="H19" i="92"/>
  <c r="E9" i="93"/>
  <c r="E7" i="93"/>
  <c r="H18" i="94"/>
  <c r="G18" i="94"/>
  <c r="J18" i="94"/>
  <c r="I18" i="94"/>
  <c r="H19" i="96"/>
  <c r="G19" i="96"/>
  <c r="J19" i="96"/>
  <c r="I19" i="96"/>
  <c r="E10" i="94"/>
  <c r="G15" i="95"/>
  <c r="J15" i="95"/>
  <c r="I15" i="95"/>
  <c r="H15" i="95"/>
  <c r="E14" i="93"/>
  <c r="J21" i="94"/>
  <c r="I21" i="94"/>
  <c r="H21" i="94"/>
  <c r="G21" i="94"/>
  <c r="E11" i="96"/>
  <c r="I19" i="93"/>
  <c r="H19" i="93"/>
  <c r="G19" i="93"/>
  <c r="J19" i="93"/>
  <c r="E7" i="95"/>
  <c r="I18" i="95"/>
  <c r="H18" i="95"/>
  <c r="G18" i="95"/>
  <c r="J18" i="95"/>
  <c r="H13" i="86"/>
  <c r="J13" i="86"/>
  <c r="I13" i="86"/>
  <c r="G13" i="86"/>
  <c r="F13" i="86"/>
  <c r="H20" i="94"/>
  <c r="G20" i="94"/>
  <c r="J20" i="94"/>
  <c r="I20" i="94"/>
  <c r="G18" i="93"/>
  <c r="J18" i="93"/>
  <c r="I18" i="93"/>
  <c r="H18" i="93"/>
  <c r="G17" i="95"/>
  <c r="J17" i="95"/>
  <c r="I17" i="95"/>
  <c r="H17" i="95"/>
  <c r="I21" i="93"/>
  <c r="H21" i="93"/>
  <c r="G21" i="93"/>
  <c r="J21" i="93"/>
  <c r="E10" i="96"/>
  <c r="E12" i="83"/>
  <c r="J12" i="83" s="1"/>
  <c r="E11" i="83"/>
  <c r="I11" i="83" s="1"/>
  <c r="E8" i="86"/>
  <c r="J8" i="86" s="1"/>
  <c r="E7" i="90"/>
  <c r="J7" i="90" s="1"/>
  <c r="H16" i="92"/>
  <c r="J16" i="92"/>
  <c r="G16" i="92"/>
  <c r="I16" i="92"/>
  <c r="E13" i="87"/>
  <c r="E12" i="93"/>
  <c r="E8" i="92"/>
  <c r="E7" i="94"/>
  <c r="H22" i="94"/>
  <c r="G22" i="94"/>
  <c r="J22" i="94"/>
  <c r="I22" i="94"/>
  <c r="G20" i="93"/>
  <c r="J20" i="93"/>
  <c r="I20" i="93"/>
  <c r="H20" i="93"/>
  <c r="E9" i="95"/>
  <c r="E8" i="96"/>
  <c r="E13" i="94"/>
  <c r="J18" i="96"/>
  <c r="I18" i="96"/>
  <c r="H18" i="96"/>
  <c r="G18" i="96"/>
  <c r="E8" i="94"/>
  <c r="I14" i="95"/>
  <c r="H14" i="95"/>
  <c r="G14" i="95"/>
  <c r="J14" i="95"/>
  <c r="G20" i="88"/>
  <c r="J20" i="88"/>
  <c r="H20" i="88"/>
  <c r="I20" i="88"/>
  <c r="J19" i="84"/>
  <c r="I19" i="84"/>
  <c r="G19" i="84"/>
  <c r="H19" i="84"/>
  <c r="J15" i="89"/>
  <c r="I15" i="89"/>
  <c r="G15" i="89"/>
  <c r="H15" i="89"/>
  <c r="I19" i="88"/>
  <c r="H19" i="88"/>
  <c r="J19" i="88"/>
  <c r="G19" i="88"/>
  <c r="I18" i="90"/>
  <c r="H18" i="90"/>
  <c r="J18" i="90"/>
  <c r="G18" i="90"/>
  <c r="H14" i="82"/>
  <c r="G14" i="82"/>
  <c r="I14" i="82"/>
  <c r="J14" i="82"/>
  <c r="E9" i="85"/>
  <c r="G20" i="83"/>
  <c r="J20" i="83"/>
  <c r="H20" i="83"/>
  <c r="I20" i="83"/>
  <c r="E8" i="82"/>
  <c r="H18" i="84"/>
  <c r="G18" i="84"/>
  <c r="I18" i="84"/>
  <c r="J18" i="84"/>
  <c r="E12" i="91"/>
  <c r="E13" i="84"/>
  <c r="E14" i="88"/>
  <c r="I21" i="83"/>
  <c r="H21" i="83"/>
  <c r="J21" i="83"/>
  <c r="G21" i="83"/>
  <c r="E10" i="87"/>
  <c r="E10" i="86"/>
  <c r="H20" i="87"/>
  <c r="G20" i="87"/>
  <c r="I20" i="87"/>
  <c r="J20" i="87"/>
  <c r="G22" i="88"/>
  <c r="J22" i="88"/>
  <c r="H22" i="88"/>
  <c r="I22" i="88"/>
  <c r="J18" i="85"/>
  <c r="I18" i="85"/>
  <c r="G18" i="85"/>
  <c r="H18" i="85"/>
  <c r="E12" i="88"/>
  <c r="I19" i="86"/>
  <c r="H19" i="86"/>
  <c r="J19" i="86"/>
  <c r="G19" i="86"/>
  <c r="E7" i="88"/>
  <c r="E10" i="90"/>
  <c r="H19" i="91"/>
  <c r="G19" i="91"/>
  <c r="I19" i="91"/>
  <c r="J19" i="91"/>
  <c r="J13" i="89"/>
  <c r="I13" i="89"/>
  <c r="G13" i="89"/>
  <c r="H13" i="89"/>
  <c r="E7" i="91"/>
  <c r="J22" i="91"/>
  <c r="I22" i="91"/>
  <c r="G22" i="91"/>
  <c r="H22" i="91"/>
  <c r="I16" i="90"/>
  <c r="H16" i="90"/>
  <c r="J16" i="90"/>
  <c r="G16" i="90"/>
  <c r="H20" i="84"/>
  <c r="G20" i="84"/>
  <c r="I20" i="84"/>
  <c r="J20" i="84"/>
  <c r="H8" i="84"/>
  <c r="G8" i="84"/>
  <c r="I8" i="84"/>
  <c r="F8" i="84"/>
  <c r="J8" i="84"/>
  <c r="G15" i="90"/>
  <c r="J15" i="90"/>
  <c r="H15" i="90"/>
  <c r="I15" i="90"/>
  <c r="H22" i="87"/>
  <c r="G22" i="87"/>
  <c r="I22" i="87"/>
  <c r="J22" i="87"/>
  <c r="J19" i="87"/>
  <c r="I19" i="87"/>
  <c r="G19" i="87"/>
  <c r="H19" i="87"/>
  <c r="I21" i="86"/>
  <c r="H21" i="86"/>
  <c r="J21" i="86"/>
  <c r="G21" i="86"/>
  <c r="H12" i="89"/>
  <c r="G12" i="89"/>
  <c r="I12" i="89"/>
  <c r="J12" i="89"/>
  <c r="H21" i="91"/>
  <c r="G21" i="91"/>
  <c r="I21" i="91"/>
  <c r="J21" i="91"/>
  <c r="E7" i="81"/>
  <c r="I7" i="81" s="1"/>
  <c r="G22" i="83"/>
  <c r="J22" i="83"/>
  <c r="H22" i="83"/>
  <c r="I22" i="83"/>
  <c r="H18" i="82"/>
  <c r="G18" i="82"/>
  <c r="I18" i="82"/>
  <c r="J18" i="82"/>
  <c r="E10" i="82"/>
  <c r="J15" i="82"/>
  <c r="I15" i="82"/>
  <c r="H15" i="82"/>
  <c r="G15" i="82"/>
  <c r="G15" i="85"/>
  <c r="J15" i="85"/>
  <c r="H15" i="85"/>
  <c r="I15" i="85"/>
  <c r="E13" i="83"/>
  <c r="E7" i="84"/>
  <c r="H22" i="84"/>
  <c r="G22" i="84"/>
  <c r="I22" i="84"/>
  <c r="J22" i="84"/>
  <c r="G18" i="86"/>
  <c r="J18" i="86"/>
  <c r="H18" i="86"/>
  <c r="I18" i="86"/>
  <c r="J21" i="84"/>
  <c r="I21" i="84"/>
  <c r="G21" i="84"/>
  <c r="H21" i="84"/>
  <c r="E12" i="84"/>
  <c r="J16" i="85"/>
  <c r="I16" i="85"/>
  <c r="H16" i="85"/>
  <c r="G16" i="85"/>
  <c r="H17" i="85"/>
  <c r="G17" i="85"/>
  <c r="I17" i="85"/>
  <c r="J17" i="85"/>
  <c r="E11" i="87"/>
  <c r="E10" i="88"/>
  <c r="E9" i="90"/>
  <c r="E12" i="86"/>
  <c r="J21" i="87"/>
  <c r="I21" i="87"/>
  <c r="G21" i="87"/>
  <c r="H21" i="87"/>
  <c r="E7" i="86"/>
  <c r="E8" i="87"/>
  <c r="H14" i="89"/>
  <c r="G14" i="89"/>
  <c r="I14" i="89"/>
  <c r="J14" i="89"/>
  <c r="E9" i="91"/>
  <c r="E8" i="90"/>
  <c r="J18" i="91"/>
  <c r="I18" i="91"/>
  <c r="G18" i="91"/>
  <c r="H18" i="91"/>
  <c r="I21" i="88"/>
  <c r="H21" i="88"/>
  <c r="J21" i="88"/>
  <c r="G21" i="88"/>
  <c r="E10" i="91"/>
  <c r="H16" i="82"/>
  <c r="G16" i="82"/>
  <c r="J16" i="82"/>
  <c r="I16" i="82"/>
  <c r="J7" i="83"/>
  <c r="F7" i="83"/>
  <c r="I7" i="83"/>
  <c r="H7" i="83"/>
  <c r="G7" i="83"/>
  <c r="G22" i="86"/>
  <c r="J22" i="86"/>
  <c r="H22" i="86"/>
  <c r="I22" i="86"/>
  <c r="I14" i="85"/>
  <c r="H14" i="85"/>
  <c r="J14" i="85"/>
  <c r="G14" i="85"/>
  <c r="E7" i="82"/>
  <c r="E8" i="83"/>
  <c r="E14" i="84"/>
  <c r="J17" i="82"/>
  <c r="I17" i="82"/>
  <c r="G17" i="82"/>
  <c r="H17" i="82"/>
  <c r="G18" i="83"/>
  <c r="J18" i="83"/>
  <c r="H18" i="83"/>
  <c r="I18" i="83"/>
  <c r="E11" i="84"/>
  <c r="E10" i="85"/>
  <c r="G18" i="88"/>
  <c r="J18" i="88"/>
  <c r="H18" i="88"/>
  <c r="I18" i="88"/>
  <c r="E9" i="84"/>
  <c r="E8" i="85"/>
  <c r="E9" i="88"/>
  <c r="I19" i="83"/>
  <c r="H19" i="83"/>
  <c r="J19" i="83"/>
  <c r="G19" i="83"/>
  <c r="E7" i="85"/>
  <c r="G20" i="86"/>
  <c r="J20" i="86"/>
  <c r="H20" i="86"/>
  <c r="I20" i="86"/>
  <c r="H18" i="87"/>
  <c r="G18" i="87"/>
  <c r="I18" i="87"/>
  <c r="J18" i="87"/>
  <c r="E13" i="88"/>
  <c r="G17" i="90"/>
  <c r="J17" i="90"/>
  <c r="H17" i="90"/>
  <c r="I17" i="90"/>
  <c r="E9" i="87"/>
  <c r="E8" i="88"/>
  <c r="E11" i="86"/>
  <c r="E12" i="87"/>
  <c r="E7" i="89"/>
  <c r="H16" i="89"/>
  <c r="G16" i="89"/>
  <c r="I16" i="89"/>
  <c r="J16" i="89"/>
  <c r="E13" i="91"/>
  <c r="J20" i="91"/>
  <c r="I20" i="91"/>
  <c r="G20" i="91"/>
  <c r="H20" i="91"/>
  <c r="E8" i="89"/>
  <c r="I14" i="90"/>
  <c r="H14" i="90"/>
  <c r="J14" i="90"/>
  <c r="G14" i="90"/>
  <c r="E14" i="91"/>
  <c r="H21" i="81"/>
  <c r="J21" i="81"/>
  <c r="I21" i="81"/>
  <c r="G21" i="81"/>
  <c r="E9" i="81"/>
  <c r="E8" i="81"/>
  <c r="J22" i="81"/>
  <c r="G22" i="81"/>
  <c r="I22" i="81"/>
  <c r="H22" i="81"/>
  <c r="F7" i="81"/>
  <c r="H19" i="81"/>
  <c r="I19" i="81"/>
  <c r="G19" i="81"/>
  <c r="J19" i="81"/>
  <c r="E14" i="81"/>
  <c r="E13" i="81"/>
  <c r="J18" i="81"/>
  <c r="I18" i="81"/>
  <c r="G18" i="81"/>
  <c r="H18" i="81"/>
  <c r="E11" i="81"/>
  <c r="J20" i="81"/>
  <c r="G20" i="81"/>
  <c r="I20" i="81"/>
  <c r="H20" i="81"/>
  <c r="E12" i="81"/>
  <c r="H17" i="80"/>
  <c r="J17" i="80"/>
  <c r="G17" i="80"/>
  <c r="I17" i="80"/>
  <c r="J18" i="80"/>
  <c r="I18" i="80"/>
  <c r="H18" i="80"/>
  <c r="G18" i="80"/>
  <c r="E7" i="80"/>
  <c r="E9" i="80"/>
  <c r="E8" i="80"/>
  <c r="J16" i="80"/>
  <c r="I16" i="80"/>
  <c r="H16" i="80"/>
  <c r="G16" i="80"/>
  <c r="J14" i="80"/>
  <c r="H14" i="80"/>
  <c r="I14" i="80"/>
  <c r="G14" i="80"/>
  <c r="H15" i="80"/>
  <c r="G15" i="80"/>
  <c r="J15" i="80"/>
  <c r="I15" i="80"/>
  <c r="E10" i="80"/>
  <c r="J18" i="79"/>
  <c r="I18" i="79"/>
  <c r="H18" i="79"/>
  <c r="G18" i="79"/>
  <c r="E9" i="79"/>
  <c r="J14" i="79"/>
  <c r="I14" i="79"/>
  <c r="H14" i="79"/>
  <c r="G14" i="79"/>
  <c r="H17" i="79"/>
  <c r="G17" i="79"/>
  <c r="I17" i="79"/>
  <c r="J17" i="79"/>
  <c r="E8" i="79"/>
  <c r="J16" i="79"/>
  <c r="H16" i="79"/>
  <c r="G16" i="79"/>
  <c r="I16" i="79"/>
  <c r="E7" i="79"/>
  <c r="H15" i="79"/>
  <c r="I15" i="79"/>
  <c r="G15" i="79"/>
  <c r="J15" i="79"/>
  <c r="E10" i="79"/>
  <c r="J12" i="78"/>
  <c r="H12" i="78"/>
  <c r="G12" i="78"/>
  <c r="I12" i="78"/>
  <c r="H13" i="78"/>
  <c r="J13" i="78"/>
  <c r="G13" i="78"/>
  <c r="I13" i="78"/>
  <c r="E8" i="78"/>
  <c r="H15" i="78"/>
  <c r="I15" i="78"/>
  <c r="G15" i="78"/>
  <c r="J15" i="78"/>
  <c r="J16" i="78"/>
  <c r="I16" i="78"/>
  <c r="H16" i="78"/>
  <c r="G16" i="78"/>
  <c r="J14" i="78"/>
  <c r="H14" i="78"/>
  <c r="G14" i="78"/>
  <c r="I14" i="78"/>
  <c r="E7" i="78"/>
  <c r="E9" i="76"/>
  <c r="F9" i="76" s="1"/>
  <c r="J12" i="77"/>
  <c r="I12" i="77"/>
  <c r="H12" i="77"/>
  <c r="G12" i="77"/>
  <c r="E7" i="77"/>
  <c r="J14" i="77"/>
  <c r="I14" i="77"/>
  <c r="H14" i="77"/>
  <c r="G14" i="77"/>
  <c r="H13" i="77"/>
  <c r="G13" i="77"/>
  <c r="J13" i="77"/>
  <c r="I13" i="77"/>
  <c r="J16" i="77"/>
  <c r="I16" i="77"/>
  <c r="H16" i="77"/>
  <c r="G16" i="77"/>
  <c r="H15" i="77"/>
  <c r="G15" i="77"/>
  <c r="J15" i="77"/>
  <c r="I15" i="77"/>
  <c r="E8" i="77"/>
  <c r="H15" i="76"/>
  <c r="G15" i="76"/>
  <c r="J15" i="76"/>
  <c r="I15" i="76"/>
  <c r="J18" i="76"/>
  <c r="G18" i="76"/>
  <c r="I18" i="76"/>
  <c r="H18" i="76"/>
  <c r="J16" i="76"/>
  <c r="I16" i="76"/>
  <c r="G16" i="76"/>
  <c r="H16" i="76"/>
  <c r="E8" i="76"/>
  <c r="J14" i="76"/>
  <c r="G14" i="76"/>
  <c r="I14" i="76"/>
  <c r="H14" i="76"/>
  <c r="E7" i="76"/>
  <c r="H17" i="76"/>
  <c r="J17" i="76"/>
  <c r="I17" i="76"/>
  <c r="G17" i="76"/>
  <c r="E10" i="76"/>
  <c r="H19" i="75"/>
  <c r="G19" i="75"/>
  <c r="J19" i="75"/>
  <c r="I19" i="75"/>
  <c r="J18" i="75"/>
  <c r="I18" i="75"/>
  <c r="H18" i="75"/>
  <c r="G18" i="75"/>
  <c r="E13" i="75"/>
  <c r="J20" i="75"/>
  <c r="I20" i="75"/>
  <c r="H20" i="75"/>
  <c r="G20" i="75"/>
  <c r="E9" i="75"/>
  <c r="E14" i="75"/>
  <c r="J22" i="75"/>
  <c r="I22" i="75"/>
  <c r="H22" i="75"/>
  <c r="G22" i="75"/>
  <c r="E10" i="75"/>
  <c r="H21" i="75"/>
  <c r="G21" i="75"/>
  <c r="J21" i="75"/>
  <c r="I21" i="75"/>
  <c r="E8" i="75"/>
  <c r="E7" i="75"/>
  <c r="E11" i="75"/>
  <c r="E12" i="75"/>
  <c r="H15" i="74"/>
  <c r="I15" i="74"/>
  <c r="G15" i="74"/>
  <c r="J15" i="74"/>
  <c r="J14" i="74"/>
  <c r="I14" i="74"/>
  <c r="G14" i="74"/>
  <c r="H14" i="74"/>
  <c r="H17" i="74"/>
  <c r="G17" i="74"/>
  <c r="J17" i="74"/>
  <c r="I17" i="74"/>
  <c r="J18" i="74"/>
  <c r="I18" i="74"/>
  <c r="G18" i="74"/>
  <c r="H18" i="74"/>
  <c r="J16" i="74"/>
  <c r="H16" i="74"/>
  <c r="G16" i="74"/>
  <c r="I16" i="74"/>
  <c r="E9" i="74"/>
  <c r="E10" i="74"/>
  <c r="E9" i="73"/>
  <c r="J14" i="73"/>
  <c r="I14" i="73"/>
  <c r="H14" i="73"/>
  <c r="G14" i="73"/>
  <c r="H17" i="73"/>
  <c r="G17" i="73"/>
  <c r="J17" i="73"/>
  <c r="I17" i="73"/>
  <c r="H15" i="73"/>
  <c r="G15" i="73"/>
  <c r="J15" i="73"/>
  <c r="I15" i="73"/>
  <c r="J16" i="73"/>
  <c r="I16" i="73"/>
  <c r="H16" i="73"/>
  <c r="G16" i="73"/>
  <c r="J18" i="73"/>
  <c r="I18" i="73"/>
  <c r="G18" i="73"/>
  <c r="H18" i="73"/>
  <c r="E7" i="73"/>
  <c r="E8" i="73"/>
  <c r="E10" i="73"/>
  <c r="J15" i="52"/>
  <c r="G15" i="52"/>
  <c r="H15" i="52"/>
  <c r="I15" i="52"/>
  <c r="H10" i="72"/>
  <c r="J10" i="72"/>
  <c r="F10" i="72"/>
  <c r="G10" i="72"/>
  <c r="I10" i="72"/>
  <c r="J14" i="52"/>
  <c r="H14" i="52"/>
  <c r="I14" i="52"/>
  <c r="G14" i="52"/>
  <c r="H16" i="52"/>
  <c r="G16" i="52"/>
  <c r="I16" i="52"/>
  <c r="J16" i="52"/>
  <c r="H17" i="72"/>
  <c r="J17" i="72"/>
  <c r="I17" i="72"/>
  <c r="G17" i="72"/>
  <c r="E12" i="72"/>
  <c r="J13" i="52"/>
  <c r="H13" i="52"/>
  <c r="G13" i="52"/>
  <c r="I13" i="52"/>
  <c r="J16" i="72"/>
  <c r="I16" i="72"/>
  <c r="H16" i="72"/>
  <c r="G16" i="72"/>
  <c r="H19" i="72"/>
  <c r="G19" i="72"/>
  <c r="J19" i="72"/>
  <c r="I19" i="72"/>
  <c r="E11" i="72"/>
  <c r="J20" i="72"/>
  <c r="H20" i="72"/>
  <c r="I20" i="72"/>
  <c r="G20" i="72"/>
  <c r="E9" i="72"/>
  <c r="E8" i="72"/>
  <c r="I12" i="52"/>
  <c r="G12" i="52"/>
  <c r="J12" i="52"/>
  <c r="H12" i="52"/>
  <c r="E7" i="72"/>
  <c r="J18" i="72"/>
  <c r="H18" i="72"/>
  <c r="I18" i="72"/>
  <c r="G18" i="72"/>
  <c r="E8" i="52"/>
  <c r="F8" i="52" s="1"/>
  <c r="E7" i="52"/>
  <c r="AF4" i="93" l="1"/>
  <c r="AG4" i="93" s="1"/>
  <c r="AH4" i="93" s="1"/>
  <c r="AF11" i="72"/>
  <c r="AG11" i="72" s="1"/>
  <c r="AH11" i="72" s="1"/>
  <c r="AF10" i="84"/>
  <c r="AF6" i="74"/>
  <c r="AF10" i="80"/>
  <c r="AF11" i="91"/>
  <c r="AG11" i="91" s="1"/>
  <c r="AH11" i="91" s="1"/>
  <c r="AF7" i="84"/>
  <c r="AF4" i="84"/>
  <c r="AG4" i="84" s="1"/>
  <c r="AH4" i="84" s="1"/>
  <c r="AF5" i="77"/>
  <c r="AF11" i="89"/>
  <c r="AF7" i="92"/>
  <c r="AF15" i="85"/>
  <c r="AG15" i="85" s="1"/>
  <c r="AH15" i="85" s="1"/>
  <c r="AI15" i="85" s="1"/>
  <c r="AF9" i="77"/>
  <c r="AG9" i="77" s="1"/>
  <c r="AH9" i="77" s="1"/>
  <c r="AF15" i="89"/>
  <c r="AF4" i="85"/>
  <c r="AF3" i="96"/>
  <c r="AG3" i="96" s="1"/>
  <c r="AH3" i="96" s="1"/>
  <c r="AF9" i="98"/>
  <c r="AG9" i="98" s="1"/>
  <c r="AH9" i="98" s="1"/>
  <c r="AF3" i="95"/>
  <c r="AF7" i="74"/>
  <c r="AF7" i="82"/>
  <c r="AG7" i="82" s="1"/>
  <c r="AH7" i="82" s="1"/>
  <c r="AL7" i="82" s="1"/>
  <c r="AF14" i="87"/>
  <c r="AG14" i="87" s="1"/>
  <c r="AH14" i="87" s="1"/>
  <c r="AF5" i="88"/>
  <c r="AF4" i="80"/>
  <c r="AG4" i="80" s="1"/>
  <c r="AH4" i="80" s="1"/>
  <c r="AL4" i="80" s="1"/>
  <c r="AF14" i="81"/>
  <c r="AG14" i="81" s="1"/>
  <c r="AH14" i="81" s="1"/>
  <c r="AJ14" i="81" s="1"/>
  <c r="AF6" i="82"/>
  <c r="AF4" i="99"/>
  <c r="AF11" i="92"/>
  <c r="AG11" i="92" s="1"/>
  <c r="AH11" i="92" s="1"/>
  <c r="AJ11" i="92" s="1"/>
  <c r="AF6" i="80"/>
  <c r="AG6" i="80" s="1"/>
  <c r="AH6" i="80" s="1"/>
  <c r="AF14" i="91"/>
  <c r="AG14" i="91" s="1"/>
  <c r="AH14" i="91" s="1"/>
  <c r="AF4" i="73"/>
  <c r="AG4" i="73" s="1"/>
  <c r="AH4" i="73" s="1"/>
  <c r="AK4" i="73" s="1"/>
  <c r="AF15" i="82"/>
  <c r="AF6" i="79"/>
  <c r="AG6" i="79" s="1"/>
  <c r="AH6" i="79" s="1"/>
  <c r="AL6" i="79" s="1"/>
  <c r="AF13" i="79"/>
  <c r="G11" i="91"/>
  <c r="AF3" i="74"/>
  <c r="AG3" i="74" s="1"/>
  <c r="AH3" i="74" s="1"/>
  <c r="AI3" i="74" s="1"/>
  <c r="AF9" i="75"/>
  <c r="AG9" i="75" s="1"/>
  <c r="AH9" i="75" s="1"/>
  <c r="AJ9" i="75" s="1"/>
  <c r="AF9" i="74"/>
  <c r="AF7" i="81"/>
  <c r="AF15" i="98"/>
  <c r="AF15" i="101"/>
  <c r="AG15" i="101" s="1"/>
  <c r="AH15" i="101" s="1"/>
  <c r="AJ15" i="101" s="1"/>
  <c r="AF10" i="83"/>
  <c r="AG10" i="83" s="1"/>
  <c r="AH10" i="83" s="1"/>
  <c r="AF8" i="73"/>
  <c r="AG8" i="73" s="1"/>
  <c r="AH8" i="73" s="1"/>
  <c r="AF8" i="85"/>
  <c r="AF3" i="101"/>
  <c r="AG3" i="101" s="1"/>
  <c r="AH3" i="101" s="1"/>
  <c r="AI3" i="101" s="1"/>
  <c r="AF3" i="98"/>
  <c r="AG3" i="98" s="1"/>
  <c r="AH3" i="98" s="1"/>
  <c r="AF11" i="98"/>
  <c r="AG11" i="98" s="1"/>
  <c r="AH11" i="98" s="1"/>
  <c r="AL11" i="98" s="1"/>
  <c r="AF5" i="98"/>
  <c r="AF9" i="83"/>
  <c r="AG9" i="83" s="1"/>
  <c r="AH9" i="83" s="1"/>
  <c r="AF6" i="102"/>
  <c r="AG6" i="102" s="1"/>
  <c r="AH6" i="102" s="1"/>
  <c r="AF12" i="102"/>
  <c r="AF5" i="90"/>
  <c r="AG5" i="90" s="1"/>
  <c r="AH5" i="90" s="1"/>
  <c r="AI5" i="90" s="1"/>
  <c r="AF9" i="78"/>
  <c r="AF10" i="78"/>
  <c r="AG10" i="78" s="1"/>
  <c r="AH10" i="78" s="1"/>
  <c r="AF9" i="93"/>
  <c r="AG9" i="93" s="1"/>
  <c r="AH9" i="93" s="1"/>
  <c r="AI9" i="93" s="1"/>
  <c r="AF5" i="99"/>
  <c r="AG5" i="99" s="1"/>
  <c r="AH5" i="99" s="1"/>
  <c r="AL5" i="99" s="1"/>
  <c r="AF13" i="95"/>
  <c r="AG13" i="95" s="1"/>
  <c r="AH13" i="95" s="1"/>
  <c r="AF4" i="96"/>
  <c r="AF9" i="79"/>
  <c r="AG9" i="79" s="1"/>
  <c r="AH9" i="79" s="1"/>
  <c r="AK9" i="79" s="1"/>
  <c r="AF6" i="76"/>
  <c r="AG6" i="76" s="1"/>
  <c r="AH6" i="76" s="1"/>
  <c r="AK6" i="76" s="1"/>
  <c r="AF15" i="79"/>
  <c r="AG15" i="79" s="1"/>
  <c r="AH15" i="79" s="1"/>
  <c r="AF9" i="86"/>
  <c r="AF8" i="93"/>
  <c r="AG8" i="93" s="1"/>
  <c r="AH8" i="93" s="1"/>
  <c r="AF10" i="96"/>
  <c r="AF6" i="91"/>
  <c r="AG6" i="91" s="1"/>
  <c r="AH6" i="91" s="1"/>
  <c r="AJ6" i="91" s="1"/>
  <c r="AF10" i="74"/>
  <c r="AF3" i="76"/>
  <c r="AF7" i="79"/>
  <c r="AF13" i="83"/>
  <c r="AG13" i="83" s="1"/>
  <c r="AH13" i="83" s="1"/>
  <c r="AI13" i="83" s="1"/>
  <c r="AF15" i="80"/>
  <c r="AF12" i="82"/>
  <c r="AG12" i="82" s="1"/>
  <c r="AH12" i="82" s="1"/>
  <c r="AF11" i="77"/>
  <c r="AF14" i="100"/>
  <c r="AG14" i="100" s="1"/>
  <c r="AH14" i="100" s="1"/>
  <c r="AL14" i="100" s="1"/>
  <c r="AF7" i="102"/>
  <c r="AG7" i="102" s="1"/>
  <c r="AH7" i="102" s="1"/>
  <c r="AK7" i="102" s="1"/>
  <c r="AF4" i="79"/>
  <c r="AG4" i="79" s="1"/>
  <c r="AH4" i="79" s="1"/>
  <c r="AJ4" i="79" s="1"/>
  <c r="AF4" i="89"/>
  <c r="AF4" i="91"/>
  <c r="AG4" i="91" s="1"/>
  <c r="AH4" i="91" s="1"/>
  <c r="AF8" i="74"/>
  <c r="AG8" i="74" s="1"/>
  <c r="AH8" i="74" s="1"/>
  <c r="AF14" i="88"/>
  <c r="AF3" i="80"/>
  <c r="AG3" i="80" s="1"/>
  <c r="AH3" i="80" s="1"/>
  <c r="AK3" i="80" s="1"/>
  <c r="AF11" i="80"/>
  <c r="AG11" i="80" s="1"/>
  <c r="AH11" i="80" s="1"/>
  <c r="AF8" i="100"/>
  <c r="AF12" i="96"/>
  <c r="AF7" i="98"/>
  <c r="AG7" i="98" s="1"/>
  <c r="AH7" i="98" s="1"/>
  <c r="AJ7" i="98" s="1"/>
  <c r="AF7" i="94"/>
  <c r="AG7" i="94" s="1"/>
  <c r="AH7" i="94" s="1"/>
  <c r="AF10" i="97"/>
  <c r="AF3" i="97"/>
  <c r="AG3" i="97" s="1"/>
  <c r="AH3" i="97" s="1"/>
  <c r="AF12" i="80"/>
  <c r="AG12" i="80" s="1"/>
  <c r="AH12" i="80" s="1"/>
  <c r="AL12" i="80" s="1"/>
  <c r="AF11" i="84"/>
  <c r="AG11" i="84" s="1"/>
  <c r="AH11" i="84" s="1"/>
  <c r="AK11" i="84" s="1"/>
  <c r="AF10" i="85"/>
  <c r="AF3" i="91"/>
  <c r="AF12" i="101"/>
  <c r="AF10" i="102"/>
  <c r="AG10" i="102" s="1"/>
  <c r="AH10" i="102" s="1"/>
  <c r="AF8" i="75"/>
  <c r="AF7" i="88"/>
  <c r="AF5" i="86"/>
  <c r="AF12" i="85"/>
  <c r="AG12" i="85" s="1"/>
  <c r="AH12" i="85" s="1"/>
  <c r="AK12" i="85" s="1"/>
  <c r="AF3" i="90"/>
  <c r="AG3" i="90" s="1"/>
  <c r="AH3" i="90" s="1"/>
  <c r="AF7" i="77"/>
  <c r="AG7" i="77" s="1"/>
  <c r="AH7" i="77" s="1"/>
  <c r="AF7" i="89"/>
  <c r="AG7" i="89" s="1"/>
  <c r="AH7" i="89" s="1"/>
  <c r="AJ7" i="89" s="1"/>
  <c r="AF7" i="91"/>
  <c r="AG7" i="91" s="1"/>
  <c r="AH7" i="91" s="1"/>
  <c r="AJ7" i="91" s="1"/>
  <c r="AF14" i="94"/>
  <c r="AG14" i="94" s="1"/>
  <c r="AH14" i="94" s="1"/>
  <c r="AF10" i="101"/>
  <c r="AF3" i="81"/>
  <c r="AG3" i="81" s="1"/>
  <c r="AH3" i="81" s="1"/>
  <c r="AL3" i="81" s="1"/>
  <c r="AF6" i="84"/>
  <c r="AG6" i="84" s="1"/>
  <c r="AH6" i="84" s="1"/>
  <c r="AI6" i="84" s="1"/>
  <c r="AF11" i="78"/>
  <c r="AG11" i="78" s="1"/>
  <c r="AH11" i="78" s="1"/>
  <c r="AK11" i="78" s="1"/>
  <c r="AF8" i="92"/>
  <c r="AG8" i="92" s="1"/>
  <c r="AH8" i="92" s="1"/>
  <c r="AF11" i="100"/>
  <c r="AF9" i="100"/>
  <c r="AG9" i="100" s="1"/>
  <c r="AH9" i="100" s="1"/>
  <c r="AJ9" i="100" s="1"/>
  <c r="AF10" i="92"/>
  <c r="AG10" i="92" s="1"/>
  <c r="AH10" i="92" s="1"/>
  <c r="AK10" i="92" s="1"/>
  <c r="AF12" i="97"/>
  <c r="AF10" i="72"/>
  <c r="AG10" i="72" s="1"/>
  <c r="AH10" i="72" s="1"/>
  <c r="AK10" i="72" s="1"/>
  <c r="AK8" i="74"/>
  <c r="AI8" i="74"/>
  <c r="AL8" i="74"/>
  <c r="AJ8" i="74"/>
  <c r="AF8" i="76"/>
  <c r="AG8" i="76" s="1"/>
  <c r="AH8" i="76" s="1"/>
  <c r="AF14" i="80"/>
  <c r="AG14" i="80" s="1"/>
  <c r="AH14" i="80" s="1"/>
  <c r="AF3" i="83"/>
  <c r="AG3" i="83" s="1"/>
  <c r="AH3" i="83" s="1"/>
  <c r="AK3" i="83" s="1"/>
  <c r="AF10" i="86"/>
  <c r="AF5" i="92"/>
  <c r="AF13" i="96"/>
  <c r="AF10" i="100"/>
  <c r="AF5" i="101"/>
  <c r="AG5" i="101" s="1"/>
  <c r="AH5" i="101" s="1"/>
  <c r="AL5" i="101" s="1"/>
  <c r="AF13" i="90"/>
  <c r="AG13" i="90" s="1"/>
  <c r="AH13" i="90" s="1"/>
  <c r="AI13" i="90" s="1"/>
  <c r="AF12" i="93"/>
  <c r="AF11" i="93"/>
  <c r="AG11" i="93" s="1"/>
  <c r="AH11" i="93" s="1"/>
  <c r="AJ11" i="93" s="1"/>
  <c r="AF12" i="98"/>
  <c r="AG12" i="98" s="1"/>
  <c r="AH12" i="98" s="1"/>
  <c r="AF10" i="77"/>
  <c r="AG10" i="77" s="1"/>
  <c r="AH10" i="77" s="1"/>
  <c r="AI10" i="77" s="1"/>
  <c r="AF9" i="85"/>
  <c r="AG9" i="85" s="1"/>
  <c r="AH9" i="85" s="1"/>
  <c r="AF12" i="81"/>
  <c r="AG12" i="81" s="1"/>
  <c r="AH12" i="81" s="1"/>
  <c r="AF15" i="83"/>
  <c r="AG15" i="83" s="1"/>
  <c r="AH15" i="83" s="1"/>
  <c r="AK15" i="83" s="1"/>
  <c r="AF5" i="89"/>
  <c r="AG5" i="89" s="1"/>
  <c r="AH5" i="89" s="1"/>
  <c r="AF11" i="82"/>
  <c r="AG11" i="82" s="1"/>
  <c r="AH11" i="82" s="1"/>
  <c r="AF6" i="93"/>
  <c r="AG6" i="93" s="1"/>
  <c r="AH6" i="93" s="1"/>
  <c r="AF15" i="81"/>
  <c r="AG15" i="81" s="1"/>
  <c r="AH15" i="81" s="1"/>
  <c r="AJ15" i="81" s="1"/>
  <c r="AF7" i="93"/>
  <c r="AG7" i="93" s="1"/>
  <c r="AH7" i="93" s="1"/>
  <c r="AL7" i="93" s="1"/>
  <c r="AF4" i="97"/>
  <c r="AF8" i="72"/>
  <c r="AG8" i="72" s="1"/>
  <c r="AH8" i="72" s="1"/>
  <c r="AK8" i="72" s="1"/>
  <c r="AF8" i="77"/>
  <c r="AF8" i="82"/>
  <c r="AG8" i="82" s="1"/>
  <c r="AH8" i="82" s="1"/>
  <c r="AJ8" i="82" s="1"/>
  <c r="AF10" i="79"/>
  <c r="AG10" i="79" s="1"/>
  <c r="AH10" i="79" s="1"/>
  <c r="AF14" i="83"/>
  <c r="AF8" i="89"/>
  <c r="AF5" i="91"/>
  <c r="AG5" i="91" s="1"/>
  <c r="AH5" i="91" s="1"/>
  <c r="AF14" i="98"/>
  <c r="AF5" i="72"/>
  <c r="AG5" i="72" s="1"/>
  <c r="AH5" i="72" s="1"/>
  <c r="AJ5" i="72" s="1"/>
  <c r="AF12" i="95"/>
  <c r="AG12" i="95" s="1"/>
  <c r="AH12" i="95" s="1"/>
  <c r="AL12" i="95" s="1"/>
  <c r="AF15" i="87"/>
  <c r="AF6" i="78"/>
  <c r="AG6" i="78" s="1"/>
  <c r="AH6" i="78" s="1"/>
  <c r="AF7" i="80"/>
  <c r="AF3" i="84"/>
  <c r="AG3" i="84" s="1"/>
  <c r="AH3" i="84" s="1"/>
  <c r="AK3" i="84" s="1"/>
  <c r="AF12" i="83"/>
  <c r="AG12" i="83" s="1"/>
  <c r="AH12" i="83" s="1"/>
  <c r="AJ12" i="83" s="1"/>
  <c r="AF12" i="89"/>
  <c r="AF11" i="79"/>
  <c r="AG11" i="79" s="1"/>
  <c r="AH11" i="79" s="1"/>
  <c r="AL11" i="79" s="1"/>
  <c r="AF14" i="93"/>
  <c r="AF10" i="82"/>
  <c r="AG10" i="82" s="1"/>
  <c r="AH10" i="82" s="1"/>
  <c r="AF11" i="95"/>
  <c r="AF3" i="72"/>
  <c r="AF3" i="102"/>
  <c r="AG3" i="102" s="1"/>
  <c r="AH3" i="102" s="1"/>
  <c r="AF3" i="92"/>
  <c r="AG3" i="92" s="1"/>
  <c r="AH3" i="92" s="1"/>
  <c r="AF6" i="97"/>
  <c r="AF15" i="72"/>
  <c r="AG15" i="72" s="1"/>
  <c r="AH15" i="72" s="1"/>
  <c r="AG7" i="74"/>
  <c r="AH7" i="74" s="1"/>
  <c r="AF15" i="88"/>
  <c r="AF5" i="80"/>
  <c r="AG5" i="80" s="1"/>
  <c r="AH5" i="80" s="1"/>
  <c r="AF11" i="102"/>
  <c r="AG11" i="102" s="1"/>
  <c r="AH11" i="102" s="1"/>
  <c r="AK11" i="102" s="1"/>
  <c r="AF15" i="91"/>
  <c r="AG15" i="91" s="1"/>
  <c r="AH15" i="91" s="1"/>
  <c r="AK15" i="91" s="1"/>
  <c r="AF14" i="101"/>
  <c r="AF9" i="80"/>
  <c r="AF9" i="89"/>
  <c r="AG9" i="89" s="1"/>
  <c r="AH9" i="89" s="1"/>
  <c r="AL9" i="89" s="1"/>
  <c r="AF12" i="72"/>
  <c r="AG12" i="72" s="1"/>
  <c r="AH12" i="72" s="1"/>
  <c r="AL12" i="72" s="1"/>
  <c r="AF6" i="86"/>
  <c r="AF9" i="88"/>
  <c r="AF3" i="79"/>
  <c r="AG3" i="79" s="1"/>
  <c r="AH3" i="79" s="1"/>
  <c r="AI3" i="79" s="1"/>
  <c r="AF13" i="84"/>
  <c r="AF13" i="88"/>
  <c r="AG13" i="88" s="1"/>
  <c r="AH13" i="88" s="1"/>
  <c r="AL13" i="88" s="1"/>
  <c r="AF8" i="90"/>
  <c r="AG8" i="90" s="1"/>
  <c r="AH8" i="90" s="1"/>
  <c r="AF7" i="100"/>
  <c r="AG7" i="100" s="1"/>
  <c r="AH7" i="100" s="1"/>
  <c r="AI7" i="100" s="1"/>
  <c r="AF4" i="101"/>
  <c r="AF9" i="92"/>
  <c r="AG9" i="92" s="1"/>
  <c r="AH9" i="92" s="1"/>
  <c r="AK9" i="92" s="1"/>
  <c r="AF11" i="96"/>
  <c r="AG11" i="96" s="1"/>
  <c r="AH11" i="96" s="1"/>
  <c r="AF6" i="96"/>
  <c r="AG6" i="96" s="1"/>
  <c r="AH6" i="96" s="1"/>
  <c r="AF9" i="99"/>
  <c r="AG9" i="99" s="1"/>
  <c r="AH9" i="99" s="1"/>
  <c r="AI9" i="99" s="1"/>
  <c r="AF4" i="102"/>
  <c r="AG4" i="102" s="1"/>
  <c r="AH4" i="102" s="1"/>
  <c r="AF14" i="73"/>
  <c r="AG14" i="73" s="1"/>
  <c r="AH14" i="73" s="1"/>
  <c r="AF7" i="87"/>
  <c r="AG7" i="87" s="1"/>
  <c r="AH7" i="87" s="1"/>
  <c r="AF13" i="99"/>
  <c r="AF6" i="100"/>
  <c r="AG6" i="100" s="1"/>
  <c r="AH6" i="100" s="1"/>
  <c r="AF13" i="102"/>
  <c r="AF11" i="90"/>
  <c r="AG11" i="90" s="1"/>
  <c r="AH11" i="90" s="1"/>
  <c r="AK11" i="90" s="1"/>
  <c r="AF15" i="84"/>
  <c r="AG15" i="84" s="1"/>
  <c r="AH15" i="84" s="1"/>
  <c r="AF4" i="92"/>
  <c r="AG4" i="92" s="1"/>
  <c r="AH4" i="92" s="1"/>
  <c r="AI4" i="92" s="1"/>
  <c r="AF4" i="100"/>
  <c r="AF13" i="77"/>
  <c r="AG13" i="77" s="1"/>
  <c r="AH13" i="77" s="1"/>
  <c r="AF9" i="94"/>
  <c r="AG9" i="94" s="1"/>
  <c r="AH9" i="94" s="1"/>
  <c r="AF13" i="92"/>
  <c r="AG13" i="92" s="1"/>
  <c r="AH13" i="92" s="1"/>
  <c r="AF5" i="102"/>
  <c r="AG5" i="102" s="1"/>
  <c r="AH5" i="102" s="1"/>
  <c r="AI5" i="102" s="1"/>
  <c r="AF3" i="75"/>
  <c r="AG3" i="75" s="1"/>
  <c r="AH3" i="75" s="1"/>
  <c r="AF11" i="73"/>
  <c r="AG11" i="73" s="1"/>
  <c r="AH11" i="73" s="1"/>
  <c r="AF9" i="76"/>
  <c r="AG9" i="76" s="1"/>
  <c r="AH9" i="76" s="1"/>
  <c r="AL9" i="76" s="1"/>
  <c r="AF6" i="77"/>
  <c r="AF14" i="86"/>
  <c r="AG14" i="86" s="1"/>
  <c r="AH14" i="86" s="1"/>
  <c r="AF5" i="78"/>
  <c r="AF5" i="84"/>
  <c r="AF3" i="94"/>
  <c r="AG3" i="94" s="1"/>
  <c r="AH3" i="94" s="1"/>
  <c r="AF12" i="74"/>
  <c r="AG12" i="74" s="1"/>
  <c r="AH12" i="74" s="1"/>
  <c r="AJ12" i="74" s="1"/>
  <c r="AF12" i="86"/>
  <c r="AG12" i="86" s="1"/>
  <c r="AH12" i="86" s="1"/>
  <c r="AK12" i="86" s="1"/>
  <c r="AF15" i="86"/>
  <c r="AG15" i="86" s="1"/>
  <c r="AH15" i="86" s="1"/>
  <c r="AI15" i="86" s="1"/>
  <c r="AF13" i="86"/>
  <c r="AF8" i="86"/>
  <c r="AG8" i="86" s="1"/>
  <c r="AH8" i="86" s="1"/>
  <c r="AI8" i="86" s="1"/>
  <c r="AF12" i="75"/>
  <c r="AF14" i="75"/>
  <c r="AG14" i="75" s="1"/>
  <c r="AH14" i="75" s="1"/>
  <c r="AF7" i="75"/>
  <c r="AG7" i="75" s="1"/>
  <c r="AH7" i="75" s="1"/>
  <c r="AI7" i="75" s="1"/>
  <c r="AF6" i="75"/>
  <c r="AG6" i="75" s="1"/>
  <c r="AH6" i="75" s="1"/>
  <c r="AF13" i="75"/>
  <c r="AG13" i="75" s="1"/>
  <c r="AH13" i="75" s="1"/>
  <c r="AL13" i="75" s="1"/>
  <c r="AF5" i="75"/>
  <c r="AG5" i="75" s="1"/>
  <c r="AH5" i="75" s="1"/>
  <c r="AF11" i="75"/>
  <c r="AG11" i="75" s="1"/>
  <c r="AH11" i="75" s="1"/>
  <c r="AI11" i="75" s="1"/>
  <c r="AF14" i="74"/>
  <c r="AG14" i="74" s="1"/>
  <c r="AH14" i="74" s="1"/>
  <c r="AF15" i="74"/>
  <c r="AG15" i="74" s="1"/>
  <c r="AH15" i="74" s="1"/>
  <c r="AI15" i="74" s="1"/>
  <c r="AF4" i="74"/>
  <c r="AG4" i="74" s="1"/>
  <c r="AH4" i="74" s="1"/>
  <c r="AF13" i="87"/>
  <c r="AG13" i="87" s="1"/>
  <c r="AH13" i="87" s="1"/>
  <c r="AK13" i="87" s="1"/>
  <c r="AF5" i="87"/>
  <c r="AG5" i="87" s="1"/>
  <c r="AH5" i="87" s="1"/>
  <c r="AF4" i="87"/>
  <c r="AG4" i="87" s="1"/>
  <c r="AH4" i="87" s="1"/>
  <c r="AI4" i="87" s="1"/>
  <c r="H13" i="104"/>
  <c r="AF13" i="82"/>
  <c r="AG13" i="82" s="1"/>
  <c r="AH13" i="82" s="1"/>
  <c r="AF15" i="93"/>
  <c r="AF12" i="100"/>
  <c r="AG12" i="100" s="1"/>
  <c r="AH12" i="100" s="1"/>
  <c r="AF6" i="72"/>
  <c r="AG6" i="72" s="1"/>
  <c r="AH6" i="72" s="1"/>
  <c r="AJ6" i="72" s="1"/>
  <c r="AF7" i="90"/>
  <c r="AG7" i="90" s="1"/>
  <c r="AH7" i="90" s="1"/>
  <c r="AL7" i="90" s="1"/>
  <c r="AF14" i="76"/>
  <c r="AG14" i="76" s="1"/>
  <c r="AH14" i="76" s="1"/>
  <c r="AL14" i="76" s="1"/>
  <c r="AF17" i="74"/>
  <c r="AG17" i="74" s="1"/>
  <c r="AH17" i="74" s="1"/>
  <c r="AF9" i="73"/>
  <c r="AG9" i="73" s="1"/>
  <c r="AH9" i="73" s="1"/>
  <c r="AJ9" i="73" s="1"/>
  <c r="AF14" i="82"/>
  <c r="AF14" i="79"/>
  <c r="AG14" i="79" s="1"/>
  <c r="AH14" i="79" s="1"/>
  <c r="AF13" i="101"/>
  <c r="AG13" i="101" s="1"/>
  <c r="AH13" i="101" s="1"/>
  <c r="AI13" i="101" s="1"/>
  <c r="AF7" i="85"/>
  <c r="AG7" i="85" s="1"/>
  <c r="AH7" i="85" s="1"/>
  <c r="AL7" i="85" s="1"/>
  <c r="AF15" i="73"/>
  <c r="AG15" i="73" s="1"/>
  <c r="AH15" i="73" s="1"/>
  <c r="AJ15" i="73" s="1"/>
  <c r="AF5" i="74"/>
  <c r="AG5" i="74" s="1"/>
  <c r="AH5" i="74" s="1"/>
  <c r="AJ5" i="74" s="1"/>
  <c r="AF4" i="82"/>
  <c r="AF4" i="81"/>
  <c r="AG4" i="81" s="1"/>
  <c r="AH4" i="81" s="1"/>
  <c r="AF13" i="76"/>
  <c r="AG13" i="76" s="1"/>
  <c r="AH13" i="76" s="1"/>
  <c r="AK13" i="76" s="1"/>
  <c r="AF12" i="79"/>
  <c r="AG12" i="79" s="1"/>
  <c r="AH12" i="79" s="1"/>
  <c r="AJ12" i="79" s="1"/>
  <c r="AF12" i="91"/>
  <c r="AF9" i="72"/>
  <c r="AG9" i="72" s="1"/>
  <c r="AH9" i="72" s="1"/>
  <c r="AL9" i="72" s="1"/>
  <c r="AF8" i="79"/>
  <c r="AG8" i="79" s="1"/>
  <c r="AH8" i="79" s="1"/>
  <c r="AJ8" i="79" s="1"/>
  <c r="AF12" i="90"/>
  <c r="AG12" i="90" s="1"/>
  <c r="AH12" i="90" s="1"/>
  <c r="AF5" i="96"/>
  <c r="AG5" i="96" s="1"/>
  <c r="AH5" i="96" s="1"/>
  <c r="AK5" i="96" s="1"/>
  <c r="AF7" i="96"/>
  <c r="AG7" i="96" s="1"/>
  <c r="AH7" i="96" s="1"/>
  <c r="AK7" i="96" s="1"/>
  <c r="AF8" i="98"/>
  <c r="AF12" i="73"/>
  <c r="AG12" i="73" s="1"/>
  <c r="AH12" i="73" s="1"/>
  <c r="AL12" i="73" s="1"/>
  <c r="AF5" i="82"/>
  <c r="AG5" i="82" s="1"/>
  <c r="AH5" i="82" s="1"/>
  <c r="AF13" i="80"/>
  <c r="AG13" i="80" s="1"/>
  <c r="AH13" i="80" s="1"/>
  <c r="AI13" i="80" s="1"/>
  <c r="AF15" i="100"/>
  <c r="AG15" i="100" s="1"/>
  <c r="AH15" i="100" s="1"/>
  <c r="AF9" i="95"/>
  <c r="AG9" i="95" s="1"/>
  <c r="AH9" i="95" s="1"/>
  <c r="AI9" i="95" s="1"/>
  <c r="AF6" i="104"/>
  <c r="AG6" i="104" s="1"/>
  <c r="AH6" i="104" s="1"/>
  <c r="AF10" i="104"/>
  <c r="AG10" i="104" s="1"/>
  <c r="AH10" i="104" s="1"/>
  <c r="AF8" i="104"/>
  <c r="AG8" i="104" s="1"/>
  <c r="AH8" i="104" s="1"/>
  <c r="AF4" i="104"/>
  <c r="AG4" i="104" s="1"/>
  <c r="AH4" i="104" s="1"/>
  <c r="AF11" i="85"/>
  <c r="AF13" i="85"/>
  <c r="AG13" i="85" s="1"/>
  <c r="AH13" i="85" s="1"/>
  <c r="AF8" i="97"/>
  <c r="AF6" i="92"/>
  <c r="AG6" i="92" s="1"/>
  <c r="AH6" i="92" s="1"/>
  <c r="AI6" i="92" s="1"/>
  <c r="AF10" i="93"/>
  <c r="AF14" i="72"/>
  <c r="AF10" i="73"/>
  <c r="AG10" i="73" s="1"/>
  <c r="AH10" i="73" s="1"/>
  <c r="AI10" i="73" s="1"/>
  <c r="AF7" i="76"/>
  <c r="AG7" i="76" s="1"/>
  <c r="AH7" i="76" s="1"/>
  <c r="AJ7" i="76" s="1"/>
  <c r="AF4" i="77"/>
  <c r="AF11" i="86"/>
  <c r="AG11" i="86" s="1"/>
  <c r="AH11" i="86" s="1"/>
  <c r="AK11" i="86" s="1"/>
  <c r="AF5" i="79"/>
  <c r="AF12" i="92"/>
  <c r="AG12" i="92" s="1"/>
  <c r="AH12" i="92" s="1"/>
  <c r="AL12" i="92" s="1"/>
  <c r="AF8" i="94"/>
  <c r="AG8" i="94" s="1"/>
  <c r="AH8" i="94" s="1"/>
  <c r="AL8" i="94" s="1"/>
  <c r="AF6" i="101"/>
  <c r="AG6" i="101" s="1"/>
  <c r="AH6" i="101" s="1"/>
  <c r="AF12" i="84"/>
  <c r="AF6" i="90"/>
  <c r="AG6" i="90" s="1"/>
  <c r="AH6" i="90" s="1"/>
  <c r="AF13" i="72"/>
  <c r="AG13" i="72" s="1"/>
  <c r="AH13" i="72" s="1"/>
  <c r="AJ13" i="72" s="1"/>
  <c r="AF15" i="99"/>
  <c r="AG15" i="99" s="1"/>
  <c r="AH15" i="99" s="1"/>
  <c r="AF8" i="78"/>
  <c r="AG8" i="78" s="1"/>
  <c r="AH8" i="78" s="1"/>
  <c r="AF13" i="91"/>
  <c r="AG13" i="91" s="1"/>
  <c r="AH13" i="91" s="1"/>
  <c r="AF13" i="100"/>
  <c r="AG13" i="100" s="1"/>
  <c r="AH13" i="100" s="1"/>
  <c r="AI13" i="100" s="1"/>
  <c r="AF5" i="73"/>
  <c r="AF9" i="84"/>
  <c r="AG9" i="84" s="1"/>
  <c r="AH9" i="84" s="1"/>
  <c r="AL9" i="84" s="1"/>
  <c r="AF5" i="85"/>
  <c r="AG5" i="85" s="1"/>
  <c r="AH5" i="85" s="1"/>
  <c r="AF8" i="87"/>
  <c r="AG8" i="87" s="1"/>
  <c r="AH8" i="87" s="1"/>
  <c r="AF9" i="91"/>
  <c r="AG9" i="91" s="1"/>
  <c r="AH9" i="91" s="1"/>
  <c r="AJ9" i="91" s="1"/>
  <c r="AF12" i="78"/>
  <c r="AG12" i="78" s="1"/>
  <c r="AH12" i="78" s="1"/>
  <c r="AF6" i="87"/>
  <c r="AG6" i="87" s="1"/>
  <c r="AH6" i="87" s="1"/>
  <c r="AJ6" i="87" s="1"/>
  <c r="AF3" i="77"/>
  <c r="AF3" i="89"/>
  <c r="AG3" i="89" s="1"/>
  <c r="AH3" i="89" s="1"/>
  <c r="AK3" i="89" s="1"/>
  <c r="AF9" i="90"/>
  <c r="AG9" i="90" s="1"/>
  <c r="AH9" i="90" s="1"/>
  <c r="AI9" i="90" s="1"/>
  <c r="AF13" i="104"/>
  <c r="AG13" i="104" s="1"/>
  <c r="AH13" i="104" s="1"/>
  <c r="I13" i="104"/>
  <c r="AF9" i="104"/>
  <c r="AG9" i="104" s="1"/>
  <c r="AH9" i="104" s="1"/>
  <c r="AF3" i="104"/>
  <c r="AG3" i="104" s="1"/>
  <c r="AH3" i="104" s="1"/>
  <c r="AF16" i="74"/>
  <c r="AG16" i="74" s="1"/>
  <c r="AH16" i="74" s="1"/>
  <c r="AF12" i="77"/>
  <c r="AG12" i="77" s="1"/>
  <c r="AH12" i="77" s="1"/>
  <c r="AI12" i="77" s="1"/>
  <c r="AF6" i="83"/>
  <c r="AG6" i="83" s="1"/>
  <c r="AH6" i="83" s="1"/>
  <c r="AF4" i="78"/>
  <c r="AG4" i="78" s="1"/>
  <c r="AH4" i="78" s="1"/>
  <c r="AF3" i="82"/>
  <c r="AG3" i="82" s="1"/>
  <c r="AH3" i="82" s="1"/>
  <c r="AF4" i="75"/>
  <c r="AG4" i="75" s="1"/>
  <c r="AH4" i="75" s="1"/>
  <c r="AF3" i="78"/>
  <c r="AG3" i="78" s="1"/>
  <c r="AH3" i="78" s="1"/>
  <c r="AF5" i="83"/>
  <c r="AG5" i="83" s="1"/>
  <c r="AH5" i="83" s="1"/>
  <c r="AF3" i="87"/>
  <c r="AG3" i="87" s="1"/>
  <c r="AH3" i="87" s="1"/>
  <c r="AK3" i="87" s="1"/>
  <c r="AF15" i="94"/>
  <c r="AF11" i="99"/>
  <c r="AG11" i="99" s="1"/>
  <c r="AH11" i="99" s="1"/>
  <c r="AF10" i="95"/>
  <c r="AG10" i="95" s="1"/>
  <c r="AH10" i="95" s="1"/>
  <c r="AL10" i="95" s="1"/>
  <c r="AF9" i="102"/>
  <c r="AG9" i="102" s="1"/>
  <c r="AH9" i="102" s="1"/>
  <c r="AL9" i="102" s="1"/>
  <c r="AF8" i="99"/>
  <c r="AF13" i="74"/>
  <c r="AG13" i="74" s="1"/>
  <c r="AH13" i="74" s="1"/>
  <c r="AF12" i="76"/>
  <c r="AG12" i="76" s="1"/>
  <c r="AH12" i="76" s="1"/>
  <c r="AF7" i="73"/>
  <c r="AG7" i="73" s="1"/>
  <c r="AH7" i="73" s="1"/>
  <c r="AJ7" i="73" s="1"/>
  <c r="AF14" i="84"/>
  <c r="AF7" i="78"/>
  <c r="AG7" i="78" s="1"/>
  <c r="AH7" i="78" s="1"/>
  <c r="AL7" i="78" s="1"/>
  <c r="AF11" i="87"/>
  <c r="AG11" i="87" s="1"/>
  <c r="AH11" i="87" s="1"/>
  <c r="AF7" i="83"/>
  <c r="AG7" i="83" s="1"/>
  <c r="AH7" i="83" s="1"/>
  <c r="AI7" i="83" s="1"/>
  <c r="AF13" i="93"/>
  <c r="AG13" i="93" s="1"/>
  <c r="AH13" i="93" s="1"/>
  <c r="AL13" i="93" s="1"/>
  <c r="AF6" i="94"/>
  <c r="AG6" i="94" s="1"/>
  <c r="AH6" i="94" s="1"/>
  <c r="AF11" i="101"/>
  <c r="AG11" i="101" s="1"/>
  <c r="AH11" i="101" s="1"/>
  <c r="AK11" i="101" s="1"/>
  <c r="AF8" i="102"/>
  <c r="AG8" i="102" s="1"/>
  <c r="AH8" i="102" s="1"/>
  <c r="AF10" i="91"/>
  <c r="AG10" i="91" s="1"/>
  <c r="AH10" i="91" s="1"/>
  <c r="AJ10" i="91" s="1"/>
  <c r="AF7" i="97"/>
  <c r="AG7" i="97" s="1"/>
  <c r="AH7" i="97" s="1"/>
  <c r="AL7" i="97" s="1"/>
  <c r="AF6" i="73"/>
  <c r="AG6" i="73" s="1"/>
  <c r="AH6" i="73" s="1"/>
  <c r="AF13" i="73"/>
  <c r="AG13" i="73" s="1"/>
  <c r="AH13" i="73" s="1"/>
  <c r="AK13" i="73" s="1"/>
  <c r="AF6" i="85"/>
  <c r="AF8" i="80"/>
  <c r="AG8" i="80" s="1"/>
  <c r="AH8" i="80" s="1"/>
  <c r="AK8" i="80" s="1"/>
  <c r="AF3" i="85"/>
  <c r="AF4" i="95"/>
  <c r="AG4" i="95" s="1"/>
  <c r="AH4" i="95" s="1"/>
  <c r="AJ4" i="95" s="1"/>
  <c r="AF9" i="101"/>
  <c r="AG9" i="101" s="1"/>
  <c r="AH9" i="101" s="1"/>
  <c r="AF7" i="72"/>
  <c r="AG7" i="72" s="1"/>
  <c r="AH7" i="72" s="1"/>
  <c r="AK7" i="72" s="1"/>
  <c r="AF3" i="93"/>
  <c r="AF11" i="94"/>
  <c r="AG11" i="94" s="1"/>
  <c r="AH11" i="94" s="1"/>
  <c r="AI11" i="94" s="1"/>
  <c r="AF11" i="97"/>
  <c r="AF4" i="72"/>
  <c r="AG4" i="72" s="1"/>
  <c r="AH4" i="72" s="1"/>
  <c r="AF14" i="77"/>
  <c r="AF10" i="76"/>
  <c r="AG10" i="76" s="1"/>
  <c r="AH10" i="76" s="1"/>
  <c r="AF8" i="81"/>
  <c r="AF8" i="83"/>
  <c r="AG8" i="83" s="1"/>
  <c r="AH8" i="83" s="1"/>
  <c r="AF10" i="81"/>
  <c r="AF3" i="86"/>
  <c r="AG3" i="86" s="1"/>
  <c r="AH3" i="86" s="1"/>
  <c r="AF15" i="96"/>
  <c r="AF8" i="101"/>
  <c r="AG8" i="101" s="1"/>
  <c r="AH8" i="101" s="1"/>
  <c r="AF10" i="90"/>
  <c r="AF10" i="98"/>
  <c r="AG10" i="98" s="1"/>
  <c r="AH10" i="98" s="1"/>
  <c r="AF12" i="94"/>
  <c r="AG12" i="94" s="1"/>
  <c r="AH12" i="94" s="1"/>
  <c r="AF15" i="97"/>
  <c r="AG15" i="97" s="1"/>
  <c r="AH15" i="97" s="1"/>
  <c r="AF9" i="96"/>
  <c r="AG9" i="96" s="1"/>
  <c r="AH9" i="96" s="1"/>
  <c r="AI9" i="96" s="1"/>
  <c r="AF14" i="104"/>
  <c r="AG14" i="104" s="1"/>
  <c r="AH14" i="104" s="1"/>
  <c r="J13" i="104"/>
  <c r="AF15" i="104"/>
  <c r="AG15" i="104" s="1"/>
  <c r="AH15" i="104" s="1"/>
  <c r="AF11" i="104"/>
  <c r="AG11" i="104" s="1"/>
  <c r="AH11" i="104" s="1"/>
  <c r="AF7" i="104"/>
  <c r="AG7" i="104" s="1"/>
  <c r="AH7" i="104" s="1"/>
  <c r="AF9" i="97"/>
  <c r="AG9" i="97" s="1"/>
  <c r="AH9" i="97" s="1"/>
  <c r="AI9" i="97" s="1"/>
  <c r="AF5" i="76"/>
  <c r="AG5" i="76" s="1"/>
  <c r="AH5" i="76" s="1"/>
  <c r="AJ5" i="76" s="1"/>
  <c r="AF12" i="87"/>
  <c r="AG12" i="87" s="1"/>
  <c r="AH12" i="87" s="1"/>
  <c r="AJ12" i="87" s="1"/>
  <c r="AF6" i="81"/>
  <c r="AG6" i="81" s="1"/>
  <c r="AH6" i="81" s="1"/>
  <c r="AF15" i="76"/>
  <c r="AG15" i="76" s="1"/>
  <c r="AH15" i="76" s="1"/>
  <c r="AK15" i="76" s="1"/>
  <c r="AF6" i="95"/>
  <c r="AG6" i="95" s="1"/>
  <c r="AH6" i="95" s="1"/>
  <c r="AF15" i="77"/>
  <c r="AG15" i="77" s="1"/>
  <c r="AH15" i="77" s="1"/>
  <c r="AL15" i="77" s="1"/>
  <c r="AF5" i="100"/>
  <c r="AG5" i="100" s="1"/>
  <c r="AH5" i="100" s="1"/>
  <c r="AL5" i="100" s="1"/>
  <c r="AF6" i="89"/>
  <c r="AF5" i="97"/>
  <c r="AG5" i="97" s="1"/>
  <c r="AH5" i="97" s="1"/>
  <c r="AL5" i="97" s="1"/>
  <c r="AF13" i="98"/>
  <c r="AF11" i="76"/>
  <c r="AG11" i="76" s="1"/>
  <c r="AH11" i="76" s="1"/>
  <c r="AF13" i="81"/>
  <c r="AF4" i="76"/>
  <c r="AG4" i="76" s="1"/>
  <c r="AH4" i="76" s="1"/>
  <c r="AK4" i="76" s="1"/>
  <c r="AF8" i="84"/>
  <c r="AF11" i="81"/>
  <c r="AG11" i="81" s="1"/>
  <c r="AH11" i="81" s="1"/>
  <c r="AF4" i="83"/>
  <c r="AG4" i="83" s="1"/>
  <c r="AH4" i="83" s="1"/>
  <c r="AF5" i="95"/>
  <c r="AG5" i="95" s="1"/>
  <c r="AH5" i="95" s="1"/>
  <c r="AF3" i="99"/>
  <c r="AF7" i="99"/>
  <c r="AG7" i="99" s="1"/>
  <c r="AH7" i="99" s="1"/>
  <c r="AF15" i="75"/>
  <c r="AG15" i="75" s="1"/>
  <c r="AH15" i="75" s="1"/>
  <c r="AI15" i="75" s="1"/>
  <c r="AF11" i="83"/>
  <c r="AG11" i="83" s="1"/>
  <c r="AH11" i="83" s="1"/>
  <c r="AF6" i="88"/>
  <c r="AG6" i="88" s="1"/>
  <c r="AH6" i="88" s="1"/>
  <c r="AJ6" i="88" s="1"/>
  <c r="AF5" i="93"/>
  <c r="AG5" i="93" s="1"/>
  <c r="AH5" i="93" s="1"/>
  <c r="AJ5" i="93" s="1"/>
  <c r="AF3" i="100"/>
  <c r="AG3" i="100" s="1"/>
  <c r="AH3" i="100" s="1"/>
  <c r="AJ3" i="100" s="1"/>
  <c r="AF4" i="90"/>
  <c r="AG4" i="90" s="1"/>
  <c r="AH4" i="90" s="1"/>
  <c r="AF7" i="101"/>
  <c r="AG7" i="101" s="1"/>
  <c r="AH7" i="101" s="1"/>
  <c r="AL7" i="101" s="1"/>
  <c r="AF13" i="97"/>
  <c r="AG13" i="97" s="1"/>
  <c r="AH13" i="97" s="1"/>
  <c r="AK13" i="97" s="1"/>
  <c r="G13" i="104"/>
  <c r="AF12" i="104"/>
  <c r="AG12" i="104" s="1"/>
  <c r="AH12" i="104" s="1"/>
  <c r="AC17" i="104"/>
  <c r="AF5" i="104"/>
  <c r="AG5" i="104" s="1"/>
  <c r="AH5" i="104" s="1"/>
  <c r="AF8" i="52"/>
  <c r="AF5" i="52"/>
  <c r="AG5" i="52" s="1"/>
  <c r="AH5" i="52" s="1"/>
  <c r="AI5" i="52" s="1"/>
  <c r="AF12" i="52"/>
  <c r="AF14" i="52"/>
  <c r="AG14" i="52" s="1"/>
  <c r="AH14" i="52" s="1"/>
  <c r="AL14" i="52" s="1"/>
  <c r="AF11" i="52"/>
  <c r="AG11" i="52" s="1"/>
  <c r="AH11" i="52" s="1"/>
  <c r="AF10" i="52"/>
  <c r="AG10" i="52" s="1"/>
  <c r="AH10" i="52" s="1"/>
  <c r="AJ10" i="52" s="1"/>
  <c r="AF4" i="52"/>
  <c r="AG4" i="52" s="1"/>
  <c r="AH4" i="52" s="1"/>
  <c r="AL4" i="52" s="1"/>
  <c r="AF15" i="52"/>
  <c r="AG15" i="52" s="1"/>
  <c r="AH15" i="52" s="1"/>
  <c r="AJ15" i="52" s="1"/>
  <c r="H9" i="92"/>
  <c r="AJ14" i="80"/>
  <c r="AL14" i="80"/>
  <c r="AK14" i="80"/>
  <c r="AI14" i="80"/>
  <c r="AI5" i="99"/>
  <c r="AJ3" i="74"/>
  <c r="AJ10" i="95"/>
  <c r="AI11" i="101"/>
  <c r="AK11" i="92"/>
  <c r="AJ3" i="98"/>
  <c r="AI3" i="98"/>
  <c r="AK3" i="98"/>
  <c r="AL3" i="98"/>
  <c r="AL3" i="94"/>
  <c r="AJ3" i="94"/>
  <c r="AI3" i="94"/>
  <c r="AK3" i="94"/>
  <c r="AJ5" i="80"/>
  <c r="AI5" i="80"/>
  <c r="AK5" i="80"/>
  <c r="AL5" i="80"/>
  <c r="AI3" i="80"/>
  <c r="AK9" i="89"/>
  <c r="AL3" i="79"/>
  <c r="AJ15" i="77"/>
  <c r="AL7" i="102"/>
  <c r="AI7" i="102"/>
  <c r="AJ7" i="102"/>
  <c r="AI7" i="89"/>
  <c r="AI4" i="73"/>
  <c r="AL4" i="73"/>
  <c r="AK11" i="91"/>
  <c r="AL11" i="91"/>
  <c r="AJ11" i="91"/>
  <c r="AI11" i="91"/>
  <c r="AJ11" i="98"/>
  <c r="AK11" i="98"/>
  <c r="AK9" i="96"/>
  <c r="AL14" i="87"/>
  <c r="AK14" i="87"/>
  <c r="AJ14" i="87"/>
  <c r="AI14" i="87"/>
  <c r="AL5" i="90"/>
  <c r="AK8" i="94"/>
  <c r="AL9" i="79"/>
  <c r="AJ9" i="79"/>
  <c r="AJ4" i="93"/>
  <c r="AL4" i="93"/>
  <c r="AI4" i="93"/>
  <c r="AK4" i="93"/>
  <c r="AL11" i="72"/>
  <c r="AJ11" i="72"/>
  <c r="AI11" i="72"/>
  <c r="AK11" i="72"/>
  <c r="AJ14" i="73"/>
  <c r="AL14" i="73"/>
  <c r="AK14" i="73"/>
  <c r="AI14" i="73"/>
  <c r="AK10" i="79"/>
  <c r="AI10" i="79"/>
  <c r="AL10" i="79"/>
  <c r="AJ10" i="79"/>
  <c r="AJ11" i="90"/>
  <c r="AJ14" i="94"/>
  <c r="AK14" i="94"/>
  <c r="AI14" i="94"/>
  <c r="AL14" i="94"/>
  <c r="AI3" i="81"/>
  <c r="AK5" i="72"/>
  <c r="AJ13" i="87"/>
  <c r="AK9" i="93"/>
  <c r="AJ9" i="93"/>
  <c r="AK7" i="98"/>
  <c r="AL11" i="93"/>
  <c r="AL9" i="85"/>
  <c r="AJ9" i="85"/>
  <c r="AI9" i="85"/>
  <c r="AK9" i="85"/>
  <c r="AK12" i="80"/>
  <c r="AJ7" i="100"/>
  <c r="AI11" i="82"/>
  <c r="AL11" i="82"/>
  <c r="AJ11" i="82"/>
  <c r="AK11" i="82"/>
  <c r="AK9" i="99"/>
  <c r="AJ9" i="98"/>
  <c r="AL9" i="98"/>
  <c r="AK9" i="98"/>
  <c r="AI9" i="98"/>
  <c r="AI6" i="102"/>
  <c r="AL6" i="102"/>
  <c r="AJ6" i="102"/>
  <c r="AK6" i="102"/>
  <c r="AK12" i="74"/>
  <c r="AK4" i="79"/>
  <c r="AL4" i="79"/>
  <c r="AI11" i="78"/>
  <c r="AL11" i="78"/>
  <c r="AJ11" i="78"/>
  <c r="AK11" i="79"/>
  <c r="AJ10" i="72"/>
  <c r="I11" i="97"/>
  <c r="AF3" i="73"/>
  <c r="AG3" i="73" s="1"/>
  <c r="AH3" i="73" s="1"/>
  <c r="AG9" i="74"/>
  <c r="AH9" i="74" s="1"/>
  <c r="AG9" i="78"/>
  <c r="AH9" i="78" s="1"/>
  <c r="AG7" i="81"/>
  <c r="AH7" i="81" s="1"/>
  <c r="AF14" i="96"/>
  <c r="AG14" i="96" s="1"/>
  <c r="AH14" i="96" s="1"/>
  <c r="AG14" i="101"/>
  <c r="AH14" i="101" s="1"/>
  <c r="AF7" i="95"/>
  <c r="AG7" i="95" s="1"/>
  <c r="AH7" i="95" s="1"/>
  <c r="AG8" i="85"/>
  <c r="AH8" i="85" s="1"/>
  <c r="AG10" i="85"/>
  <c r="AH10" i="85" s="1"/>
  <c r="AF13" i="89"/>
  <c r="AG13" i="89" s="1"/>
  <c r="AH13" i="89" s="1"/>
  <c r="AG12" i="101"/>
  <c r="AH12" i="101" s="1"/>
  <c r="AG12" i="91"/>
  <c r="AH12" i="91" s="1"/>
  <c r="AG10" i="96"/>
  <c r="AH10" i="96" s="1"/>
  <c r="AG10" i="74"/>
  <c r="AH10" i="74" s="1"/>
  <c r="AG13" i="81"/>
  <c r="AH13" i="81" s="1"/>
  <c r="AF9" i="87"/>
  <c r="AG9" i="87" s="1"/>
  <c r="AH9" i="87" s="1"/>
  <c r="AF5" i="94"/>
  <c r="AG5" i="94" s="1"/>
  <c r="AH5" i="94" s="1"/>
  <c r="AG4" i="85"/>
  <c r="AH4" i="85" s="1"/>
  <c r="AG3" i="93"/>
  <c r="AH3" i="93" s="1"/>
  <c r="AG14" i="98"/>
  <c r="AH14" i="98" s="1"/>
  <c r="AG5" i="84"/>
  <c r="AH5" i="84" s="1"/>
  <c r="AF3" i="88"/>
  <c r="AG3" i="88" s="1"/>
  <c r="AH3" i="88" s="1"/>
  <c r="AG13" i="79"/>
  <c r="AH13" i="79" s="1"/>
  <c r="AG4" i="89"/>
  <c r="AH4" i="89" s="1"/>
  <c r="AG3" i="95"/>
  <c r="AH3" i="95" s="1"/>
  <c r="AG5" i="77"/>
  <c r="AH5" i="77" s="1"/>
  <c r="AG12" i="75"/>
  <c r="AH12" i="75" s="1"/>
  <c r="AG4" i="77"/>
  <c r="AH4" i="77" s="1"/>
  <c r="AG11" i="85"/>
  <c r="AH11" i="85" s="1"/>
  <c r="AG10" i="86"/>
  <c r="AH10" i="86" s="1"/>
  <c r="AG5" i="88"/>
  <c r="AH5" i="88" s="1"/>
  <c r="AG8" i="91"/>
  <c r="AH8" i="91" s="1"/>
  <c r="AG13" i="96"/>
  <c r="AH13" i="96" s="1"/>
  <c r="AG8" i="100"/>
  <c r="AH8" i="100" s="1"/>
  <c r="AG9" i="80"/>
  <c r="AH9" i="80" s="1"/>
  <c r="AG15" i="93"/>
  <c r="AH15" i="93" s="1"/>
  <c r="AG12" i="93"/>
  <c r="AH12" i="93" s="1"/>
  <c r="AG4" i="96"/>
  <c r="AH4" i="96" s="1"/>
  <c r="AG6" i="86"/>
  <c r="AH6" i="86" s="1"/>
  <c r="AF12" i="88"/>
  <c r="AG12" i="88" s="1"/>
  <c r="AH12" i="88" s="1"/>
  <c r="AF6" i="98"/>
  <c r="AG6" i="98" s="1"/>
  <c r="AH6" i="98" s="1"/>
  <c r="AF13" i="52"/>
  <c r="AG13" i="52" s="1"/>
  <c r="AH13" i="52" s="1"/>
  <c r="AF4" i="88"/>
  <c r="AG4" i="88" s="1"/>
  <c r="AH4" i="88" s="1"/>
  <c r="AG9" i="86"/>
  <c r="AH9" i="86" s="1"/>
  <c r="AF8" i="95"/>
  <c r="AG8" i="95" s="1"/>
  <c r="AH8" i="95" s="1"/>
  <c r="AF4" i="94"/>
  <c r="AG4" i="94" s="1"/>
  <c r="AH4" i="94" s="1"/>
  <c r="AF8" i="96"/>
  <c r="AG8" i="96" s="1"/>
  <c r="AH8" i="96" s="1"/>
  <c r="AF14" i="97"/>
  <c r="AG14" i="97" s="1"/>
  <c r="AH14" i="97" s="1"/>
  <c r="AF11" i="74"/>
  <c r="AG11" i="74" s="1"/>
  <c r="AH11" i="74" s="1"/>
  <c r="AG8" i="77"/>
  <c r="AH8" i="77" s="1"/>
  <c r="AG7" i="79"/>
  <c r="AH7" i="79" s="1"/>
  <c r="AF17" i="83"/>
  <c r="AG17" i="83" s="1"/>
  <c r="AH17" i="83" s="1"/>
  <c r="AF9" i="81"/>
  <c r="AG9" i="81" s="1"/>
  <c r="AH9" i="81" s="1"/>
  <c r="AG15" i="80"/>
  <c r="AH15" i="80" s="1"/>
  <c r="AG10" i="84"/>
  <c r="AH10" i="84" s="1"/>
  <c r="AG11" i="77"/>
  <c r="AH11" i="77" s="1"/>
  <c r="AG10" i="93"/>
  <c r="AH10" i="93" s="1"/>
  <c r="AF4" i="98"/>
  <c r="AG4" i="98" s="1"/>
  <c r="AH4" i="98" s="1"/>
  <c r="AG10" i="101"/>
  <c r="AH10" i="101" s="1"/>
  <c r="AF14" i="95"/>
  <c r="AG14" i="95" s="1"/>
  <c r="AH14" i="95" s="1"/>
  <c r="AG8" i="98"/>
  <c r="AH8" i="98" s="1"/>
  <c r="AG6" i="74"/>
  <c r="AH6" i="74" s="1"/>
  <c r="AF10" i="75"/>
  <c r="AG10" i="75" s="1"/>
  <c r="AH10" i="75" s="1"/>
  <c r="AG15" i="82"/>
  <c r="AH15" i="82" s="1"/>
  <c r="AG15" i="87"/>
  <c r="AH15" i="87" s="1"/>
  <c r="AG5" i="78"/>
  <c r="AH5" i="78" s="1"/>
  <c r="AF9" i="82"/>
  <c r="AG9" i="82" s="1"/>
  <c r="AH9" i="82" s="1"/>
  <c r="AG3" i="77"/>
  <c r="AH3" i="77" s="1"/>
  <c r="AF12" i="99"/>
  <c r="AG12" i="99" s="1"/>
  <c r="AH12" i="99" s="1"/>
  <c r="AG12" i="89"/>
  <c r="AH12" i="89" s="1"/>
  <c r="AF15" i="95"/>
  <c r="AG15" i="95" s="1"/>
  <c r="AH15" i="95" s="1"/>
  <c r="AF7" i="52"/>
  <c r="AG7" i="52" s="1"/>
  <c r="AH7" i="52" s="1"/>
  <c r="AG7" i="92"/>
  <c r="AH7" i="92" s="1"/>
  <c r="AG5" i="98"/>
  <c r="AH5" i="98" s="1"/>
  <c r="AG14" i="82"/>
  <c r="AH14" i="82" s="1"/>
  <c r="AG14" i="85"/>
  <c r="AH14" i="85" s="1"/>
  <c r="AG15" i="88"/>
  <c r="AH15" i="88" s="1"/>
  <c r="AG14" i="88"/>
  <c r="AH14" i="88" s="1"/>
  <c r="AF14" i="89"/>
  <c r="AG14" i="89" s="1"/>
  <c r="AH14" i="89" s="1"/>
  <c r="AG15" i="94"/>
  <c r="AH15" i="94" s="1"/>
  <c r="AG10" i="100"/>
  <c r="AH10" i="100" s="1"/>
  <c r="AF9" i="52"/>
  <c r="AG9" i="52" s="1"/>
  <c r="AH9" i="52" s="1"/>
  <c r="AG10" i="97"/>
  <c r="AH10" i="97" s="1"/>
  <c r="AG8" i="99"/>
  <c r="AH8" i="99" s="1"/>
  <c r="AG14" i="84"/>
  <c r="AH14" i="84" s="1"/>
  <c r="AF10" i="87"/>
  <c r="AG10" i="87" s="1"/>
  <c r="AH10" i="87" s="1"/>
  <c r="AG9" i="88"/>
  <c r="AH9" i="88" s="1"/>
  <c r="AG6" i="82"/>
  <c r="AH6" i="82" s="1"/>
  <c r="AG13" i="84"/>
  <c r="AH13" i="84" s="1"/>
  <c r="AF7" i="86"/>
  <c r="AG7" i="86" s="1"/>
  <c r="AH7" i="86" s="1"/>
  <c r="AF10" i="94"/>
  <c r="AG10" i="94" s="1"/>
  <c r="AH10" i="94" s="1"/>
  <c r="AF10" i="99"/>
  <c r="AG10" i="99" s="1"/>
  <c r="AH10" i="99" s="1"/>
  <c r="AG12" i="52"/>
  <c r="AH12" i="52" s="1"/>
  <c r="AG8" i="75"/>
  <c r="AH8" i="75" s="1"/>
  <c r="AG5" i="73"/>
  <c r="AH5" i="73" s="1"/>
  <c r="AG3" i="76"/>
  <c r="AH3" i="76" s="1"/>
  <c r="AF4" i="86"/>
  <c r="AG4" i="86" s="1"/>
  <c r="AH4" i="86" s="1"/>
  <c r="AG8" i="84"/>
  <c r="AH8" i="84" s="1"/>
  <c r="AG3" i="85"/>
  <c r="AH3" i="85" s="1"/>
  <c r="AF11" i="88"/>
  <c r="AG11" i="88" s="1"/>
  <c r="AH11" i="88" s="1"/>
  <c r="AG14" i="83"/>
  <c r="AH14" i="83" s="1"/>
  <c r="AF10" i="88"/>
  <c r="AG10" i="88" s="1"/>
  <c r="AH10" i="88" s="1"/>
  <c r="AG13" i="99"/>
  <c r="AH13" i="99" s="1"/>
  <c r="AG13" i="102"/>
  <c r="AH13" i="102" s="1"/>
  <c r="AG15" i="89"/>
  <c r="AH15" i="89" s="1"/>
  <c r="AG11" i="97"/>
  <c r="AH11" i="97" s="1"/>
  <c r="AG14" i="72"/>
  <c r="AH14" i="72" s="1"/>
  <c r="AG6" i="77"/>
  <c r="AH6" i="77" s="1"/>
  <c r="AG10" i="80"/>
  <c r="AH10" i="80" s="1"/>
  <c r="AG8" i="81"/>
  <c r="AH8" i="81" s="1"/>
  <c r="AG13" i="86"/>
  <c r="AH13" i="86" s="1"/>
  <c r="AG10" i="81"/>
  <c r="AH10" i="81" s="1"/>
  <c r="AG14" i="93"/>
  <c r="AH14" i="93" s="1"/>
  <c r="AF14" i="99"/>
  <c r="AG14" i="99" s="1"/>
  <c r="AH14" i="99" s="1"/>
  <c r="AG12" i="102"/>
  <c r="AH12" i="102" s="1"/>
  <c r="AF6" i="52"/>
  <c r="AG6" i="52" s="1"/>
  <c r="AH6" i="52" s="1"/>
  <c r="AG6" i="97"/>
  <c r="AH6" i="97" s="1"/>
  <c r="AK10" i="78"/>
  <c r="AI10" i="78"/>
  <c r="AL10" i="78"/>
  <c r="AJ10" i="78"/>
  <c r="AF5" i="81"/>
  <c r="AG5" i="81" s="1"/>
  <c r="AH5" i="81" s="1"/>
  <c r="AG5" i="79"/>
  <c r="AH5" i="79" s="1"/>
  <c r="AG5" i="92"/>
  <c r="AH5" i="92" s="1"/>
  <c r="AJ11" i="102"/>
  <c r="AL11" i="102"/>
  <c r="AL12" i="86"/>
  <c r="AF10" i="89"/>
  <c r="AG10" i="89" s="1"/>
  <c r="AH10" i="89" s="1"/>
  <c r="AI12" i="92"/>
  <c r="AG12" i="84"/>
  <c r="AH12" i="84" s="1"/>
  <c r="AG12" i="96"/>
  <c r="AH12" i="96" s="1"/>
  <c r="AG8" i="97"/>
  <c r="AH8" i="97" s="1"/>
  <c r="AI13" i="72"/>
  <c r="AK3" i="97"/>
  <c r="AL3" i="97"/>
  <c r="AI3" i="97"/>
  <c r="AJ3" i="97"/>
  <c r="AK8" i="73"/>
  <c r="AI8" i="73"/>
  <c r="AL8" i="73"/>
  <c r="AJ8" i="73"/>
  <c r="AK15" i="74"/>
  <c r="AI15" i="73"/>
  <c r="AI4" i="80"/>
  <c r="AK4" i="80"/>
  <c r="AG4" i="82"/>
  <c r="AH4" i="82" s="1"/>
  <c r="AL6" i="76"/>
  <c r="AI6" i="76"/>
  <c r="AG3" i="91"/>
  <c r="AH3" i="91" s="1"/>
  <c r="AF6" i="99"/>
  <c r="AG6" i="99" s="1"/>
  <c r="AH6" i="99" s="1"/>
  <c r="AG4" i="101"/>
  <c r="AH4" i="101" s="1"/>
  <c r="AF16" i="83"/>
  <c r="AG16" i="83" s="1"/>
  <c r="AH16" i="83" s="1"/>
  <c r="AI11" i="96"/>
  <c r="AJ11" i="96"/>
  <c r="AK11" i="96"/>
  <c r="AL11" i="96"/>
  <c r="AG4" i="99"/>
  <c r="AH4" i="99" s="1"/>
  <c r="AJ15" i="85"/>
  <c r="AG6" i="89"/>
  <c r="AH6" i="89" s="1"/>
  <c r="AK14" i="91"/>
  <c r="AI14" i="91"/>
  <c r="AL14" i="91"/>
  <c r="AJ14" i="91"/>
  <c r="AG4" i="97"/>
  <c r="AH4" i="97" s="1"/>
  <c r="AG13" i="98"/>
  <c r="AH13" i="98" s="1"/>
  <c r="AJ8" i="72"/>
  <c r="AI8" i="72"/>
  <c r="AL8" i="72"/>
  <c r="AK13" i="75"/>
  <c r="AK9" i="84"/>
  <c r="AG6" i="85"/>
  <c r="AH6" i="85" s="1"/>
  <c r="AG7" i="88"/>
  <c r="AH7" i="88" s="1"/>
  <c r="AI8" i="79"/>
  <c r="AF13" i="78"/>
  <c r="AG13" i="78" s="1"/>
  <c r="AH13" i="78" s="1"/>
  <c r="AG5" i="86"/>
  <c r="AH5" i="86" s="1"/>
  <c r="AG8" i="89"/>
  <c r="AH8" i="89" s="1"/>
  <c r="AJ9" i="77"/>
  <c r="AL9" i="77"/>
  <c r="AK9" i="77"/>
  <c r="AI9" i="77"/>
  <c r="AK7" i="77"/>
  <c r="AL7" i="77"/>
  <c r="AI7" i="77"/>
  <c r="AJ7" i="77"/>
  <c r="AG3" i="99"/>
  <c r="AH3" i="99" s="1"/>
  <c r="AG4" i="100"/>
  <c r="AH4" i="100" s="1"/>
  <c r="AF3" i="52"/>
  <c r="AG3" i="52" s="1"/>
  <c r="AH3" i="52" s="1"/>
  <c r="AG15" i="98"/>
  <c r="AH15" i="98" s="1"/>
  <c r="AI5" i="96"/>
  <c r="AL5" i="102"/>
  <c r="AJ5" i="102"/>
  <c r="AK5" i="102"/>
  <c r="AG14" i="77"/>
  <c r="AH14" i="77" s="1"/>
  <c r="AG7" i="80"/>
  <c r="AH7" i="80" s="1"/>
  <c r="AJ4" i="87"/>
  <c r="AL4" i="87"/>
  <c r="AK6" i="79"/>
  <c r="AK6" i="87"/>
  <c r="AI6" i="87"/>
  <c r="AF8" i="88"/>
  <c r="AG8" i="88" s="1"/>
  <c r="AH8" i="88" s="1"/>
  <c r="AK8" i="92"/>
  <c r="AJ8" i="92"/>
  <c r="AL8" i="92"/>
  <c r="AI8" i="92"/>
  <c r="AG15" i="96"/>
  <c r="AH15" i="96" s="1"/>
  <c r="AG11" i="100"/>
  <c r="AH11" i="100" s="1"/>
  <c r="AG7" i="84"/>
  <c r="AH7" i="84" s="1"/>
  <c r="AG10" i="90"/>
  <c r="AH10" i="90" s="1"/>
  <c r="AF13" i="94"/>
  <c r="AG13" i="94" s="1"/>
  <c r="AH13" i="94" s="1"/>
  <c r="AG11" i="89"/>
  <c r="AH11" i="89" s="1"/>
  <c r="AG11" i="95"/>
  <c r="AH11" i="95" s="1"/>
  <c r="AG3" i="72"/>
  <c r="AH3" i="72" s="1"/>
  <c r="AL10" i="92"/>
  <c r="AG12" i="97"/>
  <c r="AH12" i="97" s="1"/>
  <c r="AL15" i="72"/>
  <c r="AI15" i="72"/>
  <c r="AK15" i="72"/>
  <c r="AJ15" i="72"/>
  <c r="AG8" i="52"/>
  <c r="AH8" i="52" s="1"/>
  <c r="H9" i="99"/>
  <c r="H8" i="98"/>
  <c r="G9" i="96"/>
  <c r="F9" i="96"/>
  <c r="H9" i="96"/>
  <c r="J9" i="92"/>
  <c r="J9" i="86"/>
  <c r="F9" i="86"/>
  <c r="H7" i="90"/>
  <c r="F7" i="90"/>
  <c r="H7" i="87"/>
  <c r="J7" i="81"/>
  <c r="I11" i="91"/>
  <c r="I8" i="86"/>
  <c r="F9" i="99"/>
  <c r="J9" i="102"/>
  <c r="H9" i="86"/>
  <c r="J9" i="99"/>
  <c r="G9" i="102"/>
  <c r="G9" i="99"/>
  <c r="I8" i="98"/>
  <c r="J8" i="98"/>
  <c r="G11" i="97"/>
  <c r="G8" i="98"/>
  <c r="J11" i="97"/>
  <c r="H11" i="97"/>
  <c r="J9" i="98"/>
  <c r="F9" i="102"/>
  <c r="I14" i="83"/>
  <c r="H14" i="100"/>
  <c r="J11" i="88"/>
  <c r="G14" i="83"/>
  <c r="J8" i="93"/>
  <c r="F11" i="91"/>
  <c r="J14" i="100"/>
  <c r="G14" i="100"/>
  <c r="H11" i="91"/>
  <c r="G9" i="82"/>
  <c r="G11" i="93"/>
  <c r="F8" i="93"/>
  <c r="F9" i="92"/>
  <c r="I9" i="92"/>
  <c r="I9" i="98"/>
  <c r="G9" i="98"/>
  <c r="F14" i="100"/>
  <c r="H8" i="93"/>
  <c r="F9" i="98"/>
  <c r="I12" i="83"/>
  <c r="F11" i="93"/>
  <c r="H9" i="94"/>
  <c r="G8" i="93"/>
  <c r="I8" i="101"/>
  <c r="F11" i="88"/>
  <c r="F8" i="86"/>
  <c r="J14" i="83"/>
  <c r="F9" i="94"/>
  <c r="H7" i="100"/>
  <c r="I13" i="97"/>
  <c r="G7" i="98"/>
  <c r="H9" i="102"/>
  <c r="J7" i="98"/>
  <c r="F10" i="81"/>
  <c r="H11" i="88"/>
  <c r="H14" i="83"/>
  <c r="F10" i="93"/>
  <c r="G14" i="94"/>
  <c r="I9" i="94"/>
  <c r="F7" i="100"/>
  <c r="I7" i="98"/>
  <c r="G8" i="86"/>
  <c r="J10" i="93"/>
  <c r="J14" i="94"/>
  <c r="J7" i="100"/>
  <c r="H13" i="97"/>
  <c r="H9" i="76"/>
  <c r="J10" i="81"/>
  <c r="F12" i="83"/>
  <c r="F14" i="94"/>
  <c r="J11" i="92"/>
  <c r="H8" i="101"/>
  <c r="J8" i="101"/>
  <c r="J12" i="102"/>
  <c r="F12" i="102"/>
  <c r="I12" i="102"/>
  <c r="H12" i="102"/>
  <c r="G12" i="102"/>
  <c r="H10" i="81"/>
  <c r="H14" i="94"/>
  <c r="G8" i="101"/>
  <c r="F7" i="101"/>
  <c r="G12" i="97"/>
  <c r="G11" i="102"/>
  <c r="H11" i="102"/>
  <c r="F11" i="102"/>
  <c r="I11" i="102"/>
  <c r="J11" i="102"/>
  <c r="J10" i="98"/>
  <c r="G12" i="83"/>
  <c r="J8" i="95"/>
  <c r="I12" i="97"/>
  <c r="G11" i="88"/>
  <c r="G10" i="84"/>
  <c r="H8" i="86"/>
  <c r="H11" i="83"/>
  <c r="I10" i="93"/>
  <c r="I11" i="93"/>
  <c r="H11" i="92"/>
  <c r="G11" i="92"/>
  <c r="I7" i="100"/>
  <c r="G7" i="101"/>
  <c r="I7" i="101"/>
  <c r="F13" i="97"/>
  <c r="F12" i="97"/>
  <c r="F10" i="98"/>
  <c r="H10" i="98"/>
  <c r="F7" i="98"/>
  <c r="I7" i="102"/>
  <c r="H7" i="102"/>
  <c r="J7" i="102"/>
  <c r="F7" i="102"/>
  <c r="G7" i="102"/>
  <c r="G21" i="102"/>
  <c r="I8" i="91"/>
  <c r="F11" i="92"/>
  <c r="H7" i="101"/>
  <c r="J12" i="97"/>
  <c r="G10" i="98"/>
  <c r="H21" i="102"/>
  <c r="I21" i="102"/>
  <c r="I9" i="82"/>
  <c r="F11" i="83"/>
  <c r="H10" i="93"/>
  <c r="J11" i="93"/>
  <c r="H10" i="102"/>
  <c r="J10" i="102"/>
  <c r="I10" i="102"/>
  <c r="G10" i="102"/>
  <c r="F10" i="102"/>
  <c r="J21" i="102"/>
  <c r="I19" i="101"/>
  <c r="I23" i="100"/>
  <c r="J23" i="100"/>
  <c r="J21" i="99"/>
  <c r="H23" i="97"/>
  <c r="I9" i="96"/>
  <c r="G11" i="99"/>
  <c r="H11" i="99"/>
  <c r="J11" i="99"/>
  <c r="I11" i="99"/>
  <c r="F11" i="99"/>
  <c r="G14" i="97"/>
  <c r="H14" i="97"/>
  <c r="F14" i="97"/>
  <c r="J14" i="97"/>
  <c r="I14" i="97"/>
  <c r="G19" i="98"/>
  <c r="F9" i="82"/>
  <c r="F8" i="91"/>
  <c r="F7" i="87"/>
  <c r="J11" i="83"/>
  <c r="G8" i="95"/>
  <c r="I8" i="97"/>
  <c r="J8" i="97"/>
  <c r="F8" i="97"/>
  <c r="H8" i="97"/>
  <c r="G8" i="97"/>
  <c r="J23" i="97"/>
  <c r="G21" i="99"/>
  <c r="H11" i="100"/>
  <c r="I11" i="100"/>
  <c r="F11" i="100"/>
  <c r="J11" i="100"/>
  <c r="G11" i="100"/>
  <c r="I19" i="98"/>
  <c r="J10" i="99"/>
  <c r="F10" i="99"/>
  <c r="G10" i="99"/>
  <c r="I10" i="99"/>
  <c r="H10" i="99"/>
  <c r="H7" i="81"/>
  <c r="I10" i="81"/>
  <c r="H12" i="83"/>
  <c r="I9" i="86"/>
  <c r="H9" i="82"/>
  <c r="G8" i="91"/>
  <c r="I7" i="87"/>
  <c r="G7" i="87"/>
  <c r="G11" i="83"/>
  <c r="J21" i="92"/>
  <c r="F8" i="95"/>
  <c r="I8" i="95"/>
  <c r="I21" i="96"/>
  <c r="G9" i="94"/>
  <c r="G23" i="100"/>
  <c r="G10" i="100"/>
  <c r="H10" i="100"/>
  <c r="J10" i="100"/>
  <c r="F10" i="100"/>
  <c r="I10" i="100"/>
  <c r="J9" i="100"/>
  <c r="F9" i="100"/>
  <c r="G9" i="100"/>
  <c r="I9" i="100"/>
  <c r="H9" i="100"/>
  <c r="G23" i="97"/>
  <c r="H21" i="99"/>
  <c r="G7" i="99"/>
  <c r="H7" i="99"/>
  <c r="F7" i="99"/>
  <c r="I7" i="99"/>
  <c r="J7" i="99"/>
  <c r="H19" i="98"/>
  <c r="J19" i="101"/>
  <c r="J9" i="97"/>
  <c r="F9" i="97"/>
  <c r="G9" i="97"/>
  <c r="I9" i="97"/>
  <c r="H9" i="97"/>
  <c r="H10" i="101"/>
  <c r="I10" i="101"/>
  <c r="F10" i="101"/>
  <c r="J10" i="101"/>
  <c r="G10" i="101"/>
  <c r="I12" i="100"/>
  <c r="J12" i="100"/>
  <c r="F12" i="100"/>
  <c r="G12" i="100"/>
  <c r="H12" i="100"/>
  <c r="H19" i="101"/>
  <c r="J9" i="76"/>
  <c r="G7" i="81"/>
  <c r="G23" i="87"/>
  <c r="H23" i="88"/>
  <c r="H8" i="91"/>
  <c r="G21" i="92"/>
  <c r="H23" i="100"/>
  <c r="H8" i="99"/>
  <c r="I8" i="99"/>
  <c r="G8" i="99"/>
  <c r="J8" i="99"/>
  <c r="F8" i="99"/>
  <c r="H7" i="97"/>
  <c r="I7" i="97"/>
  <c r="F7" i="97"/>
  <c r="G7" i="97"/>
  <c r="J7" i="97"/>
  <c r="J13" i="100"/>
  <c r="F13" i="100"/>
  <c r="G13" i="100"/>
  <c r="H13" i="100"/>
  <c r="I13" i="100"/>
  <c r="I23" i="97"/>
  <c r="I21" i="99"/>
  <c r="J19" i="98"/>
  <c r="G10" i="97"/>
  <c r="H10" i="97"/>
  <c r="I10" i="97"/>
  <c r="J10" i="97"/>
  <c r="F10" i="97"/>
  <c r="G19" i="101"/>
  <c r="J19" i="95"/>
  <c r="I23" i="93"/>
  <c r="J9" i="95"/>
  <c r="F9" i="95"/>
  <c r="I9" i="95"/>
  <c r="H9" i="95"/>
  <c r="G9" i="95"/>
  <c r="J14" i="87"/>
  <c r="I14" i="87"/>
  <c r="F14" i="87"/>
  <c r="H14" i="87"/>
  <c r="G14" i="87"/>
  <c r="G19" i="85"/>
  <c r="I7" i="90"/>
  <c r="F10" i="84"/>
  <c r="H19" i="95"/>
  <c r="I13" i="94"/>
  <c r="H13" i="94"/>
  <c r="G13" i="94"/>
  <c r="J13" i="94"/>
  <c r="F13" i="94"/>
  <c r="G7" i="94"/>
  <c r="J7" i="94"/>
  <c r="F7" i="94"/>
  <c r="I7" i="94"/>
  <c r="H7" i="94"/>
  <c r="F13" i="87"/>
  <c r="I13" i="87"/>
  <c r="H13" i="87"/>
  <c r="J13" i="87"/>
  <c r="G13" i="87"/>
  <c r="H21" i="92"/>
  <c r="G23" i="93"/>
  <c r="I11" i="96"/>
  <c r="H11" i="96"/>
  <c r="G11" i="96"/>
  <c r="J11" i="96"/>
  <c r="F11" i="96"/>
  <c r="I23" i="94"/>
  <c r="H7" i="93"/>
  <c r="F7" i="93"/>
  <c r="G7" i="93"/>
  <c r="J7" i="93"/>
  <c r="I7" i="93"/>
  <c r="G13" i="93"/>
  <c r="J13" i="93"/>
  <c r="F13" i="93"/>
  <c r="I13" i="93"/>
  <c r="H13" i="93"/>
  <c r="G21" i="96"/>
  <c r="H8" i="94"/>
  <c r="G8" i="94"/>
  <c r="J8" i="94"/>
  <c r="F8" i="94"/>
  <c r="I8" i="94"/>
  <c r="H10" i="96"/>
  <c r="G10" i="96"/>
  <c r="J10" i="96"/>
  <c r="F10" i="96"/>
  <c r="I10" i="96"/>
  <c r="J10" i="94"/>
  <c r="F10" i="94"/>
  <c r="I10" i="94"/>
  <c r="H10" i="94"/>
  <c r="G10" i="94"/>
  <c r="G23" i="94"/>
  <c r="G11" i="94"/>
  <c r="J11" i="94"/>
  <c r="F11" i="94"/>
  <c r="I11" i="94"/>
  <c r="H11" i="94"/>
  <c r="G7" i="90"/>
  <c r="H10" i="84"/>
  <c r="J10" i="84"/>
  <c r="I19" i="95"/>
  <c r="J8" i="96"/>
  <c r="F8" i="96"/>
  <c r="I8" i="96"/>
  <c r="H8" i="96"/>
  <c r="G8" i="96"/>
  <c r="H8" i="92"/>
  <c r="F8" i="92"/>
  <c r="G8" i="92"/>
  <c r="I8" i="92"/>
  <c r="J8" i="92"/>
  <c r="I21" i="92"/>
  <c r="H23" i="93"/>
  <c r="I14" i="93"/>
  <c r="H14" i="93"/>
  <c r="G14" i="93"/>
  <c r="J14" i="93"/>
  <c r="F14" i="93"/>
  <c r="J23" i="94"/>
  <c r="J9" i="93"/>
  <c r="F9" i="93"/>
  <c r="I9" i="93"/>
  <c r="H9" i="93"/>
  <c r="G9" i="93"/>
  <c r="H12" i="94"/>
  <c r="G12" i="94"/>
  <c r="J12" i="94"/>
  <c r="F12" i="94"/>
  <c r="I12" i="94"/>
  <c r="G10" i="95"/>
  <c r="J10" i="95"/>
  <c r="F10" i="95"/>
  <c r="I10" i="95"/>
  <c r="H10" i="95"/>
  <c r="J10" i="92"/>
  <c r="F10" i="92"/>
  <c r="I10" i="92"/>
  <c r="G10" i="92"/>
  <c r="H10" i="92"/>
  <c r="H21" i="96"/>
  <c r="J12" i="93"/>
  <c r="F12" i="93"/>
  <c r="H12" i="93"/>
  <c r="I12" i="93"/>
  <c r="G12" i="93"/>
  <c r="I7" i="96"/>
  <c r="H7" i="96"/>
  <c r="G7" i="96"/>
  <c r="J7" i="96"/>
  <c r="F7" i="96"/>
  <c r="I14" i="86"/>
  <c r="J14" i="86"/>
  <c r="G14" i="86"/>
  <c r="H14" i="86"/>
  <c r="F14" i="86"/>
  <c r="G19" i="95"/>
  <c r="J23" i="93"/>
  <c r="H7" i="95"/>
  <c r="G7" i="95"/>
  <c r="J7" i="95"/>
  <c r="F7" i="95"/>
  <c r="I7" i="95"/>
  <c r="H23" i="94"/>
  <c r="G7" i="92"/>
  <c r="J7" i="92"/>
  <c r="F7" i="92"/>
  <c r="I7" i="92"/>
  <c r="H7" i="92"/>
  <c r="J12" i="96"/>
  <c r="F12" i="96"/>
  <c r="I12" i="96"/>
  <c r="H12" i="96"/>
  <c r="G12" i="96"/>
  <c r="H12" i="92"/>
  <c r="G12" i="92"/>
  <c r="J12" i="92"/>
  <c r="I12" i="92"/>
  <c r="F12" i="92"/>
  <c r="J21" i="96"/>
  <c r="H23" i="91"/>
  <c r="G19" i="90"/>
  <c r="I19" i="90"/>
  <c r="J23" i="87"/>
  <c r="H23" i="87"/>
  <c r="J23" i="86"/>
  <c r="H19" i="85"/>
  <c r="J19" i="85"/>
  <c r="J23" i="83"/>
  <c r="G7" i="89"/>
  <c r="J7" i="89"/>
  <c r="F7" i="89"/>
  <c r="H7" i="89"/>
  <c r="I7" i="89"/>
  <c r="G11" i="84"/>
  <c r="J11" i="84"/>
  <c r="F11" i="84"/>
  <c r="H11" i="84"/>
  <c r="I11" i="84"/>
  <c r="G10" i="88"/>
  <c r="J10" i="88"/>
  <c r="F10" i="88"/>
  <c r="H10" i="88"/>
  <c r="I10" i="88"/>
  <c r="J10" i="82"/>
  <c r="F10" i="82"/>
  <c r="I10" i="82"/>
  <c r="H10" i="82"/>
  <c r="G10" i="82"/>
  <c r="I23" i="84"/>
  <c r="H23" i="81"/>
  <c r="J19" i="90"/>
  <c r="H12" i="87"/>
  <c r="G12" i="87"/>
  <c r="I12" i="87"/>
  <c r="F12" i="87"/>
  <c r="J12" i="87"/>
  <c r="I13" i="88"/>
  <c r="H13" i="88"/>
  <c r="G13" i="88"/>
  <c r="J13" i="88"/>
  <c r="F13" i="88"/>
  <c r="I8" i="85"/>
  <c r="H8" i="85"/>
  <c r="J8" i="85"/>
  <c r="F8" i="85"/>
  <c r="G8" i="85"/>
  <c r="J23" i="88"/>
  <c r="I23" i="83"/>
  <c r="G23" i="91"/>
  <c r="H7" i="86"/>
  <c r="G7" i="86"/>
  <c r="I7" i="86"/>
  <c r="J7" i="86"/>
  <c r="F7" i="86"/>
  <c r="G11" i="87"/>
  <c r="J11" i="87"/>
  <c r="F11" i="87"/>
  <c r="H11" i="87"/>
  <c r="I11" i="87"/>
  <c r="G23" i="86"/>
  <c r="G17" i="89"/>
  <c r="I7" i="91"/>
  <c r="H7" i="91"/>
  <c r="J7" i="91"/>
  <c r="F7" i="91"/>
  <c r="G7" i="91"/>
  <c r="H12" i="88"/>
  <c r="J12" i="88"/>
  <c r="I12" i="88"/>
  <c r="F12" i="88"/>
  <c r="G12" i="88"/>
  <c r="J12" i="91"/>
  <c r="F12" i="91"/>
  <c r="I12" i="91"/>
  <c r="G12" i="91"/>
  <c r="H12" i="91"/>
  <c r="G23" i="84"/>
  <c r="J9" i="85"/>
  <c r="F9" i="85"/>
  <c r="I9" i="85"/>
  <c r="G9" i="85"/>
  <c r="H9" i="85"/>
  <c r="G19" i="82"/>
  <c r="I9" i="87"/>
  <c r="H9" i="87"/>
  <c r="J9" i="87"/>
  <c r="F9" i="87"/>
  <c r="G9" i="87"/>
  <c r="G23" i="83"/>
  <c r="H8" i="87"/>
  <c r="G8" i="87"/>
  <c r="I8" i="87"/>
  <c r="F8" i="87"/>
  <c r="J8" i="87"/>
  <c r="J10" i="87"/>
  <c r="F10" i="87"/>
  <c r="I10" i="87"/>
  <c r="G10" i="87"/>
  <c r="H10" i="87"/>
  <c r="H8" i="82"/>
  <c r="G8" i="82"/>
  <c r="J8" i="82"/>
  <c r="I8" i="82"/>
  <c r="F8" i="82"/>
  <c r="I19" i="82"/>
  <c r="H19" i="90"/>
  <c r="H11" i="86"/>
  <c r="G11" i="86"/>
  <c r="I11" i="86"/>
  <c r="F11" i="86"/>
  <c r="J11" i="86"/>
  <c r="I9" i="84"/>
  <c r="H9" i="84"/>
  <c r="J9" i="84"/>
  <c r="F9" i="84"/>
  <c r="G9" i="84"/>
  <c r="G23" i="88"/>
  <c r="H23" i="83"/>
  <c r="J14" i="84"/>
  <c r="F14" i="84"/>
  <c r="I14" i="84"/>
  <c r="G14" i="84"/>
  <c r="H14" i="84"/>
  <c r="H10" i="91"/>
  <c r="G10" i="91"/>
  <c r="I10" i="91"/>
  <c r="J10" i="91"/>
  <c r="F10" i="91"/>
  <c r="I23" i="91"/>
  <c r="G9" i="91"/>
  <c r="J9" i="91"/>
  <c r="F9" i="91"/>
  <c r="H9" i="91"/>
  <c r="I9" i="91"/>
  <c r="I12" i="86"/>
  <c r="H12" i="86"/>
  <c r="J12" i="86"/>
  <c r="F12" i="86"/>
  <c r="G12" i="86"/>
  <c r="H12" i="84"/>
  <c r="G12" i="84"/>
  <c r="I12" i="84"/>
  <c r="J12" i="84"/>
  <c r="F12" i="84"/>
  <c r="I23" i="86"/>
  <c r="G7" i="84"/>
  <c r="J7" i="84"/>
  <c r="F7" i="84"/>
  <c r="H7" i="84"/>
  <c r="I7" i="84"/>
  <c r="H17" i="89"/>
  <c r="G10" i="90"/>
  <c r="J10" i="90"/>
  <c r="F10" i="90"/>
  <c r="H10" i="90"/>
  <c r="I10" i="90"/>
  <c r="J14" i="88"/>
  <c r="F14" i="88"/>
  <c r="G14" i="88"/>
  <c r="H14" i="88"/>
  <c r="I14" i="88"/>
  <c r="H23" i="84"/>
  <c r="H19" i="82"/>
  <c r="H8" i="89"/>
  <c r="G8" i="89"/>
  <c r="I8" i="89"/>
  <c r="J8" i="89"/>
  <c r="F8" i="89"/>
  <c r="J9" i="88"/>
  <c r="F9" i="88"/>
  <c r="I9" i="88"/>
  <c r="G9" i="88"/>
  <c r="H9" i="88"/>
  <c r="G7" i="82"/>
  <c r="J7" i="82"/>
  <c r="F7" i="82"/>
  <c r="H7" i="82"/>
  <c r="I7" i="82"/>
  <c r="I8" i="90"/>
  <c r="H8" i="90"/>
  <c r="J8" i="90"/>
  <c r="F8" i="90"/>
  <c r="G8" i="90"/>
  <c r="I17" i="89"/>
  <c r="H7" i="88"/>
  <c r="G7" i="88"/>
  <c r="I7" i="88"/>
  <c r="F7" i="88"/>
  <c r="J7" i="88"/>
  <c r="I13" i="84"/>
  <c r="H13" i="84"/>
  <c r="J13" i="84"/>
  <c r="F13" i="84"/>
  <c r="G13" i="84"/>
  <c r="I23" i="81"/>
  <c r="H14" i="91"/>
  <c r="G14" i="91"/>
  <c r="I14" i="91"/>
  <c r="J14" i="91"/>
  <c r="F14" i="91"/>
  <c r="G13" i="91"/>
  <c r="J13" i="91"/>
  <c r="F13" i="91"/>
  <c r="H13" i="91"/>
  <c r="I13" i="91"/>
  <c r="I8" i="88"/>
  <c r="H8" i="88"/>
  <c r="J8" i="88"/>
  <c r="F8" i="88"/>
  <c r="G8" i="88"/>
  <c r="I23" i="87"/>
  <c r="H7" i="85"/>
  <c r="G7" i="85"/>
  <c r="I7" i="85"/>
  <c r="J7" i="85"/>
  <c r="F7" i="85"/>
  <c r="I23" i="88"/>
  <c r="G10" i="85"/>
  <c r="J10" i="85"/>
  <c r="F10" i="85"/>
  <c r="H10" i="85"/>
  <c r="I10" i="85"/>
  <c r="G8" i="83"/>
  <c r="J8" i="83"/>
  <c r="F8" i="83"/>
  <c r="I8" i="83"/>
  <c r="H8" i="83"/>
  <c r="I19" i="85"/>
  <c r="J23" i="91"/>
  <c r="J9" i="90"/>
  <c r="F9" i="90"/>
  <c r="I9" i="90"/>
  <c r="G9" i="90"/>
  <c r="H9" i="90"/>
  <c r="H23" i="86"/>
  <c r="J13" i="83"/>
  <c r="F13" i="83"/>
  <c r="I13" i="83"/>
  <c r="G13" i="83"/>
  <c r="H13" i="83"/>
  <c r="J17" i="89"/>
  <c r="G10" i="86"/>
  <c r="J10" i="86"/>
  <c r="F10" i="86"/>
  <c r="H10" i="86"/>
  <c r="I10" i="86"/>
  <c r="J23" i="84"/>
  <c r="J19" i="82"/>
  <c r="H12" i="81"/>
  <c r="J12" i="81"/>
  <c r="I12" i="81"/>
  <c r="G12" i="81"/>
  <c r="F12" i="81"/>
  <c r="G19" i="80"/>
  <c r="G11" i="81"/>
  <c r="J11" i="81"/>
  <c r="I11" i="81"/>
  <c r="H11" i="81"/>
  <c r="F11" i="81"/>
  <c r="J23" i="81"/>
  <c r="J8" i="81"/>
  <c r="F8" i="81"/>
  <c r="I8" i="81"/>
  <c r="G8" i="81"/>
  <c r="H8" i="81"/>
  <c r="I19" i="80"/>
  <c r="I13" i="81"/>
  <c r="H13" i="81"/>
  <c r="J13" i="81"/>
  <c r="F13" i="81"/>
  <c r="G13" i="81"/>
  <c r="G9" i="81"/>
  <c r="J9" i="81"/>
  <c r="H9" i="81"/>
  <c r="F9" i="81"/>
  <c r="I9" i="81"/>
  <c r="G23" i="81"/>
  <c r="J14" i="81"/>
  <c r="F14" i="81"/>
  <c r="I14" i="81"/>
  <c r="G14" i="81"/>
  <c r="H14" i="81"/>
  <c r="H10" i="80"/>
  <c r="G10" i="80"/>
  <c r="J10" i="80"/>
  <c r="F10" i="80"/>
  <c r="I10" i="80"/>
  <c r="J19" i="80"/>
  <c r="G9" i="80"/>
  <c r="I9" i="80"/>
  <c r="F9" i="80"/>
  <c r="H9" i="80"/>
  <c r="J9" i="80"/>
  <c r="I19" i="79"/>
  <c r="J8" i="80"/>
  <c r="F8" i="80"/>
  <c r="I8" i="80"/>
  <c r="H8" i="80"/>
  <c r="G8" i="80"/>
  <c r="H19" i="80"/>
  <c r="I7" i="80"/>
  <c r="H7" i="80"/>
  <c r="G7" i="80"/>
  <c r="J7" i="80"/>
  <c r="F7" i="80"/>
  <c r="H10" i="79"/>
  <c r="J10" i="79"/>
  <c r="I10" i="79"/>
  <c r="G10" i="79"/>
  <c r="F10" i="79"/>
  <c r="H19" i="79"/>
  <c r="I7" i="79"/>
  <c r="H7" i="79"/>
  <c r="J7" i="79"/>
  <c r="F7" i="79"/>
  <c r="G7" i="79"/>
  <c r="J8" i="79"/>
  <c r="F8" i="79"/>
  <c r="I8" i="79"/>
  <c r="G8" i="79"/>
  <c r="H8" i="79"/>
  <c r="J19" i="79"/>
  <c r="G19" i="79"/>
  <c r="G9" i="79"/>
  <c r="J9" i="79"/>
  <c r="H9" i="79"/>
  <c r="F9" i="79"/>
  <c r="I9" i="79"/>
  <c r="I9" i="76"/>
  <c r="G9" i="76"/>
  <c r="I17" i="78"/>
  <c r="H8" i="78"/>
  <c r="F8" i="78"/>
  <c r="G8" i="78"/>
  <c r="J8" i="78"/>
  <c r="I8" i="78"/>
  <c r="J17" i="78"/>
  <c r="G7" i="78"/>
  <c r="I7" i="78"/>
  <c r="J7" i="78"/>
  <c r="F7" i="78"/>
  <c r="H7" i="78"/>
  <c r="G17" i="78"/>
  <c r="H17" i="78"/>
  <c r="H17" i="77"/>
  <c r="H8" i="77"/>
  <c r="G8" i="77"/>
  <c r="J8" i="77"/>
  <c r="F8" i="77"/>
  <c r="I8" i="77"/>
  <c r="I17" i="77"/>
  <c r="G7" i="77"/>
  <c r="J7" i="77"/>
  <c r="F7" i="77"/>
  <c r="I7" i="77"/>
  <c r="H7" i="77"/>
  <c r="J17" i="77"/>
  <c r="I19" i="76"/>
  <c r="G17" i="77"/>
  <c r="I7" i="76"/>
  <c r="H7" i="76"/>
  <c r="J7" i="76"/>
  <c r="F7" i="76"/>
  <c r="G7" i="76"/>
  <c r="J19" i="76"/>
  <c r="H19" i="76"/>
  <c r="J8" i="76"/>
  <c r="I8" i="76"/>
  <c r="G8" i="76"/>
  <c r="F8" i="76"/>
  <c r="H8" i="76"/>
  <c r="H10" i="76"/>
  <c r="G10" i="76"/>
  <c r="F10" i="76"/>
  <c r="I10" i="76"/>
  <c r="J10" i="76"/>
  <c r="G19" i="76"/>
  <c r="H12" i="75"/>
  <c r="G12" i="75"/>
  <c r="J12" i="75"/>
  <c r="F12" i="75"/>
  <c r="I12" i="75"/>
  <c r="G7" i="75"/>
  <c r="J7" i="75"/>
  <c r="F7" i="75"/>
  <c r="I7" i="75"/>
  <c r="H7" i="75"/>
  <c r="J14" i="75"/>
  <c r="F14" i="75"/>
  <c r="I14" i="75"/>
  <c r="H14" i="75"/>
  <c r="G14" i="75"/>
  <c r="H23" i="75"/>
  <c r="G19" i="74"/>
  <c r="H8" i="75"/>
  <c r="G8" i="75"/>
  <c r="J8" i="75"/>
  <c r="F8" i="75"/>
  <c r="I8" i="75"/>
  <c r="G9" i="75"/>
  <c r="J9" i="75"/>
  <c r="F9" i="75"/>
  <c r="I9" i="75"/>
  <c r="H9" i="75"/>
  <c r="I23" i="75"/>
  <c r="G21" i="72"/>
  <c r="I13" i="75"/>
  <c r="H13" i="75"/>
  <c r="G13" i="75"/>
  <c r="J13" i="75"/>
  <c r="F13" i="75"/>
  <c r="J23" i="75"/>
  <c r="G11" i="75"/>
  <c r="J11" i="75"/>
  <c r="F11" i="75"/>
  <c r="I11" i="75"/>
  <c r="H11" i="75"/>
  <c r="H10" i="75"/>
  <c r="G10" i="75"/>
  <c r="J10" i="75"/>
  <c r="F10" i="75"/>
  <c r="I10" i="75"/>
  <c r="G23" i="75"/>
  <c r="H10" i="74"/>
  <c r="F10" i="74"/>
  <c r="I10" i="74"/>
  <c r="G10" i="74"/>
  <c r="J10" i="74"/>
  <c r="H19" i="74"/>
  <c r="I19" i="74"/>
  <c r="G9" i="74"/>
  <c r="J9" i="74"/>
  <c r="H9" i="74"/>
  <c r="F9" i="74"/>
  <c r="I9" i="74"/>
  <c r="J19" i="74"/>
  <c r="I7" i="73"/>
  <c r="H7" i="73"/>
  <c r="J7" i="73"/>
  <c r="F7" i="73"/>
  <c r="G7" i="73"/>
  <c r="H10" i="73"/>
  <c r="G10" i="73"/>
  <c r="J10" i="73"/>
  <c r="F10" i="73"/>
  <c r="I10" i="73"/>
  <c r="H19" i="73"/>
  <c r="J8" i="73"/>
  <c r="F8" i="73"/>
  <c r="I8" i="73"/>
  <c r="G8" i="73"/>
  <c r="H8" i="73"/>
  <c r="I19" i="73"/>
  <c r="J19" i="73"/>
  <c r="G19" i="73"/>
  <c r="G9" i="73"/>
  <c r="J9" i="73"/>
  <c r="F9" i="73"/>
  <c r="H9" i="73"/>
  <c r="I9" i="73"/>
  <c r="G9" i="72"/>
  <c r="I9" i="72"/>
  <c r="H9" i="72"/>
  <c r="J9" i="72"/>
  <c r="F9" i="72"/>
  <c r="I21" i="72"/>
  <c r="G7" i="72"/>
  <c r="F7" i="72"/>
  <c r="I7" i="72"/>
  <c r="H7" i="72"/>
  <c r="J7" i="72"/>
  <c r="I11" i="72"/>
  <c r="G11" i="72"/>
  <c r="H11" i="72"/>
  <c r="J11" i="72"/>
  <c r="F11" i="72"/>
  <c r="J21" i="72"/>
  <c r="J12" i="72"/>
  <c r="F12" i="72"/>
  <c r="I12" i="72"/>
  <c r="H12" i="72"/>
  <c r="G12" i="72"/>
  <c r="H8" i="72"/>
  <c r="J8" i="72"/>
  <c r="F8" i="72"/>
  <c r="G8" i="72"/>
  <c r="I8" i="72"/>
  <c r="H21" i="72"/>
  <c r="I17" i="52"/>
  <c r="G17" i="52"/>
  <c r="H17" i="52"/>
  <c r="G7" i="52"/>
  <c r="J7" i="52"/>
  <c r="F7" i="52"/>
  <c r="AC17" i="52" s="1"/>
  <c r="I7" i="52"/>
  <c r="H7" i="52"/>
  <c r="H8" i="52"/>
  <c r="G8" i="52"/>
  <c r="J8" i="52"/>
  <c r="I8" i="52"/>
  <c r="J17" i="52"/>
  <c r="AJ5" i="100" l="1"/>
  <c r="AI7" i="91"/>
  <c r="AK3" i="101"/>
  <c r="AI14" i="100"/>
  <c r="AJ4" i="92"/>
  <c r="AI7" i="85"/>
  <c r="AJ13" i="90"/>
  <c r="AI14" i="81"/>
  <c r="AI6" i="72"/>
  <c r="AK9" i="100"/>
  <c r="AL15" i="101"/>
  <c r="AJ6" i="79"/>
  <c r="AK8" i="82"/>
  <c r="AK13" i="83"/>
  <c r="AJ15" i="86"/>
  <c r="AK7" i="93"/>
  <c r="AK7" i="82"/>
  <c r="AI15" i="101"/>
  <c r="AL12" i="85"/>
  <c r="AJ6" i="84"/>
  <c r="AI6" i="91"/>
  <c r="AJ10" i="77"/>
  <c r="AK9" i="73"/>
  <c r="AL11" i="84"/>
  <c r="AI9" i="75"/>
  <c r="AI9" i="76"/>
  <c r="AI7" i="96"/>
  <c r="AK13" i="88"/>
  <c r="AL12" i="83"/>
  <c r="AJ9" i="72"/>
  <c r="AL15" i="85"/>
  <c r="AL14" i="81"/>
  <c r="AJ9" i="92"/>
  <c r="AL5" i="96"/>
  <c r="AI13" i="75"/>
  <c r="AJ15" i="74"/>
  <c r="AK13" i="72"/>
  <c r="AI12" i="86"/>
  <c r="AL10" i="72"/>
  <c r="AJ13" i="100"/>
  <c r="AI12" i="80"/>
  <c r="AL7" i="98"/>
  <c r="AJ3" i="81"/>
  <c r="AJ5" i="90"/>
  <c r="AI3" i="100"/>
  <c r="AL7" i="89"/>
  <c r="AL15" i="81"/>
  <c r="AI15" i="76"/>
  <c r="AJ9" i="97"/>
  <c r="AL3" i="80"/>
  <c r="AL11" i="92"/>
  <c r="AL3" i="74"/>
  <c r="AJ5" i="99"/>
  <c r="AI15" i="91"/>
  <c r="AK4" i="87"/>
  <c r="AJ5" i="96"/>
  <c r="AJ13" i="75"/>
  <c r="AJ6" i="76"/>
  <c r="AJ4" i="80"/>
  <c r="AL15" i="74"/>
  <c r="AL13" i="72"/>
  <c r="AJ12" i="86"/>
  <c r="AI10" i="72"/>
  <c r="AJ12" i="80"/>
  <c r="AI7" i="98"/>
  <c r="AK3" i="81"/>
  <c r="AI15" i="83"/>
  <c r="AI8" i="94"/>
  <c r="AK5" i="90"/>
  <c r="AK7" i="89"/>
  <c r="AJ3" i="80"/>
  <c r="AI11" i="92"/>
  <c r="AK3" i="74"/>
  <c r="AK5" i="99"/>
  <c r="AI3" i="84"/>
  <c r="AK13" i="100"/>
  <c r="AI5" i="101"/>
  <c r="AK12" i="95"/>
  <c r="AK3" i="100"/>
  <c r="AI12" i="72"/>
  <c r="AK13" i="101"/>
  <c r="AJ13" i="80"/>
  <c r="AI7" i="73"/>
  <c r="AK12" i="83"/>
  <c r="AK9" i="76"/>
  <c r="AL7" i="96"/>
  <c r="AK7" i="91"/>
  <c r="AJ12" i="85"/>
  <c r="AI8" i="82"/>
  <c r="AK9" i="72"/>
  <c r="AL3" i="101"/>
  <c r="AJ13" i="88"/>
  <c r="AL6" i="72"/>
  <c r="AL6" i="84"/>
  <c r="AJ13" i="83"/>
  <c r="AL6" i="91"/>
  <c r="AL10" i="77"/>
  <c r="AL9" i="100"/>
  <c r="AL15" i="86"/>
  <c r="AK13" i="80"/>
  <c r="AK7" i="85"/>
  <c r="AI9" i="73"/>
  <c r="AK14" i="100"/>
  <c r="AI7" i="93"/>
  <c r="AL9" i="92"/>
  <c r="AJ11" i="84"/>
  <c r="AL13" i="90"/>
  <c r="AI7" i="82"/>
  <c r="AK7" i="78"/>
  <c r="AK9" i="75"/>
  <c r="AK15" i="101"/>
  <c r="AK5" i="52"/>
  <c r="AI12" i="83"/>
  <c r="AI6" i="79"/>
  <c r="AJ9" i="76"/>
  <c r="AJ7" i="96"/>
  <c r="AL7" i="91"/>
  <c r="AI12" i="85"/>
  <c r="AL8" i="82"/>
  <c r="AI9" i="72"/>
  <c r="AK15" i="85"/>
  <c r="AJ3" i="101"/>
  <c r="AI13" i="88"/>
  <c r="AK14" i="81"/>
  <c r="AK6" i="72"/>
  <c r="AK6" i="84"/>
  <c r="AL4" i="92"/>
  <c r="AL13" i="83"/>
  <c r="AK6" i="91"/>
  <c r="AK10" i="77"/>
  <c r="AI9" i="100"/>
  <c r="AK15" i="86"/>
  <c r="AL13" i="80"/>
  <c r="AJ7" i="85"/>
  <c r="AL9" i="73"/>
  <c r="AK15" i="75"/>
  <c r="AJ14" i="100"/>
  <c r="AJ7" i="93"/>
  <c r="AI11" i="84"/>
  <c r="AK13" i="90"/>
  <c r="AJ7" i="82"/>
  <c r="AL9" i="75"/>
  <c r="AK4" i="92"/>
  <c r="AL15" i="75"/>
  <c r="AI9" i="92"/>
  <c r="AJ15" i="76"/>
  <c r="AL9" i="97"/>
  <c r="AJ8" i="80"/>
  <c r="AL13" i="73"/>
  <c r="AL13" i="100"/>
  <c r="AJ8" i="94"/>
  <c r="AL3" i="100"/>
  <c r="AJ15" i="75"/>
  <c r="AL15" i="76"/>
  <c r="AK9" i="97"/>
  <c r="AL11" i="94"/>
  <c r="AJ7" i="83"/>
  <c r="AL12" i="77"/>
  <c r="AL6" i="87"/>
  <c r="AI11" i="102"/>
  <c r="AI11" i="79"/>
  <c r="AI4" i="79"/>
  <c r="AL7" i="100"/>
  <c r="AK11" i="93"/>
  <c r="AI4" i="52"/>
  <c r="AL9" i="93"/>
  <c r="AI12" i="73"/>
  <c r="AL5" i="72"/>
  <c r="AL11" i="90"/>
  <c r="AI9" i="79"/>
  <c r="AI11" i="98"/>
  <c r="AL5" i="93"/>
  <c r="AJ4" i="73"/>
  <c r="AK3" i="79"/>
  <c r="AI9" i="89"/>
  <c r="AI7" i="76"/>
  <c r="AI13" i="73"/>
  <c r="AK7" i="83"/>
  <c r="AL7" i="73"/>
  <c r="AI9" i="102"/>
  <c r="AK12" i="92"/>
  <c r="AJ11" i="79"/>
  <c r="AL12" i="74"/>
  <c r="AK7" i="100"/>
  <c r="AI11" i="93"/>
  <c r="AI5" i="72"/>
  <c r="AI11" i="90"/>
  <c r="AJ3" i="79"/>
  <c r="AJ9" i="89"/>
  <c r="AI7" i="72"/>
  <c r="AJ13" i="73"/>
  <c r="AL7" i="83"/>
  <c r="AK7" i="73"/>
  <c r="AJ9" i="102"/>
  <c r="AL10" i="83"/>
  <c r="AJ10" i="83"/>
  <c r="AK10" i="83"/>
  <c r="AI10" i="83"/>
  <c r="AI12" i="74"/>
  <c r="AJ13" i="97"/>
  <c r="AL6" i="92"/>
  <c r="AK9" i="102"/>
  <c r="AL9" i="83"/>
  <c r="AK9" i="83"/>
  <c r="AJ9" i="83"/>
  <c r="AI9" i="83"/>
  <c r="AI10" i="92"/>
  <c r="AJ10" i="92"/>
  <c r="AK9" i="90"/>
  <c r="AL3" i="83"/>
  <c r="AI3" i="83"/>
  <c r="AJ3" i="83"/>
  <c r="AJ3" i="104"/>
  <c r="AK3" i="104"/>
  <c r="AL3" i="104"/>
  <c r="AI3" i="104"/>
  <c r="AI10" i="104"/>
  <c r="AJ10" i="104"/>
  <c r="AL10" i="104"/>
  <c r="AK10" i="104"/>
  <c r="AJ3" i="84"/>
  <c r="AL9" i="99"/>
  <c r="AJ5" i="101"/>
  <c r="AL13" i="97"/>
  <c r="AJ12" i="95"/>
  <c r="AL15" i="83"/>
  <c r="AK6" i="92"/>
  <c r="AK5" i="93"/>
  <c r="AI15" i="81"/>
  <c r="AI5" i="100"/>
  <c r="AK12" i="72"/>
  <c r="AL13" i="101"/>
  <c r="AL7" i="76"/>
  <c r="AJ11" i="94"/>
  <c r="AL8" i="80"/>
  <c r="AL11" i="101"/>
  <c r="AK10" i="95"/>
  <c r="AJ15" i="91"/>
  <c r="AI11" i="104"/>
  <c r="AK11" i="104"/>
  <c r="AL11" i="104"/>
  <c r="AJ11" i="104"/>
  <c r="AI8" i="104"/>
  <c r="AL8" i="104"/>
  <c r="AJ8" i="104"/>
  <c r="AK8" i="104"/>
  <c r="AJ12" i="92"/>
  <c r="AL3" i="84"/>
  <c r="AJ9" i="99"/>
  <c r="AK5" i="101"/>
  <c r="AI13" i="97"/>
  <c r="AI12" i="95"/>
  <c r="AJ15" i="83"/>
  <c r="AJ6" i="92"/>
  <c r="AI5" i="93"/>
  <c r="AK15" i="81"/>
  <c r="AK5" i="100"/>
  <c r="AJ12" i="72"/>
  <c r="AJ13" i="101"/>
  <c r="AK7" i="76"/>
  <c r="AK11" i="94"/>
  <c r="AI8" i="80"/>
  <c r="AJ11" i="101"/>
  <c r="AI10" i="95"/>
  <c r="AL15" i="91"/>
  <c r="AI12" i="104"/>
  <c r="AK12" i="104"/>
  <c r="AJ12" i="104"/>
  <c r="AL12" i="104"/>
  <c r="AI15" i="104"/>
  <c r="AL15" i="104"/>
  <c r="AK15" i="104"/>
  <c r="AJ15" i="104"/>
  <c r="AI9" i="104"/>
  <c r="AK9" i="104"/>
  <c r="AJ9" i="104"/>
  <c r="AL9" i="104"/>
  <c r="AI5" i="104"/>
  <c r="AL5" i="104"/>
  <c r="AK5" i="104"/>
  <c r="AJ5" i="104"/>
  <c r="AI7" i="104"/>
  <c r="AJ7" i="104"/>
  <c r="AL7" i="104"/>
  <c r="AK7" i="104"/>
  <c r="AI14" i="104"/>
  <c r="AK14" i="104"/>
  <c r="AJ14" i="104"/>
  <c r="AL14" i="104"/>
  <c r="AI13" i="104"/>
  <c r="AK13" i="104"/>
  <c r="AJ13" i="104"/>
  <c r="AL13" i="104"/>
  <c r="AI4" i="104"/>
  <c r="AK4" i="104"/>
  <c r="AL4" i="104"/>
  <c r="AJ4" i="104"/>
  <c r="AI7" i="74"/>
  <c r="AL7" i="74"/>
  <c r="AJ7" i="74"/>
  <c r="AK7" i="74"/>
  <c r="AK5" i="74"/>
  <c r="AI9" i="84"/>
  <c r="AJ12" i="73"/>
  <c r="AL5" i="74"/>
  <c r="AL6" i="88"/>
  <c r="AI12" i="87"/>
  <c r="AJ9" i="84"/>
  <c r="AJ9" i="95"/>
  <c r="AK7" i="101"/>
  <c r="AK12" i="79"/>
  <c r="AK14" i="76"/>
  <c r="AI6" i="88"/>
  <c r="AL12" i="87"/>
  <c r="AJ7" i="97"/>
  <c r="AK9" i="95"/>
  <c r="AI7" i="101"/>
  <c r="AL12" i="79"/>
  <c r="AI14" i="76"/>
  <c r="AI15" i="77"/>
  <c r="AK10" i="73"/>
  <c r="AI10" i="91"/>
  <c r="AK8" i="79"/>
  <c r="AL13" i="76"/>
  <c r="AL7" i="75"/>
  <c r="AJ11" i="86"/>
  <c r="AJ3" i="89"/>
  <c r="AL13" i="87"/>
  <c r="AL10" i="91"/>
  <c r="AJ5" i="52"/>
  <c r="AK9" i="91"/>
  <c r="AK15" i="73"/>
  <c r="AL10" i="52"/>
  <c r="AJ7" i="72"/>
  <c r="AI13" i="93"/>
  <c r="AL9" i="91"/>
  <c r="AI13" i="76"/>
  <c r="AK7" i="75"/>
  <c r="AI11" i="86"/>
  <c r="AI3" i="89"/>
  <c r="AK10" i="52"/>
  <c r="AK13" i="93"/>
  <c r="AJ12" i="77"/>
  <c r="AL5" i="52"/>
  <c r="AI9" i="91"/>
  <c r="AL8" i="79"/>
  <c r="AJ13" i="76"/>
  <c r="AJ7" i="75"/>
  <c r="AL15" i="73"/>
  <c r="AL11" i="86"/>
  <c r="AL9" i="95"/>
  <c r="AL3" i="89"/>
  <c r="AI10" i="52"/>
  <c r="AI13" i="87"/>
  <c r="AJ7" i="101"/>
  <c r="AK12" i="73"/>
  <c r="AI12" i="79"/>
  <c r="AI5" i="74"/>
  <c r="AJ14" i="76"/>
  <c r="AK6" i="88"/>
  <c r="AI4" i="76"/>
  <c r="AK15" i="77"/>
  <c r="AK12" i="87"/>
  <c r="AL7" i="72"/>
  <c r="AI4" i="95"/>
  <c r="AK10" i="91"/>
  <c r="AJ13" i="93"/>
  <c r="AK12" i="77"/>
  <c r="AI7" i="90"/>
  <c r="AJ5" i="97"/>
  <c r="AI5" i="76"/>
  <c r="AJ8" i="86"/>
  <c r="AK8" i="86"/>
  <c r="AL8" i="86"/>
  <c r="AL11" i="75"/>
  <c r="AJ11" i="75"/>
  <c r="AK11" i="75"/>
  <c r="AI3" i="87"/>
  <c r="AJ3" i="87"/>
  <c r="AL3" i="87"/>
  <c r="AI6" i="104"/>
  <c r="AJ6" i="104"/>
  <c r="AK6" i="104"/>
  <c r="AL6" i="104"/>
  <c r="AK7" i="90"/>
  <c r="AL9" i="96"/>
  <c r="AJ4" i="76"/>
  <c r="AK5" i="97"/>
  <c r="AL5" i="76"/>
  <c r="AL10" i="73"/>
  <c r="AL9" i="90"/>
  <c r="AL4" i="95"/>
  <c r="AK7" i="97"/>
  <c r="AI7" i="78"/>
  <c r="AJ7" i="90"/>
  <c r="AJ9" i="96"/>
  <c r="AL4" i="76"/>
  <c r="AI5" i="97"/>
  <c r="AK5" i="76"/>
  <c r="AJ10" i="73"/>
  <c r="AJ9" i="90"/>
  <c r="AK4" i="95"/>
  <c r="AI7" i="97"/>
  <c r="AJ7" i="78"/>
  <c r="AP15" i="104"/>
  <c r="AP14" i="104"/>
  <c r="AP13" i="104"/>
  <c r="AN15" i="104"/>
  <c r="AN14" i="104"/>
  <c r="AN13" i="104"/>
  <c r="AN12" i="104"/>
  <c r="AN11" i="104"/>
  <c r="AP10" i="104"/>
  <c r="AN9" i="104"/>
  <c r="AP8" i="104"/>
  <c r="AM7" i="104"/>
  <c r="AN6" i="104"/>
  <c r="AP5" i="104"/>
  <c r="AN4" i="104"/>
  <c r="AP3" i="104"/>
  <c r="AM15" i="104"/>
  <c r="AM14" i="104"/>
  <c r="AM13" i="104"/>
  <c r="AM12" i="104"/>
  <c r="AM11" i="104"/>
  <c r="AO14" i="104"/>
  <c r="AP12" i="104"/>
  <c r="AO10" i="104"/>
  <c r="AM9" i="104"/>
  <c r="AO8" i="104"/>
  <c r="AO7" i="104"/>
  <c r="AO6" i="104"/>
  <c r="AM5" i="104"/>
  <c r="AP4" i="104"/>
  <c r="AN3" i="104"/>
  <c r="AO13" i="104"/>
  <c r="AO12" i="104"/>
  <c r="AN10" i="104"/>
  <c r="AN8" i="104"/>
  <c r="AN7" i="104"/>
  <c r="AM6" i="104"/>
  <c r="AO4" i="104"/>
  <c r="AM3" i="104"/>
  <c r="AP11" i="104"/>
  <c r="AM10" i="104"/>
  <c r="AP9" i="104"/>
  <c r="AM8" i="104"/>
  <c r="AO5" i="104"/>
  <c r="AM4" i="104"/>
  <c r="AO15" i="104"/>
  <c r="AO11" i="104"/>
  <c r="AO9" i="104"/>
  <c r="AP7" i="104"/>
  <c r="AP6" i="104"/>
  <c r="AN5" i="104"/>
  <c r="AO3" i="104"/>
  <c r="AH16" i="104"/>
  <c r="AK14" i="52"/>
  <c r="AI14" i="52"/>
  <c r="AL15" i="52"/>
  <c r="AJ14" i="52"/>
  <c r="AJ4" i="52"/>
  <c r="AK4" i="52"/>
  <c r="AC17" i="96"/>
  <c r="AN12" i="96" s="1"/>
  <c r="I13" i="102"/>
  <c r="AI15" i="52"/>
  <c r="AK15" i="52"/>
  <c r="AH16" i="79"/>
  <c r="AC17" i="76"/>
  <c r="AN15" i="76" s="1"/>
  <c r="AC15" i="78"/>
  <c r="AM12" i="78" s="1"/>
  <c r="AH16" i="100"/>
  <c r="AH16" i="101"/>
  <c r="AJ14" i="97"/>
  <c r="AI14" i="97"/>
  <c r="AL14" i="97"/>
  <c r="AK14" i="97"/>
  <c r="AL4" i="86"/>
  <c r="AI4" i="86"/>
  <c r="AK4" i="86"/>
  <c r="AJ4" i="86"/>
  <c r="AJ10" i="94"/>
  <c r="AL10" i="94"/>
  <c r="AI10" i="94"/>
  <c r="AK10" i="94"/>
  <c r="AJ9" i="52"/>
  <c r="AL9" i="52"/>
  <c r="AI9" i="52"/>
  <c r="AK9" i="52"/>
  <c r="AJ14" i="89"/>
  <c r="AI14" i="89"/>
  <c r="AL14" i="89"/>
  <c r="AK14" i="89"/>
  <c r="AJ7" i="52"/>
  <c r="AL7" i="52"/>
  <c r="AK7" i="52"/>
  <c r="AI7" i="52"/>
  <c r="AL8" i="96"/>
  <c r="AK8" i="96"/>
  <c r="AJ8" i="96"/>
  <c r="AI8" i="96"/>
  <c r="AL13" i="52"/>
  <c r="AI13" i="52"/>
  <c r="AK13" i="52"/>
  <c r="AJ13" i="52"/>
  <c r="AI9" i="81"/>
  <c r="AJ9" i="81"/>
  <c r="AL9" i="81"/>
  <c r="AK9" i="81"/>
  <c r="AK16" i="83"/>
  <c r="AI16" i="83"/>
  <c r="AL16" i="83"/>
  <c r="AJ16" i="83"/>
  <c r="AL13" i="78"/>
  <c r="AK13" i="78"/>
  <c r="AJ13" i="78"/>
  <c r="AI13" i="78"/>
  <c r="AI11" i="88"/>
  <c r="AL11" i="88"/>
  <c r="AJ11" i="88"/>
  <c r="AK11" i="88"/>
  <c r="AL15" i="95"/>
  <c r="AJ15" i="95"/>
  <c r="AK15" i="95"/>
  <c r="AI15" i="95"/>
  <c r="AI4" i="98"/>
  <c r="AK4" i="98"/>
  <c r="AJ4" i="98"/>
  <c r="AL4" i="98"/>
  <c r="AH16" i="98"/>
  <c r="AK6" i="98"/>
  <c r="AJ6" i="98"/>
  <c r="AL6" i="98"/>
  <c r="AI6" i="98"/>
  <c r="AI5" i="94"/>
  <c r="AJ5" i="94"/>
  <c r="AK5" i="94"/>
  <c r="AL5" i="94"/>
  <c r="AL8" i="88"/>
  <c r="AI8" i="88"/>
  <c r="AK8" i="88"/>
  <c r="AJ8" i="88"/>
  <c r="AI6" i="99"/>
  <c r="AJ6" i="99"/>
  <c r="AK6" i="99"/>
  <c r="AL6" i="99"/>
  <c r="AJ11" i="74"/>
  <c r="AL11" i="74"/>
  <c r="AI11" i="74"/>
  <c r="AK11" i="74"/>
  <c r="AI3" i="88"/>
  <c r="AL3" i="88"/>
  <c r="AJ3" i="88"/>
  <c r="AK3" i="88"/>
  <c r="AH16" i="88"/>
  <c r="AL9" i="87"/>
  <c r="AI9" i="87"/>
  <c r="AK9" i="87"/>
  <c r="AJ9" i="87"/>
  <c r="G13" i="102"/>
  <c r="AI12" i="97"/>
  <c r="AL12" i="97"/>
  <c r="AJ12" i="97"/>
  <c r="AK12" i="97"/>
  <c r="AI10" i="88"/>
  <c r="AL10" i="88"/>
  <c r="AJ10" i="88"/>
  <c r="AK10" i="88"/>
  <c r="AK13" i="98"/>
  <c r="AJ13" i="98"/>
  <c r="AI13" i="98"/>
  <c r="AL13" i="98"/>
  <c r="AL8" i="97"/>
  <c r="AK8" i="97"/>
  <c r="AJ8" i="97"/>
  <c r="AI8" i="97"/>
  <c r="AK15" i="97"/>
  <c r="AJ15" i="97"/>
  <c r="AI15" i="97"/>
  <c r="AL15" i="97"/>
  <c r="AJ10" i="81"/>
  <c r="AI10" i="81"/>
  <c r="AL10" i="81"/>
  <c r="AK10" i="81"/>
  <c r="AL5" i="73"/>
  <c r="AK5" i="73"/>
  <c r="AI5" i="73"/>
  <c r="AJ5" i="73"/>
  <c r="AL10" i="102"/>
  <c r="AK10" i="102"/>
  <c r="AI10" i="102"/>
  <c r="AJ10" i="102"/>
  <c r="AK12" i="89"/>
  <c r="AL12" i="89"/>
  <c r="AI12" i="89"/>
  <c r="AJ12" i="89"/>
  <c r="AL9" i="94"/>
  <c r="AK9" i="94"/>
  <c r="AI9" i="94"/>
  <c r="AJ9" i="94"/>
  <c r="AJ17" i="83"/>
  <c r="AK17" i="83"/>
  <c r="AL17" i="83"/>
  <c r="AI17" i="83"/>
  <c r="AK12" i="98"/>
  <c r="AI12" i="98"/>
  <c r="AJ12" i="98"/>
  <c r="AL12" i="98"/>
  <c r="AI5" i="88"/>
  <c r="AJ5" i="88"/>
  <c r="AK5" i="88"/>
  <c r="AL5" i="88"/>
  <c r="AL12" i="99"/>
  <c r="AJ12" i="99"/>
  <c r="AI12" i="99"/>
  <c r="AK12" i="99"/>
  <c r="AJ14" i="98"/>
  <c r="AI14" i="98"/>
  <c r="AL14" i="98"/>
  <c r="AK14" i="98"/>
  <c r="AJ13" i="89"/>
  <c r="AK13" i="89"/>
  <c r="AI13" i="89"/>
  <c r="AL13" i="89"/>
  <c r="AL4" i="81"/>
  <c r="AK4" i="81"/>
  <c r="AJ4" i="81"/>
  <c r="AI4" i="81"/>
  <c r="AK7" i="81"/>
  <c r="AJ7" i="81"/>
  <c r="AL7" i="81"/>
  <c r="AI7" i="81"/>
  <c r="AC17" i="80"/>
  <c r="AO8" i="80" s="1"/>
  <c r="AC17" i="94"/>
  <c r="AN13" i="94" s="1"/>
  <c r="AC17" i="98"/>
  <c r="AP9" i="98" s="1"/>
  <c r="AI3" i="72"/>
  <c r="AK3" i="72"/>
  <c r="AH16" i="72"/>
  <c r="AL3" i="72"/>
  <c r="AJ3" i="72"/>
  <c r="AI11" i="100"/>
  <c r="AJ11" i="100"/>
  <c r="AK11" i="100"/>
  <c r="AL11" i="100"/>
  <c r="AJ7" i="80"/>
  <c r="AI7" i="80"/>
  <c r="AL7" i="80"/>
  <c r="AK7" i="80"/>
  <c r="AJ15" i="98"/>
  <c r="AI15" i="98"/>
  <c r="AL15" i="98"/>
  <c r="AK15" i="98"/>
  <c r="AJ6" i="100"/>
  <c r="AK6" i="100"/>
  <c r="AI6" i="100"/>
  <c r="AL6" i="100"/>
  <c r="AK5" i="86"/>
  <c r="AL5" i="86"/>
  <c r="AJ5" i="86"/>
  <c r="AI5" i="86"/>
  <c r="AI6" i="85"/>
  <c r="AL6" i="85"/>
  <c r="AJ6" i="85"/>
  <c r="AK6" i="85"/>
  <c r="AJ4" i="97"/>
  <c r="AI4" i="97"/>
  <c r="AL4" i="97"/>
  <c r="AK4" i="97"/>
  <c r="AK4" i="101"/>
  <c r="AI4" i="101"/>
  <c r="AJ4" i="101"/>
  <c r="AL4" i="101"/>
  <c r="AJ8" i="90"/>
  <c r="AI8" i="90"/>
  <c r="AK8" i="90"/>
  <c r="AL8" i="90"/>
  <c r="AK4" i="82"/>
  <c r="AL4" i="82"/>
  <c r="AJ4" i="82"/>
  <c r="AI4" i="82"/>
  <c r="AH16" i="97"/>
  <c r="AI12" i="96"/>
  <c r="AL12" i="96"/>
  <c r="AJ12" i="96"/>
  <c r="AK12" i="96"/>
  <c r="AJ10" i="98"/>
  <c r="AK10" i="98"/>
  <c r="AI10" i="98"/>
  <c r="AL10" i="98"/>
  <c r="AJ13" i="86"/>
  <c r="AI13" i="86"/>
  <c r="AL13" i="86"/>
  <c r="AK13" i="86"/>
  <c r="AI14" i="86"/>
  <c r="AJ14" i="86"/>
  <c r="AL14" i="86"/>
  <c r="AK14" i="86"/>
  <c r="AJ11" i="97"/>
  <c r="AI11" i="97"/>
  <c r="AL11" i="97"/>
  <c r="AK11" i="97"/>
  <c r="AJ15" i="89"/>
  <c r="AL15" i="89"/>
  <c r="AI15" i="89"/>
  <c r="AK15" i="89"/>
  <c r="AJ6" i="73"/>
  <c r="AL6" i="73"/>
  <c r="AI6" i="73"/>
  <c r="AK6" i="73"/>
  <c r="AK8" i="95"/>
  <c r="AJ8" i="95"/>
  <c r="AL8" i="95"/>
  <c r="AI8" i="95"/>
  <c r="AK9" i="88"/>
  <c r="AJ9" i="88"/>
  <c r="AL9" i="88"/>
  <c r="AI9" i="88"/>
  <c r="AL8" i="99"/>
  <c r="AJ8" i="99"/>
  <c r="AI8" i="99"/>
  <c r="AK8" i="99"/>
  <c r="AK10" i="100"/>
  <c r="AI10" i="100"/>
  <c r="AJ10" i="100"/>
  <c r="AL10" i="100"/>
  <c r="AL13" i="85"/>
  <c r="AK13" i="85"/>
  <c r="AJ13" i="85"/>
  <c r="AI13" i="85"/>
  <c r="AK14" i="85"/>
  <c r="AJ14" i="85"/>
  <c r="AL14" i="85"/>
  <c r="AI14" i="85"/>
  <c r="AH14" i="92"/>
  <c r="AK3" i="92"/>
  <c r="AJ3" i="92"/>
  <c r="AL3" i="92"/>
  <c r="AI3" i="92"/>
  <c r="AI3" i="86"/>
  <c r="AJ3" i="86"/>
  <c r="AL3" i="86"/>
  <c r="AK3" i="86"/>
  <c r="AH16" i="86"/>
  <c r="AI15" i="87"/>
  <c r="AL15" i="87"/>
  <c r="AK15" i="87"/>
  <c r="AJ15" i="87"/>
  <c r="AK6" i="74"/>
  <c r="AI6" i="74"/>
  <c r="AJ6" i="74"/>
  <c r="AL6" i="74"/>
  <c r="AJ10" i="101"/>
  <c r="AI10" i="101"/>
  <c r="AL10" i="101"/>
  <c r="AK10" i="101"/>
  <c r="AI11" i="77"/>
  <c r="AK11" i="77"/>
  <c r="AJ11" i="77"/>
  <c r="AL11" i="77"/>
  <c r="AI9" i="86"/>
  <c r="AK9" i="86"/>
  <c r="AJ9" i="86"/>
  <c r="AL9" i="86"/>
  <c r="AJ6" i="86"/>
  <c r="AL6" i="86"/>
  <c r="AK6" i="86"/>
  <c r="AI6" i="86"/>
  <c r="AI4" i="96"/>
  <c r="AL4" i="96"/>
  <c r="AJ4" i="96"/>
  <c r="AK4" i="96"/>
  <c r="AJ15" i="93"/>
  <c r="AK15" i="93"/>
  <c r="AI15" i="93"/>
  <c r="AL15" i="93"/>
  <c r="AJ11" i="80"/>
  <c r="AL11" i="80"/>
  <c r="AI11" i="80"/>
  <c r="AK11" i="80"/>
  <c r="AL10" i="86"/>
  <c r="AK10" i="86"/>
  <c r="AI10" i="86"/>
  <c r="AJ10" i="86"/>
  <c r="AI16" i="74"/>
  <c r="AJ16" i="74"/>
  <c r="AL16" i="74"/>
  <c r="AK16" i="74"/>
  <c r="AI15" i="100"/>
  <c r="AJ15" i="100"/>
  <c r="AL15" i="100"/>
  <c r="AK15" i="100"/>
  <c r="AJ4" i="89"/>
  <c r="AI4" i="89"/>
  <c r="AK4" i="89"/>
  <c r="AL4" i="89"/>
  <c r="AK8" i="83"/>
  <c r="AJ8" i="83"/>
  <c r="AL8" i="83"/>
  <c r="AI8" i="83"/>
  <c r="AJ11" i="73"/>
  <c r="AI11" i="73"/>
  <c r="AK11" i="73"/>
  <c r="AL11" i="73"/>
  <c r="AI3" i="93"/>
  <c r="AL3" i="93"/>
  <c r="AJ3" i="93"/>
  <c r="AK3" i="93"/>
  <c r="AH16" i="93"/>
  <c r="AL5" i="85"/>
  <c r="AK5" i="85"/>
  <c r="AJ5" i="85"/>
  <c r="AI5" i="85"/>
  <c r="AI13" i="81"/>
  <c r="AK13" i="81"/>
  <c r="AJ13" i="81"/>
  <c r="AL13" i="81"/>
  <c r="AJ12" i="81"/>
  <c r="AK12" i="81"/>
  <c r="AL12" i="81"/>
  <c r="AI12" i="81"/>
  <c r="AL7" i="95"/>
  <c r="AJ7" i="95"/>
  <c r="AK7" i="95"/>
  <c r="AI7" i="95"/>
  <c r="AH14" i="78"/>
  <c r="AJ3" i="78"/>
  <c r="AI3" i="78"/>
  <c r="AK3" i="78"/>
  <c r="AL3" i="78"/>
  <c r="AI6" i="80"/>
  <c r="AL6" i="80"/>
  <c r="AK6" i="80"/>
  <c r="AJ6" i="80"/>
  <c r="AL7" i="84"/>
  <c r="AK7" i="84"/>
  <c r="AJ7" i="84"/>
  <c r="AI7" i="84"/>
  <c r="AJ3" i="52"/>
  <c r="AL3" i="52"/>
  <c r="AI3" i="52"/>
  <c r="AK3" i="52"/>
  <c r="AH16" i="52"/>
  <c r="AI7" i="88"/>
  <c r="AJ7" i="88"/>
  <c r="AL7" i="88"/>
  <c r="AK7" i="88"/>
  <c r="AK8" i="102"/>
  <c r="AI8" i="102"/>
  <c r="AJ8" i="102"/>
  <c r="AL8" i="102"/>
  <c r="AJ15" i="79"/>
  <c r="AI15" i="79"/>
  <c r="AK15" i="79"/>
  <c r="AL15" i="79"/>
  <c r="AJ10" i="89"/>
  <c r="AL10" i="89"/>
  <c r="AI10" i="89"/>
  <c r="AK10" i="89"/>
  <c r="AJ5" i="81"/>
  <c r="AI5" i="81"/>
  <c r="AL5" i="81"/>
  <c r="AK5" i="81"/>
  <c r="AJ10" i="76"/>
  <c r="AI10" i="76"/>
  <c r="AK10" i="76"/>
  <c r="AL10" i="76"/>
  <c r="AI13" i="77"/>
  <c r="AK13" i="77"/>
  <c r="AJ13" i="77"/>
  <c r="AL13" i="77"/>
  <c r="AJ8" i="84"/>
  <c r="AI8" i="84"/>
  <c r="AK8" i="84"/>
  <c r="AL8" i="84"/>
  <c r="AJ4" i="94"/>
  <c r="AI4" i="94"/>
  <c r="AL4" i="94"/>
  <c r="AK4" i="94"/>
  <c r="AL12" i="88"/>
  <c r="AK12" i="88"/>
  <c r="AJ12" i="88"/>
  <c r="AI12" i="88"/>
  <c r="AI5" i="98"/>
  <c r="AL5" i="98"/>
  <c r="AJ5" i="98"/>
  <c r="AK5" i="98"/>
  <c r="AJ3" i="77"/>
  <c r="AL3" i="77"/>
  <c r="AI3" i="77"/>
  <c r="AK3" i="77"/>
  <c r="AH16" i="77"/>
  <c r="AJ14" i="75"/>
  <c r="AL14" i="75"/>
  <c r="AK14" i="75"/>
  <c r="AI14" i="75"/>
  <c r="AI15" i="80"/>
  <c r="AL15" i="80"/>
  <c r="AK15" i="80"/>
  <c r="AJ15" i="80"/>
  <c r="AJ6" i="93"/>
  <c r="AL6" i="93"/>
  <c r="AK6" i="93"/>
  <c r="AI6" i="93"/>
  <c r="AL8" i="100"/>
  <c r="AK8" i="100"/>
  <c r="AJ8" i="100"/>
  <c r="AI8" i="100"/>
  <c r="AL3" i="102"/>
  <c r="AH14" i="102"/>
  <c r="AK3" i="102"/>
  <c r="AI3" i="102"/>
  <c r="AJ3" i="102"/>
  <c r="AI9" i="82"/>
  <c r="AJ9" i="82"/>
  <c r="AL9" i="82"/>
  <c r="AK9" i="82"/>
  <c r="AI5" i="95"/>
  <c r="AL5" i="95"/>
  <c r="AK5" i="95"/>
  <c r="AJ5" i="95"/>
  <c r="AL10" i="96"/>
  <c r="AK10" i="96"/>
  <c r="AJ10" i="96"/>
  <c r="AI10" i="96"/>
  <c r="AI14" i="96"/>
  <c r="AK14" i="96"/>
  <c r="AL14" i="96"/>
  <c r="AJ14" i="96"/>
  <c r="AJ17" i="74"/>
  <c r="AI17" i="74"/>
  <c r="AL17" i="74"/>
  <c r="AK17" i="74"/>
  <c r="AH16" i="84"/>
  <c r="J13" i="102"/>
  <c r="H11" i="98"/>
  <c r="AI8" i="52"/>
  <c r="AL8" i="52"/>
  <c r="AK8" i="52"/>
  <c r="AJ8" i="52"/>
  <c r="AL11" i="95"/>
  <c r="AK11" i="95"/>
  <c r="AI11" i="95"/>
  <c r="AJ11" i="95"/>
  <c r="AJ4" i="90"/>
  <c r="AI4" i="90"/>
  <c r="AK4" i="90"/>
  <c r="AL4" i="90"/>
  <c r="AK15" i="96"/>
  <c r="AJ15" i="96"/>
  <c r="AI15" i="96"/>
  <c r="AL15" i="96"/>
  <c r="AI5" i="87"/>
  <c r="AJ5" i="87"/>
  <c r="AL5" i="87"/>
  <c r="AK5" i="87"/>
  <c r="AL5" i="91"/>
  <c r="AJ5" i="91"/>
  <c r="AK5" i="91"/>
  <c r="AI5" i="91"/>
  <c r="AL4" i="100"/>
  <c r="AJ4" i="100"/>
  <c r="AK4" i="100"/>
  <c r="AI4" i="100"/>
  <c r="AI3" i="90"/>
  <c r="AL3" i="90"/>
  <c r="AK3" i="90"/>
  <c r="AJ3" i="90"/>
  <c r="AH14" i="90"/>
  <c r="AJ11" i="76"/>
  <c r="AL11" i="76"/>
  <c r="AI11" i="76"/>
  <c r="AK11" i="76"/>
  <c r="AI13" i="91"/>
  <c r="AL13" i="91"/>
  <c r="AJ13" i="91"/>
  <c r="AK13" i="91"/>
  <c r="AL4" i="99"/>
  <c r="AJ4" i="99"/>
  <c r="AK4" i="99"/>
  <c r="AI4" i="99"/>
  <c r="AJ7" i="86"/>
  <c r="AK7" i="86"/>
  <c r="AL7" i="86"/>
  <c r="AI7" i="86"/>
  <c r="AJ15" i="99"/>
  <c r="AI15" i="99"/>
  <c r="AK15" i="99"/>
  <c r="AL15" i="99"/>
  <c r="AJ12" i="84"/>
  <c r="AI12" i="84"/>
  <c r="AK12" i="84"/>
  <c r="AL12" i="84"/>
  <c r="AK5" i="83"/>
  <c r="AJ5" i="83"/>
  <c r="AI5" i="83"/>
  <c r="AL5" i="83"/>
  <c r="AJ6" i="97"/>
  <c r="AI6" i="97"/>
  <c r="AL6" i="97"/>
  <c r="AK6" i="97"/>
  <c r="AJ10" i="82"/>
  <c r="AI10" i="82"/>
  <c r="AL10" i="82"/>
  <c r="AK10" i="82"/>
  <c r="AJ14" i="93"/>
  <c r="AL14" i="93"/>
  <c r="AK14" i="93"/>
  <c r="AI14" i="93"/>
  <c r="AK8" i="81"/>
  <c r="AJ8" i="81"/>
  <c r="AI8" i="81"/>
  <c r="AL8" i="81"/>
  <c r="AI10" i="80"/>
  <c r="AJ10" i="80"/>
  <c r="AK10" i="80"/>
  <c r="AL10" i="80"/>
  <c r="AK14" i="95"/>
  <c r="AL14" i="95"/>
  <c r="AJ14" i="95"/>
  <c r="AI14" i="95"/>
  <c r="AI13" i="102"/>
  <c r="AL13" i="102"/>
  <c r="AK13" i="102"/>
  <c r="AJ13" i="102"/>
  <c r="AK14" i="83"/>
  <c r="AL14" i="83"/>
  <c r="AI14" i="83"/>
  <c r="AJ14" i="83"/>
  <c r="AK8" i="75"/>
  <c r="AJ8" i="75"/>
  <c r="AI8" i="75"/>
  <c r="AL8" i="75"/>
  <c r="AL4" i="88"/>
  <c r="AK4" i="88"/>
  <c r="AJ4" i="88"/>
  <c r="AI4" i="88"/>
  <c r="AL13" i="84"/>
  <c r="AK13" i="84"/>
  <c r="AJ13" i="84"/>
  <c r="AI13" i="84"/>
  <c r="AL10" i="87"/>
  <c r="AK10" i="87"/>
  <c r="AJ10" i="87"/>
  <c r="AI10" i="87"/>
  <c r="AJ10" i="97"/>
  <c r="AI10" i="97"/>
  <c r="AL10" i="97"/>
  <c r="AK10" i="97"/>
  <c r="AJ15" i="94"/>
  <c r="AI15" i="94"/>
  <c r="AL15" i="94"/>
  <c r="AK15" i="94"/>
  <c r="AK14" i="88"/>
  <c r="AJ14" i="88"/>
  <c r="AL14" i="88"/>
  <c r="AI14" i="88"/>
  <c r="AJ6" i="83"/>
  <c r="AI6" i="83"/>
  <c r="AK6" i="83"/>
  <c r="AL6" i="83"/>
  <c r="AK12" i="94"/>
  <c r="AL12" i="94"/>
  <c r="AI12" i="94"/>
  <c r="AJ12" i="94"/>
  <c r="AJ8" i="101"/>
  <c r="AL8" i="101"/>
  <c r="AK8" i="101"/>
  <c r="AI8" i="101"/>
  <c r="AJ15" i="82"/>
  <c r="AI15" i="82"/>
  <c r="AK15" i="82"/>
  <c r="AL15" i="82"/>
  <c r="AI8" i="98"/>
  <c r="AL8" i="98"/>
  <c r="AJ8" i="98"/>
  <c r="AK8" i="98"/>
  <c r="AK8" i="87"/>
  <c r="AL8" i="87"/>
  <c r="AI8" i="87"/>
  <c r="AJ8" i="87"/>
  <c r="AJ7" i="79"/>
  <c r="AI7" i="79"/>
  <c r="AK7" i="79"/>
  <c r="AL7" i="79"/>
  <c r="AL6" i="96"/>
  <c r="AK6" i="96"/>
  <c r="AJ6" i="96"/>
  <c r="AI6" i="96"/>
  <c r="AJ5" i="89"/>
  <c r="AI5" i="89"/>
  <c r="AL5" i="89"/>
  <c r="AK5" i="89"/>
  <c r="AJ6" i="75"/>
  <c r="AI6" i="75"/>
  <c r="AL6" i="75"/>
  <c r="AK6" i="75"/>
  <c r="AI12" i="93"/>
  <c r="AJ12" i="93"/>
  <c r="AK12" i="93"/>
  <c r="AL12" i="93"/>
  <c r="AK6" i="90"/>
  <c r="AJ6" i="90"/>
  <c r="AL6" i="90"/>
  <c r="AI6" i="90"/>
  <c r="AI13" i="96"/>
  <c r="AJ13" i="96"/>
  <c r="AL13" i="96"/>
  <c r="AK13" i="96"/>
  <c r="AI11" i="85"/>
  <c r="AL11" i="85"/>
  <c r="AK11" i="85"/>
  <c r="AJ11" i="85"/>
  <c r="AJ12" i="75"/>
  <c r="AI12" i="75"/>
  <c r="AL12" i="75"/>
  <c r="AK12" i="75"/>
  <c r="AJ5" i="77"/>
  <c r="AL5" i="77"/>
  <c r="AI5" i="77"/>
  <c r="AK5" i="77"/>
  <c r="AL13" i="79"/>
  <c r="AK13" i="79"/>
  <c r="AJ13" i="79"/>
  <c r="AI13" i="79"/>
  <c r="AJ5" i="82"/>
  <c r="AL5" i="82"/>
  <c r="AI5" i="82"/>
  <c r="AK5" i="82"/>
  <c r="AH16" i="75"/>
  <c r="AI3" i="75"/>
  <c r="AK3" i="75"/>
  <c r="AL3" i="75"/>
  <c r="AJ3" i="75"/>
  <c r="AJ3" i="96"/>
  <c r="AI3" i="96"/>
  <c r="AL3" i="96"/>
  <c r="AK3" i="96"/>
  <c r="AH16" i="96"/>
  <c r="AH16" i="81"/>
  <c r="AJ11" i="81"/>
  <c r="AI11" i="81"/>
  <c r="AK11" i="81"/>
  <c r="AL11" i="81"/>
  <c r="AI10" i="74"/>
  <c r="AJ10" i="74"/>
  <c r="AK10" i="74"/>
  <c r="AL10" i="74"/>
  <c r="AI8" i="93"/>
  <c r="AJ8" i="93"/>
  <c r="AK8" i="93"/>
  <c r="AL8" i="93"/>
  <c r="AK12" i="101"/>
  <c r="AJ12" i="101"/>
  <c r="AI12" i="101"/>
  <c r="AL12" i="101"/>
  <c r="AK10" i="85"/>
  <c r="AJ10" i="85"/>
  <c r="AL10" i="85"/>
  <c r="AI10" i="85"/>
  <c r="AJ8" i="78"/>
  <c r="AL8" i="78"/>
  <c r="AI8" i="78"/>
  <c r="AK8" i="78"/>
  <c r="AI13" i="82"/>
  <c r="AJ13" i="82"/>
  <c r="AL13" i="82"/>
  <c r="AK13" i="82"/>
  <c r="AI9" i="78"/>
  <c r="AL9" i="78"/>
  <c r="AJ9" i="78"/>
  <c r="AK9" i="78"/>
  <c r="AJ5" i="75"/>
  <c r="AI5" i="75"/>
  <c r="AL5" i="75"/>
  <c r="AK5" i="75"/>
  <c r="AH16" i="87"/>
  <c r="AI13" i="94"/>
  <c r="AL13" i="94"/>
  <c r="AJ13" i="94"/>
  <c r="AK13" i="94"/>
  <c r="AL13" i="92"/>
  <c r="AJ13" i="92"/>
  <c r="AI13" i="92"/>
  <c r="AK13" i="92"/>
  <c r="AI9" i="101"/>
  <c r="AK9" i="101"/>
  <c r="AL9" i="101"/>
  <c r="AJ9" i="101"/>
  <c r="AJ3" i="91"/>
  <c r="AK3" i="91"/>
  <c r="AI3" i="91"/>
  <c r="AL3" i="91"/>
  <c r="AH16" i="91"/>
  <c r="AK5" i="92"/>
  <c r="AL5" i="92"/>
  <c r="AI5" i="92"/>
  <c r="AJ5" i="92"/>
  <c r="AI14" i="99"/>
  <c r="AJ14" i="99"/>
  <c r="AL14" i="99"/>
  <c r="AK14" i="99"/>
  <c r="AJ14" i="72"/>
  <c r="AL14" i="72"/>
  <c r="AK14" i="72"/>
  <c r="AI14" i="72"/>
  <c r="AL10" i="99"/>
  <c r="AK10" i="99"/>
  <c r="AI10" i="99"/>
  <c r="AJ10" i="99"/>
  <c r="AK14" i="74"/>
  <c r="AJ14" i="74"/>
  <c r="AI14" i="74"/>
  <c r="AL14" i="74"/>
  <c r="AI15" i="88"/>
  <c r="AJ15" i="88"/>
  <c r="AL15" i="88"/>
  <c r="AK15" i="88"/>
  <c r="AJ6" i="78"/>
  <c r="AL6" i="78"/>
  <c r="AI6" i="78"/>
  <c r="AK6" i="78"/>
  <c r="AJ10" i="93"/>
  <c r="AL10" i="93"/>
  <c r="AK10" i="93"/>
  <c r="AI10" i="93"/>
  <c r="AK4" i="74"/>
  <c r="AI4" i="74"/>
  <c r="AL4" i="74"/>
  <c r="AJ4" i="74"/>
  <c r="AJ12" i="100"/>
  <c r="AI12" i="100"/>
  <c r="AL12" i="100"/>
  <c r="AK12" i="100"/>
  <c r="AI4" i="77"/>
  <c r="AL4" i="77"/>
  <c r="AK4" i="77"/>
  <c r="AJ4" i="77"/>
  <c r="AL3" i="95"/>
  <c r="AK3" i="95"/>
  <c r="AI3" i="95"/>
  <c r="AJ3" i="95"/>
  <c r="AH16" i="95"/>
  <c r="AL10" i="75"/>
  <c r="AK10" i="75"/>
  <c r="AJ10" i="75"/>
  <c r="AI10" i="75"/>
  <c r="AH18" i="83"/>
  <c r="AJ4" i="83"/>
  <c r="AI4" i="83"/>
  <c r="AK4" i="83"/>
  <c r="AL4" i="83"/>
  <c r="AI12" i="91"/>
  <c r="AJ12" i="91"/>
  <c r="AL12" i="91"/>
  <c r="AK12" i="91"/>
  <c r="AI13" i="95"/>
  <c r="AL13" i="95"/>
  <c r="AK13" i="95"/>
  <c r="AJ13" i="95"/>
  <c r="AJ4" i="78"/>
  <c r="AI4" i="78"/>
  <c r="AL4" i="78"/>
  <c r="AK4" i="78"/>
  <c r="AH16" i="94"/>
  <c r="H13" i="102"/>
  <c r="AK6" i="52"/>
  <c r="AJ6" i="52"/>
  <c r="AI6" i="52"/>
  <c r="AL6" i="52"/>
  <c r="AK11" i="89"/>
  <c r="AJ11" i="89"/>
  <c r="AI11" i="89"/>
  <c r="AL11" i="89"/>
  <c r="AJ10" i="90"/>
  <c r="AI10" i="90"/>
  <c r="AK10" i="90"/>
  <c r="AL10" i="90"/>
  <c r="AI14" i="77"/>
  <c r="AL14" i="77"/>
  <c r="AJ14" i="77"/>
  <c r="AK14" i="77"/>
  <c r="AL12" i="90"/>
  <c r="AJ12" i="90"/>
  <c r="AI12" i="90"/>
  <c r="AK12" i="90"/>
  <c r="AI3" i="99"/>
  <c r="AK3" i="99"/>
  <c r="AL3" i="99"/>
  <c r="AJ3" i="99"/>
  <c r="AH16" i="99"/>
  <c r="AK8" i="89"/>
  <c r="AJ8" i="89"/>
  <c r="AL8" i="89"/>
  <c r="AI8" i="89"/>
  <c r="AJ4" i="102"/>
  <c r="AI4" i="102"/>
  <c r="AL4" i="102"/>
  <c r="AK4" i="102"/>
  <c r="AJ6" i="89"/>
  <c r="AI6" i="89"/>
  <c r="AK6" i="89"/>
  <c r="AL6" i="89"/>
  <c r="AI6" i="81"/>
  <c r="AJ6" i="81"/>
  <c r="AL6" i="81"/>
  <c r="AK6" i="81"/>
  <c r="AL6" i="101"/>
  <c r="AK6" i="101"/>
  <c r="AI6" i="101"/>
  <c r="AJ6" i="101"/>
  <c r="AI11" i="99"/>
  <c r="AK11" i="99"/>
  <c r="AJ11" i="99"/>
  <c r="AL11" i="99"/>
  <c r="AJ5" i="79"/>
  <c r="AI5" i="79"/>
  <c r="AL5" i="79"/>
  <c r="AK5" i="79"/>
  <c r="AI12" i="102"/>
  <c r="AJ12" i="102"/>
  <c r="AL12" i="102"/>
  <c r="AK12" i="102"/>
  <c r="AJ4" i="91"/>
  <c r="AL4" i="91"/>
  <c r="AK4" i="91"/>
  <c r="AI4" i="91"/>
  <c r="AK12" i="78"/>
  <c r="AJ12" i="78"/>
  <c r="AI12" i="78"/>
  <c r="AL12" i="78"/>
  <c r="AI6" i="77"/>
  <c r="AL6" i="77"/>
  <c r="AJ6" i="77"/>
  <c r="AK6" i="77"/>
  <c r="AJ7" i="99"/>
  <c r="AL7" i="99"/>
  <c r="AI7" i="99"/>
  <c r="AK7" i="99"/>
  <c r="AL13" i="99"/>
  <c r="AJ13" i="99"/>
  <c r="AK13" i="99"/>
  <c r="AI13" i="99"/>
  <c r="AL12" i="82"/>
  <c r="AJ12" i="82"/>
  <c r="AI12" i="82"/>
  <c r="AK12" i="82"/>
  <c r="AI3" i="85"/>
  <c r="AL3" i="85"/>
  <c r="AJ3" i="85"/>
  <c r="AK3" i="85"/>
  <c r="AH16" i="85"/>
  <c r="AL3" i="76"/>
  <c r="AI3" i="76"/>
  <c r="AK3" i="76"/>
  <c r="AJ3" i="76"/>
  <c r="AH16" i="76"/>
  <c r="AK12" i="52"/>
  <c r="AJ12" i="52"/>
  <c r="AI12" i="52"/>
  <c r="AL12" i="52"/>
  <c r="AK6" i="82"/>
  <c r="AJ6" i="82"/>
  <c r="AI6" i="82"/>
  <c r="AL6" i="82"/>
  <c r="AJ14" i="84"/>
  <c r="AI14" i="84"/>
  <c r="AK14" i="84"/>
  <c r="AL14" i="84"/>
  <c r="AL11" i="52"/>
  <c r="AI11" i="52"/>
  <c r="AK11" i="52"/>
  <c r="AJ11" i="52"/>
  <c r="AI3" i="82"/>
  <c r="AL3" i="82"/>
  <c r="AH16" i="82"/>
  <c r="AJ3" i="82"/>
  <c r="AK3" i="82"/>
  <c r="AJ14" i="82"/>
  <c r="AI14" i="82"/>
  <c r="AL14" i="82"/>
  <c r="AK14" i="82"/>
  <c r="AJ7" i="92"/>
  <c r="AK7" i="92"/>
  <c r="AL7" i="92"/>
  <c r="AI7" i="92"/>
  <c r="AJ4" i="84"/>
  <c r="AI4" i="84"/>
  <c r="AK4" i="84"/>
  <c r="AL4" i="84"/>
  <c r="AJ5" i="78"/>
  <c r="AI5" i="78"/>
  <c r="AK5" i="78"/>
  <c r="AL5" i="78"/>
  <c r="AK10" i="84"/>
  <c r="AJ10" i="84"/>
  <c r="AL10" i="84"/>
  <c r="AI10" i="84"/>
  <c r="AI7" i="87"/>
  <c r="AL7" i="87"/>
  <c r="AK7" i="87"/>
  <c r="AJ7" i="87"/>
  <c r="AI8" i="77"/>
  <c r="AL8" i="77"/>
  <c r="AJ8" i="77"/>
  <c r="AK8" i="77"/>
  <c r="AI11" i="87"/>
  <c r="AJ11" i="87"/>
  <c r="AK11" i="87"/>
  <c r="AL11" i="87"/>
  <c r="AK12" i="76"/>
  <c r="AI12" i="76"/>
  <c r="AJ12" i="76"/>
  <c r="AL12" i="76"/>
  <c r="AJ7" i="94"/>
  <c r="AL7" i="94"/>
  <c r="AI7" i="94"/>
  <c r="AK7" i="94"/>
  <c r="AL9" i="80"/>
  <c r="AJ9" i="80"/>
  <c r="AI9" i="80"/>
  <c r="AK9" i="80"/>
  <c r="AI8" i="91"/>
  <c r="AK8" i="91"/>
  <c r="AL8" i="91"/>
  <c r="AJ8" i="91"/>
  <c r="AI8" i="76"/>
  <c r="AL8" i="76"/>
  <c r="AJ8" i="76"/>
  <c r="AK8" i="76"/>
  <c r="AJ3" i="73"/>
  <c r="AI3" i="73"/>
  <c r="AL3" i="73"/>
  <c r="AK3" i="73"/>
  <c r="AH16" i="73"/>
  <c r="AK5" i="84"/>
  <c r="AJ5" i="84"/>
  <c r="AI5" i="84"/>
  <c r="AL5" i="84"/>
  <c r="AI11" i="83"/>
  <c r="AL11" i="83"/>
  <c r="AK11" i="83"/>
  <c r="AJ11" i="83"/>
  <c r="AL4" i="72"/>
  <c r="AK4" i="72"/>
  <c r="AJ4" i="72"/>
  <c r="AI4" i="72"/>
  <c r="AJ4" i="85"/>
  <c r="AL4" i="85"/>
  <c r="AK4" i="85"/>
  <c r="AI4" i="85"/>
  <c r="AL15" i="84"/>
  <c r="AK15" i="84"/>
  <c r="AJ15" i="84"/>
  <c r="AI15" i="84"/>
  <c r="AJ6" i="94"/>
  <c r="AI6" i="94"/>
  <c r="AL6" i="94"/>
  <c r="AK6" i="94"/>
  <c r="AL6" i="95"/>
  <c r="AJ6" i="95"/>
  <c r="AK6" i="95"/>
  <c r="AI6" i="95"/>
  <c r="AJ8" i="85"/>
  <c r="AI8" i="85"/>
  <c r="AK8" i="85"/>
  <c r="AL8" i="85"/>
  <c r="AI13" i="74"/>
  <c r="AL13" i="74"/>
  <c r="AJ13" i="74"/>
  <c r="AK13" i="74"/>
  <c r="AJ14" i="101"/>
  <c r="AI14" i="101"/>
  <c r="AL14" i="101"/>
  <c r="AK14" i="101"/>
  <c r="AJ14" i="79"/>
  <c r="AL14" i="79"/>
  <c r="AK14" i="79"/>
  <c r="AI14" i="79"/>
  <c r="AK4" i="75"/>
  <c r="AI4" i="75"/>
  <c r="AL4" i="75"/>
  <c r="AJ4" i="75"/>
  <c r="AI9" i="74"/>
  <c r="AK9" i="74"/>
  <c r="AJ9" i="74"/>
  <c r="AL9" i="74"/>
  <c r="AH16" i="89"/>
  <c r="AH16" i="80"/>
  <c r="AH18" i="74"/>
  <c r="AC15" i="102"/>
  <c r="AC17" i="101"/>
  <c r="AC17" i="100"/>
  <c r="AN14" i="100" s="1"/>
  <c r="AC17" i="99"/>
  <c r="AM5" i="98"/>
  <c r="AC17" i="97"/>
  <c r="AN13" i="97" s="1"/>
  <c r="AN14" i="96"/>
  <c r="AP10" i="96"/>
  <c r="AO6" i="96"/>
  <c r="AO15" i="96"/>
  <c r="AN6" i="96"/>
  <c r="AM11" i="96"/>
  <c r="AM15" i="96"/>
  <c r="AP11" i="96"/>
  <c r="AN7" i="96"/>
  <c r="AN3" i="96"/>
  <c r="AN9" i="96"/>
  <c r="AN15" i="96"/>
  <c r="AM6" i="96"/>
  <c r="AC17" i="95"/>
  <c r="AP15" i="95" s="1"/>
  <c r="AC17" i="93"/>
  <c r="AP15" i="93" s="1"/>
  <c r="AC15" i="92"/>
  <c r="AN13" i="92" s="1"/>
  <c r="AC17" i="91"/>
  <c r="AO15" i="91" s="1"/>
  <c r="AC15" i="90"/>
  <c r="AC17" i="89"/>
  <c r="AC17" i="88"/>
  <c r="AC17" i="87"/>
  <c r="AC17" i="86"/>
  <c r="AM14" i="86" s="1"/>
  <c r="AC17" i="85"/>
  <c r="AM15" i="85" s="1"/>
  <c r="AC17" i="84"/>
  <c r="AM11" i="84" s="1"/>
  <c r="AC19" i="83"/>
  <c r="AC17" i="82"/>
  <c r="AC17" i="81"/>
  <c r="AO15" i="81" s="1"/>
  <c r="AO4" i="80"/>
  <c r="AO11" i="80"/>
  <c r="AP9" i="80"/>
  <c r="AO13" i="80"/>
  <c r="AO10" i="80"/>
  <c r="AM3" i="80"/>
  <c r="AC17" i="79"/>
  <c r="AM12" i="79" s="1"/>
  <c r="AC17" i="77"/>
  <c r="AC17" i="75"/>
  <c r="AC19" i="74"/>
  <c r="AC17" i="73"/>
  <c r="AC17" i="72"/>
  <c r="AO3" i="52"/>
  <c r="AM4" i="52"/>
  <c r="AO5" i="52"/>
  <c r="AM6" i="52"/>
  <c r="AO7" i="52"/>
  <c r="AM8" i="52"/>
  <c r="AO9" i="52"/>
  <c r="AM10" i="52"/>
  <c r="AO11" i="52"/>
  <c r="AM12" i="52"/>
  <c r="AO13" i="52"/>
  <c r="AM14" i="52"/>
  <c r="AO15" i="52"/>
  <c r="AO8" i="52"/>
  <c r="AO10" i="52"/>
  <c r="AM11" i="52"/>
  <c r="AP3" i="52"/>
  <c r="AN4" i="52"/>
  <c r="AP5" i="52"/>
  <c r="AN6" i="52"/>
  <c r="AP7" i="52"/>
  <c r="AN8" i="52"/>
  <c r="AP9" i="52"/>
  <c r="AN10" i="52"/>
  <c r="AP11" i="52"/>
  <c r="AN12" i="52"/>
  <c r="AP13" i="52"/>
  <c r="AN14" i="52"/>
  <c r="AP15" i="52"/>
  <c r="AM9" i="52"/>
  <c r="AM13" i="52"/>
  <c r="AO14" i="52"/>
  <c r="AM15" i="52"/>
  <c r="AM3" i="52"/>
  <c r="AO4" i="52"/>
  <c r="AM5" i="52"/>
  <c r="AO6" i="52"/>
  <c r="AM7" i="52"/>
  <c r="AN3" i="52"/>
  <c r="AP4" i="52"/>
  <c r="AN5" i="52"/>
  <c r="AP6" i="52"/>
  <c r="AN7" i="52"/>
  <c r="AP8" i="52"/>
  <c r="AN9" i="52"/>
  <c r="AP10" i="52"/>
  <c r="AN11" i="52"/>
  <c r="AP12" i="52"/>
  <c r="AN13" i="52"/>
  <c r="AP14" i="52"/>
  <c r="AN15" i="52"/>
  <c r="AO12" i="52"/>
  <c r="I11" i="98"/>
  <c r="J11" i="98"/>
  <c r="H11" i="101"/>
  <c r="G11" i="98"/>
  <c r="I11" i="101"/>
  <c r="G11" i="101"/>
  <c r="J11" i="101"/>
  <c r="H15" i="86"/>
  <c r="I11" i="82"/>
  <c r="G15" i="100"/>
  <c r="H15" i="100"/>
  <c r="J15" i="100"/>
  <c r="I15" i="100"/>
  <c r="H13" i="99"/>
  <c r="G15" i="87"/>
  <c r="H13" i="92"/>
  <c r="I15" i="86"/>
  <c r="J15" i="87"/>
  <c r="H15" i="87"/>
  <c r="J15" i="97"/>
  <c r="H15" i="97"/>
  <c r="J13" i="99"/>
  <c r="G13" i="99"/>
  <c r="I15" i="87"/>
  <c r="G15" i="86"/>
  <c r="H11" i="85"/>
  <c r="H11" i="82"/>
  <c r="G13" i="92"/>
  <c r="I15" i="97"/>
  <c r="J11" i="82"/>
  <c r="G15" i="97"/>
  <c r="I13" i="99"/>
  <c r="H11" i="95"/>
  <c r="I13" i="96"/>
  <c r="G15" i="93"/>
  <c r="H15" i="94"/>
  <c r="G15" i="94"/>
  <c r="H15" i="81"/>
  <c r="J15" i="81"/>
  <c r="H15" i="83"/>
  <c r="I13" i="92"/>
  <c r="J11" i="95"/>
  <c r="J13" i="96"/>
  <c r="I15" i="94"/>
  <c r="G15" i="81"/>
  <c r="G11" i="95"/>
  <c r="G13" i="96"/>
  <c r="I15" i="93"/>
  <c r="H15" i="93"/>
  <c r="I15" i="81"/>
  <c r="J15" i="86"/>
  <c r="J13" i="92"/>
  <c r="I11" i="95"/>
  <c r="H13" i="96"/>
  <c r="J15" i="93"/>
  <c r="J15" i="94"/>
  <c r="J11" i="90"/>
  <c r="H11" i="90"/>
  <c r="G11" i="90"/>
  <c r="I11" i="90"/>
  <c r="G15" i="88"/>
  <c r="G15" i="83"/>
  <c r="I15" i="83"/>
  <c r="J15" i="83"/>
  <c r="I9" i="89"/>
  <c r="I11" i="85"/>
  <c r="I15" i="84"/>
  <c r="G15" i="84"/>
  <c r="H15" i="91"/>
  <c r="G11" i="85"/>
  <c r="I15" i="88"/>
  <c r="H15" i="84"/>
  <c r="G15" i="91"/>
  <c r="I15" i="91"/>
  <c r="J9" i="89"/>
  <c r="G9" i="89"/>
  <c r="J11" i="85"/>
  <c r="J15" i="88"/>
  <c r="H15" i="88"/>
  <c r="G11" i="82"/>
  <c r="J15" i="84"/>
  <c r="J15" i="91"/>
  <c r="H9" i="89"/>
  <c r="I11" i="80"/>
  <c r="G9" i="77"/>
  <c r="G11" i="80"/>
  <c r="H11" i="74"/>
  <c r="J9" i="78"/>
  <c r="J11" i="80"/>
  <c r="H11" i="80"/>
  <c r="H11" i="79"/>
  <c r="I11" i="79"/>
  <c r="I9" i="78"/>
  <c r="G9" i="78"/>
  <c r="H9" i="78"/>
  <c r="G11" i="79"/>
  <c r="J11" i="79"/>
  <c r="J9" i="77"/>
  <c r="H9" i="77"/>
  <c r="I9" i="77"/>
  <c r="J11" i="76"/>
  <c r="G13" i="72"/>
  <c r="H15" i="75"/>
  <c r="I11" i="74"/>
  <c r="I15" i="75"/>
  <c r="G11" i="74"/>
  <c r="J11" i="74"/>
  <c r="G15" i="75"/>
  <c r="J11" i="73"/>
  <c r="H11" i="76"/>
  <c r="J15" i="75"/>
  <c r="G11" i="76"/>
  <c r="I11" i="76"/>
  <c r="H13" i="72"/>
  <c r="H11" i="73"/>
  <c r="J13" i="72"/>
  <c r="I13" i="72"/>
  <c r="G11" i="73"/>
  <c r="I11" i="73"/>
  <c r="I9" i="52"/>
  <c r="J9" i="52"/>
  <c r="H9" i="52"/>
  <c r="G9" i="52"/>
  <c r="AN14" i="80" l="1"/>
  <c r="AM11" i="80"/>
  <c r="AN12" i="80"/>
  <c r="AM14" i="80"/>
  <c r="AO9" i="80"/>
  <c r="AP14" i="80"/>
  <c r="AN9" i="80"/>
  <c r="AO4" i="96"/>
  <c r="AP12" i="96"/>
  <c r="AP7" i="96"/>
  <c r="AM14" i="96"/>
  <c r="AP6" i="96"/>
  <c r="AM10" i="96"/>
  <c r="AO14" i="96"/>
  <c r="AM9" i="96"/>
  <c r="AP4" i="96"/>
  <c r="AO13" i="96"/>
  <c r="AO5" i="96"/>
  <c r="AO9" i="96"/>
  <c r="AP13" i="96"/>
  <c r="AP3" i="80"/>
  <c r="AN13" i="80"/>
  <c r="AM4" i="80"/>
  <c r="AO12" i="80"/>
  <c r="AN3" i="80"/>
  <c r="AM8" i="80"/>
  <c r="AO8" i="96"/>
  <c r="AP3" i="96"/>
  <c r="AO10" i="96"/>
  <c r="AN4" i="96"/>
  <c r="AN8" i="96"/>
  <c r="AO12" i="96"/>
  <c r="AM5" i="96"/>
  <c r="AN13" i="96"/>
  <c r="AP8" i="96"/>
  <c r="AM3" i="96"/>
  <c r="AM7" i="96"/>
  <c r="AO11" i="96"/>
  <c r="AP15" i="96"/>
  <c r="AN6" i="80"/>
  <c r="AP11" i="80"/>
  <c r="AP4" i="80"/>
  <c r="AM13" i="80"/>
  <c r="AP8" i="80"/>
  <c r="AM6" i="80"/>
  <c r="AO7" i="80"/>
  <c r="AO3" i="96"/>
  <c r="AN10" i="96"/>
  <c r="AN5" i="96"/>
  <c r="AM12" i="96"/>
  <c r="AP5" i="96"/>
  <c r="AP9" i="96"/>
  <c r="AM13" i="96"/>
  <c r="AO7" i="96"/>
  <c r="AP14" i="96"/>
  <c r="AN11" i="96"/>
  <c r="AM4" i="96"/>
  <c r="AM8" i="96"/>
  <c r="AM7" i="94"/>
  <c r="AN17" i="83"/>
  <c r="AP10" i="83"/>
  <c r="AN10" i="83"/>
  <c r="AO9" i="83"/>
  <c r="AM10" i="83"/>
  <c r="AN9" i="83"/>
  <c r="AM9" i="83"/>
  <c r="AO10" i="83"/>
  <c r="AP9" i="83"/>
  <c r="AM7" i="74"/>
  <c r="AO8" i="74"/>
  <c r="AP7" i="74"/>
  <c r="AM8" i="74"/>
  <c r="AN7" i="74"/>
  <c r="AP8" i="74"/>
  <c r="AN8" i="74"/>
  <c r="AO7" i="74"/>
  <c r="AP4" i="94"/>
  <c r="AN3" i="94"/>
  <c r="AO13" i="94"/>
  <c r="AM10" i="94"/>
  <c r="AM11" i="76"/>
  <c r="AO10" i="76"/>
  <c r="AO11" i="76"/>
  <c r="AM3" i="76"/>
  <c r="AM8" i="76"/>
  <c r="AO5" i="94"/>
  <c r="AO8" i="94"/>
  <c r="AN11" i="94"/>
  <c r="AP14" i="94"/>
  <c r="AO3" i="76"/>
  <c r="AO6" i="76"/>
  <c r="AO7" i="76"/>
  <c r="AM4" i="76"/>
  <c r="AM14" i="76"/>
  <c r="AP15" i="76"/>
  <c r="AM7" i="76"/>
  <c r="AM12" i="76"/>
  <c r="AP9" i="94"/>
  <c r="AP12" i="94"/>
  <c r="AN15" i="94"/>
  <c r="AO6" i="94"/>
  <c r="AO14" i="76"/>
  <c r="AN4" i="76"/>
  <c r="AN8" i="76"/>
  <c r="AN12" i="76"/>
  <c r="AP3" i="76"/>
  <c r="AP7" i="76"/>
  <c r="AP11" i="76"/>
  <c r="AP4" i="76"/>
  <c r="AP8" i="76"/>
  <c r="AP12" i="76"/>
  <c r="AN5" i="76"/>
  <c r="AN9" i="76"/>
  <c r="AN13" i="76"/>
  <c r="AP6" i="94"/>
  <c r="AN10" i="94"/>
  <c r="AM14" i="94"/>
  <c r="AP5" i="94"/>
  <c r="AM9" i="94"/>
  <c r="AP13" i="94"/>
  <c r="AM4" i="94"/>
  <c r="AP8" i="94"/>
  <c r="AM12" i="94"/>
  <c r="AO3" i="94"/>
  <c r="AN7" i="94"/>
  <c r="AO11" i="94"/>
  <c r="AO15" i="94"/>
  <c r="AP3" i="94"/>
  <c r="AO7" i="94"/>
  <c r="AP11" i="94"/>
  <c r="AP15" i="94"/>
  <c r="AM6" i="94"/>
  <c r="AO10" i="94"/>
  <c r="AN14" i="94"/>
  <c r="AM5" i="94"/>
  <c r="AN9" i="94"/>
  <c r="AM13" i="94"/>
  <c r="AN4" i="94"/>
  <c r="AM8" i="94"/>
  <c r="AN12" i="94"/>
  <c r="AO13" i="76"/>
  <c r="AO5" i="76"/>
  <c r="AO9" i="76"/>
  <c r="AP13" i="76"/>
  <c r="AO4" i="76"/>
  <c r="AO8" i="76"/>
  <c r="AO12" i="76"/>
  <c r="AM5" i="76"/>
  <c r="AM9" i="76"/>
  <c r="AM13" i="76"/>
  <c r="AM6" i="76"/>
  <c r="AM10" i="76"/>
  <c r="AN14" i="76"/>
  <c r="AM15" i="76"/>
  <c r="AN6" i="76"/>
  <c r="AN10" i="76"/>
  <c r="AP14" i="76"/>
  <c r="AP5" i="76"/>
  <c r="AP9" i="76"/>
  <c r="AO15" i="76"/>
  <c r="AP6" i="76"/>
  <c r="AP10" i="76"/>
  <c r="AN3" i="76"/>
  <c r="AN7" i="76"/>
  <c r="AN11" i="76"/>
  <c r="AO4" i="94"/>
  <c r="AN8" i="94"/>
  <c r="AO12" i="94"/>
  <c r="AM3" i="94"/>
  <c r="AP7" i="94"/>
  <c r="AM11" i="94"/>
  <c r="AM15" i="94"/>
  <c r="AN6" i="94"/>
  <c r="AP10" i="94"/>
  <c r="AO14" i="94"/>
  <c r="AN5" i="94"/>
  <c r="AO9" i="94"/>
  <c r="AL16" i="104"/>
  <c r="AI16" i="104"/>
  <c r="AK16" i="104"/>
  <c r="AJ16" i="104"/>
  <c r="AM11" i="78"/>
  <c r="AP3" i="78"/>
  <c r="AM7" i="91"/>
  <c r="AP8" i="98"/>
  <c r="AP8" i="78"/>
  <c r="AP7" i="78"/>
  <c r="AN7" i="91"/>
  <c r="AN4" i="78"/>
  <c r="AN4" i="79"/>
  <c r="AO9" i="78"/>
  <c r="AM5" i="78"/>
  <c r="AP13" i="78"/>
  <c r="AO5" i="78"/>
  <c r="AN11" i="78"/>
  <c r="AP11" i="78"/>
  <c r="AO5" i="79"/>
  <c r="AN11" i="91"/>
  <c r="AP14" i="95"/>
  <c r="AM15" i="98"/>
  <c r="AO3" i="98"/>
  <c r="AO3" i="78"/>
  <c r="AO12" i="78"/>
  <c r="AO13" i="78"/>
  <c r="AN5" i="78"/>
  <c r="AP9" i="78"/>
  <c r="AN13" i="78"/>
  <c r="AN6" i="98"/>
  <c r="AJ16" i="97"/>
  <c r="AN10" i="78"/>
  <c r="AM3" i="78"/>
  <c r="AN8" i="78"/>
  <c r="AP5" i="78"/>
  <c r="AP5" i="79"/>
  <c r="AM4" i="98"/>
  <c r="AM4" i="79"/>
  <c r="AM12" i="95"/>
  <c r="AO8" i="97"/>
  <c r="AO13" i="79"/>
  <c r="AM15" i="91"/>
  <c r="AO3" i="92"/>
  <c r="AN12" i="95"/>
  <c r="AP4" i="86"/>
  <c r="AP8" i="91"/>
  <c r="AP11" i="91"/>
  <c r="AN5" i="92"/>
  <c r="AN4" i="95"/>
  <c r="AP7" i="95"/>
  <c r="AM5" i="97"/>
  <c r="AO3" i="97"/>
  <c r="AN3" i="91"/>
  <c r="AM9" i="91"/>
  <c r="AN5" i="91"/>
  <c r="AP6" i="95"/>
  <c r="AN8" i="95"/>
  <c r="AO10" i="97"/>
  <c r="AN15" i="97"/>
  <c r="AI16" i="98"/>
  <c r="AJ16" i="98"/>
  <c r="AO10" i="78"/>
  <c r="AM7" i="78"/>
  <c r="AO6" i="78"/>
  <c r="AP6" i="78"/>
  <c r="AN3" i="78"/>
  <c r="AO11" i="78"/>
  <c r="AM9" i="78"/>
  <c r="AP4" i="78"/>
  <c r="AN12" i="78"/>
  <c r="AM4" i="78"/>
  <c r="AM10" i="78"/>
  <c r="AM8" i="78"/>
  <c r="AM13" i="78"/>
  <c r="AN7" i="80"/>
  <c r="AP7" i="80"/>
  <c r="AN15" i="80"/>
  <c r="AO15" i="80"/>
  <c r="AP10" i="80"/>
  <c r="AN11" i="80"/>
  <c r="AP5" i="80"/>
  <c r="AM12" i="80"/>
  <c r="AM5" i="80"/>
  <c r="AN5" i="80"/>
  <c r="AO3" i="80"/>
  <c r="AM15" i="80"/>
  <c r="AO14" i="80"/>
  <c r="AP7" i="92"/>
  <c r="AM15" i="95"/>
  <c r="AN3" i="95"/>
  <c r="AO5" i="95"/>
  <c r="AO9" i="97"/>
  <c r="AM14" i="97"/>
  <c r="AP7" i="97"/>
  <c r="AO6" i="98"/>
  <c r="AP5" i="98"/>
  <c r="AP4" i="98"/>
  <c r="AP12" i="98"/>
  <c r="AO4" i="78"/>
  <c r="AO7" i="78"/>
  <c r="AP12" i="78"/>
  <c r="AN9" i="78"/>
  <c r="AO8" i="78"/>
  <c r="AP10" i="78"/>
  <c r="AN7" i="78"/>
  <c r="AN6" i="78"/>
  <c r="AM6" i="78"/>
  <c r="AO15" i="79"/>
  <c r="AM14" i="79"/>
  <c r="AN10" i="80"/>
  <c r="AO6" i="80"/>
  <c r="AP15" i="80"/>
  <c r="AO5" i="80"/>
  <c r="AN8" i="80"/>
  <c r="AM9" i="80"/>
  <c r="AN4" i="80"/>
  <c r="AP13" i="80"/>
  <c r="AP6" i="80"/>
  <c r="AP12" i="80"/>
  <c r="AM10" i="80"/>
  <c r="AM7" i="80"/>
  <c r="AP11" i="86"/>
  <c r="AP8" i="92"/>
  <c r="AO8" i="95"/>
  <c r="AN10" i="95"/>
  <c r="AO10" i="95"/>
  <c r="AP12" i="95"/>
  <c r="AM3" i="97"/>
  <c r="AP3" i="97"/>
  <c r="AN8" i="97"/>
  <c r="AO8" i="98"/>
  <c r="AP10" i="98"/>
  <c r="AO15" i="98"/>
  <c r="AK16" i="95"/>
  <c r="AK16" i="73"/>
  <c r="AL18" i="83"/>
  <c r="AL16" i="81"/>
  <c r="AM7" i="93"/>
  <c r="AM8" i="100"/>
  <c r="AL16" i="100"/>
  <c r="AI16" i="87"/>
  <c r="AJ14" i="102"/>
  <c r="AI16" i="52"/>
  <c r="AL16" i="101"/>
  <c r="AK16" i="98"/>
  <c r="AL16" i="98"/>
  <c r="AP7" i="79"/>
  <c r="AN8" i="79"/>
  <c r="AO7" i="79"/>
  <c r="AM9" i="79"/>
  <c r="AM12" i="86"/>
  <c r="AP14" i="86"/>
  <c r="AO11" i="92"/>
  <c r="AO14" i="93"/>
  <c r="AP3" i="95"/>
  <c r="AN9" i="95"/>
  <c r="AO4" i="95"/>
  <c r="AP11" i="95"/>
  <c r="AN5" i="95"/>
  <c r="AM13" i="95"/>
  <c r="AN6" i="95"/>
  <c r="AN13" i="95"/>
  <c r="AM9" i="97"/>
  <c r="AO12" i="97"/>
  <c r="AO14" i="97"/>
  <c r="AN11" i="97"/>
  <c r="AP15" i="97"/>
  <c r="AO15" i="97"/>
  <c r="AO15" i="100"/>
  <c r="AO9" i="100"/>
  <c r="AM4" i="100"/>
  <c r="AO10" i="100"/>
  <c r="AP9" i="100"/>
  <c r="AI16" i="95"/>
  <c r="AK16" i="79"/>
  <c r="AJ16" i="101"/>
  <c r="AL16" i="97"/>
  <c r="AI16" i="100"/>
  <c r="AL16" i="80"/>
  <c r="AL16" i="72"/>
  <c r="AJ16" i="79"/>
  <c r="AP11" i="79"/>
  <c r="AP8" i="79"/>
  <c r="AP12" i="79"/>
  <c r="AO14" i="79"/>
  <c r="AN14" i="86"/>
  <c r="AO5" i="86"/>
  <c r="AP4" i="93"/>
  <c r="AM15" i="100"/>
  <c r="AN7" i="100"/>
  <c r="AP4" i="100"/>
  <c r="AN3" i="100"/>
  <c r="AN10" i="100"/>
  <c r="AK16" i="80"/>
  <c r="AJ16" i="87"/>
  <c r="AL16" i="84"/>
  <c r="AI16" i="82"/>
  <c r="AI16" i="76"/>
  <c r="AJ16" i="85"/>
  <c r="AL16" i="79"/>
  <c r="AI16" i="101"/>
  <c r="AI16" i="99"/>
  <c r="AL16" i="95"/>
  <c r="AJ16" i="96"/>
  <c r="AI16" i="79"/>
  <c r="AK16" i="87"/>
  <c r="AK16" i="100"/>
  <c r="AL16" i="87"/>
  <c r="AK16" i="93"/>
  <c r="AK16" i="94"/>
  <c r="AI16" i="97"/>
  <c r="AJ16" i="100"/>
  <c r="AM3" i="100"/>
  <c r="AO3" i="100"/>
  <c r="AP5" i="100"/>
  <c r="AN13" i="93"/>
  <c r="AN7" i="95"/>
  <c r="AO13" i="95"/>
  <c r="AO7" i="95"/>
  <c r="AN15" i="95"/>
  <c r="AP9" i="95"/>
  <c r="AO15" i="95"/>
  <c r="AP10" i="95"/>
  <c r="AO13" i="97"/>
  <c r="AM7" i="97"/>
  <c r="AM15" i="97"/>
  <c r="AP13" i="97"/>
  <c r="AP6" i="97"/>
  <c r="AN4" i="97"/>
  <c r="AP8" i="100"/>
  <c r="AP14" i="100"/>
  <c r="AM9" i="100"/>
  <c r="AO8" i="100"/>
  <c r="AP11" i="100"/>
  <c r="AL16" i="73"/>
  <c r="AJ16" i="76"/>
  <c r="AJ16" i="82"/>
  <c r="AK16" i="89"/>
  <c r="AK16" i="52"/>
  <c r="AJ16" i="80"/>
  <c r="AI18" i="74"/>
  <c r="AL14" i="92"/>
  <c r="AK16" i="97"/>
  <c r="AK16" i="101"/>
  <c r="AM5" i="81"/>
  <c r="AP12" i="81"/>
  <c r="AO14" i="81"/>
  <c r="AM12" i="85"/>
  <c r="AP6" i="85"/>
  <c r="AP11" i="85"/>
  <c r="AO5" i="85"/>
  <c r="AP15" i="85"/>
  <c r="AO7" i="85"/>
  <c r="AN13" i="85"/>
  <c r="AP5" i="85"/>
  <c r="AM10" i="85"/>
  <c r="AJ14" i="90"/>
  <c r="AL14" i="102"/>
  <c r="AL14" i="78"/>
  <c r="AL16" i="86"/>
  <c r="AJ16" i="88"/>
  <c r="AO8" i="81"/>
  <c r="AM12" i="81"/>
  <c r="AN15" i="81"/>
  <c r="AP12" i="83"/>
  <c r="AN11" i="83"/>
  <c r="AM17" i="83"/>
  <c r="AM3" i="83"/>
  <c r="AM6" i="83"/>
  <c r="AP5" i="83"/>
  <c r="AO12" i="84"/>
  <c r="AM10" i="84"/>
  <c r="AM4" i="85"/>
  <c r="AN14" i="85"/>
  <c r="AN7" i="85"/>
  <c r="AM13" i="85"/>
  <c r="AP7" i="85"/>
  <c r="AM3" i="85"/>
  <c r="AP9" i="85"/>
  <c r="AM14" i="85"/>
  <c r="AO6" i="85"/>
  <c r="AN12" i="85"/>
  <c r="AP3" i="86"/>
  <c r="AO6" i="86"/>
  <c r="AM8" i="86"/>
  <c r="AP7" i="86"/>
  <c r="AP10" i="91"/>
  <c r="AN9" i="91"/>
  <c r="AP3" i="91"/>
  <c r="AO12" i="91"/>
  <c r="AM6" i="91"/>
  <c r="AO9" i="93"/>
  <c r="AM14" i="93"/>
  <c r="AO11" i="98"/>
  <c r="AM14" i="98"/>
  <c r="AO4" i="98"/>
  <c r="AM11" i="98"/>
  <c r="AN10" i="98"/>
  <c r="AN7" i="98"/>
  <c r="AP11" i="98"/>
  <c r="AM6" i="98"/>
  <c r="AN5" i="98"/>
  <c r="AO9" i="98"/>
  <c r="AP3" i="98"/>
  <c r="AO5" i="98"/>
  <c r="AP13" i="98"/>
  <c r="AL16" i="85"/>
  <c r="AI16" i="94"/>
  <c r="AK16" i="84"/>
  <c r="AL16" i="91"/>
  <c r="AI18" i="83"/>
  <c r="AJ16" i="95"/>
  <c r="AJ16" i="77"/>
  <c r="AJ16" i="75"/>
  <c r="AK14" i="90"/>
  <c r="AI16" i="80"/>
  <c r="AK16" i="86"/>
  <c r="AI14" i="102"/>
  <c r="AJ16" i="94"/>
  <c r="AL16" i="52"/>
  <c r="AK14" i="78"/>
  <c r="AI16" i="93"/>
  <c r="AK18" i="83"/>
  <c r="AJ16" i="89"/>
  <c r="AJ14" i="92"/>
  <c r="AL14" i="90"/>
  <c r="AL16" i="88"/>
  <c r="AJ18" i="74"/>
  <c r="AI16" i="75"/>
  <c r="AK18" i="74"/>
  <c r="AI16" i="89"/>
  <c r="AK16" i="96"/>
  <c r="AI16" i="81"/>
  <c r="AM6" i="79"/>
  <c r="AN9" i="79"/>
  <c r="AP9" i="79"/>
  <c r="AP4" i="79"/>
  <c r="AN7" i="79"/>
  <c r="AO9" i="79"/>
  <c r="AO6" i="81"/>
  <c r="AN3" i="81"/>
  <c r="AO3" i="81"/>
  <c r="AP6" i="81"/>
  <c r="AO15" i="83"/>
  <c r="AP14" i="83"/>
  <c r="AO13" i="83"/>
  <c r="AP8" i="83"/>
  <c r="AP7" i="83"/>
  <c r="AO4" i="83"/>
  <c r="AO7" i="83"/>
  <c r="AN9" i="84"/>
  <c r="AP7" i="84"/>
  <c r="AN6" i="85"/>
  <c r="AP3" i="85"/>
  <c r="AO9" i="85"/>
  <c r="AP14" i="85"/>
  <c r="AM9" i="85"/>
  <c r="AN5" i="85"/>
  <c r="AO10" i="85"/>
  <c r="AO15" i="85"/>
  <c r="AP8" i="85"/>
  <c r="AP13" i="85"/>
  <c r="AO8" i="86"/>
  <c r="AM10" i="86"/>
  <c r="AP9" i="86"/>
  <c r="AP12" i="86"/>
  <c r="AO3" i="91"/>
  <c r="AP13" i="91"/>
  <c r="AP6" i="91"/>
  <c r="AP14" i="91"/>
  <c r="AP12" i="91"/>
  <c r="AN11" i="92"/>
  <c r="AO6" i="93"/>
  <c r="AN10" i="93"/>
  <c r="AO8" i="93"/>
  <c r="AP5" i="95"/>
  <c r="AO11" i="95"/>
  <c r="AM3" i="95"/>
  <c r="AP8" i="95"/>
  <c r="AO14" i="95"/>
  <c r="AM6" i="95"/>
  <c r="AM11" i="95"/>
  <c r="AM4" i="95"/>
  <c r="AM9" i="95"/>
  <c r="AM14" i="95"/>
  <c r="AO5" i="97"/>
  <c r="AO7" i="97"/>
  <c r="AM12" i="97"/>
  <c r="AO4" i="97"/>
  <c r="AM10" i="97"/>
  <c r="AO6" i="97"/>
  <c r="AN7" i="97"/>
  <c r="AP8" i="97"/>
  <c r="AP10" i="97"/>
  <c r="AP9" i="97"/>
  <c r="AN9" i="97"/>
  <c r="AO14" i="98"/>
  <c r="AM13" i="98"/>
  <c r="AM10" i="98"/>
  <c r="AM12" i="98"/>
  <c r="AM7" i="98"/>
  <c r="AN15" i="98"/>
  <c r="AN8" i="98"/>
  <c r="AP14" i="98"/>
  <c r="AN11" i="98"/>
  <c r="AP6" i="98"/>
  <c r="AN12" i="98"/>
  <c r="AM8" i="98"/>
  <c r="AP7" i="98"/>
  <c r="AI16" i="73"/>
  <c r="AL16" i="76"/>
  <c r="AL16" i="94"/>
  <c r="AI16" i="84"/>
  <c r="AJ16" i="91"/>
  <c r="AJ18" i="83"/>
  <c r="AK16" i="77"/>
  <c r="AJ16" i="81"/>
  <c r="AL16" i="96"/>
  <c r="AL16" i="75"/>
  <c r="AI14" i="90"/>
  <c r="AJ16" i="86"/>
  <c r="AL16" i="99"/>
  <c r="AK14" i="102"/>
  <c r="AJ16" i="52"/>
  <c r="AI14" i="78"/>
  <c r="AL16" i="89"/>
  <c r="AI16" i="86"/>
  <c r="AK14" i="92"/>
  <c r="AK16" i="72"/>
  <c r="AM15" i="83"/>
  <c r="AO16" i="83"/>
  <c r="AN7" i="83"/>
  <c r="AM13" i="83"/>
  <c r="AN4" i="83"/>
  <c r="AN8" i="83"/>
  <c r="AP6" i="84"/>
  <c r="AK16" i="82"/>
  <c r="AK16" i="99"/>
  <c r="AN5" i="79"/>
  <c r="AN6" i="79"/>
  <c r="AN3" i="79"/>
  <c r="AN13" i="79"/>
  <c r="AM10" i="79"/>
  <c r="AM9" i="81"/>
  <c r="AM6" i="81"/>
  <c r="AN9" i="81"/>
  <c r="AP14" i="81"/>
  <c r="AO12" i="83"/>
  <c r="AP11" i="83"/>
  <c r="AO17" i="83"/>
  <c r="AM16" i="83"/>
  <c r="AP13" i="83"/>
  <c r="AN6" i="83"/>
  <c r="AN16" i="83"/>
  <c r="AM9" i="84"/>
  <c r="AM3" i="84"/>
  <c r="AO8" i="85"/>
  <c r="AM5" i="85"/>
  <c r="AN10" i="85"/>
  <c r="AN15" i="85"/>
  <c r="AO13" i="85"/>
  <c r="AM6" i="85"/>
  <c r="AM11" i="85"/>
  <c r="AN4" i="85"/>
  <c r="AN9" i="85"/>
  <c r="AO14" i="85"/>
  <c r="AN4" i="92"/>
  <c r="AM13" i="97"/>
  <c r="AM11" i="97"/>
  <c r="AM8" i="97"/>
  <c r="AO11" i="97"/>
  <c r="AM6" i="97"/>
  <c r="AP4" i="97"/>
  <c r="AN10" i="97"/>
  <c r="AP12" i="97"/>
  <c r="AP14" i="97"/>
  <c r="AN3" i="97"/>
  <c r="AN12" i="97"/>
  <c r="AO10" i="98"/>
  <c r="AM9" i="98"/>
  <c r="AO12" i="98"/>
  <c r="AO13" i="98"/>
  <c r="AM3" i="98"/>
  <c r="AN4" i="98"/>
  <c r="AN9" i="98"/>
  <c r="AP15" i="98"/>
  <c r="AN3" i="98"/>
  <c r="AO7" i="98"/>
  <c r="AN13" i="98"/>
  <c r="AN14" i="98"/>
  <c r="AP15" i="101"/>
  <c r="AP14" i="101"/>
  <c r="AP13" i="101"/>
  <c r="AP12" i="101"/>
  <c r="AP11" i="101"/>
  <c r="AP10" i="101"/>
  <c r="AP9" i="101"/>
  <c r="AP8" i="101"/>
  <c r="AP7" i="101"/>
  <c r="AP6" i="101"/>
  <c r="AP5" i="101"/>
  <c r="AP4" i="101"/>
  <c r="AP3" i="101"/>
  <c r="AO15" i="101"/>
  <c r="AO14" i="101"/>
  <c r="AO13" i="101"/>
  <c r="AO12" i="101"/>
  <c r="AO11" i="101"/>
  <c r="AO10" i="101"/>
  <c r="AO9" i="101"/>
  <c r="AO8" i="101"/>
  <c r="AO7" i="101"/>
  <c r="AO6" i="101"/>
  <c r="AO5" i="101"/>
  <c r="AO4" i="101"/>
  <c r="AO3" i="101"/>
  <c r="AN15" i="101"/>
  <c r="AN14" i="101"/>
  <c r="AN13" i="101"/>
  <c r="AN12" i="101"/>
  <c r="AN11" i="101"/>
  <c r="AN10" i="101"/>
  <c r="AN9" i="101"/>
  <c r="AN8" i="101"/>
  <c r="AN7" i="101"/>
  <c r="AN6" i="101"/>
  <c r="AN5" i="101"/>
  <c r="AN4" i="101"/>
  <c r="AN3" i="101"/>
  <c r="AM15" i="101"/>
  <c r="AM14" i="101"/>
  <c r="AM13" i="101"/>
  <c r="AM12" i="101"/>
  <c r="AM11" i="101"/>
  <c r="AM10" i="101"/>
  <c r="AM9" i="101"/>
  <c r="AM8" i="101"/>
  <c r="AM7" i="101"/>
  <c r="AM6" i="101"/>
  <c r="AM5" i="101"/>
  <c r="AM4" i="101"/>
  <c r="AM3" i="101"/>
  <c r="AI16" i="85"/>
  <c r="AJ16" i="73"/>
  <c r="AJ16" i="84"/>
  <c r="AL16" i="82"/>
  <c r="AK16" i="76"/>
  <c r="AK16" i="85"/>
  <c r="AI16" i="91"/>
  <c r="AK16" i="91"/>
  <c r="AL16" i="77"/>
  <c r="AL16" i="93"/>
  <c r="AJ16" i="99"/>
  <c r="AL18" i="74"/>
  <c r="AK16" i="75"/>
  <c r="AI16" i="77"/>
  <c r="AJ14" i="78"/>
  <c r="AJ16" i="93"/>
  <c r="AI14" i="92"/>
  <c r="AI16" i="96"/>
  <c r="AJ16" i="72"/>
  <c r="AI16" i="72"/>
  <c r="AK16" i="81"/>
  <c r="AI16" i="88"/>
  <c r="AK16" i="88"/>
  <c r="AM10" i="100"/>
  <c r="AM12" i="100"/>
  <c r="AO5" i="100"/>
  <c r="AP10" i="100"/>
  <c r="AP13" i="100"/>
  <c r="AM5" i="100"/>
  <c r="AO14" i="100"/>
  <c r="AP15" i="100"/>
  <c r="AN4" i="100"/>
  <c r="AN13" i="100"/>
  <c r="AM11" i="100"/>
  <c r="AM7" i="100"/>
  <c r="AO12" i="100"/>
  <c r="AP12" i="100"/>
  <c r="AN9" i="100"/>
  <c r="AO11" i="100"/>
  <c r="AP6" i="100"/>
  <c r="AP3" i="100"/>
  <c r="AN6" i="100"/>
  <c r="AN15" i="100"/>
  <c r="AM6" i="100"/>
  <c r="AN5" i="100"/>
  <c r="AM14" i="100"/>
  <c r="AN11" i="100"/>
  <c r="AO6" i="100"/>
  <c r="AM13" i="100"/>
  <c r="AO13" i="100"/>
  <c r="AO7" i="100"/>
  <c r="AN12" i="100"/>
  <c r="AO4" i="100"/>
  <c r="AP7" i="100"/>
  <c r="AN8" i="100"/>
  <c r="AO15" i="99"/>
  <c r="AN13" i="99"/>
  <c r="AP11" i="99"/>
  <c r="AP6" i="99"/>
  <c r="AN14" i="99"/>
  <c r="AP7" i="99"/>
  <c r="AP15" i="99"/>
  <c r="AP10" i="99"/>
  <c r="AN6" i="99"/>
  <c r="AO5" i="99"/>
  <c r="AM4" i="99"/>
  <c r="AO13" i="99"/>
  <c r="AP14" i="99"/>
  <c r="AN10" i="99"/>
  <c r="AO9" i="99"/>
  <c r="AM8" i="99"/>
  <c r="AN5" i="99"/>
  <c r="AP3" i="99"/>
  <c r="AM12" i="99"/>
  <c r="AN9" i="99"/>
  <c r="AN3" i="99"/>
  <c r="AP5" i="99"/>
  <c r="AN12" i="99"/>
  <c r="AM6" i="99"/>
  <c r="AO11" i="99"/>
  <c r="AO14" i="99"/>
  <c r="AO10" i="99"/>
  <c r="AO6" i="99"/>
  <c r="AN7" i="99"/>
  <c r="AP9" i="99"/>
  <c r="AO7" i="99"/>
  <c r="AP12" i="99"/>
  <c r="AM13" i="99"/>
  <c r="AM9" i="99"/>
  <c r="AM5" i="99"/>
  <c r="AN4" i="99"/>
  <c r="AN11" i="99"/>
  <c r="AP13" i="99"/>
  <c r="AO3" i="99"/>
  <c r="AP8" i="99"/>
  <c r="AM14" i="99"/>
  <c r="AO12" i="99"/>
  <c r="AO8" i="99"/>
  <c r="AO4" i="99"/>
  <c r="AN8" i="99"/>
  <c r="AN15" i="99"/>
  <c r="AP4" i="99"/>
  <c r="AM10" i="99"/>
  <c r="AM15" i="99"/>
  <c r="AM11" i="99"/>
  <c r="AM7" i="99"/>
  <c r="AM3" i="99"/>
  <c r="AN6" i="97"/>
  <c r="AN14" i="97"/>
  <c r="AM4" i="97"/>
  <c r="AP11" i="97"/>
  <c r="AP5" i="97"/>
  <c r="AN5" i="97"/>
  <c r="AO6" i="95"/>
  <c r="AM10" i="95"/>
  <c r="AN14" i="95"/>
  <c r="AM5" i="95"/>
  <c r="AO9" i="95"/>
  <c r="AP13" i="95"/>
  <c r="AP4" i="95"/>
  <c r="AM8" i="95"/>
  <c r="AO12" i="95"/>
  <c r="AO3" i="95"/>
  <c r="AM7" i="95"/>
  <c r="AN11" i="95"/>
  <c r="AM15" i="93"/>
  <c r="AN5" i="93"/>
  <c r="AM9" i="93"/>
  <c r="AO10" i="93"/>
  <c r="AM10" i="93"/>
  <c r="AM5" i="93"/>
  <c r="AM13" i="93"/>
  <c r="AN8" i="93"/>
  <c r="AM4" i="93"/>
  <c r="AM12" i="93"/>
  <c r="AO3" i="93"/>
  <c r="AO11" i="93"/>
  <c r="AP6" i="93"/>
  <c r="AP14" i="93"/>
  <c r="AP9" i="93"/>
  <c r="AO5" i="93"/>
  <c r="AO13" i="93"/>
  <c r="AN4" i="93"/>
  <c r="AP8" i="93"/>
  <c r="AN12" i="93"/>
  <c r="AP3" i="93"/>
  <c r="AN7" i="93"/>
  <c r="AP11" i="93"/>
  <c r="AN15" i="93"/>
  <c r="AM6" i="93"/>
  <c r="AM11" i="93"/>
  <c r="AO15" i="93"/>
  <c r="AN6" i="93"/>
  <c r="AP10" i="93"/>
  <c r="AN14" i="93"/>
  <c r="AP5" i="93"/>
  <c r="AN9" i="93"/>
  <c r="AP13" i="93"/>
  <c r="AO4" i="93"/>
  <c r="AM8" i="93"/>
  <c r="AO12" i="93"/>
  <c r="AM3" i="93"/>
  <c r="AO7" i="93"/>
  <c r="AP12" i="93"/>
  <c r="AN3" i="93"/>
  <c r="AP7" i="93"/>
  <c r="AN11" i="93"/>
  <c r="AN3" i="92"/>
  <c r="AP12" i="92"/>
  <c r="AN6" i="92"/>
  <c r="AP9" i="92"/>
  <c r="AO9" i="92"/>
  <c r="AP4" i="92"/>
  <c r="AP13" i="92"/>
  <c r="AP10" i="92"/>
  <c r="AO12" i="92"/>
  <c r="AN12" i="92"/>
  <c r="AP6" i="92"/>
  <c r="AN8" i="92"/>
  <c r="AM3" i="92"/>
  <c r="AM7" i="92"/>
  <c r="AM13" i="92"/>
  <c r="AM5" i="92"/>
  <c r="AM11" i="92"/>
  <c r="AO5" i="92"/>
  <c r="AM9" i="92"/>
  <c r="AM8" i="92"/>
  <c r="AM4" i="92"/>
  <c r="AO8" i="92"/>
  <c r="AM12" i="92"/>
  <c r="AO4" i="92"/>
  <c r="AO13" i="92"/>
  <c r="AO6" i="92"/>
  <c r="AM10" i="92"/>
  <c r="AM6" i="92"/>
  <c r="AO10" i="92"/>
  <c r="AN10" i="92"/>
  <c r="AP5" i="92"/>
  <c r="AN9" i="92"/>
  <c r="AO7" i="92"/>
  <c r="AP3" i="92"/>
  <c r="AN7" i="92"/>
  <c r="AP11" i="92"/>
  <c r="AN4" i="91"/>
  <c r="AN12" i="91"/>
  <c r="AN14" i="91"/>
  <c r="AM8" i="91"/>
  <c r="AO8" i="91"/>
  <c r="AO10" i="91"/>
  <c r="AP7" i="91"/>
  <c r="AP5" i="91"/>
  <c r="AO11" i="91"/>
  <c r="AO5" i="91"/>
  <c r="AO4" i="91"/>
  <c r="AN10" i="91"/>
  <c r="AN15" i="91"/>
  <c r="AO13" i="91"/>
  <c r="AN8" i="91"/>
  <c r="AN13" i="91"/>
  <c r="AM4" i="91"/>
  <c r="AP4" i="91"/>
  <c r="AP9" i="91"/>
  <c r="AM14" i="91"/>
  <c r="AP15" i="91"/>
  <c r="AO6" i="91"/>
  <c r="AM10" i="91"/>
  <c r="AO14" i="91"/>
  <c r="AM12" i="91"/>
  <c r="AM5" i="91"/>
  <c r="AO9" i="91"/>
  <c r="AM13" i="91"/>
  <c r="AN6" i="91"/>
  <c r="AM3" i="91"/>
  <c r="AO7" i="91"/>
  <c r="AM11" i="91"/>
  <c r="AN13" i="90"/>
  <c r="AP12" i="90"/>
  <c r="AM11" i="90"/>
  <c r="AN10" i="90"/>
  <c r="AO9" i="90"/>
  <c r="AM8" i="90"/>
  <c r="AN7" i="90"/>
  <c r="AP6" i="90"/>
  <c r="AM5" i="90"/>
  <c r="AO4" i="90"/>
  <c r="AP3" i="90"/>
  <c r="AM13" i="90"/>
  <c r="AP11" i="90"/>
  <c r="AM10" i="90"/>
  <c r="AN9" i="90"/>
  <c r="AP8" i="90"/>
  <c r="AM7" i="90"/>
  <c r="AO6" i="90"/>
  <c r="AP5" i="90"/>
  <c r="AN4" i="90"/>
  <c r="AO3" i="90"/>
  <c r="AP13" i="90"/>
  <c r="AN12" i="90"/>
  <c r="AO11" i="90"/>
  <c r="AP10" i="90"/>
  <c r="AM9" i="90"/>
  <c r="AO8" i="90"/>
  <c r="AP7" i="90"/>
  <c r="AN6" i="90"/>
  <c r="AO5" i="90"/>
  <c r="AM4" i="90"/>
  <c r="AN3" i="90"/>
  <c r="AO13" i="90"/>
  <c r="AM12" i="90"/>
  <c r="AN11" i="90"/>
  <c r="AO10" i="90"/>
  <c r="AP9" i="90"/>
  <c r="AN8" i="90"/>
  <c r="AO7" i="90"/>
  <c r="AM6" i="90"/>
  <c r="AN5" i="90"/>
  <c r="AP4" i="90"/>
  <c r="AM3" i="90"/>
  <c r="AO12" i="90"/>
  <c r="AM15" i="89"/>
  <c r="AN14" i="89"/>
  <c r="AM13" i="89"/>
  <c r="AM12" i="89"/>
  <c r="AN11" i="89"/>
  <c r="AP10" i="89"/>
  <c r="AN9" i="89"/>
  <c r="AP8" i="89"/>
  <c r="AM7" i="89"/>
  <c r="AO6" i="89"/>
  <c r="AP5" i="89"/>
  <c r="AN4" i="89"/>
  <c r="AO3" i="89"/>
  <c r="AO14" i="89"/>
  <c r="AN12" i="89"/>
  <c r="AM8" i="89"/>
  <c r="AP3" i="89"/>
  <c r="AP15" i="89"/>
  <c r="AM14" i="89"/>
  <c r="AP13" i="89"/>
  <c r="AP12" i="89"/>
  <c r="AM11" i="89"/>
  <c r="AO10" i="89"/>
  <c r="AM9" i="89"/>
  <c r="AO8" i="89"/>
  <c r="AP7" i="89"/>
  <c r="AN6" i="89"/>
  <c r="AO5" i="89"/>
  <c r="AM4" i="89"/>
  <c r="AN3" i="89"/>
  <c r="AN15" i="89"/>
  <c r="AM10" i="89"/>
  <c r="AN7" i="89"/>
  <c r="AO4" i="89"/>
  <c r="AO15" i="89"/>
  <c r="AP14" i="89"/>
  <c r="AO13" i="89"/>
  <c r="AO12" i="89"/>
  <c r="AP11" i="89"/>
  <c r="AN10" i="89"/>
  <c r="AP9" i="89"/>
  <c r="AN8" i="89"/>
  <c r="AO7" i="89"/>
  <c r="AM6" i="89"/>
  <c r="AN5" i="89"/>
  <c r="AP4" i="89"/>
  <c r="AM3" i="89"/>
  <c r="AN13" i="89"/>
  <c r="AO11" i="89"/>
  <c r="AO9" i="89"/>
  <c r="AP6" i="89"/>
  <c r="AM5" i="89"/>
  <c r="AO15" i="88"/>
  <c r="AM14" i="88"/>
  <c r="AN13" i="88"/>
  <c r="AO12" i="88"/>
  <c r="AN11" i="88"/>
  <c r="AN10" i="88"/>
  <c r="AO9" i="88"/>
  <c r="AM8" i="88"/>
  <c r="AO7" i="88"/>
  <c r="AM6" i="88"/>
  <c r="AN5" i="88"/>
  <c r="AO4" i="88"/>
  <c r="AN3" i="88"/>
  <c r="AN14" i="88"/>
  <c r="AP12" i="88"/>
  <c r="AO10" i="88"/>
  <c r="AP7" i="88"/>
  <c r="AP4" i="88"/>
  <c r="AN15" i="88"/>
  <c r="AP14" i="88"/>
  <c r="AM13" i="88"/>
  <c r="AN12" i="88"/>
  <c r="AM11" i="88"/>
  <c r="AM10" i="88"/>
  <c r="AN9" i="88"/>
  <c r="AP8" i="88"/>
  <c r="AN7" i="88"/>
  <c r="AP6" i="88"/>
  <c r="AM5" i="88"/>
  <c r="AN4" i="88"/>
  <c r="AM3" i="88"/>
  <c r="AO13" i="88"/>
  <c r="AO11" i="88"/>
  <c r="AN8" i="88"/>
  <c r="AO5" i="88"/>
  <c r="AM15" i="88"/>
  <c r="AO14" i="88"/>
  <c r="AP13" i="88"/>
  <c r="AM12" i="88"/>
  <c r="AP11" i="88"/>
  <c r="AP10" i="88"/>
  <c r="AM9" i="88"/>
  <c r="AO8" i="88"/>
  <c r="AM7" i="88"/>
  <c r="AO6" i="88"/>
  <c r="AP5" i="88"/>
  <c r="AM4" i="88"/>
  <c r="AP3" i="88"/>
  <c r="AP15" i="88"/>
  <c r="AP9" i="88"/>
  <c r="AN6" i="88"/>
  <c r="AO3" i="88"/>
  <c r="AN15" i="87"/>
  <c r="AP14" i="87"/>
  <c r="AN13" i="87"/>
  <c r="AP12" i="87"/>
  <c r="AM11" i="87"/>
  <c r="AN10" i="87"/>
  <c r="AP9" i="87"/>
  <c r="AM8" i="87"/>
  <c r="AN7" i="87"/>
  <c r="AP6" i="87"/>
  <c r="AN5" i="87"/>
  <c r="AP4" i="87"/>
  <c r="AM3" i="87"/>
  <c r="AO13" i="87"/>
  <c r="AN11" i="87"/>
  <c r="AO7" i="87"/>
  <c r="AM4" i="87"/>
  <c r="AM15" i="87"/>
  <c r="AO14" i="87"/>
  <c r="AM13" i="87"/>
  <c r="AO12" i="87"/>
  <c r="AP11" i="87"/>
  <c r="AM10" i="87"/>
  <c r="AO9" i="87"/>
  <c r="AP8" i="87"/>
  <c r="AM7" i="87"/>
  <c r="AO6" i="87"/>
  <c r="AM5" i="87"/>
  <c r="AO4" i="87"/>
  <c r="AP3" i="87"/>
  <c r="AM14" i="87"/>
  <c r="AO10" i="87"/>
  <c r="AN8" i="87"/>
  <c r="AM6" i="87"/>
  <c r="AN3" i="87"/>
  <c r="AP15" i="87"/>
  <c r="AN14" i="87"/>
  <c r="AP13" i="87"/>
  <c r="AN12" i="87"/>
  <c r="AO11" i="87"/>
  <c r="AP10" i="87"/>
  <c r="AN9" i="87"/>
  <c r="AO8" i="87"/>
  <c r="AP7" i="87"/>
  <c r="AN6" i="87"/>
  <c r="AP5" i="87"/>
  <c r="AN4" i="87"/>
  <c r="AO3" i="87"/>
  <c r="AO15" i="87"/>
  <c r="AM12" i="87"/>
  <c r="AM9" i="87"/>
  <c r="AO5" i="87"/>
  <c r="AM7" i="86"/>
  <c r="AM5" i="86"/>
  <c r="AN15" i="86"/>
  <c r="AN13" i="86"/>
  <c r="AN11" i="86"/>
  <c r="AN4" i="86"/>
  <c r="AP10" i="86"/>
  <c r="AM15" i="86"/>
  <c r="AN7" i="86"/>
  <c r="AM13" i="86"/>
  <c r="AN5" i="86"/>
  <c r="AN10" i="86"/>
  <c r="AO3" i="86"/>
  <c r="AN8" i="86"/>
  <c r="AO13" i="86"/>
  <c r="AN6" i="86"/>
  <c r="AO11" i="86"/>
  <c r="AM3" i="86"/>
  <c r="AO9" i="86"/>
  <c r="AO14" i="86"/>
  <c r="AP6" i="86"/>
  <c r="AO12" i="86"/>
  <c r="AM4" i="86"/>
  <c r="AM9" i="86"/>
  <c r="AP15" i="86"/>
  <c r="AP5" i="86"/>
  <c r="AN9" i="86"/>
  <c r="AP13" i="86"/>
  <c r="AO4" i="86"/>
  <c r="AP8" i="86"/>
  <c r="AN12" i="86"/>
  <c r="AN3" i="86"/>
  <c r="AO7" i="86"/>
  <c r="AM11" i="86"/>
  <c r="AO15" i="86"/>
  <c r="AM6" i="86"/>
  <c r="AO10" i="86"/>
  <c r="AP10" i="85"/>
  <c r="AO4" i="85"/>
  <c r="AM8" i="85"/>
  <c r="AO12" i="85"/>
  <c r="AN3" i="85"/>
  <c r="AN11" i="85"/>
  <c r="AP4" i="85"/>
  <c r="AN8" i="85"/>
  <c r="AP12" i="85"/>
  <c r="AO3" i="85"/>
  <c r="AM7" i="85"/>
  <c r="AO11" i="85"/>
  <c r="AN6" i="84"/>
  <c r="AO3" i="84"/>
  <c r="AN13" i="84"/>
  <c r="AN12" i="84"/>
  <c r="AM13" i="84"/>
  <c r="AO15" i="84"/>
  <c r="AP10" i="84"/>
  <c r="AO13" i="84"/>
  <c r="AM7" i="84"/>
  <c r="AO14" i="84"/>
  <c r="AO10" i="84"/>
  <c r="AM14" i="84"/>
  <c r="AP13" i="84"/>
  <c r="AP3" i="84"/>
  <c r="AN10" i="84"/>
  <c r="AM4" i="84"/>
  <c r="AN11" i="84"/>
  <c r="AP12" i="84"/>
  <c r="AN15" i="84"/>
  <c r="AM8" i="84"/>
  <c r="AP5" i="84"/>
  <c r="AP11" i="84"/>
  <c r="AP8" i="84"/>
  <c r="AO5" i="84"/>
  <c r="AM15" i="84"/>
  <c r="AM12" i="84"/>
  <c r="AO9" i="84"/>
  <c r="AO6" i="84"/>
  <c r="AN3" i="84"/>
  <c r="AP4" i="84"/>
  <c r="AM6" i="84"/>
  <c r="AN8" i="84"/>
  <c r="AO4" i="84"/>
  <c r="AN14" i="84"/>
  <c r="AN7" i="84"/>
  <c r="AN4" i="84"/>
  <c r="AP14" i="84"/>
  <c r="AO11" i="84"/>
  <c r="AO8" i="84"/>
  <c r="AM5" i="84"/>
  <c r="AP15" i="84"/>
  <c r="AN5" i="84"/>
  <c r="AO7" i="84"/>
  <c r="AP9" i="84"/>
  <c r="AP17" i="83"/>
  <c r="AP15" i="83"/>
  <c r="AN15" i="83"/>
  <c r="AN14" i="83"/>
  <c r="AM14" i="83"/>
  <c r="AN3" i="83"/>
  <c r="AP4" i="83"/>
  <c r="AP16" i="83"/>
  <c r="AM12" i="83"/>
  <c r="AM5" i="83"/>
  <c r="AO5" i="83"/>
  <c r="AM11" i="83"/>
  <c r="AO8" i="83"/>
  <c r="AN12" i="83"/>
  <c r="AP6" i="83"/>
  <c r="AO11" i="83"/>
  <c r="AN5" i="83"/>
  <c r="AO14" i="83"/>
  <c r="AN13" i="83"/>
  <c r="AM8" i="83"/>
  <c r="AM4" i="83"/>
  <c r="AO3" i="83"/>
  <c r="AP3" i="83"/>
  <c r="AM7" i="83"/>
  <c r="AO6" i="83"/>
  <c r="AO15" i="82"/>
  <c r="AN15" i="82"/>
  <c r="AP9" i="82"/>
  <c r="AN7" i="82"/>
  <c r="AP5" i="82"/>
  <c r="AN3" i="82"/>
  <c r="AO9" i="82"/>
  <c r="AO5" i="82"/>
  <c r="AP13" i="82"/>
  <c r="AN11" i="82"/>
  <c r="AN9" i="82"/>
  <c r="AN8" i="82"/>
  <c r="AP6" i="82"/>
  <c r="AN5" i="82"/>
  <c r="AN4" i="82"/>
  <c r="AO13" i="82"/>
  <c r="AM8" i="82"/>
  <c r="AP7" i="82"/>
  <c r="AN6" i="82"/>
  <c r="AM4" i="82"/>
  <c r="AP3" i="82"/>
  <c r="AN14" i="82"/>
  <c r="AN13" i="82"/>
  <c r="AO3" i="82"/>
  <c r="AP8" i="82"/>
  <c r="AM14" i="82"/>
  <c r="AO14" i="82"/>
  <c r="AO10" i="82"/>
  <c r="AO6" i="82"/>
  <c r="AO8" i="82"/>
  <c r="AN12" i="82"/>
  <c r="AO7" i="82"/>
  <c r="AM15" i="82"/>
  <c r="AM7" i="82"/>
  <c r="AN10" i="82"/>
  <c r="AP15" i="82"/>
  <c r="AP14" i="82"/>
  <c r="AP4" i="82"/>
  <c r="AM10" i="82"/>
  <c r="AM13" i="82"/>
  <c r="AM9" i="82"/>
  <c r="AM5" i="82"/>
  <c r="AP11" i="82"/>
  <c r="AP10" i="82"/>
  <c r="AM6" i="82"/>
  <c r="AO11" i="82"/>
  <c r="AO12" i="82"/>
  <c r="AO4" i="82"/>
  <c r="AM12" i="82"/>
  <c r="AP12" i="82"/>
  <c r="AM11" i="82"/>
  <c r="AM3" i="82"/>
  <c r="AM14" i="81"/>
  <c r="AO12" i="81"/>
  <c r="AN11" i="81"/>
  <c r="AO7" i="81"/>
  <c r="AO5" i="81"/>
  <c r="AM3" i="81"/>
  <c r="AM11" i="81"/>
  <c r="AP13" i="81"/>
  <c r="AM4" i="81"/>
  <c r="AN7" i="81"/>
  <c r="AN13" i="81"/>
  <c r="AN5" i="81"/>
  <c r="AN10" i="81"/>
  <c r="AM8" i="81"/>
  <c r="AO9" i="81"/>
  <c r="AN14" i="81"/>
  <c r="AP11" i="81"/>
  <c r="AN12" i="81"/>
  <c r="AP9" i="81"/>
  <c r="AN8" i="81"/>
  <c r="AP5" i="81"/>
  <c r="AN6" i="81"/>
  <c r="AO11" i="81"/>
  <c r="AP3" i="81"/>
  <c r="AP10" i="81"/>
  <c r="AO10" i="81"/>
  <c r="AP15" i="81"/>
  <c r="AM7" i="81"/>
  <c r="AO4" i="81"/>
  <c r="AN4" i="81"/>
  <c r="AM10" i="81"/>
  <c r="AM15" i="81"/>
  <c r="AP4" i="81"/>
  <c r="AP8" i="81"/>
  <c r="AO13" i="81"/>
  <c r="AM13" i="81"/>
  <c r="AP7" i="81"/>
  <c r="AP13" i="79"/>
  <c r="AP15" i="79"/>
  <c r="AM8" i="79"/>
  <c r="AN12" i="79"/>
  <c r="AM13" i="79"/>
  <c r="AN11" i="79"/>
  <c r="AN10" i="79"/>
  <c r="AO3" i="79"/>
  <c r="AO4" i="79"/>
  <c r="AM5" i="79"/>
  <c r="AP14" i="79"/>
  <c r="AM11" i="79"/>
  <c r="AO11" i="79"/>
  <c r="AP3" i="79"/>
  <c r="AO12" i="79"/>
  <c r="AM3" i="79"/>
  <c r="AM15" i="79"/>
  <c r="AM7" i="79"/>
  <c r="AP6" i="79"/>
  <c r="AN14" i="79"/>
  <c r="AO10" i="79"/>
  <c r="AP10" i="79"/>
  <c r="AO6" i="79"/>
  <c r="AN15" i="79"/>
  <c r="AO8" i="79"/>
  <c r="AO15" i="77"/>
  <c r="AP15" i="77"/>
  <c r="AP13" i="77"/>
  <c r="AP11" i="77"/>
  <c r="AP9" i="77"/>
  <c r="AP7" i="77"/>
  <c r="AP5" i="77"/>
  <c r="AP3" i="77"/>
  <c r="AM15" i="77"/>
  <c r="AP14" i="77"/>
  <c r="AM13" i="77"/>
  <c r="AP12" i="77"/>
  <c r="AM11" i="77"/>
  <c r="AP10" i="77"/>
  <c r="AM9" i="77"/>
  <c r="AP8" i="77"/>
  <c r="AM7" i="77"/>
  <c r="AP6" i="77"/>
  <c r="AM5" i="77"/>
  <c r="AP4" i="77"/>
  <c r="AM3" i="77"/>
  <c r="AO14" i="77"/>
  <c r="AO12" i="77"/>
  <c r="AO10" i="77"/>
  <c r="AO8" i="77"/>
  <c r="AO6" i="77"/>
  <c r="AO4" i="77"/>
  <c r="AM4" i="77"/>
  <c r="AM8" i="77"/>
  <c r="AM12" i="77"/>
  <c r="AO3" i="77"/>
  <c r="AO7" i="77"/>
  <c r="AO11" i="77"/>
  <c r="AN5" i="77"/>
  <c r="AN9" i="77"/>
  <c r="AN13" i="77"/>
  <c r="AN4" i="77"/>
  <c r="AN8" i="77"/>
  <c r="AN12" i="77"/>
  <c r="AM6" i="77"/>
  <c r="AM10" i="77"/>
  <c r="AM14" i="77"/>
  <c r="AO5" i="77"/>
  <c r="AO9" i="77"/>
  <c r="AO13" i="77"/>
  <c r="AN3" i="77"/>
  <c r="AN7" i="77"/>
  <c r="AN11" i="77"/>
  <c r="AN15" i="77"/>
  <c r="AN6" i="77"/>
  <c r="AN10" i="77"/>
  <c r="AN14" i="77"/>
  <c r="AN13" i="75"/>
  <c r="AP12" i="75"/>
  <c r="AN4" i="75"/>
  <c r="AM3" i="75"/>
  <c r="AN14" i="75"/>
  <c r="AP13" i="75"/>
  <c r="AM6" i="75"/>
  <c r="AP5" i="75"/>
  <c r="AN15" i="75"/>
  <c r="AO7" i="75"/>
  <c r="AN3" i="75"/>
  <c r="AP7" i="75"/>
  <c r="AP15" i="75"/>
  <c r="AO6" i="75"/>
  <c r="AN10" i="75"/>
  <c r="AM4" i="75"/>
  <c r="AP10" i="75"/>
  <c r="AO8" i="75"/>
  <c r="AO12" i="75"/>
  <c r="AO9" i="75"/>
  <c r="AO13" i="75"/>
  <c r="AM9" i="75"/>
  <c r="AM10" i="75"/>
  <c r="AM8" i="75"/>
  <c r="AO4" i="75"/>
  <c r="AN8" i="75"/>
  <c r="AO3" i="75"/>
  <c r="AM7" i="75"/>
  <c r="AN11" i="75"/>
  <c r="AO5" i="75"/>
  <c r="AP11" i="75"/>
  <c r="AM13" i="75"/>
  <c r="AM14" i="75"/>
  <c r="AM15" i="75"/>
  <c r="AM5" i="75"/>
  <c r="AN9" i="75"/>
  <c r="AP4" i="75"/>
  <c r="AP8" i="75"/>
  <c r="AO15" i="75"/>
  <c r="AP6" i="75"/>
  <c r="AN12" i="75"/>
  <c r="AO10" i="75"/>
  <c r="AO14" i="75"/>
  <c r="AO11" i="75"/>
  <c r="AN6" i="75"/>
  <c r="AP14" i="75"/>
  <c r="AN5" i="75"/>
  <c r="AP9" i="75"/>
  <c r="AP3" i="75"/>
  <c r="AN7" i="75"/>
  <c r="AM11" i="75"/>
  <c r="AM12" i="75"/>
  <c r="AO6" i="74"/>
  <c r="AN13" i="74"/>
  <c r="AM15" i="74"/>
  <c r="AM5" i="74"/>
  <c r="AN16" i="74"/>
  <c r="AN12" i="74"/>
  <c r="AN6" i="74"/>
  <c r="AO14" i="74"/>
  <c r="AO9" i="74"/>
  <c r="AN17" i="74"/>
  <c r="AM11" i="74"/>
  <c r="AP4" i="74"/>
  <c r="AN15" i="74"/>
  <c r="AM9" i="74"/>
  <c r="AM3" i="74"/>
  <c r="AM10" i="74"/>
  <c r="AP14" i="74"/>
  <c r="AP15" i="74"/>
  <c r="AM13" i="74"/>
  <c r="AP10" i="74"/>
  <c r="AP6" i="74"/>
  <c r="AO16" i="74"/>
  <c r="AN14" i="74"/>
  <c r="AN10" i="74"/>
  <c r="AO17" i="74"/>
  <c r="AP12" i="74"/>
  <c r="AM4" i="74"/>
  <c r="AM14" i="74"/>
  <c r="AN9" i="74"/>
  <c r="AM17" i="74"/>
  <c r="AM12" i="74"/>
  <c r="AN5" i="74"/>
  <c r="AN4" i="74"/>
  <c r="AP17" i="74"/>
  <c r="AP13" i="74"/>
  <c r="AP9" i="74"/>
  <c r="AM16" i="74"/>
  <c r="AN11" i="74"/>
  <c r="AO3" i="74"/>
  <c r="AO12" i="74"/>
  <c r="AO5" i="74"/>
  <c r="AP16" i="74"/>
  <c r="AO10" i="74"/>
  <c r="AO4" i="74"/>
  <c r="AP5" i="74"/>
  <c r="AO15" i="74"/>
  <c r="AO13" i="74"/>
  <c r="AO11" i="74"/>
  <c r="AP3" i="74"/>
  <c r="AP11" i="74"/>
  <c r="AM6" i="74"/>
  <c r="AN3" i="74"/>
  <c r="AN13" i="73"/>
  <c r="AP12" i="73"/>
  <c r="AN9" i="73"/>
  <c r="AM6" i="73"/>
  <c r="AO5" i="73"/>
  <c r="AP4" i="73"/>
  <c r="AN15" i="73"/>
  <c r="AP6" i="73"/>
  <c r="AM4" i="73"/>
  <c r="AO3" i="73"/>
  <c r="AN7" i="73"/>
  <c r="AO12" i="73"/>
  <c r="AO8" i="73"/>
  <c r="AO4" i="73"/>
  <c r="AP13" i="73"/>
  <c r="AP9" i="73"/>
  <c r="AP5" i="73"/>
  <c r="AM14" i="73"/>
  <c r="AM10" i="73"/>
  <c r="AP8" i="73"/>
  <c r="AP14" i="73"/>
  <c r="AM15" i="73"/>
  <c r="AM11" i="73"/>
  <c r="AM7" i="73"/>
  <c r="AM3" i="73"/>
  <c r="AN12" i="73"/>
  <c r="AN8" i="73"/>
  <c r="AN4" i="73"/>
  <c r="AO13" i="73"/>
  <c r="AO9" i="73"/>
  <c r="AO10" i="73"/>
  <c r="AP11" i="73"/>
  <c r="AP3" i="73"/>
  <c r="AM8" i="73"/>
  <c r="AN3" i="73"/>
  <c r="AP15" i="73"/>
  <c r="AN5" i="73"/>
  <c r="AN11" i="73"/>
  <c r="AM13" i="73"/>
  <c r="AM9" i="73"/>
  <c r="AM5" i="73"/>
  <c r="AN14" i="73"/>
  <c r="AN10" i="73"/>
  <c r="AN6" i="73"/>
  <c r="AO15" i="73"/>
  <c r="AO11" i="73"/>
  <c r="AO7" i="73"/>
  <c r="AP10" i="73"/>
  <c r="AO14" i="73"/>
  <c r="AO6" i="73"/>
  <c r="AP7" i="73"/>
  <c r="AM12" i="73"/>
  <c r="AN15" i="72"/>
  <c r="AO14" i="72"/>
  <c r="AO13" i="72"/>
  <c r="AM12" i="72"/>
  <c r="AO11" i="72"/>
  <c r="AM10" i="72"/>
  <c r="AO9" i="72"/>
  <c r="AM8" i="72"/>
  <c r="AO7" i="72"/>
  <c r="AM6" i="72"/>
  <c r="AO5" i="72"/>
  <c r="AM4" i="72"/>
  <c r="AO3" i="72"/>
  <c r="AM15" i="72"/>
  <c r="AN14" i="72"/>
  <c r="AN13" i="72"/>
  <c r="AP12" i="72"/>
  <c r="AN11" i="72"/>
  <c r="AP10" i="72"/>
  <c r="AN9" i="72"/>
  <c r="AP8" i="72"/>
  <c r="AN7" i="72"/>
  <c r="AP6" i="72"/>
  <c r="AN5" i="72"/>
  <c r="AP4" i="72"/>
  <c r="AN3" i="72"/>
  <c r="AP15" i="72"/>
  <c r="AM14" i="72"/>
  <c r="AM13" i="72"/>
  <c r="AO12" i="72"/>
  <c r="AM11" i="72"/>
  <c r="AO10" i="72"/>
  <c r="AM9" i="72"/>
  <c r="AO8" i="72"/>
  <c r="AM7" i="72"/>
  <c r="AO6" i="72"/>
  <c r="AM5" i="72"/>
  <c r="AO4" i="72"/>
  <c r="AM3" i="72"/>
  <c r="AO15" i="72"/>
  <c r="AP14" i="72"/>
  <c r="AP13" i="72"/>
  <c r="AN12" i="72"/>
  <c r="AP11" i="72"/>
  <c r="AN10" i="72"/>
  <c r="AP9" i="72"/>
  <c r="AN8" i="72"/>
  <c r="AP7" i="72"/>
  <c r="AN6" i="72"/>
  <c r="AP5" i="72"/>
  <c r="AN4" i="72"/>
  <c r="AP3" i="72"/>
  <c r="AP13" i="102"/>
  <c r="AM13" i="102"/>
  <c r="AN10" i="102"/>
  <c r="AP8" i="102"/>
  <c r="AN6" i="102"/>
  <c r="AP4" i="102"/>
  <c r="AM12" i="102"/>
  <c r="AN9" i="102"/>
  <c r="AP7" i="102"/>
  <c r="AN5" i="102"/>
  <c r="AP3" i="102"/>
  <c r="AO6" i="102"/>
  <c r="AO10" i="102"/>
  <c r="AP5" i="102"/>
  <c r="AP9" i="102"/>
  <c r="AO4" i="102"/>
  <c r="AO8" i="102"/>
  <c r="AM11" i="102"/>
  <c r="AM3" i="102"/>
  <c r="AM7" i="102"/>
  <c r="AN11" i="102"/>
  <c r="AN13" i="102"/>
  <c r="AP6" i="102"/>
  <c r="AP10" i="102"/>
  <c r="AM5" i="102"/>
  <c r="AM9" i="102"/>
  <c r="AO12" i="102"/>
  <c r="AM4" i="102"/>
  <c r="AM8" i="102"/>
  <c r="AN12" i="102"/>
  <c r="AN3" i="102"/>
  <c r="AN7" i="102"/>
  <c r="AO11" i="102"/>
  <c r="AO13" i="102"/>
  <c r="AM6" i="102"/>
  <c r="AM10" i="102"/>
  <c r="AO5" i="102"/>
  <c r="AO9" i="102"/>
  <c r="AN4" i="102"/>
  <c r="AN8" i="102"/>
  <c r="AP12" i="102"/>
  <c r="AO3" i="102"/>
  <c r="AO7" i="102"/>
  <c r="AP11" i="10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437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<sst xmlns="http://schemas.openxmlformats.org/spreadsheetml/2006/main" count="3108" uniqueCount="1013">
  <si>
    <t>YEAR</t>
  </si>
  <si>
    <t>MONTH</t>
  </si>
  <si>
    <t>ID_STR</t>
  </si>
  <si>
    <t>COL</t>
  </si>
  <si>
    <t>WEEK</t>
  </si>
  <si>
    <t>DATE</t>
  </si>
  <si>
    <t>DAY</t>
  </si>
  <si>
    <t>Central Stake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</si>
  <si>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</si>
  <si>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</si>
  <si>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</si>
  <si>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</si>
  <si>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</si>
  <si>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</si>
  <si>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</si>
  <si>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</si>
  <si>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</si>
  <si>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</si>
  <si>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</si>
  <si>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</si>
  <si>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</si>
  <si>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</si>
  <si>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</si>
  <si>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LAST_WEEK_YEAR</t>
  </si>
  <si>
    <t>LAST_WEEK_MONTH</t>
  </si>
  <si>
    <t>LAST_WEEK_WEEK</t>
  </si>
  <si>
    <t>LAST_WEEK_DAY</t>
  </si>
  <si>
    <t>LAST_WEEK_DATE</t>
  </si>
  <si>
    <t>Advanced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</si>
  <si>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</si>
  <si>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</si>
  <si>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</si>
  <si>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</si>
  <si>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</si>
  <si>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</si>
  <si>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</si>
  <si>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</si>
  <si>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</si>
  <si>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</si>
  <si>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</si>
  <si>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</si>
  <si>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</si>
  <si>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</si>
  <si>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</si>
  <si>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</si>
  <si>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</si>
  <si>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</si>
  <si>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</si>
  <si>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</si>
  <si>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</si>
  <si>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</si>
  <si>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</si>
  <si>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</si>
  <si>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</si>
  <si>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</si>
  <si>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</si>
  <si>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</si>
  <si>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HUALIAN_1_S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</si>
  <si>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</si>
  <si>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</si>
  <si>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</si>
  <si>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</si>
  <si>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</si>
  <si>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</si>
  <si>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</si>
  <si>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Hsinchu Stake</t>
  </si>
  <si>
    <t>Miaoli Unit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</si>
  <si>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</si>
  <si>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</si>
  <si>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</si>
  <si>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</si>
  <si>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</si>
  <si>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</si>
  <si>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</si>
  <si>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</si>
  <si>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</si>
  <si>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</si>
  <si>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</si>
  <si>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</si>
  <si>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</si>
  <si>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</si>
  <si>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</si>
  <si>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</si>
  <si>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</si>
  <si>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</si>
  <si>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</si>
  <si>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</si>
  <si>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</si>
  <si>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</si>
  <si>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</si>
  <si>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</si>
  <si>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</si>
  <si>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</si>
  <si>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</si>
  <si>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</si>
  <si>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</si>
  <si>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</si>
  <si>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</si>
  <si>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</si>
  <si>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</si>
  <si>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</si>
  <si>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</si>
  <si>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</si>
  <si>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</si>
  <si>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</si>
  <si>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</si>
  <si>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</si>
  <si>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</si>
  <si>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</si>
  <si>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</si>
  <si>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</si>
  <si>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</si>
  <si>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</si>
  <si>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</si>
  <si>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</si>
  <si>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</si>
  <si>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</si>
  <si>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</si>
  <si>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</si>
  <si>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</si>
  <si>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</si>
  <si>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</si>
  <si>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</t>
  </si>
  <si>
    <t>Wanda Unit</t>
  </si>
  <si>
    <t>NORTH_JINHUA_E</t>
  </si>
  <si>
    <t>WANDA_E</t>
  </si>
  <si>
    <t>XINAN_S</t>
  </si>
  <si>
    <t>WANDA</t>
  </si>
  <si>
    <t>Xinban Unit</t>
  </si>
  <si>
    <t>XINBAN_E</t>
  </si>
  <si>
    <t>XINPU_E</t>
  </si>
  <si>
    <t>BANQIAO_S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</si>
  <si>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</si>
  <si>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</si>
  <si>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</si>
  <si>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</si>
  <si>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</si>
  <si>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</si>
  <si>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</si>
  <si>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</si>
  <si>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</si>
  <si>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</si>
  <si>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</si>
  <si>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</si>
  <si>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SIYUAN_E</t>
  </si>
  <si>
    <t>DANFENG_E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</si>
  <si>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</si>
  <si>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</si>
  <si>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</si>
  <si>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</si>
  <si>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</si>
  <si>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</si>
  <si>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</si>
  <si>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</si>
  <si>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</si>
  <si>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</si>
  <si>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</si>
  <si>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</si>
  <si>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</si>
  <si>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</si>
  <si>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</si>
  <si>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</si>
  <si>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</si>
  <si>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</si>
  <si>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</si>
  <si>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</si>
  <si>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</si>
  <si>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</si>
  <si>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</si>
  <si>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</si>
  <si>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</si>
  <si>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</si>
  <si>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</si>
  <si>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</si>
  <si>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</si>
  <si>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</si>
  <si>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</si>
  <si>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</si>
  <si>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</si>
  <si>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</si>
  <si>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</si>
  <si>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</si>
  <si>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</si>
  <si>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</si>
  <si>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</si>
  <si>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</si>
  <si>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</si>
  <si>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</si>
  <si>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</si>
  <si>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</si>
  <si>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</si>
  <si>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</si>
  <si>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</si>
  <si>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</si>
  <si>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</si>
  <si>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</si>
  <si>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</si>
  <si>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</si>
  <si>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</si>
  <si>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</si>
  <si>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</si>
  <si>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</si>
  <si>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</si>
  <si>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</si>
  <si>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S. Good, Davis</t>
  </si>
  <si>
    <t>DANSHUI_B_E</t>
  </si>
  <si>
    <t>SANXIA_A</t>
  </si>
  <si>
    <t>CLASSLEVEL</t>
  </si>
  <si>
    <t>TOTALSTUDENTS</t>
  </si>
  <si>
    <t>TOTALNONMEM</t>
  </si>
  <si>
    <t>NEWSTUDENTS</t>
  </si>
  <si>
    <t>NEWINV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</si>
  <si>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</si>
  <si>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</si>
  <si>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</si>
  <si>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</si>
  <si>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</si>
  <si>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</si>
  <si>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</si>
  <si>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</si>
  <si>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</si>
  <si>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</si>
  <si>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</si>
  <si>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</si>
  <si>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</si>
  <si>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</si>
  <si>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</si>
  <si>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</si>
  <si>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</si>
  <si>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</si>
  <si>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</si>
  <si>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</si>
  <si>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</si>
  <si>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</si>
  <si>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</si>
  <si>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</si>
  <si>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</si>
  <si>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</si>
  <si>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</si>
  <si>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</si>
  <si>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</si>
  <si>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</si>
  <si>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</si>
  <si>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</si>
  <si>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</si>
  <si>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</si>
  <si>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</si>
  <si>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</si>
  <si>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</si>
  <si>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</si>
  <si>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</si>
  <si>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</si>
  <si>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</si>
  <si>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</si>
  <si>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</si>
  <si>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</si>
  <si>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</si>
  <si>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</si>
  <si>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</si>
  <si>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</si>
  <si>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</si>
  <si>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</si>
  <si>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</si>
  <si>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</si>
  <si>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</si>
  <si>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</si>
  <si>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</si>
  <si>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</si>
  <si>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</si>
  <si>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</si>
  <si>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2016:2:3:3:0:SONGSHAN_E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</si>
  <si>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</si>
  <si>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</si>
  <si>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</si>
  <si>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</si>
  <si>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</si>
  <si>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</si>
  <si>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</si>
  <si>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</si>
  <si>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</si>
  <si>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</si>
  <si>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2016:2:3:3:0:TUCHENG_E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</si>
  <si>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</si>
  <si>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</si>
  <si>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</si>
  <si>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</si>
  <si>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</si>
  <si>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</si>
  <si>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</si>
  <si>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</si>
  <si>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</si>
  <si>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</si>
  <si>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</si>
  <si>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</si>
  <si>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</si>
  <si>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</si>
  <si>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</si>
  <si>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</si>
  <si>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</si>
  <si>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</si>
  <si>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</si>
  <si>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</si>
  <si>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</si>
  <si>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</si>
  <si>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</si>
  <si>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</si>
  <si>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</si>
  <si>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</si>
  <si>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</si>
  <si>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2016:2:3:3:0:ANKANG</t>
  </si>
  <si>
    <t>Longtan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</si>
  <si>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</si>
  <si>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</si>
  <si>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</si>
  <si>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</si>
  <si>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</si>
  <si>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</si>
  <si>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</si>
  <si>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</si>
  <si>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</si>
  <si>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</si>
  <si>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</si>
  <si>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</si>
  <si>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</si>
  <si>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</si>
  <si>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</si>
  <si>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</si>
  <si>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</si>
  <si>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</si>
  <si>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</si>
  <si>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</si>
  <si>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</si>
  <si>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</si>
  <si>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</si>
  <si>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</si>
  <si>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</si>
  <si>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</si>
  <si>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</si>
  <si>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</si>
  <si>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</si>
  <si>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</si>
  <si>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</si>
  <si>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</si>
  <si>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</si>
  <si>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</si>
  <si>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</si>
  <si>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2016:2:4:3:0:BEITOU</t>
  </si>
  <si>
    <t>2016:2:4:3:0:SANCHONG</t>
  </si>
  <si>
    <t>2016:2:4:3:0:SANXIA</t>
  </si>
  <si>
    <t>2016:2:4:3:0:SHILIN</t>
  </si>
  <si>
    <t>2016:2:4:3:0:SHUANGHE</t>
  </si>
  <si>
    <t>2016:2:4:3:0:TAIDONG</t>
  </si>
  <si>
    <t>2016:2:4:3:0:TUCHENG</t>
  </si>
  <si>
    <t>2016:2:4:3:0:XINBAN</t>
  </si>
  <si>
    <t>2016:2:4:3:0:XINDIAN</t>
  </si>
  <si>
    <t>2016:2:4:3:0:XINZHU</t>
  </si>
  <si>
    <t>2016:2:4:3:0:XINZHUANG</t>
  </si>
  <si>
    <t>2016:2:4:3:0:ZHONGLI</t>
  </si>
  <si>
    <t>2016:2:4:3:0:ZHUBEI</t>
  </si>
  <si>
    <t>2016:2:4:3:0:ZHUNAN</t>
  </si>
  <si>
    <t>2016:2:4:3:0:SONGSHAN_E</t>
  </si>
  <si>
    <t>BEGINNING</t>
  </si>
  <si>
    <t>2016:2:4:3:0:SONGSHAN_S</t>
  </si>
  <si>
    <t>2016:2:4:3:0:ZHUDONG_E</t>
  </si>
  <si>
    <t>2016:2:4:3:1:SHILIN_E</t>
  </si>
  <si>
    <t>2016:2:4:3:1:SONGSHAN_E</t>
  </si>
  <si>
    <t>2016:2:4:3:0:SONGSHAN</t>
  </si>
  <si>
    <t>2016:2:4:3:0:ZHUDONG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</si>
  <si>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</si>
  <si>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</si>
  <si>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</si>
  <si>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</si>
  <si>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</si>
  <si>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</si>
  <si>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</si>
  <si>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</si>
  <si>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</si>
  <si>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</si>
  <si>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</si>
  <si>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</si>
  <si>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</si>
  <si>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2016:2:4:3:0:TOUFEN</t>
  </si>
  <si>
    <t>2016:2:4:3:0:XIZHI</t>
  </si>
  <si>
    <t>2016:2:4:3:0:YILAN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</si>
  <si>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</si>
  <si>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</si>
  <si>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</si>
  <si>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</si>
  <si>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</si>
  <si>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</si>
  <si>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</si>
  <si>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</si>
  <si>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</si>
  <si>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</si>
  <si>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</si>
  <si>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</si>
  <si>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</si>
  <si>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2016:2:4:3:0:TAIDONG_2_E</t>
  </si>
  <si>
    <t>beginner'skids</t>
  </si>
  <si>
    <t>2016:2:4:3:0:TAO_1_A</t>
  </si>
  <si>
    <t>2016:2:4:3:0:TAO_4_E</t>
  </si>
  <si>
    <t>2016:2:4:3:0:TAO_4_S</t>
  </si>
  <si>
    <t>2016:2:4:3:0:TUCHENG_E</t>
  </si>
  <si>
    <t>2016:2:4:3:0:WANDA_E</t>
  </si>
  <si>
    <t>2016:2:4:3:0:XINPU_E</t>
  </si>
  <si>
    <t>2016:2:4:3:0:XINZHU_3_E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</si>
  <si>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</si>
  <si>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</si>
  <si>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</si>
  <si>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</si>
  <si>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</si>
  <si>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</si>
  <si>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</si>
  <si>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</si>
  <si>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</si>
  <si>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</si>
  <si>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</si>
  <si>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</si>
  <si>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</si>
  <si>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</si>
  <si>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2016:2:4:3:1:TUCHENG_E</t>
  </si>
  <si>
    <t>小朋友</t>
  </si>
  <si>
    <t>2016:2:4:3:0:ANKANG</t>
  </si>
  <si>
    <t>2016:2:4:3:0:BADE</t>
  </si>
  <si>
    <t>2016:2:4:3:0:DANSHUI</t>
  </si>
  <si>
    <t>2016:2:4:3:0:HUALIAN</t>
  </si>
  <si>
    <t>2016:2:4:3:0:MUZHA</t>
  </si>
  <si>
    <t>2016:2:4:3:0:NEIHU</t>
  </si>
  <si>
    <t>2016:2:4:3:0:TAOYUAN_1_2</t>
  </si>
  <si>
    <t>2016:2:4:3:0:TAOYUAN_3</t>
  </si>
  <si>
    <t>2016:2:4:3:0:WANDA</t>
  </si>
  <si>
    <t>2016:2:4:3:0:YULI</t>
  </si>
  <si>
    <t>2016:2:4:3:0:MIAOLI_B_E</t>
  </si>
  <si>
    <t>2016:2:4:3:0:TUCHENG_B_S</t>
  </si>
  <si>
    <t>2016:2:4:3:0:XINZHU_1_S</t>
  </si>
  <si>
    <t>quji</t>
  </si>
  <si>
    <t>GAOJI</t>
  </si>
  <si>
    <t>2016:2:4:3:0:MIAOLI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</si>
  <si>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</si>
  <si>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</si>
  <si>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</si>
  <si>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</si>
  <si>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</si>
  <si>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</si>
  <si>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</si>
  <si>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</si>
  <si>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</si>
  <si>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</si>
  <si>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</si>
  <si>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</si>
  <si>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</si>
  <si>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</si>
  <si>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</si>
  <si>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</si>
  <si>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</si>
  <si>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</si>
  <si>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</si>
  <si>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</si>
  <si>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</si>
  <si>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</si>
  <si>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</si>
  <si>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</si>
  <si>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</si>
  <si>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</si>
  <si>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</si>
  <si>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</si>
  <si>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</si>
  <si>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</si>
  <si>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</si>
  <si>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</si>
  <si>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</si>
  <si>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2016:2:4:3:0:JILONG</t>
  </si>
  <si>
    <t>2016:2:4:3:0:LONGTAN</t>
  </si>
  <si>
    <t>Xinzhuang Unit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</si>
  <si>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</si>
  <si>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</si>
  <si>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</si>
  <si>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</si>
  <si>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</si>
  <si>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</si>
  <si>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</si>
  <si>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LAST_WEEK_WEEKDAY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</si>
  <si>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</si>
  <si>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</si>
  <si>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</si>
  <si>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</si>
  <si>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</si>
  <si>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</si>
  <si>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</si>
  <si>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</si>
  <si>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</si>
  <si>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</si>
  <si>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</si>
  <si>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</si>
  <si>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</si>
  <si>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</si>
  <si>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</si>
  <si>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</si>
  <si>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</si>
  <si>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</si>
  <si>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</si>
  <si>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</si>
  <si>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</si>
  <si>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</si>
  <si>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</si>
  <si>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</si>
  <si>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</si>
  <si>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</si>
  <si>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</si>
  <si>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</si>
  <si>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</si>
  <si>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</si>
  <si>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</si>
  <si>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</si>
  <si>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</si>
  <si>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</si>
  <si>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</si>
  <si>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</si>
  <si>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</si>
  <si>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</si>
  <si>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</si>
  <si>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</si>
  <si>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</si>
  <si>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</si>
  <si>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</si>
  <si>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</si>
  <si>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</si>
  <si>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</si>
  <si>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</si>
  <si>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</si>
  <si>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</si>
  <si>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</si>
  <si>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</si>
  <si>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</si>
  <si>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</si>
  <si>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</si>
  <si>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</si>
  <si>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</si>
  <si>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</si>
  <si>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</si>
  <si>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</si>
  <si>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</si>
  <si>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</si>
  <si>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</si>
  <si>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</si>
  <si>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</si>
  <si>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2016:3:1:3:0:XINZHU_3_E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</si>
  <si>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</si>
  <si>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</si>
  <si>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</si>
  <si>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</si>
  <si>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</si>
  <si>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</si>
  <si>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</si>
  <si>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</si>
  <si>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</si>
  <si>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</si>
  <si>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</si>
  <si>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</si>
  <si>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</si>
  <si>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</si>
  <si>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</si>
  <si>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</si>
  <si>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</si>
  <si>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</si>
  <si>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</si>
  <si>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</si>
  <si>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</si>
  <si>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</si>
  <si>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</si>
  <si>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</si>
  <si>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</si>
  <si>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</si>
  <si>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</si>
  <si>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2016:2:3:3:0:UNKNOWN</t>
  </si>
  <si>
    <t>2016:3:1:3:0:ANKANG</t>
  </si>
  <si>
    <t>2016:3:1:3:0:BADE</t>
  </si>
  <si>
    <t>2016:3:1:3:0:BEITOU</t>
  </si>
  <si>
    <t>2016:3:1:3:0:DANSHUI</t>
  </si>
  <si>
    <t>2016:3:1:3:0:HUALIAN</t>
  </si>
  <si>
    <t>2016:3:1:3:0:JILONG</t>
  </si>
  <si>
    <t>2016:3:1:3:0:LONGTAN</t>
  </si>
  <si>
    <t>2016:3:1:3:0:MIAOLI</t>
  </si>
  <si>
    <t>2016:3:1:3:0:MUZHA</t>
  </si>
  <si>
    <t>2016:3:1:3:0:NEIHU</t>
  </si>
  <si>
    <t>2016:3:1:3:0:SANCHONG</t>
  </si>
  <si>
    <t>2016:3:1:3:0:SANXIA</t>
  </si>
  <si>
    <t>2016:3:1:3:0:SHILIN</t>
  </si>
  <si>
    <t>2016:3:1:3:0:SHUANGHE</t>
  </si>
  <si>
    <t>2016:3:1:3:0:SONGSHAN</t>
  </si>
  <si>
    <t>2016:3:1:3:0:TAIDONG</t>
  </si>
  <si>
    <t>2016:3:1:3:0:TAOYUAN_1_2</t>
  </si>
  <si>
    <t>2016:3:1:3:0:TAOYUAN_3</t>
  </si>
  <si>
    <t>2016:3:1:3:0:TUCHENG</t>
  </si>
  <si>
    <t>2016:3:1:3:0:WANDA</t>
  </si>
  <si>
    <t>2016:3:1:3:0:XINBAN</t>
  </si>
  <si>
    <t>2016:3:1:3:0:XINDIAN</t>
  </si>
  <si>
    <t>2016:3:1:3:0:XINZHU</t>
  </si>
  <si>
    <t>2016:3:1:3:0:XINZHUANG</t>
  </si>
  <si>
    <t>2016:3:1:3:0:XIZHI</t>
  </si>
  <si>
    <t>2016:3:1:3:0:YILAN</t>
  </si>
  <si>
    <t>2016:3:1:3:0:YULI</t>
  </si>
  <si>
    <t>2016:3:1:3:0:ZHUBEI</t>
  </si>
  <si>
    <t>2016:3:1:3:0:ZHUDONG</t>
  </si>
  <si>
    <t>2016:3:1:3:0:ZHUNAN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</si>
  <si>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</si>
  <si>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</si>
  <si>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</si>
  <si>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</si>
  <si>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</si>
  <si>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</si>
  <si>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</si>
  <si>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</si>
  <si>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</si>
  <si>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</si>
  <si>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2016:3:1:3:0:TUCHENG_E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</si>
  <si>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</si>
  <si>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</si>
  <si>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</si>
  <si>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</si>
  <si>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</si>
  <si>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</si>
  <si>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</si>
  <si>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</si>
  <si>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2016:3:1:3:0:TOUFEN</t>
  </si>
  <si>
    <t>2016:3:1:3:0:ZHONGLI</t>
  </si>
  <si>
    <t>2016:2:4:3:1:SANCHONG_E</t>
  </si>
  <si>
    <t>2016:2:4:3:2:SANXIA_B</t>
  </si>
  <si>
    <t>MISSION</t>
  </si>
  <si>
    <t>Mission Totals</t>
  </si>
  <si>
    <t>2016:2:3:3:0:MISSION</t>
  </si>
  <si>
    <t>2016:2:4:3:0:MISSION</t>
  </si>
  <si>
    <t>2016:3:1:3:0:MISSION</t>
  </si>
  <si>
    <t>2016:2:4:3:1:SHILIN_S</t>
  </si>
  <si>
    <t>2016:2:4:3:1:YILAN_E</t>
  </si>
  <si>
    <t>2016:2:4:3:2:SONGSHAN_E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</si>
  <si>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</si>
  <si>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</si>
  <si>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</si>
  <si>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</si>
  <si>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</si>
  <si>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</si>
  <si>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</si>
  <si>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</si>
  <si>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</si>
  <si>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</si>
  <si>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</si>
  <si>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</si>
  <si>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</si>
  <si>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</si>
  <si>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</si>
  <si>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</si>
  <si>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</si>
  <si>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</si>
  <si>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</si>
  <si>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</si>
  <si>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</si>
  <si>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</si>
  <si>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</si>
  <si>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</si>
  <si>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</si>
  <si>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</si>
  <si>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</si>
  <si>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</si>
  <si>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</si>
  <si>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</si>
  <si>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</si>
  <si>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</si>
  <si>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</si>
  <si>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</si>
  <si>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</si>
  <si>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</si>
  <si>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</si>
  <si>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</si>
  <si>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</si>
  <si>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</si>
  <si>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</si>
  <si>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</si>
  <si>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</si>
  <si>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</si>
  <si>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</si>
  <si>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</si>
  <si>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</si>
  <si>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</si>
  <si>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Advanced/Intermediate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</si>
  <si>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</si>
  <si>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</si>
  <si>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</si>
  <si>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</si>
  <si>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</si>
  <si>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</si>
  <si>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2016:3:2:3:0:TUCHENG_E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</si>
  <si>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</si>
  <si>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</si>
  <si>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</si>
  <si>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</si>
  <si>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</si>
  <si>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</si>
  <si>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</si>
  <si>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</si>
  <si>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</si>
  <si>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</si>
  <si>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</si>
  <si>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</si>
  <si>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</si>
  <si>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</si>
  <si>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</si>
  <si>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</si>
  <si>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</si>
  <si>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</si>
  <si>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Beginning/Intermediate</t>
  </si>
  <si>
    <t>2016:3:2:3:0:ZHUDONG_S</t>
  </si>
  <si>
    <t>2016:3:2:3:0:ZHUNAN_S</t>
  </si>
  <si>
    <t>2016:3:2:3:0:ZHUNAN_ZL</t>
  </si>
  <si>
    <t>2016:3:2:3:1:ANKANG_E</t>
  </si>
  <si>
    <t>2016:3:2:3:1:BADE_A_E</t>
  </si>
  <si>
    <t>Begin</t>
  </si>
  <si>
    <t>2016:3:2:3:1:JILONG_B_E</t>
  </si>
  <si>
    <t>CHUJIBAN</t>
  </si>
  <si>
    <t>2016:3:2:3:1:LONGTAN_E</t>
  </si>
  <si>
    <t>2016:3:2:3:1:MIAOLI_B_E</t>
  </si>
  <si>
    <t>2016:3:2:3:1:MUZHA_E</t>
  </si>
  <si>
    <t>2016:3:2:3:1:MUZHA_S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</si>
  <si>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</si>
  <si>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</si>
  <si>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</si>
  <si>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</si>
  <si>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</si>
  <si>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</si>
  <si>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</si>
  <si>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2016:3:2:3:1:SONGSHAN_E</t>
  </si>
  <si>
    <t>2016:3:2:3:1:SONGSHAN_S</t>
  </si>
  <si>
    <t>2016:3:2:3:1:TAO_3_E</t>
  </si>
  <si>
    <t>Zhongji</t>
  </si>
  <si>
    <t>2016:3:2:3:1:XIZHI_A_E</t>
  </si>
  <si>
    <t>2016:3:2:3:1:YULI_E</t>
  </si>
  <si>
    <t>beginners</t>
  </si>
  <si>
    <t>ADVANCED/INTERMEDIATE</t>
  </si>
  <si>
    <t>2016:3:3:3:0:BADE_B_E</t>
  </si>
  <si>
    <t>2016:3:3:3:0:JINGXIN_E</t>
  </si>
  <si>
    <t>2016:3:3:3:0:SONGSHAN_E</t>
  </si>
  <si>
    <t>2016:3:3:3:0:ZHUBEI_3_E</t>
  </si>
  <si>
    <t>2016:3:3:3:1:SONGSHAN_E</t>
  </si>
  <si>
    <t>2016:2:4:3:0:</t>
  </si>
  <si>
    <t>2016:3:1:3:0:UNKNOWN</t>
  </si>
  <si>
    <t>2016:3:2:3:0:</t>
  </si>
  <si>
    <t>2016:3:2:3:0:ANKANG</t>
  </si>
  <si>
    <t>2016:3:2:3:0:BADE</t>
  </si>
  <si>
    <t>2016:3:2:3:0:BEITOU</t>
  </si>
  <si>
    <t>2016:3:2:3:0:DANSHUI</t>
  </si>
  <si>
    <t>2016:3:2:3:0:HUALIAN</t>
  </si>
  <si>
    <t>2016:3:2:3:0:JILONG</t>
  </si>
  <si>
    <t>2016:3:2:3:0:LONGTAN</t>
  </si>
  <si>
    <t>2016:3:2:3:0:MIAOLI</t>
  </si>
  <si>
    <t>2016:3:2:3:0:MUZHA</t>
  </si>
  <si>
    <t>2016:3:2:3:0:NEIHU</t>
  </si>
  <si>
    <t>2016:3:2:3:0:SANCHONG</t>
  </si>
  <si>
    <t>2016:3:2:3:0:SANXIA</t>
  </si>
  <si>
    <t>2016:3:2:3:0:SHILIN</t>
  </si>
  <si>
    <t>2016:3:2:3:0:SHUANGHE</t>
  </si>
  <si>
    <t>2016:3:2:3:0:SONGSHAN</t>
  </si>
  <si>
    <t>2016:3:2:3:0:TAIDONG</t>
  </si>
  <si>
    <t>2016:3:2:3:0:TAOYUAN_1_2</t>
  </si>
  <si>
    <t>2016:3:2:3:0:TAOYUAN_3</t>
  </si>
  <si>
    <t>2016:3:2:3:0:TOUFEN</t>
  </si>
  <si>
    <t>2016:3:2:3:0:TUCHENG</t>
  </si>
  <si>
    <t>2016:3:2:3:0:WANDA</t>
  </si>
  <si>
    <t>2016:3:2:3:0:XINBAN</t>
  </si>
  <si>
    <t>2016:3:2:3:0:XINDIAN</t>
  </si>
  <si>
    <t>2016:3:2:3:0:XINZHU</t>
  </si>
  <si>
    <t>2016:3:2:3:0:XINZHUANG</t>
  </si>
  <si>
    <t>2016:3:2:3:0:XIZHI</t>
  </si>
  <si>
    <t>2016:3:2:3:0:YILAN</t>
  </si>
  <si>
    <t>2016:3:2:3:0:YULI</t>
  </si>
  <si>
    <t>2016:3:2:3:0:ZHONGLI</t>
  </si>
  <si>
    <t>2016:3:2:3:0:ZHUBEI</t>
  </si>
  <si>
    <t>2016:3:2:3:0:ZHUDONG</t>
  </si>
  <si>
    <t>2016:3:2:3:0:ZHUNAN</t>
  </si>
  <si>
    <t>2016:3:2:3:1:BEITOU</t>
  </si>
  <si>
    <t>2016:3:2:3:1:HUALIAN</t>
  </si>
  <si>
    <t>2016:3:2:3:1:NEIHU</t>
  </si>
  <si>
    <t>2016:3:2:3:1:SANCHONG</t>
  </si>
  <si>
    <t>2016:3:2:3:1:TAIDONG</t>
  </si>
  <si>
    <t>2016:3:2:3:1:TAOYUAN_1_2</t>
  </si>
  <si>
    <t>2016:3:2:3:1:WANDA</t>
  </si>
  <si>
    <t>2016:3:2:3:1:XINDIAN</t>
  </si>
  <si>
    <t>2016:3:2:3:1:ZHUDONG</t>
  </si>
  <si>
    <t>2016:3:2:3:2:SANCHONG</t>
  </si>
  <si>
    <t>2016:3:3:3:0:BADE</t>
  </si>
  <si>
    <t>2016:3:3:3:0:SONGSHAN</t>
  </si>
  <si>
    <t>2016:3:3:3:0:XINDIAN</t>
  </si>
  <si>
    <t>2016:3:3:3:0:ZHUBEI</t>
  </si>
  <si>
    <t>2016:3:2:3:0:MISSION</t>
  </si>
  <si>
    <t>Σ╕¡</t>
  </si>
  <si>
    <t>2016:3:2:3:1:MISSION</t>
  </si>
  <si>
    <t>2016:3:2:3:2:MISSION</t>
  </si>
  <si>
    <t>2016:3:2:3:3:MISSION</t>
  </si>
  <si>
    <t>2016:3:2:3:4:MISSION</t>
  </si>
  <si>
    <t>2016:3:2:3:5:MISSION</t>
  </si>
  <si>
    <t>Θ½ÿτ┤Ü</t>
  </si>
  <si>
    <t>2016:3:3:3:0:MISSION</t>
  </si>
  <si>
    <t>E. Merrell / Griffin</t>
  </si>
  <si>
    <t>E. Scovel / Tan</t>
  </si>
  <si>
    <t>E. Casper / Turner</t>
  </si>
  <si>
    <t>S. Bain EL / Brinkerhoff</t>
  </si>
  <si>
    <t>E. Dixon / Facer EL</t>
  </si>
  <si>
    <t>S. Juarez / Maxwell</t>
  </si>
  <si>
    <t>DANSHUI_A_E</t>
  </si>
  <si>
    <t>E. Francis / Byers EL</t>
  </si>
  <si>
    <t>E. Gray / Peterson</t>
  </si>
  <si>
    <t>E. Crawford / Swank</t>
  </si>
  <si>
    <t>S. Haupt / LeFevre</t>
  </si>
  <si>
    <t>HUALIAN_3_E</t>
  </si>
  <si>
    <t>E. Welker / Miller</t>
  </si>
  <si>
    <t>S. Kitchens EL / Tinsley</t>
  </si>
  <si>
    <t>E. Brinton / James</t>
  </si>
  <si>
    <t>E. Andelin / Lin</t>
  </si>
  <si>
    <t>E. King EL / Hsu</t>
  </si>
  <si>
    <t>E. Hu / Jackson EL</t>
  </si>
  <si>
    <t>E. Hammond / Dung</t>
  </si>
  <si>
    <t>S. Everett / Huang</t>
  </si>
  <si>
    <t>E. Dorius / Bezzant</t>
  </si>
  <si>
    <t>S. Gabbitas / Wu</t>
  </si>
  <si>
    <t>E. Luther / Smith</t>
  </si>
  <si>
    <t>S. Haacke / Wong</t>
  </si>
  <si>
    <t>E. Loke / McPherson</t>
  </si>
  <si>
    <t>E. Anderton / Simonson</t>
  </si>
  <si>
    <t>E. Richards / Budd</t>
  </si>
  <si>
    <t>E. Ploeg / Reintjes</t>
  </si>
  <si>
    <t>E. Sessions / Aiono</t>
  </si>
  <si>
    <t>TIANMU_A_E</t>
  </si>
  <si>
    <t>TIANMU_B_E</t>
  </si>
  <si>
    <t>E. Matua / Chia</t>
  </si>
  <si>
    <t>E. Huntsman / Johnson</t>
  </si>
  <si>
    <t>S. Chan / Hsiao</t>
  </si>
  <si>
    <t>E. Anderson / Van de Merwe</t>
  </si>
  <si>
    <t>E. Hamilton / Rushton</t>
  </si>
  <si>
    <t>S. Westover / Goo</t>
  </si>
  <si>
    <t>S. Meyers / Beeston</t>
  </si>
  <si>
    <t>E. Liston / Tan</t>
  </si>
  <si>
    <t>S. Bowman / Torres Ortiz</t>
  </si>
  <si>
    <t>S. Child / Hickenlooper</t>
  </si>
  <si>
    <t>E. Kirschner / Rauckhorst</t>
  </si>
  <si>
    <t>E. Rasmussen / Butler</t>
  </si>
  <si>
    <t>S. Roberts / Hadley</t>
  </si>
  <si>
    <t>E. Boyce / Bell</t>
  </si>
  <si>
    <t>E. Love / Shih</t>
  </si>
  <si>
    <t>E. Nielson / Chuang</t>
  </si>
  <si>
    <t>E. Miner / Welch</t>
  </si>
  <si>
    <t>E. Heaps / Barton</t>
  </si>
  <si>
    <t>E. Pincock / Young</t>
  </si>
  <si>
    <t>E. Alder / Coletti</t>
  </si>
  <si>
    <t>S. Pendergrass / Nanney</t>
  </si>
  <si>
    <t>E. Perkins / Liao</t>
  </si>
  <si>
    <t>E. Bellingham / Ribar</t>
  </si>
  <si>
    <t>TUCHENG_S</t>
  </si>
  <si>
    <t>WANDA_S</t>
  </si>
  <si>
    <t>E. McNeil / Hansen</t>
  </si>
  <si>
    <t>E. Taylor / Holloway</t>
  </si>
  <si>
    <t>S. Knapp / Scharman</t>
  </si>
  <si>
    <t>S. Sylvester / Erickson</t>
  </si>
  <si>
    <t>E. Clawson / Landes</t>
  </si>
  <si>
    <t>E. Robinson / Robbins</t>
  </si>
  <si>
    <t>S. Hendricks / Li</t>
  </si>
  <si>
    <t>E. Robinson / Christensen</t>
  </si>
  <si>
    <t>S. Huntington / Johnson</t>
  </si>
  <si>
    <t>E. Stevenson / Mertz</t>
  </si>
  <si>
    <t>S. Nau / Qiu</t>
  </si>
  <si>
    <t>E. Jensen / Davidson</t>
  </si>
  <si>
    <t>E. Stephens / Leonhardt</t>
  </si>
  <si>
    <t>S. Kirkham / Johnson</t>
  </si>
  <si>
    <t>S. Pierson / Shek</t>
  </si>
  <si>
    <t>E. Tang / Petermann</t>
  </si>
  <si>
    <t>E. Lin / Okeson</t>
  </si>
  <si>
    <t>E. Jacobson / Chiu Falck</t>
  </si>
  <si>
    <t>E. Griffin / Joly</t>
  </si>
  <si>
    <t>S. Parkin / Fang</t>
  </si>
  <si>
    <t>E. Azua / Puzey / Zhou</t>
  </si>
  <si>
    <t>S. Ioane / Li</t>
  </si>
  <si>
    <t>E. Welch / Wu</t>
  </si>
  <si>
    <t>E. Iverson / Lloyd</t>
  </si>
  <si>
    <t>E. Gwilliam / Greenhalgh</t>
  </si>
  <si>
    <t>S. Coleman / Bradley</t>
  </si>
  <si>
    <t>E. Magness / Zhou</t>
  </si>
  <si>
    <t>S. Komatsu / Clawson</t>
  </si>
  <si>
    <t>E. Seamons / Clark</t>
  </si>
  <si>
    <t>E. Seely / Hsiao</t>
  </si>
  <si>
    <t>S. Harvey / Hughes</t>
  </si>
  <si>
    <t>E. Karlinsey / Hawkes</t>
  </si>
  <si>
    <t>S. Fenlaw / Toronto</t>
  </si>
  <si>
    <t>E. Wadsworth / Sumsion</t>
  </si>
  <si>
    <t>S. Oviatt / Hsiao</t>
  </si>
  <si>
    <t>E. Marks / Lindahl</t>
  </si>
  <si>
    <t>S. Kho / Miller</t>
  </si>
  <si>
    <t>XIANGSHAN_E</t>
  </si>
  <si>
    <t>E. Diepeveen / Jensen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</si>
  <si>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</si>
  <si>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</si>
  <si>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</si>
  <si>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</si>
  <si>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</si>
  <si>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</si>
  <si>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</si>
  <si>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</si>
  <si>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</si>
  <si>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</si>
  <si>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</si>
  <si>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</si>
  <si>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</si>
  <si>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</si>
  <si>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</si>
  <si>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</si>
  <si>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</si>
  <si>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</si>
  <si>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</si>
  <si>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</si>
  <si>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</si>
  <si>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</si>
  <si>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</si>
  <si>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</si>
  <si>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</si>
  <si>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</si>
  <si>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</si>
  <si>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</si>
  <si>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</si>
  <si>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</si>
  <si>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</si>
  <si>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</si>
  <si>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</si>
  <si>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</si>
  <si>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2016:3:3:3:0:XINZHU_3_E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</si>
  <si>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</si>
  <si>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</si>
  <si>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</si>
  <si>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</si>
  <si>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</si>
  <si>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</si>
  <si>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</si>
  <si>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</si>
  <si>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</si>
  <si>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</si>
  <si>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</si>
  <si>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</si>
  <si>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</si>
  <si>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</si>
  <si>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</si>
  <si>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</si>
  <si>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</si>
  <si>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2016:3:3:3:1:ANKANG_E</t>
  </si>
  <si>
    <t>2016:3:3:3:1:BADE_A_E</t>
  </si>
  <si>
    <t>2016:3:3:3:1:BEITOU_E</t>
  </si>
  <si>
    <t>2016:3:3:3:1:DANFENG_E</t>
  </si>
  <si>
    <t>2016:3:3:3:1:JILONG_A_E</t>
  </si>
  <si>
    <t>2016:3:3:3:1:JINGXIN_S</t>
  </si>
  <si>
    <t>2016:3:3:3:1:LONGTAN_E</t>
  </si>
  <si>
    <t>2016:3:3:3:1:LUODONG_A_E</t>
  </si>
  <si>
    <t>2016:3:3:3:1:LUODONG_B_E</t>
  </si>
  <si>
    <t>2016:3:3:3:1:MUZHA_S</t>
  </si>
  <si>
    <t>2016:3:3:3:1:NEIHU_E</t>
  </si>
  <si>
    <t>2016:3:3:3:1:SANXIA_B</t>
  </si>
  <si>
    <t>2016:3:3:3:1:SONGSHAN_S</t>
  </si>
  <si>
    <t>2016:3:3:3:1:TAIDONG_1_S</t>
  </si>
  <si>
    <t>2016:3:3:3:1:TAO_4_S</t>
  </si>
  <si>
    <t>2016:3:3:3:1:TOUFEN_E</t>
  </si>
  <si>
    <t>2016:3:3:3:1:TUCHENG_E</t>
  </si>
  <si>
    <t>2016:3:3:3:1:XINBAN_E</t>
  </si>
  <si>
    <t>2016:3:3:3:1:XINDIAN_E</t>
  </si>
  <si>
    <t>2016:3:3:3:1:XIZHI_A_E</t>
  </si>
  <si>
    <t>2016:3:3:3:1:XIZHI_B_E</t>
  </si>
  <si>
    <t>2016:3:3:3:1:ZHONGLI_2_E</t>
  </si>
  <si>
    <t>2016:3:3:3:1:ZHUDONG_S</t>
  </si>
  <si>
    <t>2016:3:3:3:0:</t>
  </si>
  <si>
    <t>2016:3:3:3:0:ANKANG</t>
  </si>
  <si>
    <t>2016:3:3:3:0:BEITOU</t>
  </si>
  <si>
    <t>2016:3:3:3:0:HUALIAN</t>
  </si>
  <si>
    <t>2016:3:3:3:0:JILONG</t>
  </si>
  <si>
    <t>2016:3:3:3:0:LONGTAN</t>
  </si>
  <si>
    <t>2016:3:3:3:0:MIAOLI</t>
  </si>
  <si>
    <t>2016:3:3:3:0:MUZHA</t>
  </si>
  <si>
    <t>2016:3:3:3:0:NEIHU</t>
  </si>
  <si>
    <t>2016:3:3:3:0:SANCHONG</t>
  </si>
  <si>
    <t>2016:3:3:3:0:SANXIA</t>
  </si>
  <si>
    <t>2016:3:3:3:0:SHILIN</t>
  </si>
  <si>
    <t>2016:3:3:3:0:SHUANGHE</t>
  </si>
  <si>
    <t>2016:3:3:3:0:TAIDONG</t>
  </si>
  <si>
    <t>2016:3:3:3:0:TAOYUAN_1_2</t>
  </si>
  <si>
    <t>2016:3:3:3:0:TAOYUAN_3</t>
  </si>
  <si>
    <t>2016:3:3:3:0:TOUFEN</t>
  </si>
  <si>
    <t>2016:3:3:3:0:TUCHENG</t>
  </si>
  <si>
    <t>2016:3:3:3:0:WANDA</t>
  </si>
  <si>
    <t>2016:3:3:3:0:XINBAN</t>
  </si>
  <si>
    <t>2016:3:3:3:0:XINZHU</t>
  </si>
  <si>
    <t>2016:3:3:3:0:XINZHUANG</t>
  </si>
  <si>
    <t>2016:3:3:3:0:XIZHI</t>
  </si>
  <si>
    <t>2016:3:3:3:0:YILAN</t>
  </si>
  <si>
    <t>2016:3:3:3:0:YULI</t>
  </si>
  <si>
    <t>2016:3:3:3:0:ZHONGLI</t>
  </si>
  <si>
    <t>2016:3:3:3:0:ZHUDONG</t>
  </si>
  <si>
    <t>2016:3:3:3:0:ZHUNAN</t>
  </si>
  <si>
    <t>2016:3:3:3:0:ANKANG_E</t>
  </si>
  <si>
    <t>2016:3:3:3:0:JILONG_A_E</t>
  </si>
  <si>
    <t>2016:3:3:3:0:SANXIA_B</t>
  </si>
  <si>
    <t>2016:3:3:3:0:SONGSHAN_S</t>
  </si>
  <si>
    <t>2016:3:3:3:0:TUCHENG_E</t>
  </si>
  <si>
    <t>2016:3:3:3:0:XINBAN_E</t>
  </si>
  <si>
    <t>2016:3:3:3:0:JILONG_B_E</t>
  </si>
  <si>
    <t>2016:3:3:3:1:SANXIA_A</t>
  </si>
  <si>
    <t>2016:3:3:3:0:SIYUAN_E</t>
  </si>
  <si>
    <t>2016:3:3:3:0:TAO_3_E</t>
  </si>
  <si>
    <t>2016:3:3:3:1:YULI_E</t>
  </si>
  <si>
    <t>2016:3:3:3:1:JILONG_B_E</t>
  </si>
  <si>
    <t>2016:3:3:3:1:SIYUAN_E</t>
  </si>
  <si>
    <t>2016:3:3:3:0:LUZHOU_B_E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</si>
</sst>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9" xfId="0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3" fillId="5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14" fontId="1" fillId="2" borderId="11" xfId="1" applyNumberFormat="1" applyBorder="1"/>
    <xf numFmtId="0" fontId="1" fillId="2" borderId="12" xfId="1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6" xfId="0" applyFont="1" applyBorder="1"/>
    <xf numFmtId="49" fontId="3" fillId="0" borderId="6" xfId="0" applyNumberFormat="1" applyFont="1" applyBorder="1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13" xfId="0" applyFont="1" applyFill="1" applyBorder="1"/>
    <xf numFmtId="0" fontId="0" fillId="0" borderId="10" xfId="0" applyFill="1" applyBorder="1"/>
    <xf numFmtId="0" fontId="3" fillId="0" borderId="6" xfId="0" applyFont="1" applyFill="1" applyBorder="1"/>
    <xf numFmtId="0" fontId="0" fillId="0" borderId="1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9" xfId="0" applyFont="1" applyFill="1" applyBorder="1"/>
    <xf numFmtId="0" fontId="2" fillId="0" borderId="7" xfId="0" applyFont="1" applyFill="1" applyBorder="1"/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8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561</c:v>
                </c:pt>
                <c:pt idx="8">
                  <c:v>1838</c:v>
                </c:pt>
                <c:pt idx="9">
                  <c:v>846</c:v>
                </c:pt>
                <c:pt idx="10">
                  <c:v>529</c:v>
                </c:pt>
                <c:pt idx="11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449</c:v>
                </c:pt>
                <c:pt idx="8">
                  <c:v>641</c:v>
                </c:pt>
                <c:pt idx="9">
                  <c:v>644</c:v>
                </c:pt>
                <c:pt idx="10">
                  <c:v>402</c:v>
                </c:pt>
                <c:pt idx="11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205</c:v>
                </c:pt>
                <c:pt idx="8">
                  <c:v>177</c:v>
                </c:pt>
                <c:pt idx="9">
                  <c:v>218</c:v>
                </c:pt>
                <c:pt idx="10">
                  <c:v>65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97</c:v>
                </c:pt>
                <c:pt idx="8">
                  <c:v>51</c:v>
                </c:pt>
                <c:pt idx="9">
                  <c:v>35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60232"/>
        <c:axId val="943860624"/>
      </c:lineChart>
      <c:dateAx>
        <c:axId val="9438602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0624"/>
        <c:crosses val="autoZero"/>
        <c:auto val="1"/>
        <c:lblOffset val="100"/>
        <c:baseTimeUnit val="days"/>
      </c:dateAx>
      <c:valAx>
        <c:axId val="9438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15</c:v>
                </c:pt>
                <c:pt idx="9">
                  <c:v>17</c:v>
                </c:pt>
                <c:pt idx="10">
                  <c:v>14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9</c:v>
                </c:pt>
                <c:pt idx="9">
                  <c:v>11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3200"/>
        <c:axId val="98913592"/>
      </c:lineChart>
      <c:dateAx>
        <c:axId val="98913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592"/>
        <c:crosses val="autoZero"/>
        <c:auto val="1"/>
        <c:lblOffset val="100"/>
        <c:baseTimeUnit val="days"/>
      </c:dateAx>
      <c:valAx>
        <c:axId val="989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</c:v>
                </c:pt>
                <c:pt idx="8">
                  <c:v>9</c:v>
                </c:pt>
                <c:pt idx="9">
                  <c:v>23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6</c:v>
                </c:pt>
                <c:pt idx="9">
                  <c:v>22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4376"/>
        <c:axId val="98914768"/>
      </c:lineChart>
      <c:dateAx>
        <c:axId val="98914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4768"/>
        <c:crosses val="autoZero"/>
        <c:auto val="1"/>
        <c:lblOffset val="100"/>
        <c:baseTimeUnit val="days"/>
      </c:dateAx>
      <c:valAx>
        <c:axId val="989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31</c:v>
                </c:pt>
                <c:pt idx="8">
                  <c:v>49</c:v>
                </c:pt>
                <c:pt idx="9">
                  <c:v>45</c:v>
                </c:pt>
                <c:pt idx="10">
                  <c:v>32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</c:v>
                </c:pt>
                <c:pt idx="8">
                  <c:v>36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16</c:v>
                </c:pt>
                <c:pt idx="9">
                  <c:v>13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5552"/>
        <c:axId val="236984768"/>
      </c:lineChart>
      <c:dateAx>
        <c:axId val="989155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4768"/>
        <c:crosses val="autoZero"/>
        <c:auto val="1"/>
        <c:lblOffset val="100"/>
        <c:baseTimeUnit val="days"/>
      </c:dateAx>
      <c:valAx>
        <c:axId val="236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21</c:v>
                </c:pt>
                <c:pt idx="9">
                  <c:v>18</c:v>
                </c:pt>
                <c:pt idx="10">
                  <c:v>23</c:v>
                </c:pt>
                <c:pt idx="11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5552"/>
        <c:axId val="236985944"/>
      </c:lineChart>
      <c:dateAx>
        <c:axId val="2369855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5944"/>
        <c:crosses val="autoZero"/>
        <c:auto val="1"/>
        <c:lblOffset val="100"/>
        <c:baseTimeUnit val="days"/>
      </c:dateAx>
      <c:valAx>
        <c:axId val="2369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</c:v>
                </c:pt>
                <c:pt idx="10">
                  <c:v>24</c:v>
                </c:pt>
                <c:pt idx="11">
                  <c:v>21</c:v>
                </c:pt>
                <c:pt idx="12">
                  <c:v>34</c:v>
                </c:pt>
                <c:pt idx="13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18</c:v>
                </c:pt>
                <c:pt idx="10">
                  <c:v>21</c:v>
                </c:pt>
                <c:pt idx="11">
                  <c:v>16</c:v>
                </c:pt>
                <c:pt idx="12">
                  <c:v>21</c:v>
                </c:pt>
                <c:pt idx="13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SHILIN!$AM$3:$AM$17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SHILIN!$AN$3:$AN$17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SHILIN!$AO$3:$AO$17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SHILIN!$AP$3:$AP$17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6728"/>
        <c:axId val="236987120"/>
      </c:lineChart>
      <c:dateAx>
        <c:axId val="2369867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7120"/>
        <c:crosses val="autoZero"/>
        <c:auto val="1"/>
        <c:lblOffset val="100"/>
        <c:baseTimeUnit val="days"/>
      </c:dateAx>
      <c:valAx>
        <c:axId val="2369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42</c:v>
                </c:pt>
                <c:pt idx="8">
                  <c:v>48</c:v>
                </c:pt>
                <c:pt idx="9">
                  <c:v>62</c:v>
                </c:pt>
                <c:pt idx="10">
                  <c:v>34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36</c:v>
                </c:pt>
                <c:pt idx="8">
                  <c:v>44</c:v>
                </c:pt>
                <c:pt idx="9">
                  <c:v>54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8</c:v>
                </c:pt>
                <c:pt idx="9">
                  <c:v>14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7904"/>
        <c:axId val="236988296"/>
      </c:lineChart>
      <c:dateAx>
        <c:axId val="2369879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8296"/>
        <c:crosses val="autoZero"/>
        <c:auto val="1"/>
        <c:lblOffset val="100"/>
        <c:baseTimeUnit val="days"/>
      </c:dateAx>
      <c:valAx>
        <c:axId val="2369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41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31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0496"/>
        <c:axId val="236310888"/>
      </c:lineChart>
      <c:dateAx>
        <c:axId val="236310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0888"/>
        <c:crosses val="autoZero"/>
        <c:auto val="1"/>
        <c:lblOffset val="100"/>
        <c:baseTimeUnit val="days"/>
      </c:dateAx>
      <c:valAx>
        <c:axId val="2363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</c:v>
                </c:pt>
                <c:pt idx="8">
                  <c:v>38</c:v>
                </c:pt>
                <c:pt idx="9">
                  <c:v>37</c:v>
                </c:pt>
                <c:pt idx="10">
                  <c:v>27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28</c:v>
                </c:pt>
                <c:pt idx="9">
                  <c:v>27</c:v>
                </c:pt>
                <c:pt idx="10">
                  <c:v>24</c:v>
                </c:pt>
                <c:pt idx="11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1672"/>
        <c:axId val="236312064"/>
      </c:lineChart>
      <c:dateAx>
        <c:axId val="2363116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2064"/>
        <c:crosses val="autoZero"/>
        <c:auto val="1"/>
        <c:lblOffset val="100"/>
        <c:baseTimeUnit val="days"/>
      </c:dateAx>
      <c:valAx>
        <c:axId val="2363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39</c:v>
                </c:pt>
                <c:pt idx="9">
                  <c:v>56</c:v>
                </c:pt>
                <c:pt idx="10">
                  <c:v>69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</c:v>
                </c:pt>
                <c:pt idx="8">
                  <c:v>29</c:v>
                </c:pt>
                <c:pt idx="9">
                  <c:v>43</c:v>
                </c:pt>
                <c:pt idx="10">
                  <c:v>52</c:v>
                </c:pt>
                <c:pt idx="11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9</c:v>
                </c:pt>
                <c:pt idx="9">
                  <c:v>14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2848"/>
        <c:axId val="236313240"/>
      </c:lineChart>
      <c:dateAx>
        <c:axId val="2363128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3240"/>
        <c:crosses val="autoZero"/>
        <c:auto val="1"/>
        <c:lblOffset val="100"/>
        <c:baseTimeUnit val="days"/>
      </c:dateAx>
      <c:valAx>
        <c:axId val="2363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25</c:v>
                </c:pt>
                <c:pt idx="9">
                  <c:v>39</c:v>
                </c:pt>
                <c:pt idx="10">
                  <c:v>65</c:v>
                </c:pt>
                <c:pt idx="1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23</c:v>
                </c:pt>
                <c:pt idx="9">
                  <c:v>32</c:v>
                </c:pt>
                <c:pt idx="10">
                  <c:v>54</c:v>
                </c:pt>
                <c:pt idx="11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4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09512"/>
        <c:axId val="236209904"/>
      </c:lineChart>
      <c:dateAx>
        <c:axId val="2362095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9904"/>
        <c:crosses val="autoZero"/>
        <c:auto val="1"/>
        <c:lblOffset val="100"/>
        <c:baseTimeUnit val="days"/>
      </c:dateAx>
      <c:valAx>
        <c:axId val="236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19</c:v>
                </c:pt>
                <c:pt idx="9">
                  <c:v>10</c:v>
                </c:pt>
                <c:pt idx="10">
                  <c:v>28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11</c:v>
                </c:pt>
                <c:pt idx="9">
                  <c:v>2</c:v>
                </c:pt>
                <c:pt idx="10">
                  <c:v>18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61408"/>
        <c:axId val="837995240"/>
      </c:lineChart>
      <c:dateAx>
        <c:axId val="9438614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5240"/>
        <c:crosses val="autoZero"/>
        <c:auto val="1"/>
        <c:lblOffset val="100"/>
        <c:baseTimeUnit val="days"/>
      </c:dateAx>
      <c:valAx>
        <c:axId val="837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17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12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0688"/>
        <c:axId val="236211080"/>
      </c:lineChart>
      <c:dateAx>
        <c:axId val="2362106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1080"/>
        <c:crosses val="autoZero"/>
        <c:auto val="1"/>
        <c:lblOffset val="100"/>
        <c:baseTimeUnit val="days"/>
      </c:dateAx>
      <c:valAx>
        <c:axId val="2362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22</c:v>
                </c:pt>
                <c:pt idx="8">
                  <c:v>57</c:v>
                </c:pt>
                <c:pt idx="9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41</c:v>
                </c:pt>
                <c:pt idx="9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TUCHENG!$AM$3:$AM$13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TUCHENG!$AN$3:$AN$13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TUCHENG!$AO$3:$AO$13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TUCHENG!$AP$3:$AP$13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1864"/>
        <c:axId val="236212256"/>
      </c:lineChart>
      <c:dateAx>
        <c:axId val="2362118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2256"/>
        <c:crosses val="autoZero"/>
        <c:auto val="1"/>
        <c:lblOffset val="100"/>
        <c:baseTimeUnit val="days"/>
      </c:dateAx>
      <c:valAx>
        <c:axId val="236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35</c:v>
                </c:pt>
                <c:pt idx="9">
                  <c:v>39</c:v>
                </c:pt>
                <c:pt idx="10">
                  <c:v>38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30</c:v>
                </c:pt>
                <c:pt idx="9">
                  <c:v>35</c:v>
                </c:pt>
                <c:pt idx="10">
                  <c:v>32</c:v>
                </c:pt>
                <c:pt idx="1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12</c:v>
                </c:pt>
                <c:pt idx="9">
                  <c:v>17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3040"/>
        <c:axId val="235814952"/>
      </c:lineChart>
      <c:dateAx>
        <c:axId val="236213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4952"/>
        <c:crosses val="autoZero"/>
        <c:auto val="1"/>
        <c:lblOffset val="100"/>
        <c:baseTimeUnit val="days"/>
      </c:dateAx>
      <c:valAx>
        <c:axId val="2358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36</c:v>
                </c:pt>
                <c:pt idx="8">
                  <c:v>40</c:v>
                </c:pt>
                <c:pt idx="9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28</c:v>
                </c:pt>
                <c:pt idx="8">
                  <c:v>34</c:v>
                </c:pt>
                <c:pt idx="9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16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XINBAN!$AM$3:$AM$13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XINBAN!$AN$3:$AN$13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XINBAN!$AO$3:$AO$13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XINBAN!$AP$3:$AP$13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6128"/>
        <c:axId val="235816520"/>
      </c:lineChart>
      <c:dateAx>
        <c:axId val="2358161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6520"/>
        <c:crosses val="autoZero"/>
        <c:auto val="1"/>
        <c:lblOffset val="100"/>
        <c:baseTimeUnit val="days"/>
      </c:dateAx>
      <c:valAx>
        <c:axId val="2358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11</c:v>
                </c:pt>
                <c:pt idx="8">
                  <c:v>33</c:v>
                </c:pt>
                <c:pt idx="9">
                  <c:v>40</c:v>
                </c:pt>
                <c:pt idx="10">
                  <c:v>12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</c:v>
                </c:pt>
                <c:pt idx="8">
                  <c:v>27</c:v>
                </c:pt>
                <c:pt idx="9">
                  <c:v>34</c:v>
                </c:pt>
                <c:pt idx="10">
                  <c:v>11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7304"/>
        <c:axId val="235817696"/>
      </c:lineChart>
      <c:dateAx>
        <c:axId val="2358173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7696"/>
        <c:crosses val="autoZero"/>
        <c:auto val="1"/>
        <c:lblOffset val="100"/>
        <c:baseTimeUnit val="days"/>
      </c:dateAx>
      <c:valAx>
        <c:axId val="2358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33</c:v>
                </c:pt>
                <c:pt idx="8">
                  <c:v>46</c:v>
                </c:pt>
                <c:pt idx="9">
                  <c:v>54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</c:v>
                </c:pt>
                <c:pt idx="8">
                  <c:v>39</c:v>
                </c:pt>
                <c:pt idx="9">
                  <c:v>43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8480"/>
        <c:axId val="772444744"/>
      </c:lineChart>
      <c:dateAx>
        <c:axId val="2358184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4744"/>
        <c:crosses val="autoZero"/>
        <c:auto val="1"/>
        <c:lblOffset val="100"/>
        <c:baseTimeUnit val="days"/>
      </c:dateAx>
      <c:valAx>
        <c:axId val="7724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19</c:v>
                </c:pt>
                <c:pt idx="9">
                  <c:v>25</c:v>
                </c:pt>
                <c:pt idx="10">
                  <c:v>50</c:v>
                </c:pt>
                <c:pt idx="11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15</c:v>
                </c:pt>
                <c:pt idx="9">
                  <c:v>13</c:v>
                </c:pt>
                <c:pt idx="10">
                  <c:v>47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5528"/>
        <c:axId val="772445920"/>
      </c:lineChart>
      <c:dateAx>
        <c:axId val="772445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5920"/>
        <c:crosses val="autoZero"/>
        <c:auto val="1"/>
        <c:lblOffset val="100"/>
        <c:baseTimeUnit val="days"/>
      </c:dateAx>
      <c:valAx>
        <c:axId val="7724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15</c:v>
                </c:pt>
                <c:pt idx="9">
                  <c:v>20</c:v>
                </c:pt>
                <c:pt idx="10">
                  <c:v>17</c:v>
                </c:pt>
                <c:pt idx="11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6704"/>
        <c:axId val="772447096"/>
      </c:lineChart>
      <c:dateAx>
        <c:axId val="7724467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7096"/>
        <c:crosses val="autoZero"/>
        <c:auto val="1"/>
        <c:lblOffset val="100"/>
        <c:baseTimeUnit val="days"/>
      </c:dateAx>
      <c:valAx>
        <c:axId val="7724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20</c:v>
                </c:pt>
                <c:pt idx="9">
                  <c:v>19</c:v>
                </c:pt>
                <c:pt idx="10">
                  <c:v>31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15</c:v>
                </c:pt>
                <c:pt idx="9">
                  <c:v>17</c:v>
                </c:pt>
                <c:pt idx="10">
                  <c:v>28</c:v>
                </c:pt>
                <c:pt idx="11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3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7488"/>
        <c:axId val="772447880"/>
      </c:lineChart>
      <c:dateAx>
        <c:axId val="7724474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7880"/>
        <c:crosses val="autoZero"/>
        <c:auto val="1"/>
        <c:lblOffset val="100"/>
        <c:baseTimeUnit val="days"/>
      </c:dateAx>
      <c:valAx>
        <c:axId val="7724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17800"/>
        <c:axId val="868018192"/>
      </c:lineChart>
      <c:dateAx>
        <c:axId val="8680178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8192"/>
        <c:crosses val="autoZero"/>
        <c:auto val="1"/>
        <c:lblOffset val="100"/>
        <c:baseTimeUnit val="days"/>
      </c:dateAx>
      <c:valAx>
        <c:axId val="8680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16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96024"/>
        <c:axId val="837996416"/>
      </c:lineChart>
      <c:dateAx>
        <c:axId val="8379960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6416"/>
        <c:crosses val="autoZero"/>
        <c:auto val="1"/>
        <c:lblOffset val="100"/>
        <c:baseTimeUnit val="days"/>
      </c:dateAx>
      <c:valAx>
        <c:axId val="837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</c:v>
                </c:pt>
                <c:pt idx="8">
                  <c:v>23</c:v>
                </c:pt>
                <c:pt idx="9">
                  <c:v>7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19</c:v>
                </c:pt>
                <c:pt idx="9">
                  <c:v>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18976"/>
        <c:axId val="868019368"/>
      </c:lineChart>
      <c:dateAx>
        <c:axId val="8680189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9368"/>
        <c:crosses val="autoZero"/>
        <c:auto val="1"/>
        <c:lblOffset val="100"/>
        <c:baseTimeUnit val="days"/>
      </c:dateAx>
      <c:valAx>
        <c:axId val="8680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</c:v>
                </c:pt>
                <c:pt idx="8">
                  <c:v>46</c:v>
                </c:pt>
                <c:pt idx="9">
                  <c:v>38</c:v>
                </c:pt>
                <c:pt idx="10">
                  <c:v>21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14</c:v>
                </c:pt>
                <c:pt idx="8">
                  <c:v>26</c:v>
                </c:pt>
                <c:pt idx="9">
                  <c:v>21</c:v>
                </c:pt>
                <c:pt idx="10">
                  <c:v>17</c:v>
                </c:pt>
                <c:pt idx="1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20152"/>
        <c:axId val="868020544"/>
      </c:lineChart>
      <c:dateAx>
        <c:axId val="8680201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0544"/>
        <c:crosses val="autoZero"/>
        <c:auto val="1"/>
        <c:lblOffset val="100"/>
        <c:baseTimeUnit val="days"/>
      </c:dateAx>
      <c:valAx>
        <c:axId val="868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8</c:v>
                </c:pt>
                <c:pt idx="9">
                  <c:v>13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21328"/>
        <c:axId val="868021720"/>
      </c:lineChart>
      <c:dateAx>
        <c:axId val="868021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1720"/>
        <c:crosses val="autoZero"/>
        <c:auto val="1"/>
        <c:lblOffset val="100"/>
        <c:baseTimeUnit val="days"/>
      </c:dateAx>
      <c:valAx>
        <c:axId val="868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27</c:v>
                </c:pt>
                <c:pt idx="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ZHUNAN!$AM$3:$AM$13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ZHUNAN!$AN$3:$AN$13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ZHUNAN!$AO$3:$AO$13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ZHUNAN!$AP$3:$AP$13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22504"/>
        <c:axId val="868022896"/>
      </c:lineChart>
      <c:dateAx>
        <c:axId val="8680225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2896"/>
        <c:crosses val="autoZero"/>
        <c:auto val="1"/>
        <c:lblOffset val="100"/>
        <c:baseTimeUnit val="days"/>
      </c:dateAx>
      <c:valAx>
        <c:axId val="868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10</c:v>
                </c:pt>
                <c:pt idx="9">
                  <c:v>14</c:v>
                </c:pt>
                <c:pt idx="10">
                  <c:v>5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97200"/>
        <c:axId val="837997592"/>
      </c:lineChart>
      <c:dateAx>
        <c:axId val="837997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7592"/>
        <c:crosses val="autoZero"/>
        <c:auto val="1"/>
        <c:lblOffset val="100"/>
        <c:baseTimeUnit val="days"/>
      </c:dateAx>
      <c:valAx>
        <c:axId val="8379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18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</c:v>
                </c:pt>
                <c:pt idx="10">
                  <c:v>7</c:v>
                </c:pt>
                <c:pt idx="11">
                  <c:v>1</c:v>
                </c:pt>
                <c:pt idx="12">
                  <c:v>8</c:v>
                </c:pt>
                <c:pt idx="13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DANSHUI!$AM$3:$AM$17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DANSHUI!$AN$3:$AN$17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DANSHUI!$AO$3:$AO$17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DANSHUI!$AP$3:$AP$17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98376"/>
        <c:axId val="837998768"/>
      </c:lineChart>
      <c:dateAx>
        <c:axId val="837998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8768"/>
        <c:crosses val="autoZero"/>
        <c:auto val="1"/>
        <c:lblOffset val="100"/>
        <c:baseTimeUnit val="days"/>
      </c:dateAx>
      <c:valAx>
        <c:axId val="8379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22</c:v>
                </c:pt>
                <c:pt idx="8">
                  <c:v>34</c:v>
                </c:pt>
                <c:pt idx="9">
                  <c:v>29</c:v>
                </c:pt>
                <c:pt idx="10">
                  <c:v>24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27</c:v>
                </c:pt>
                <c:pt idx="9">
                  <c:v>24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4920"/>
        <c:axId val="483705312"/>
      </c:lineChart>
      <c:dateAx>
        <c:axId val="4837049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5312"/>
        <c:crosses val="autoZero"/>
        <c:auto val="1"/>
        <c:lblOffset val="100"/>
        <c:baseTimeUnit val="days"/>
      </c:dateAx>
      <c:valAx>
        <c:axId val="4837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12</c:v>
                </c:pt>
                <c:pt idx="8">
                  <c:v>48</c:v>
                </c:pt>
                <c:pt idx="9">
                  <c:v>32</c:v>
                </c:pt>
                <c:pt idx="10">
                  <c:v>52</c:v>
                </c:pt>
                <c:pt idx="1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38</c:v>
                </c:pt>
                <c:pt idx="9">
                  <c:v>25</c:v>
                </c:pt>
                <c:pt idx="10">
                  <c:v>40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14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6096"/>
        <c:axId val="483706488"/>
      </c:lineChart>
      <c:dateAx>
        <c:axId val="483706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6488"/>
        <c:crosses val="autoZero"/>
        <c:auto val="1"/>
        <c:lblOffset val="100"/>
        <c:baseTimeUnit val="days"/>
      </c:dateAx>
      <c:valAx>
        <c:axId val="4837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9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4528"/>
        <c:axId val="483707272"/>
      </c:lineChart>
      <c:dateAx>
        <c:axId val="483704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7272"/>
        <c:crosses val="autoZero"/>
        <c:auto val="1"/>
        <c:lblOffset val="100"/>
        <c:baseTimeUnit val="days"/>
      </c:dateAx>
      <c:valAx>
        <c:axId val="4837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12</c:v>
                </c:pt>
                <c:pt idx="7">
                  <c:v>11</c:v>
                </c:pt>
                <c:pt idx="8">
                  <c:v>16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MIAOLI!$AM$3:$AM$13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MIAOLI!$AN$3:$AN$13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MIAOLI!$AO$3:$AO$13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MIAOLI!$AP$3:$AP$13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2024"/>
        <c:axId val="98912416"/>
      </c:lineChart>
      <c:dateAx>
        <c:axId val="989120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416"/>
        <c:crosses val="autoZero"/>
        <c:auto val="1"/>
        <c:lblOffset val="100"/>
        <c:baseTimeUnit val="days"/>
      </c:dateAx>
      <c:valAx>
        <c:axId val="989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B1" sqref="B1:B1048576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20" t="s">
        <v>5</v>
      </c>
      <c r="B1" s="21">
        <v>42445</v>
      </c>
      <c r="E1" t="s">
        <v>27</v>
      </c>
      <c r="F1" s="15">
        <f>DATE-7</f>
        <v>42438</v>
      </c>
    </row>
    <row r="2" spans="1:6" x14ac:dyDescent="0.25">
      <c r="A2" s="3" t="s">
        <v>33</v>
      </c>
      <c r="B2" s="22">
        <v>3</v>
      </c>
      <c r="C2" t="s">
        <v>0</v>
      </c>
      <c r="D2" s="4">
        <f>YEAR(DATE)</f>
        <v>2016</v>
      </c>
      <c r="E2" t="s">
        <v>23</v>
      </c>
      <c r="F2">
        <f>YEAR(LAST_WEEK_DATE)</f>
        <v>2016</v>
      </c>
    </row>
    <row r="3" spans="1:6" x14ac:dyDescent="0.25">
      <c r="C3" t="s">
        <v>1</v>
      </c>
      <c r="D3" s="4">
        <f>MONTH(DATE)</f>
        <v>3</v>
      </c>
      <c r="E3" t="s">
        <v>24</v>
      </c>
      <c r="F3">
        <f>MONTH(LAST_WEEK_DATE)</f>
        <v>3</v>
      </c>
    </row>
    <row r="4" spans="1:6" x14ac:dyDescent="0.25">
      <c r="C4" t="s">
        <v>4</v>
      </c>
      <c r="D4" s="4">
        <f>WEEKNUM(DATE,2)-WEEKNUM(DATE(YEAR(DATE),MONTH(DATE),1),2)+1</f>
        <v>3</v>
      </c>
      <c r="E4" t="s">
        <v>25</v>
      </c>
      <c r="F4" s="4">
        <f>WEEKNUM(LAST_WEEK_DATE,2)-WEEKNUM(DATE(YEAR(LAST_WEEK_DATE),MONTH(LAST_WEEK_DATE),1),2)+1</f>
        <v>2</v>
      </c>
    </row>
    <row r="5" spans="1:6" x14ac:dyDescent="0.25">
      <c r="C5" t="s">
        <v>6</v>
      </c>
      <c r="D5" s="4">
        <f>DAY(DATE)</f>
        <v>16</v>
      </c>
      <c r="E5" t="s">
        <v>26</v>
      </c>
      <c r="F5">
        <f>DAY(LAST_WEEK_DATE)</f>
        <v>9</v>
      </c>
    </row>
    <row r="6" spans="1:6" x14ac:dyDescent="0.25">
      <c r="C6" t="s">
        <v>480</v>
      </c>
      <c r="D6">
        <f>WEEKDAY(DATE,2)</f>
        <v>3</v>
      </c>
      <c r="E6" t="s">
        <v>481</v>
      </c>
      <c r="F6">
        <f>WEEKDAY(LAST_WEEK_DATE,2)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26.42578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</v>
      </c>
      <c r="C1" s="42" t="s">
        <v>54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2015:12:4:3:0:HUALIAN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2015:12:5:3:0:HUALIAN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2016:1:2:3:0:HUALIAN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2016:1:3:3:0:HUALIAN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55</v>
      </c>
      <c r="C7" s="40" t="s">
        <v>810</v>
      </c>
      <c r="D7" s="2" t="str">
        <f t="shared" ref="D7:D14" si="9">CONCATENATE(YEAR,":",MONTH,":",WEEK,":",WEEKDAY,":",$A7,":",$B7)</f>
        <v>2016:3:3:3:0:HUALIAN_1_E</v>
      </c>
      <c r="E7" s="2">
        <f>MATCH($D7,DATA_BY_COMP!$A:$A,0)</f>
        <v>365</v>
      </c>
      <c r="F7" s="2" t="str">
        <f>IFERROR(INDEX(DATA_BY_COMP!$A:$AA,$E7,MATCH(F$6,DATA_BY_COMP!$A$1:$AA$1,0)), "")</f>
        <v>gaoji</v>
      </c>
      <c r="G7" s="7">
        <f>IFERROR(INDEX(DATA_BY_COMP!$A:$AA,$E7,MATCH(G$6,DATA_BY_COMP!$A$1:$AA$1,0)), "")</f>
        <v>7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2016:1:4:3:0:HUALIAN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55</v>
      </c>
      <c r="C8" s="41"/>
      <c r="D8" s="2" t="str">
        <f t="shared" si="9"/>
        <v>2016:3:3:3:1:HUALIAN_1_E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2016:1:5:3:0:HUALIAN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57</v>
      </c>
      <c r="C9" s="40" t="s">
        <v>811</v>
      </c>
      <c r="D9" s="2" t="str">
        <f t="shared" si="9"/>
        <v>2016:3:3:3:0:HUALIAN_1_S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M9" s="15"/>
      <c r="P9" s="14"/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2016:2:1:3:0:HUALIAN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57</v>
      </c>
      <c r="C10" s="41"/>
      <c r="D10" s="2" t="str">
        <f t="shared" si="9"/>
        <v>2016:3:3:3:1:HUALIAN_1_S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2016:2:2:3:0:HUALIAN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A11" s="4">
        <v>0</v>
      </c>
      <c r="B11" s="28" t="s">
        <v>812</v>
      </c>
      <c r="C11" s="40" t="s">
        <v>813</v>
      </c>
      <c r="D11" s="2" t="str">
        <f t="shared" si="9"/>
        <v>2016:3:3:3:0:HUALIAN_3_E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M11" s="15"/>
      <c r="P11" s="1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2016:2:3:3:0:HUALIAN</v>
      </c>
      <c r="AH11" s="4">
        <f>MATCH(AG11,DATA_BY_UNIT!$A:$A,0)</f>
        <v>6</v>
      </c>
      <c r="AI11" s="4">
        <f>INDEX(DATA_BY_UNIT!$A:$AA,$AH11,MATCH(AI$2,DATA_BY_COMP!$A$1:$AA$1,0))</f>
        <v>22</v>
      </c>
      <c r="AJ11" s="4">
        <f>INDEX(DATA_BY_UNIT!$A:$AA,$AH11,MATCH(AJ$2,DATA_BY_COMP!$A$1:$AA$1,0))</f>
        <v>21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A12" s="4">
        <v>1</v>
      </c>
      <c r="B12" s="28" t="s">
        <v>812</v>
      </c>
      <c r="C12" s="41"/>
      <c r="D12" s="2" t="str">
        <f t="shared" si="9"/>
        <v>2016:3:3:3:1:HUALIAN_3_E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2016:2:4:3:0:HUALIAN</v>
      </c>
      <c r="AH12" s="4">
        <f>MATCH(AG12,DATA_BY_UNIT!$A:$A,0)</f>
        <v>38</v>
      </c>
      <c r="AI12" s="4">
        <f>INDEX(DATA_BY_UNIT!$A:$AA,$AH12,MATCH(AI$2,DATA_BY_COMP!$A$1:$AA$1,0))</f>
        <v>34</v>
      </c>
      <c r="AJ12" s="4">
        <f>INDEX(DATA_BY_UNIT!$A:$AA,$AH12,MATCH(AJ$2,DATA_BY_COMP!$A$1:$AA$1,0))</f>
        <v>27</v>
      </c>
      <c r="AK12" s="4">
        <f>INDEX(DATA_BY_UNIT!$A:$AA,$AH12,MATCH(AK$2,DATA_BY_COMP!$A$1:$AA$1,0))</f>
        <v>6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A13" s="4">
        <v>0</v>
      </c>
      <c r="B13" s="28" t="s">
        <v>56</v>
      </c>
      <c r="C13" s="40" t="s">
        <v>814</v>
      </c>
      <c r="D13" s="2" t="str">
        <f t="shared" si="9"/>
        <v>2016:3:3:3:0:HUALIAN_3_S</v>
      </c>
      <c r="E13" s="2">
        <f>MATCH($D13,DATA_BY_COMP!$A:$A,0)</f>
        <v>367</v>
      </c>
      <c r="F13" s="2" t="str">
        <f>IFERROR(INDEX(DATA_BY_COMP!$A:$AA,$E13,MATCH(F$6,DATA_BY_COMP!$A$1:$AA$1,0)), "")</f>
        <v>中</v>
      </c>
      <c r="G13" s="7">
        <f>IFERROR(INDEX(DATA_BY_COMP!$A:$AA,$E13,MATCH(G$6,DATA_BY_COMP!$A$1:$AA$1,0)), "")</f>
        <v>9</v>
      </c>
      <c r="H13" s="7">
        <f>IFERROR(INDEX(DATA_BY_COMP!$A:$AA,$E13,MATCH(H$6,DATA_BY_COMP!$A$1:$AA$1,0)), "")</f>
        <v>6</v>
      </c>
      <c r="I13" s="7">
        <f>IFERROR(INDEX(DATA_BY_COMP!$A:$AA,$E13,MATCH(I$6,DATA_BY_COMP!$A$1:$AA$1,0)), "")</f>
        <v>4</v>
      </c>
      <c r="J13" s="7">
        <f>IFERROR(INDEX(DATA_BY_COMP!$A:$AA,$E13,MATCH(J$6,DATA_BY_COMP!$A$1:$AA$1,0)), "")</f>
        <v>0</v>
      </c>
      <c r="M13" s="15"/>
      <c r="P13" s="1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2016:3:1:3:0:HUALIAN</v>
      </c>
      <c r="AH13" s="4">
        <f>MATCH(AG13,DATA_BY_UNIT!$A:$A,0)</f>
        <v>70</v>
      </c>
      <c r="AI13" s="4">
        <f>INDEX(DATA_BY_UNIT!$A:$AA,$AH13,MATCH(AI$2,DATA_BY_COMP!$A$1:$AA$1,0))</f>
        <v>29</v>
      </c>
      <c r="AJ13" s="4">
        <f>INDEX(DATA_BY_UNIT!$A:$AA,$AH13,MATCH(AJ$2,DATA_BY_COMP!$A$1:$AA$1,0))</f>
        <v>24</v>
      </c>
      <c r="AK13" s="4">
        <f>INDEX(DATA_BY_UNIT!$A:$AA,$AH13,MATCH(AK$2,DATA_BY_COMP!$A$1:$AA$1,0))</f>
        <v>7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A14" s="4">
        <v>1</v>
      </c>
      <c r="B14" s="28" t="s">
        <v>56</v>
      </c>
      <c r="C14" s="41"/>
      <c r="D14" s="2" t="str">
        <f t="shared" si="9"/>
        <v>2016:3:3:3:1:HUALIAN_3_S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M14" s="15"/>
      <c r="P14" s="14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2016:3:2:3:0:HUALIAN</v>
      </c>
      <c r="AH14" s="4">
        <f>MATCH(AG14,DATA_BY_UNIT!$A:$A,0)</f>
        <v>104</v>
      </c>
      <c r="AI14" s="4">
        <f>INDEX(DATA_BY_UNIT!$A:$AA,$AH14,MATCH(AI$2,DATA_BY_COMP!$A$1:$AA$1,0))</f>
        <v>24</v>
      </c>
      <c r="AJ14" s="4">
        <f>INDEX(DATA_BY_UNIT!$A:$AA,$AH14,MATCH(AJ$2,DATA_BY_COMP!$A$1:$AA$1,0))</f>
        <v>10</v>
      </c>
      <c r="AK14" s="4">
        <f>INDEX(DATA_BY_UNIT!$A:$AA,$AH14,MATCH(AK$2,DATA_BY_COMP!$A$1:$AA$1,0))</f>
        <v>4</v>
      </c>
      <c r="AL14" s="4">
        <f>INDEX(DATA_BY_UNIT!$A:$AA,$AH14,MATCH(AL$2,DATA_BY_COMP!$A$1:$AA$1,0))</f>
        <v>1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16</v>
      </c>
      <c r="H15" s="8">
        <f>SUM(H7:H14)</f>
        <v>12</v>
      </c>
      <c r="I15" s="8">
        <f>SUM(I7:I14)</f>
        <v>4</v>
      </c>
      <c r="J15" s="8">
        <f>SUM(J7:J14)</f>
        <v>0</v>
      </c>
      <c r="M15" s="15"/>
      <c r="P15" s="1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2016:3:3:3:0:HUALIAN</v>
      </c>
      <c r="AH15" s="4">
        <f>MATCH(AG15,DATA_BY_UNIT!$A:$A,0)</f>
        <v>146</v>
      </c>
      <c r="AI15" s="4">
        <f>INDEX(DATA_BY_UNIT!$A:$AA,$AH15,MATCH(AI$2,DATA_BY_COMP!$A$1:$AA$1,0))</f>
        <v>16</v>
      </c>
      <c r="AJ15" s="4">
        <f>INDEX(DATA_BY_UNIT!$A:$AA,$AH15,MATCH(AJ$2,DATA_BY_COMP!$A$1:$AA$1,0))</f>
        <v>12</v>
      </c>
      <c r="AK15" s="4">
        <f>INDEX(DATA_BY_UNIT!$A:$AA,$AH15,MATCH(AK$2,DATA_BY_COMP!$A$1:$AA$1,0))</f>
        <v>4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M16" s="14"/>
      <c r="P16" s="14"/>
      <c r="AC16" s="14"/>
      <c r="AF16" s="14"/>
      <c r="AH16" s="4">
        <f>SUMIF(AH3:AH15,"&lt;&gt;#N/A",AH3:AH15)</f>
        <v>364</v>
      </c>
      <c r="AI16" s="4">
        <f>SUMIF(AI3:AI15,"&lt;&gt;#N/A",AI3:AI15)</f>
        <v>125</v>
      </c>
      <c r="AJ16" s="4">
        <f>SUMIF(AJ3:AJ15,"&lt;&gt;#N/A",AJ3:AJ15)</f>
        <v>94</v>
      </c>
      <c r="AK16" s="4">
        <f>SUMIF(AK3:AK15,"&lt;&gt;#N/A",AK3:AK15)</f>
        <v>22</v>
      </c>
      <c r="AL16" s="4">
        <f>SUMIF(AL3:AL15,"&lt;&gt;#N/A",AL3:AL15)</f>
        <v>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M17" s="14"/>
      <c r="P17" s="14"/>
      <c r="AB17" s="4" t="s">
        <v>487</v>
      </c>
      <c r="AC17" s="4">
        <f>COUNTIF($F:$F,"?*")-2</f>
        <v>2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2016:3:1:3:0:HUALIAN</v>
      </c>
      <c r="E18" s="2">
        <f>MATCH($D18,DATA_BY_UNIT!$A:$A,0)</f>
        <v>70</v>
      </c>
      <c r="F18" s="10"/>
      <c r="G18" s="7">
        <f>IFERROR(INDEX(DATA_BY_UNIT!$A:$AA,$E18,MATCH(G$6,DATA_BY_UNIT!$A$1:$AA$1,0)), "")</f>
        <v>29</v>
      </c>
      <c r="H18" s="7">
        <f>IFERROR(INDEX(DATA_BY_UNIT!$A:$AA,$E18,MATCH(H$6,DATA_BY_UNIT!$A$1:$AA$1,0)), "")</f>
        <v>24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2016:3:2:3:0:HUALIAN</v>
      </c>
      <c r="E19" s="2">
        <f>MATCH($D19,DATA_BY_UNIT!$A:$A,0)</f>
        <v>104</v>
      </c>
      <c r="F19" s="10"/>
      <c r="G19" s="7">
        <f>IFERROR(INDEX(DATA_BY_UNIT!$A:$AA,$E19,MATCH(G$6,DATA_BY_UNIT!$A$1:$AA$1,0)), "")</f>
        <v>24</v>
      </c>
      <c r="H19" s="7">
        <f>IFERROR(INDEX(DATA_BY_UNIT!$A:$AA,$E19,MATCH(H$6,DATA_BY_UNIT!$A$1:$AA$1,0)), "")</f>
        <v>10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2016:3:3:3:0:HUALIAN</v>
      </c>
      <c r="E20" s="2">
        <f>MATCH($D20,DATA_BY_UNIT!$A:$A,0)</f>
        <v>146</v>
      </c>
      <c r="F20" s="10"/>
      <c r="G20" s="7">
        <f>IFERROR(INDEX(DATA_BY_UNIT!$A:$AA,$E20,MATCH(G$6,DATA_BY_UNIT!$A$1:$AA$1,0)), "")</f>
        <v>16</v>
      </c>
      <c r="H20" s="7">
        <f>IFERROR(INDEX(DATA_BY_UNIT!$A:$AA,$E20,MATCH(H$6,DATA_BY_UNIT!$A$1:$AA$1,0)), "")</f>
        <v>12</v>
      </c>
      <c r="I20" s="7">
        <f>IFERROR(INDEX(DATA_BY_UNIT!$A:$AA,$E20,MATCH(I$6,DATA_BY_UNIT!$A$1:$AA$1,0)), "")</f>
        <v>4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2016:3:4:3:0:HUALIAN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2016:3:5:3:0:HUALIAN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0">SUM(G18:G22)</f>
        <v>69</v>
      </c>
      <c r="H23" s="13">
        <f t="shared" si="10"/>
        <v>46</v>
      </c>
      <c r="I23" s="13">
        <f t="shared" si="10"/>
        <v>15</v>
      </c>
      <c r="J23" s="13">
        <f t="shared" si="10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28" priority="44" operator="lessThan">
      <formula>8.5</formula>
    </cfRule>
    <cfRule type="cellIs" dxfId="727" priority="45" operator="greaterThan">
      <formula>9.5</formula>
    </cfRule>
  </conditionalFormatting>
  <conditionalFormatting sqref="G7:J8">
    <cfRule type="expression" dxfId="726" priority="37">
      <formula>G7=""</formula>
    </cfRule>
  </conditionalFormatting>
  <conditionalFormatting sqref="H7:H8">
    <cfRule type="cellIs" dxfId="725" priority="41" operator="lessThan">
      <formula>3.5</formula>
    </cfRule>
    <cfRule type="cellIs" dxfId="724" priority="42" operator="greaterThan">
      <formula>4.5</formula>
    </cfRule>
  </conditionalFormatting>
  <conditionalFormatting sqref="I7:I8">
    <cfRule type="cellIs" dxfId="723" priority="40" operator="lessThan">
      <formula>0.5</formula>
    </cfRule>
    <cfRule type="cellIs" dxfId="722" priority="43" operator="greaterThan">
      <formula>1.5</formula>
    </cfRule>
  </conditionalFormatting>
  <conditionalFormatting sqref="J7:J8">
    <cfRule type="cellIs" dxfId="721" priority="38" operator="lessThan">
      <formula>0.5</formula>
    </cfRule>
    <cfRule type="cellIs" dxfId="720" priority="39" operator="greaterThan">
      <formula>0.5</formula>
    </cfRule>
  </conditionalFormatting>
  <conditionalFormatting sqref="G9:G10">
    <cfRule type="cellIs" dxfId="719" priority="35" operator="lessThan">
      <formula>8.5</formula>
    </cfRule>
    <cfRule type="cellIs" dxfId="718" priority="36" operator="greaterThan">
      <formula>9.5</formula>
    </cfRule>
  </conditionalFormatting>
  <conditionalFormatting sqref="G9:J10">
    <cfRule type="expression" dxfId="717" priority="28">
      <formula>G9=""</formula>
    </cfRule>
  </conditionalFormatting>
  <conditionalFormatting sqref="H9:H10">
    <cfRule type="cellIs" dxfId="716" priority="32" operator="lessThan">
      <formula>3.5</formula>
    </cfRule>
    <cfRule type="cellIs" dxfId="715" priority="33" operator="greaterThan">
      <formula>4.5</formula>
    </cfRule>
  </conditionalFormatting>
  <conditionalFormatting sqref="I9:I10">
    <cfRule type="cellIs" dxfId="714" priority="31" operator="lessThan">
      <formula>0.5</formula>
    </cfRule>
    <cfRule type="cellIs" dxfId="713" priority="34" operator="greaterThan">
      <formula>1.5</formula>
    </cfRule>
  </conditionalFormatting>
  <conditionalFormatting sqref="J9:J10">
    <cfRule type="cellIs" dxfId="712" priority="29" operator="lessThan">
      <formula>0.5</formula>
    </cfRule>
    <cfRule type="cellIs" dxfId="711" priority="30" operator="greaterThan">
      <formula>0.5</formula>
    </cfRule>
  </conditionalFormatting>
  <conditionalFormatting sqref="G11:G12">
    <cfRule type="cellIs" dxfId="710" priority="17" operator="lessThan">
      <formula>8.5</formula>
    </cfRule>
    <cfRule type="cellIs" dxfId="709" priority="18" operator="greaterThan">
      <formula>9.5</formula>
    </cfRule>
  </conditionalFormatting>
  <conditionalFormatting sqref="G11:J12">
    <cfRule type="expression" dxfId="708" priority="10">
      <formula>G11=""</formula>
    </cfRule>
  </conditionalFormatting>
  <conditionalFormatting sqref="H11:H12">
    <cfRule type="cellIs" dxfId="707" priority="14" operator="lessThan">
      <formula>3.5</formula>
    </cfRule>
    <cfRule type="cellIs" dxfId="706" priority="15" operator="greaterThan">
      <formula>4.5</formula>
    </cfRule>
  </conditionalFormatting>
  <conditionalFormatting sqref="I11:I12">
    <cfRule type="cellIs" dxfId="705" priority="13" operator="lessThan">
      <formula>0.5</formula>
    </cfRule>
    <cfRule type="cellIs" dxfId="704" priority="16" operator="greaterThan">
      <formula>1.5</formula>
    </cfRule>
  </conditionalFormatting>
  <conditionalFormatting sqref="J11:J12">
    <cfRule type="cellIs" dxfId="703" priority="11" operator="lessThan">
      <formula>0.5</formula>
    </cfRule>
    <cfRule type="cellIs" dxfId="702" priority="12" operator="greaterThan">
      <formula>0.5</formula>
    </cfRule>
  </conditionalFormatting>
  <conditionalFormatting sqref="G13:G14">
    <cfRule type="cellIs" dxfId="701" priority="8" operator="lessThan">
      <formula>8.5</formula>
    </cfRule>
    <cfRule type="cellIs" dxfId="700" priority="9" operator="greaterThan">
      <formula>9.5</formula>
    </cfRule>
  </conditionalFormatting>
  <conditionalFormatting sqref="G13:J14">
    <cfRule type="expression" dxfId="699" priority="1">
      <formula>G13=""</formula>
    </cfRule>
  </conditionalFormatting>
  <conditionalFormatting sqref="H13:H14">
    <cfRule type="cellIs" dxfId="698" priority="5" operator="lessThan">
      <formula>3.5</formula>
    </cfRule>
    <cfRule type="cellIs" dxfId="697" priority="6" operator="greaterThan">
      <formula>4.5</formula>
    </cfRule>
  </conditionalFormatting>
  <conditionalFormatting sqref="I13:I14">
    <cfRule type="cellIs" dxfId="696" priority="4" operator="lessThan">
      <formula>0.5</formula>
    </cfRule>
    <cfRule type="cellIs" dxfId="695" priority="7" operator="greaterThan">
      <formula>1.5</formula>
    </cfRule>
  </conditionalFormatting>
  <conditionalFormatting sqref="J13:J14">
    <cfRule type="cellIs" dxfId="694" priority="2" operator="lessThan">
      <formula>0.5</formula>
    </cfRule>
    <cfRule type="cellIs" dxfId="69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60</v>
      </c>
      <c r="C1" s="42" t="s">
        <v>58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2015:12:4:3:0:JILONG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2015:12:5:3:0:JILONG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2016:1:2:3:0:JILONG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2016:1:3:3:0:JILONG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61</v>
      </c>
      <c r="C7" s="40" t="s">
        <v>815</v>
      </c>
      <c r="D7" s="2" t="str">
        <f>CONCATENATE(YEAR,":",MONTH,":",WEEK,":",WEEKDAY,":",$A7,":",$B7)</f>
        <v>2016:3:3:3:0:JILONG_A_E</v>
      </c>
      <c r="E7" s="2">
        <f>MATCH($D7,DATA_BY_COMP!$A:$A,0)</f>
        <v>416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9</v>
      </c>
      <c r="H7" s="43">
        <f>IFERROR(INDEX(DATA_BY_COMP!$A:$AA,$E7,MATCH(H$6,DATA_BY_COMP!$A$1:$AA$1,0)), "")</f>
        <v>7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2016:1:4:3:0:JILONG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61</v>
      </c>
      <c r="C8" s="41"/>
      <c r="D8" s="2" t="str">
        <f>CONCATENATE(YEAR,":",MONTH,":",WEEK,":",WEEKDAY,":",$A8,":",$B8)</f>
        <v>2016:3:3:3:1:JILONG_A_E</v>
      </c>
      <c r="E8" s="2">
        <f>MATCH($D8,DATA_BY_COMP!$A:$A,0)</f>
        <v>437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14</v>
      </c>
      <c r="H8" s="43">
        <f>IFERROR(INDEX(DATA_BY_COMP!$A:$AA,$E8,MATCH(H$6,DATA_BY_COMP!$A$1:$AA$1,0)), "")</f>
        <v>13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2016:1:5:3:0:JILONG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62</v>
      </c>
      <c r="C9" s="40" t="s">
        <v>816</v>
      </c>
      <c r="D9" s="2" t="str">
        <f>CONCATENATE(YEAR,":",MONTH,":",WEEK,":",WEEKDAY,":",$A9,":",$B9)</f>
        <v>2016:3:3:3:0:JILONG_B_E</v>
      </c>
      <c r="E9" s="2">
        <f>MATCH($D9,DATA_BY_COMP!$A:$A,0)</f>
        <v>438</v>
      </c>
      <c r="F9" s="2" t="str">
        <f>IFERROR(INDEX(DATA_BY_COMP!$A:$AA,$E9,MATCH(F$6,DATA_BY_COMP!$A$1:$AA$1,0)), "")</f>
        <v>CHILDREN</v>
      </c>
      <c r="G9" s="43">
        <f>IFERROR(INDEX(DATA_BY_COMP!$A:$AA,$E9,MATCH(G$6,DATA_BY_COMP!$A$1:$AA$1,0)), "")</f>
        <v>5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2016:2:1:3:0:JILONG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62</v>
      </c>
      <c r="C10" s="41"/>
      <c r="D10" s="2" t="str">
        <f>CONCATENATE(YEAR,":",MONTH,":",WEEK,":",WEEKDAY,":",$A10,":",$B10)</f>
        <v>2016:3:3:3:1:JILONG_B_E</v>
      </c>
      <c r="E10" s="2">
        <f>MATCH($D10,DATA_BY_COMP!$A:$A,0)</f>
        <v>447</v>
      </c>
      <c r="F10" s="2" t="str">
        <f>IFERROR(INDEX(DATA_BY_COMP!$A:$AA,$E10,MATCH(F$6,DATA_BY_COMP!$A$1:$AA$1,0)), "")</f>
        <v>ADVANCED</v>
      </c>
      <c r="G10" s="43">
        <f>IFERROR(INDEX(DATA_BY_COMP!$A:$AA,$E10,MATCH(G$6,DATA_BY_COMP!$A$1:$AA$1,0)), "")</f>
        <v>3</v>
      </c>
      <c r="H10" s="43">
        <f>IFERROR(INDEX(DATA_BY_COMP!$A:$AA,$E10,MATCH(H$6,DATA_BY_COMP!$A$1:$AA$1,0)), "")</f>
        <v>2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2016:2:2:3:0:JILONG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31</v>
      </c>
      <c r="H11" s="8">
        <f>SUM(H7:H10)</f>
        <v>24</v>
      </c>
      <c r="I11" s="8">
        <f>SUM(I7:I10)</f>
        <v>0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2016:2:3:3:0:JILONG</v>
      </c>
      <c r="AH11" s="4">
        <f>MATCH(AG11,DATA_BY_UNIT!$A:$A,0)</f>
        <v>7</v>
      </c>
      <c r="AI11" s="4">
        <f>INDEX(DATA_BY_UNIT!$A:$AA,$AH11,MATCH(AI$2,DATA_BY_COMP!$A$1:$AA$1,0))</f>
        <v>12</v>
      </c>
      <c r="AJ11" s="4">
        <f>INDEX(DATA_BY_UNIT!$A:$AA,$AH11,MATCH(AJ$2,DATA_BY_COMP!$A$1:$AA$1,0))</f>
        <v>10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2016:2:4:3:0:JILONG</v>
      </c>
      <c r="AH12" s="4">
        <f>MATCH(AG12,DATA_BY_UNIT!$A:$A,0)</f>
        <v>39</v>
      </c>
      <c r="AI12" s="4">
        <f>INDEX(DATA_BY_UNIT!$A:$AA,$AH12,MATCH(AI$2,DATA_BY_COMP!$A$1:$AA$1,0))</f>
        <v>48</v>
      </c>
      <c r="AJ12" s="4">
        <f>INDEX(DATA_BY_UNIT!$A:$AA,$AH12,MATCH(AJ$2,DATA_BY_COMP!$A$1:$AA$1,0))</f>
        <v>38</v>
      </c>
      <c r="AK12" s="4">
        <f>INDEX(DATA_BY_UNIT!$A:$AA,$AH12,MATCH(AK$2,DATA_BY_COMP!$A$1:$AA$1,0))</f>
        <v>14</v>
      </c>
      <c r="AL12" s="4">
        <f>INDEX(DATA_BY_UNIT!$A:$AA,$AH12,MATCH(AL$2,DATA_BY_COMP!$A$1:$AA$1,0))</f>
        <v>2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2016:3:1:3:0:JILONG</v>
      </c>
      <c r="AH13" s="4">
        <f>MATCH(AG13,DATA_BY_UNIT!$A:$A,0)</f>
        <v>71</v>
      </c>
      <c r="AI13" s="4">
        <f>INDEX(DATA_BY_UNIT!$A:$AA,$AH13,MATCH(AI$2,DATA_BY_COMP!$A$1:$AA$1,0))</f>
        <v>32</v>
      </c>
      <c r="AJ13" s="4">
        <f>INDEX(DATA_BY_UNIT!$A:$AA,$AH13,MATCH(AJ$2,DATA_BY_COMP!$A$1:$AA$1,0))</f>
        <v>25</v>
      </c>
      <c r="AK13" s="4">
        <f>INDEX(DATA_BY_UNIT!$A:$AA,$AH13,MATCH(AK$2,DATA_BY_COMP!$A$1:$AA$1,0))</f>
        <v>5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2016:3:1:3:0:JILONG</v>
      </c>
      <c r="E14" s="2">
        <f>MATCH($D14,DATA_BY_UNIT!$A:$A,0)</f>
        <v>71</v>
      </c>
      <c r="F14" s="10"/>
      <c r="G14" s="7">
        <f>IFERROR(INDEX(DATA_BY_UNIT!$A:$AA,$E14,MATCH(G$6,DATA_BY_UNIT!$A$1:$AA$1,0)), "")</f>
        <v>32</v>
      </c>
      <c r="H14" s="7">
        <f>IFERROR(INDEX(DATA_BY_UNIT!$A:$AA,$E14,MATCH(H$6,DATA_BY_UNIT!$A$1:$AA$1,0)), "")</f>
        <v>25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2016:3:2:3:0:JILONG</v>
      </c>
      <c r="AH14" s="4">
        <f>MATCH(AG14,DATA_BY_UNIT!$A:$A,0)</f>
        <v>105</v>
      </c>
      <c r="AI14" s="4">
        <f>INDEX(DATA_BY_UNIT!$A:$AA,$AH14,MATCH(AI$2,DATA_BY_COMP!$A$1:$AA$1,0))</f>
        <v>52</v>
      </c>
      <c r="AJ14" s="4">
        <f>INDEX(DATA_BY_UNIT!$A:$AA,$AH14,MATCH(AJ$2,DATA_BY_COMP!$A$1:$AA$1,0))</f>
        <v>40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2016:3:2:3:0:JILONG</v>
      </c>
      <c r="E15" s="2">
        <f>MATCH($D15,DATA_BY_UNIT!$A:$A,0)</f>
        <v>105</v>
      </c>
      <c r="F15" s="10"/>
      <c r="G15" s="7">
        <f>IFERROR(INDEX(DATA_BY_UNIT!$A:$AA,$E15,MATCH(G$6,DATA_BY_UNIT!$A$1:$AA$1,0)), "")</f>
        <v>52</v>
      </c>
      <c r="H15" s="7">
        <f>IFERROR(INDEX(DATA_BY_UNIT!$A:$AA,$E15,MATCH(H$6,DATA_BY_UNIT!$A$1:$AA$1,0)), "")</f>
        <v>40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2016:3:3:3:0:JILONG</v>
      </c>
      <c r="AH15" s="4">
        <f>MATCH(AG15,DATA_BY_UNIT!$A:$A,0)</f>
        <v>147</v>
      </c>
      <c r="AI15" s="4">
        <f>INDEX(DATA_BY_UNIT!$A:$AA,$AH15,MATCH(AI$2,DATA_BY_COMP!$A$1:$AA$1,0))</f>
        <v>31</v>
      </c>
      <c r="AJ15" s="4">
        <f>INDEX(DATA_BY_UNIT!$A:$AA,$AH15,MATCH(AJ$2,DATA_BY_COMP!$A$1:$AA$1,0))</f>
        <v>24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2016:3:3:3:0:JILONG</v>
      </c>
      <c r="E16" s="2">
        <f>MATCH($D16,DATA_BY_UNIT!$A:$A,0)</f>
        <v>147</v>
      </c>
      <c r="F16" s="10"/>
      <c r="G16" s="7">
        <f>IFERROR(INDEX(DATA_BY_UNIT!$A:$AA,$E16,MATCH(G$6,DATA_BY_UNIT!$A$1:$AA$1,0)), "")</f>
        <v>31</v>
      </c>
      <c r="H16" s="7">
        <f>IFERROR(INDEX(DATA_BY_UNIT!$A:$AA,$E16,MATCH(H$6,DATA_BY_UNIT!$A$1:$AA$1,0)), "")</f>
        <v>24</v>
      </c>
      <c r="I16" s="7">
        <f>IFERROR(INDEX(DATA_BY_UNIT!$A:$AA,$E16,MATCH(I$6,DATA_BY_UNIT!$A$1:$AA$1,0)), "")</f>
        <v>0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369</v>
      </c>
      <c r="AI16" s="4">
        <f>SUMIF(AI3:AI15,"&lt;&gt;#N/A",AI3:AI15)</f>
        <v>175</v>
      </c>
      <c r="AJ16" s="4">
        <f>SUMIF(AJ3:AJ15,"&lt;&gt;#N/A",AJ3:AJ15)</f>
        <v>137</v>
      </c>
      <c r="AK16" s="4">
        <f>SUMIF(AK3:AK15,"&lt;&gt;#N/A",AK3:AK15)</f>
        <v>20</v>
      </c>
      <c r="AL16" s="4">
        <f>SUMIF(AL3:AL15,"&lt;&gt;#N/A",AL3:AL15)</f>
        <v>4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2016:3:4:3:0:JILONG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2016:3:5:3:0:JILONG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115</v>
      </c>
      <c r="H19" s="13">
        <f t="shared" si="9"/>
        <v>89</v>
      </c>
      <c r="I19" s="13">
        <f t="shared" si="9"/>
        <v>6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92" priority="53" operator="lessThan">
      <formula>8.5</formula>
    </cfRule>
    <cfRule type="cellIs" dxfId="691" priority="54" operator="greaterThan">
      <formula>9.5</formula>
    </cfRule>
  </conditionalFormatting>
  <conditionalFormatting sqref="G7:J8">
    <cfRule type="expression" dxfId="690" priority="46">
      <formula>G7=""</formula>
    </cfRule>
  </conditionalFormatting>
  <conditionalFormatting sqref="H7:H8">
    <cfRule type="cellIs" dxfId="689" priority="50" operator="lessThan">
      <formula>3.5</formula>
    </cfRule>
    <cfRule type="cellIs" dxfId="688" priority="51" operator="greaterThan">
      <formula>4.5</formula>
    </cfRule>
  </conditionalFormatting>
  <conditionalFormatting sqref="I7:I8">
    <cfRule type="cellIs" dxfId="687" priority="49" operator="lessThan">
      <formula>0.5</formula>
    </cfRule>
    <cfRule type="cellIs" dxfId="686" priority="52" operator="greaterThan">
      <formula>1.5</formula>
    </cfRule>
  </conditionalFormatting>
  <conditionalFormatting sqref="J7:J8">
    <cfRule type="cellIs" dxfId="685" priority="47" operator="lessThan">
      <formula>0.5</formula>
    </cfRule>
    <cfRule type="cellIs" dxfId="684" priority="48" operator="greaterThan">
      <formula>0.5</formula>
    </cfRule>
  </conditionalFormatting>
  <conditionalFormatting sqref="G9:G10">
    <cfRule type="cellIs" dxfId="683" priority="44" operator="lessThan">
      <formula>8.5</formula>
    </cfRule>
    <cfRule type="cellIs" dxfId="682" priority="45" operator="greaterThan">
      <formula>9.5</formula>
    </cfRule>
  </conditionalFormatting>
  <conditionalFormatting sqref="G9:J10">
    <cfRule type="expression" dxfId="681" priority="37">
      <formula>G9=""</formula>
    </cfRule>
  </conditionalFormatting>
  <conditionalFormatting sqref="H9:H10">
    <cfRule type="cellIs" dxfId="680" priority="41" operator="lessThan">
      <formula>3.5</formula>
    </cfRule>
    <cfRule type="cellIs" dxfId="679" priority="42" operator="greaterThan">
      <formula>4.5</formula>
    </cfRule>
  </conditionalFormatting>
  <conditionalFormatting sqref="I9:I10">
    <cfRule type="cellIs" dxfId="678" priority="40" operator="lessThan">
      <formula>0.5</formula>
    </cfRule>
    <cfRule type="cellIs" dxfId="677" priority="43" operator="greaterThan">
      <formula>1.5</formula>
    </cfRule>
  </conditionalFormatting>
  <conditionalFormatting sqref="J9:J10">
    <cfRule type="cellIs" dxfId="676" priority="38" operator="lessThan">
      <formula>0.5</formula>
    </cfRule>
    <cfRule type="cellIs" dxfId="675" priority="39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310</v>
      </c>
      <c r="C1" s="42" t="s">
        <v>63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2015:12:4:3:0:Longtan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2015:12:5:3:0:Longtan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2016:1:2:3:0:Longtan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2016:1:3:3:0:Longtan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64</v>
      </c>
      <c r="C7" s="40" t="s">
        <v>817</v>
      </c>
      <c r="D7" s="2" t="str">
        <f>CONCATENATE(YEAR,":",MONTH,":",WEEK,":",WEEKDAY,":",$A7,":",$B7)</f>
        <v>2016:3:3:3:0:LONGTAN_E</v>
      </c>
      <c r="E7" s="2">
        <f>MATCH($D7,DATA_BY_COMP!$A:$A,0)</f>
        <v>368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12</v>
      </c>
      <c r="H7" s="43">
        <f>IFERROR(INDEX(DATA_BY_COMP!$A:$AA,$E7,MATCH(H$6,DATA_BY_COMP!$A$1:$AA$1,0)), "")</f>
        <v>8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2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2016:1:4:3:0:Longtan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64</v>
      </c>
      <c r="C8" s="41"/>
      <c r="D8" s="2" t="str">
        <f>CONCATENATE(YEAR,":",MONTH,":",WEEK,":",WEEKDAY,":",$A8,":",$B8)</f>
        <v>2016:3:3:3:1:LONGTAN_E</v>
      </c>
      <c r="E8" s="2">
        <f>MATCH($D8,DATA_BY_COMP!$A:$A,0)</f>
        <v>418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4</v>
      </c>
      <c r="H8" s="43">
        <f>IFERROR(INDEX(DATA_BY_COMP!$A:$AA,$E8,MATCH(H$6,DATA_BY_COMP!$A$1:$AA$1,0)), "")</f>
        <v>3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2016:1:5:3:0:Longtan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16</v>
      </c>
      <c r="H9" s="8">
        <f>SUM(H7:H8)</f>
        <v>11</v>
      </c>
      <c r="I9" s="8">
        <f>SUM(I7:I8)</f>
        <v>1</v>
      </c>
      <c r="J9" s="8">
        <f>SUM(J7:J8)</f>
        <v>2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2016:2:1:3:0:Longtan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2016:2:2:3:0:Longtan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2016:2:3:3:0:Longtan</v>
      </c>
      <c r="AH11" s="4">
        <f>MATCH(AG11,DATA_BY_UNIT!$A:$A,0)</f>
        <v>8</v>
      </c>
      <c r="AI11" s="4">
        <f>INDEX(DATA_BY_UNIT!$A:$AA,$AH11,MATCH(AI$2,DATA_BY_COMP!$A$1:$AA$1,0))</f>
        <v>13</v>
      </c>
      <c r="AJ11" s="4">
        <f>INDEX(DATA_BY_UNIT!$A:$AA,$AH11,MATCH(AJ$2,DATA_BY_COMP!$A$1:$AA$1,0))</f>
        <v>10</v>
      </c>
      <c r="AK11" s="4">
        <f>INDEX(DATA_BY_UNIT!$A:$AA,$AH11,MATCH(AK$2,DATA_BY_COMP!$A$1:$AA$1,0))</f>
        <v>3</v>
      </c>
      <c r="AL11" s="4">
        <f>INDEX(DATA_BY_UNIT!$A:$AA,$AH11,MATCH(AL$2,DATA_BY_COMP!$A$1:$AA$1,0))</f>
        <v>1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2016:3:1:3:0:Longtan</v>
      </c>
      <c r="E12" s="2">
        <f>MATCH($D12,DATA_BY_UNIT!$A:$A,0)</f>
        <v>72</v>
      </c>
      <c r="F12" s="10"/>
      <c r="G12" s="7">
        <f>IFERROR(INDEX(DATA_BY_UNIT!$A:$AA,$E12,MATCH(G$6,DATA_BY_UNIT!$A$1:$AA$1,0)), "")</f>
        <v>8</v>
      </c>
      <c r="H12" s="7">
        <f>IFERROR(INDEX(DATA_BY_UNIT!$A:$AA,$E12,MATCH(H$6,DATA_BY_UNIT!$A$1:$AA$1,0)), "")</f>
        <v>6</v>
      </c>
      <c r="I12" s="7">
        <f>IFERROR(INDEX(DATA_BY_UNIT!$A:$AA,$E12,MATCH(I$6,DATA_BY_UNIT!$A$1:$AA$1,0)), "")</f>
        <v>0</v>
      </c>
      <c r="J12" s="7">
        <f>IFERROR(INDEX(DATA_BY_UNIT!$A:$AA,$E12,MATCH(J$6,DATA_BY_UNIT!$A$1:$AA$1,0)),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2016:2:4:3:0:Longtan</v>
      </c>
      <c r="AH12" s="4">
        <f>MATCH(AG12,DATA_BY_UNIT!$A:$A,0)</f>
        <v>40</v>
      </c>
      <c r="AI12" s="4">
        <f>INDEX(DATA_BY_UNIT!$A:$AA,$AH12,MATCH(AI$2,DATA_BY_COMP!$A$1:$AA$1,0))</f>
        <v>9</v>
      </c>
      <c r="AJ12" s="4">
        <f>INDEX(DATA_BY_UNIT!$A:$AA,$AH12,MATCH(AJ$2,DATA_BY_COMP!$A$1:$AA$1,0))</f>
        <v>6</v>
      </c>
      <c r="AK12" s="4">
        <f>INDEX(DATA_BY_UNIT!$A:$AA,$AH12,MATCH(AK$2,DATA_BY_COMP!$A$1:$AA$1,0))</f>
        <v>2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2016:3:2:3:0:Longtan</v>
      </c>
      <c r="E13" s="2">
        <f>MATCH($D13,DATA_BY_UNIT!$A:$A,0)</f>
        <v>106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11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2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2016:3:1:3:0:Longtan</v>
      </c>
      <c r="AH13" s="4">
        <f>MATCH(AG13,DATA_BY_UNIT!$A:$A,0)</f>
        <v>72</v>
      </c>
      <c r="AI13" s="4">
        <f>INDEX(DATA_BY_UNIT!$A:$AA,$AH13,MATCH(AI$2,DATA_BY_COMP!$A$1:$AA$1,0))</f>
        <v>8</v>
      </c>
      <c r="AJ13" s="4">
        <f>INDEX(DATA_BY_UNIT!$A:$AA,$AH13,MATCH(AJ$2,DATA_BY_COMP!$A$1:$AA$1,0))</f>
        <v>6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2016:3:3:3:0:Longtan</v>
      </c>
      <c r="E14" s="2">
        <f>MATCH($D14,DATA_BY_UNIT!$A:$A,0)</f>
        <v>148</v>
      </c>
      <c r="F14" s="10"/>
      <c r="G14" s="7">
        <f>IFERROR(INDEX(DATA_BY_UNIT!$A:$AA,$E14,MATCH(G$6,DATA_BY_UNIT!$A$1:$AA$1,0)), "")</f>
        <v>16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1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2016:3:2:3:0:Longtan</v>
      </c>
      <c r="AH14" s="4">
        <f>MATCH(AG14,DATA_BY_UNIT!$A:$A,0)</f>
        <v>106</v>
      </c>
      <c r="AI14" s="4">
        <f>INDEX(DATA_BY_UNIT!$A:$AA,$AH14,MATCH(AI$2,DATA_BY_COMP!$A$1:$AA$1,0))</f>
        <v>16</v>
      </c>
      <c r="AJ14" s="4">
        <f>INDEX(DATA_BY_UNIT!$A:$AA,$AH14,MATCH(AJ$2,DATA_BY_COMP!$A$1:$AA$1,0))</f>
        <v>11</v>
      </c>
      <c r="AK14" s="4">
        <f>INDEX(DATA_BY_UNIT!$A:$AA,$AH14,MATCH(AK$2,DATA_BY_COMP!$A$1:$AA$1,0))</f>
        <v>1</v>
      </c>
      <c r="AL14" s="4">
        <f>INDEX(DATA_BY_UNIT!$A:$AA,$AH14,MATCH(AL$2,DATA_BY_COMP!$A$1:$AA$1,0))</f>
        <v>2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2016:3:4:3:0:Longtan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2016:3:3:3:0:Longtan</v>
      </c>
      <c r="AH15" s="4">
        <f>MATCH(AG15,DATA_BY_UNIT!$A:$A,0)</f>
        <v>148</v>
      </c>
      <c r="AI15" s="4">
        <f>INDEX(DATA_BY_UNIT!$A:$AA,$AH15,MATCH(AI$2,DATA_BY_COMP!$A$1:$AA$1,0))</f>
        <v>16</v>
      </c>
      <c r="AJ15" s="4">
        <f>INDEX(DATA_BY_UNIT!$A:$AA,$AH15,MATCH(AJ$2,DATA_BY_COMP!$A$1:$AA$1,0))</f>
        <v>11</v>
      </c>
      <c r="AK15" s="4">
        <f>INDEX(DATA_BY_UNIT!$A:$AA,$AH15,MATCH(AK$2,DATA_BY_COMP!$A$1:$AA$1,0))</f>
        <v>1</v>
      </c>
      <c r="AL15" s="4">
        <f>INDEX(DATA_BY_UNIT!$A:$AA,$AH15,MATCH(AL$2,DATA_BY_COMP!$A$1:$AA$1,0))</f>
        <v>2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2016:3:5:3:0:Longtan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374</v>
      </c>
      <c r="AI16" s="4">
        <f>SUMIF(AI3:AI15,"&lt;&gt;#N/A",AI3:AI15)</f>
        <v>62</v>
      </c>
      <c r="AJ16" s="4">
        <f>SUMIF(AJ3:AJ15,"&lt;&gt;#N/A",AJ3:AJ15)</f>
        <v>44</v>
      </c>
      <c r="AK16" s="4">
        <f>SUMIF(AK3:AK15,"&lt;&gt;#N/A",AK3:AK15)</f>
        <v>7</v>
      </c>
      <c r="AL16" s="4">
        <f>SUMIF(AL3:AL15,"&lt;&gt;#N/A",AL3:AL15)</f>
        <v>5</v>
      </c>
    </row>
    <row r="17" spans="2:32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40</v>
      </c>
      <c r="H17" s="13">
        <f t="shared" si="9"/>
        <v>28</v>
      </c>
      <c r="I17" s="13">
        <f t="shared" si="9"/>
        <v>2</v>
      </c>
      <c r="J17" s="13">
        <f t="shared" si="9"/>
        <v>4</v>
      </c>
      <c r="AB17" s="4" t="s">
        <v>487</v>
      </c>
      <c r="AC17" s="4">
        <f>COUNTIF($F:$F,"?*")-2</f>
        <v>2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74" priority="17" operator="lessThan">
      <formula>8.5</formula>
    </cfRule>
    <cfRule type="cellIs" dxfId="673" priority="18" operator="greaterThan">
      <formula>9.5</formula>
    </cfRule>
  </conditionalFormatting>
  <conditionalFormatting sqref="G7:J8">
    <cfRule type="expression" dxfId="672" priority="10">
      <formula>G7=""</formula>
    </cfRule>
  </conditionalFormatting>
  <conditionalFormatting sqref="H7:H8">
    <cfRule type="cellIs" dxfId="671" priority="14" operator="lessThan">
      <formula>3.5</formula>
    </cfRule>
    <cfRule type="cellIs" dxfId="670" priority="15" operator="greaterThan">
      <formula>4.5</formula>
    </cfRule>
  </conditionalFormatting>
  <conditionalFormatting sqref="I7:I8">
    <cfRule type="cellIs" dxfId="669" priority="13" operator="lessThan">
      <formula>0.5</formula>
    </cfRule>
    <cfRule type="cellIs" dxfId="668" priority="16" operator="greaterThan">
      <formula>1.5</formula>
    </cfRule>
  </conditionalFormatting>
  <conditionalFormatting sqref="J7:J8">
    <cfRule type="cellIs" dxfId="667" priority="11" operator="lessThan">
      <formula>0.5</formula>
    </cfRule>
    <cfRule type="cellIs" dxfId="666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68</v>
      </c>
      <c r="C1" s="42" t="s">
        <v>66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2015:12:4:3:0:MIAOLI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0</v>
      </c>
      <c r="AN3" s="4">
        <f t="shared" ref="AN3:AN13" si="6">5*$AC$15</f>
        <v>0</v>
      </c>
      <c r="AO3" s="4">
        <f t="shared" ref="AO3:AO13" si="7">2*$AC$15</f>
        <v>0</v>
      </c>
      <c r="AP3" s="4">
        <f t="shared" ref="AP3:AP13" si="8">1*$AC$15</f>
        <v>0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2015:12:5:3:0:MIAOLI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2016:1:2:3:0:MIAOLI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2016:1:3:3:0:MIAOLI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1:42" x14ac:dyDescent="0.25">
      <c r="A7" s="4">
        <v>0</v>
      </c>
      <c r="B7" s="28" t="s">
        <v>67</v>
      </c>
      <c r="C7" s="40" t="s">
        <v>818</v>
      </c>
      <c r="D7" s="2" t="str">
        <f>CONCATENATE(YEAR,":",MONTH,":",WEEK,":",WEEKDAY,":",$A7,":",$B7)</f>
        <v>2016:3:3:3:0:MIAOLI_B_E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-6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2016:2:1:3:0:MIAOLI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1:42" x14ac:dyDescent="0.25">
      <c r="A8" s="4">
        <v>1</v>
      </c>
      <c r="B8" s="28" t="s">
        <v>67</v>
      </c>
      <c r="C8" s="41"/>
      <c r="D8" s="2" t="str">
        <f>CONCATENATE(YEAR,":",MONTH,":",WEEK,":",WEEKDAY,":",$A8,":",$B8)</f>
        <v>2016:3:3:3:1:MIAOLI_B_E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-5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2016:2:2:3:0:MIAOLI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0</v>
      </c>
      <c r="H9" s="8">
        <f>SUM(H7:H8)</f>
        <v>0</v>
      </c>
      <c r="I9" s="8">
        <f>SUM(I7:I8)</f>
        <v>0</v>
      </c>
      <c r="J9" s="8">
        <f>SUM(J7:J8)</f>
        <v>0</v>
      </c>
      <c r="AB9" s="4">
        <v>-4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2016:2:3:3:0:MIAOLI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-3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2016:2:4:3:0:MIAOLI</v>
      </c>
      <c r="AH10" s="4">
        <f>MATCH(AG10,DATA_BY_UNIT!$A:$A,0)</f>
        <v>41</v>
      </c>
      <c r="AI10" s="4">
        <f>INDEX(DATA_BY_UNIT!$A:$AA,$AH10,MATCH(AI$2,DATA_BY_COMP!$A$1:$AA$1,0))</f>
        <v>12</v>
      </c>
      <c r="AJ10" s="4">
        <f>INDEX(DATA_BY_UNIT!$A:$AA,$AH10,MATCH(AJ$2,DATA_BY_COMP!$A$1:$AA$1,0))</f>
        <v>9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-2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2016:3:1:3:0:MIAOLI</v>
      </c>
      <c r="AH11" s="4">
        <f>MATCH(AG11,DATA_BY_UNIT!$A:$A,0)</f>
        <v>73</v>
      </c>
      <c r="AI11" s="4">
        <f>INDEX(DATA_BY_UNIT!$A:$AA,$AH11,MATCH(AI$2,DATA_BY_COMP!$A$1:$AA$1,0))</f>
        <v>11</v>
      </c>
      <c r="AJ11" s="4">
        <f>INDEX(DATA_BY_UNIT!$A:$AA,$AH11,MATCH(AJ$2,DATA_BY_COMP!$A$1:$AA$1,0))</f>
        <v>8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2016:3:1:3:0:MIAOLI</v>
      </c>
      <c r="E12" s="2">
        <f>MATCH($D12,DATA_BY_UNIT!$A:$A,0)</f>
        <v>73</v>
      </c>
      <c r="F12" s="10"/>
      <c r="G12" s="7">
        <f>IFERROR(INDEX(DATA_BY_UNIT!$A:$AA,$E12,MATCH(G$6,DATA_BY_UNIT!$A$1:$AA$1,0)), "")</f>
        <v>11</v>
      </c>
      <c r="H12" s="7">
        <f>IFERROR(INDEX(DATA_BY_UNIT!$A:$AA,$E12,MATCH(H$6,DATA_BY_UNIT!$A$1:$AA$1,0)), "")</f>
        <v>8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0</v>
      </c>
      <c r="AB12" s="4">
        <v>-1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2016:3:2:3:0:MIAOLI</v>
      </c>
      <c r="AH12" s="4">
        <f>MATCH(AG12,DATA_BY_UNIT!$A:$A,0)</f>
        <v>107</v>
      </c>
      <c r="AI12" s="4">
        <f>INDEX(DATA_BY_UNIT!$A:$AA,$AH12,MATCH(AI$2,DATA_BY_COMP!$A$1:$AA$1,0))</f>
        <v>16</v>
      </c>
      <c r="AJ12" s="4">
        <f>INDEX(DATA_BY_UNIT!$A:$AA,$AH12,MATCH(AJ$2,DATA_BY_COMP!$A$1:$AA$1,0))</f>
        <v>12</v>
      </c>
      <c r="AK12" s="4">
        <f>INDEX(DATA_BY_UNIT!$A:$AA,$AH12,MATCH(AK$2,DATA_BY_COMP!$A$1:$AA$1,0))</f>
        <v>2</v>
      </c>
      <c r="AL12" s="4">
        <f>INDEX(DATA_BY_UNIT!$A:$AA,$AH12,MATCH(AL$2,DATA_BY_COMP!$A$1:$AA$1,0))</f>
        <v>0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2016:3:2:3:0:MIAOLI</v>
      </c>
      <c r="E13" s="2">
        <f>MATCH($D13,DATA_BY_UNIT!$A:$A,0)</f>
        <v>107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2</v>
      </c>
      <c r="J13" s="7">
        <f>IFERROR(INDEX(DATA_BY_UNIT!$A:$AA,$E13,MATCH(J$6,DATA_BY_UNIT!$A$1:$AA$1,0)), "")</f>
        <v>0</v>
      </c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2016:3:3:3:0:MIAOLI</v>
      </c>
      <c r="AH13" s="4">
        <f>MATCH(AG13,DATA_BY_UNIT!$A:$A,0)</f>
        <v>149</v>
      </c>
      <c r="AI13" s="4">
        <f>INDEX(DATA_BY_UNIT!$A:$AA,$AH13,MATCH(AI$2,DATA_BY_COMP!$A$1:$AA$1,0))</f>
        <v>6</v>
      </c>
      <c r="AJ13" s="4">
        <f>INDEX(DATA_BY_UNIT!$A:$AA,$AH13,MATCH(AJ$2,DATA_BY_COMP!$A$1:$AA$1,0))</f>
        <v>5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2016:3:3:3:0:MIAOLI</v>
      </c>
      <c r="E14" s="2">
        <f>MATCH($D14,DATA_BY_UNIT!$A:$A,0)</f>
        <v>149</v>
      </c>
      <c r="F14" s="10"/>
      <c r="G14" s="7">
        <f>IFERROR(INDEX(DATA_BY_UNIT!$A:$AA,$E14,MATCH(G$6,DATA_BY_UNIT!$A$1:$AA$1,0)), "")</f>
        <v>6</v>
      </c>
      <c r="H14" s="7">
        <f>IFERROR(INDEX(DATA_BY_UNIT!$A:$AA,$E14,MATCH(H$6,DATA_BY_UNIT!$A$1:$AA$1,0)), "")</f>
        <v>5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C14" s="14"/>
      <c r="AF14" s="14"/>
      <c r="AH14" s="4">
        <f>SUMIF(AH3:AH13,"&lt;&gt;#N/A",AH3:AH13)</f>
        <v>370</v>
      </c>
      <c r="AI14" s="4">
        <f>SUMIF(AI3:AI13,"&lt;&gt;#N/A",AI3:AI13)</f>
        <v>45</v>
      </c>
      <c r="AJ14" s="4">
        <f>SUMIF(AJ3:AJ13,"&lt;&gt;#N/A",AJ3:AJ13)</f>
        <v>34</v>
      </c>
      <c r="AK14" s="4">
        <f>SUMIF(AK3:AK13,"&lt;&gt;#N/A",AK3:AK13)</f>
        <v>5</v>
      </c>
      <c r="AL14" s="4">
        <f>SUMIF(AL3:AL13,"&lt;&gt;#N/A",AL3:AL13)</f>
        <v>0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2016:3:4:3:0:MIAOLI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 t="s">
        <v>487</v>
      </c>
      <c r="AC15" s="4">
        <f>COUNTIF($F:$F,"?*")-2</f>
        <v>0</v>
      </c>
      <c r="AF15" s="14"/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2016:3:5:3:0:MIAOLI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</row>
    <row r="17" spans="2:10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33</v>
      </c>
      <c r="H17" s="13">
        <f t="shared" si="9"/>
        <v>25</v>
      </c>
      <c r="I17" s="13">
        <f t="shared" si="9"/>
        <v>4</v>
      </c>
      <c r="J17" s="13">
        <f t="shared" si="9"/>
        <v>0</v>
      </c>
    </row>
    <row r="18" spans="2:10" x14ac:dyDescent="0.25">
      <c r="B18" s="17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65" priority="8" operator="lessThan">
      <formula>8.5</formula>
    </cfRule>
    <cfRule type="cellIs" dxfId="664" priority="9" operator="greaterThan">
      <formula>9.5</formula>
    </cfRule>
  </conditionalFormatting>
  <conditionalFormatting sqref="G7:J8">
    <cfRule type="expression" dxfId="663" priority="1">
      <formula>G7=""</formula>
    </cfRule>
  </conditionalFormatting>
  <conditionalFormatting sqref="H7:H8">
    <cfRule type="cellIs" dxfId="662" priority="5" operator="lessThan">
      <formula>3.5</formula>
    </cfRule>
    <cfRule type="cellIs" dxfId="661" priority="6" operator="greaterThan">
      <formula>4.5</formula>
    </cfRule>
  </conditionalFormatting>
  <conditionalFormatting sqref="I7:I8">
    <cfRule type="cellIs" dxfId="660" priority="4" operator="lessThan">
      <formula>0.5</formula>
    </cfRule>
    <cfRule type="cellIs" dxfId="659" priority="7" operator="greaterThan">
      <formula>1.5</formula>
    </cfRule>
  </conditionalFormatting>
  <conditionalFormatting sqref="J7:J8">
    <cfRule type="cellIs" dxfId="658" priority="2" operator="lessThan">
      <formula>0.5</formula>
    </cfRule>
    <cfRule type="cellIs" dxfId="65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72</v>
      </c>
      <c r="C1" s="42" t="s">
        <v>69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2015:12:4:3:0:MUZHA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2015:12:5:3:0:MUZHA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2016:1:2:3:0:MUZHA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2016:1:3:3:0:MUZHA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70</v>
      </c>
      <c r="C7" s="40" t="s">
        <v>819</v>
      </c>
      <c r="D7" s="2" t="str">
        <f>CONCATENATE(YEAR,":",MONTH,":",WEEK,":",WEEKDAY,":",$A7,":",$B7)</f>
        <v>2016:3:3:3:0:MUZHA_E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2016:1:4:3:0:MUZHA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70</v>
      </c>
      <c r="C8" s="41"/>
      <c r="D8" s="2" t="str">
        <f>CONCATENATE(YEAR,":",MONTH,":",WEEK,":",WEEKDAY,":",$A8,":",$B8)</f>
        <v>2016:3:3:3:1:MUZHA_E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2016:1:5:3:0:MUZHA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71</v>
      </c>
      <c r="C9" s="40" t="s">
        <v>820</v>
      </c>
      <c r="D9" s="2" t="str">
        <f>CONCATENATE(YEAR,":",MONTH,":",WEEK,":",WEEKDAY,":",$A9,":",$B9)</f>
        <v>2016:3:3:3:0:MUZHA_S</v>
      </c>
      <c r="E9" s="2">
        <f>MATCH($D9,DATA_BY_COMP!$A:$A,0)</f>
        <v>371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3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1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2016:2:1:3:0:MUZHA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71</v>
      </c>
      <c r="C10" s="41"/>
      <c r="D10" s="2" t="str">
        <f>CONCATENATE(YEAR,":",MONTH,":",WEEK,":",WEEKDAY,":",$A10,":",$B10)</f>
        <v>2016:3:3:3:1:MUZHA_S</v>
      </c>
      <c r="E10" s="2">
        <f>MATCH($D10,DATA_BY_COMP!$A:$A,0)</f>
        <v>422</v>
      </c>
      <c r="F10" s="2" t="str">
        <f>IFERROR(INDEX(DATA_BY_COMP!$A:$AA,$E10,MATCH(F$6,DATA_BY_COMP!$A$1:$AA$1,0)), "")</f>
        <v>kids</v>
      </c>
      <c r="G10" s="43">
        <f>IFERROR(INDEX(DATA_BY_COMP!$A:$AA,$E10,MATCH(G$6,DATA_BY_COMP!$A$1:$AA$1,0)), "")</f>
        <v>2</v>
      </c>
      <c r="H10" s="43">
        <f>IFERROR(INDEX(DATA_BY_COMP!$A:$AA,$E10,MATCH(H$6,DATA_BY_COMP!$A$1:$AA$1,0)), "")</f>
        <v>0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2016:2:2:3:0:MUZHA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5</v>
      </c>
      <c r="H11" s="8">
        <f t="shared" ref="H11:J11" si="9">SUM(H7:H10)</f>
        <v>2</v>
      </c>
      <c r="I11" s="8">
        <f t="shared" si="9"/>
        <v>1</v>
      </c>
      <c r="J11" s="8">
        <f t="shared" si="9"/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2016:2:3:3:0:MUZHA</v>
      </c>
      <c r="AH11" s="4">
        <f>MATCH(AG11,DATA_BY_UNIT!$A:$A,0)</f>
        <v>9</v>
      </c>
      <c r="AI11" s="4">
        <f>INDEX(DATA_BY_UNIT!$A:$AA,$AH11,MATCH(AI$2,DATA_BY_COMP!$A$1:$AA$1,0))</f>
        <v>4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2016:2:4:3:0:MUZHA</v>
      </c>
      <c r="AH12" s="4">
        <f>MATCH(AG12,DATA_BY_UNIT!$A:$A,0)</f>
        <v>42</v>
      </c>
      <c r="AI12" s="4">
        <f>INDEX(DATA_BY_UNIT!$A:$AA,$AH12,MATCH(AI$2,DATA_BY_COMP!$A$1:$AA$1,0))</f>
        <v>15</v>
      </c>
      <c r="AJ12" s="4">
        <f>INDEX(DATA_BY_UNIT!$A:$AA,$AH12,MATCH(AJ$2,DATA_BY_COMP!$A$1:$AA$1,0))</f>
        <v>9</v>
      </c>
      <c r="AK12" s="4">
        <f>INDEX(DATA_BY_UNIT!$A:$AA,$AH12,MATCH(AK$2,DATA_BY_COMP!$A$1:$AA$1,0))</f>
        <v>4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2016:3:1:3:0:MUZHA</v>
      </c>
      <c r="AH13" s="4">
        <f>MATCH(AG13,DATA_BY_UNIT!$A:$A,0)</f>
        <v>74</v>
      </c>
      <c r="AI13" s="4">
        <f>INDEX(DATA_BY_UNIT!$A:$AA,$AH13,MATCH(AI$2,DATA_BY_COMP!$A$1:$AA$1,0))</f>
        <v>17</v>
      </c>
      <c r="AJ13" s="4">
        <f>INDEX(DATA_BY_UNIT!$A:$AA,$AH13,MATCH(AJ$2,DATA_BY_COMP!$A$1:$AA$1,0))</f>
        <v>11</v>
      </c>
      <c r="AK13" s="4">
        <f>INDEX(DATA_BY_UNIT!$A:$AA,$AH13,MATCH(AK$2,DATA_BY_COMP!$A$1:$AA$1,0))</f>
        <v>8</v>
      </c>
      <c r="AL13" s="4">
        <f>INDEX(DATA_BY_UNIT!$A:$AA,$AH13,MATCH(AL$2,DATA_BY_COMP!$A$1:$AA$1,0))</f>
        <v>2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2016:3:1:3:0:MUZHA</v>
      </c>
      <c r="E14" s="2">
        <f>MATCH($D14,DATA_BY_UNIT!$A:$A,0)</f>
        <v>74</v>
      </c>
      <c r="F14" s="10"/>
      <c r="G14" s="7">
        <f>IFERROR(INDEX(DATA_BY_UNIT!$A:$AA,$E14,MATCH(G$6,DATA_BY_UNIT!$A$1:$AA$1,0)), "")</f>
        <v>17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2016:3:2:3:0:MUZHA</v>
      </c>
      <c r="AH14" s="4">
        <f>MATCH(AG14,DATA_BY_UNIT!$A:$A,0)</f>
        <v>108</v>
      </c>
      <c r="AI14" s="4">
        <f>INDEX(DATA_BY_UNIT!$A:$AA,$AH14,MATCH(AI$2,DATA_BY_COMP!$A$1:$AA$1,0))</f>
        <v>14</v>
      </c>
      <c r="AJ14" s="4">
        <f>INDEX(DATA_BY_UNIT!$A:$AA,$AH14,MATCH(AJ$2,DATA_BY_COMP!$A$1:$AA$1,0))</f>
        <v>7</v>
      </c>
      <c r="AK14" s="4">
        <f>INDEX(DATA_BY_UNIT!$A:$AA,$AH14,MATCH(AK$2,DATA_BY_COMP!$A$1:$AA$1,0))</f>
        <v>3</v>
      </c>
      <c r="AL14" s="4">
        <f>INDEX(DATA_BY_UNIT!$A:$AA,$AH14,MATCH(AL$2,DATA_BY_COMP!$A$1:$AA$1,0))</f>
        <v>1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2016:3:2:3:0:MUZHA</v>
      </c>
      <c r="E15" s="2">
        <f>MATCH($D15,DATA_BY_UNIT!$A:$A,0)</f>
        <v>108</v>
      </c>
      <c r="F15" s="10"/>
      <c r="G15" s="7">
        <f>IFERROR(INDEX(DATA_BY_UNIT!$A:$AA,$E15,MATCH(G$6,DATA_BY_UNIT!$A$1:$AA$1,0)), "")</f>
        <v>14</v>
      </c>
      <c r="H15" s="7">
        <f>IFERROR(INDEX(DATA_BY_UNIT!$A:$AA,$E15,MATCH(H$6,DATA_BY_UNIT!$A$1:$AA$1,0)), "")</f>
        <v>7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2016:3:3:3:0:MUZHA</v>
      </c>
      <c r="AH15" s="4">
        <f>MATCH(AG15,DATA_BY_UNIT!$A:$A,0)</f>
        <v>150</v>
      </c>
      <c r="AI15" s="4">
        <f>INDEX(DATA_BY_UNIT!$A:$AA,$AH15,MATCH(AI$2,DATA_BY_COMP!$A$1:$AA$1,0))</f>
        <v>5</v>
      </c>
      <c r="AJ15" s="4">
        <f>INDEX(DATA_BY_UNIT!$A:$AA,$AH15,MATCH(AJ$2,DATA_BY_COMP!$A$1:$AA$1,0))</f>
        <v>2</v>
      </c>
      <c r="AK15" s="4">
        <f>INDEX(DATA_BY_UNIT!$A:$AA,$AH15,MATCH(AK$2,DATA_BY_COMP!$A$1:$AA$1,0))</f>
        <v>1</v>
      </c>
      <c r="AL15" s="4">
        <f>INDEX(DATA_BY_UNIT!$A:$AA,$AH15,MATCH(AL$2,DATA_BY_COMP!$A$1:$AA$1,0))</f>
        <v>1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2016:3:3:3:0:MUZHA</v>
      </c>
      <c r="E16" s="2">
        <f>MATCH($D16,DATA_BY_UNIT!$A:$A,0)</f>
        <v>150</v>
      </c>
      <c r="F16" s="10"/>
      <c r="G16" s="7">
        <f>IFERROR(INDEX(DATA_BY_UNIT!$A:$AA,$E16,MATCH(G$6,DATA_BY_UNIT!$A$1:$AA$1,0)), "")</f>
        <v>5</v>
      </c>
      <c r="H16" s="7">
        <f>IFERROR(INDEX(DATA_BY_UNIT!$A:$AA,$E16,MATCH(H$6,DATA_BY_UNIT!$A$1:$AA$1,0)), "")</f>
        <v>2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1</v>
      </c>
      <c r="AC16" s="14"/>
      <c r="AF16" s="14"/>
      <c r="AH16" s="4">
        <f>SUMIF(AH3:AH15,"&lt;&gt;#N/A",AH3:AH15)</f>
        <v>383</v>
      </c>
      <c r="AI16" s="4">
        <f>SUMIF(AI3:AI15,"&lt;&gt;#N/A",AI3:AI15)</f>
        <v>55</v>
      </c>
      <c r="AJ16" s="4">
        <f>SUMIF(AJ3:AJ15,"&lt;&gt;#N/A",AJ3:AJ15)</f>
        <v>32</v>
      </c>
      <c r="AK16" s="4">
        <f>SUMIF(AK3:AK15,"&lt;&gt;#N/A",AK3:AK15)</f>
        <v>17</v>
      </c>
      <c r="AL16" s="4">
        <f>SUMIF(AL3:AL15,"&lt;&gt;#N/A",AL3:AL15)</f>
        <v>5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2016:3:4:3:0:MUZHA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2016:3:5:3:0:MUZHA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10">SUM(G14:G18)</f>
        <v>36</v>
      </c>
      <c r="H19" s="13">
        <f t="shared" si="10"/>
        <v>20</v>
      </c>
      <c r="I19" s="13">
        <f t="shared" si="10"/>
        <v>12</v>
      </c>
      <c r="J19" s="13">
        <f t="shared" si="10"/>
        <v>4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56" priority="17" operator="lessThan">
      <formula>8.5</formula>
    </cfRule>
    <cfRule type="cellIs" dxfId="655" priority="18" operator="greaterThan">
      <formula>9.5</formula>
    </cfRule>
  </conditionalFormatting>
  <conditionalFormatting sqref="G7:J8">
    <cfRule type="expression" dxfId="654" priority="10">
      <formula>G7=""</formula>
    </cfRule>
  </conditionalFormatting>
  <conditionalFormatting sqref="H7:H8">
    <cfRule type="cellIs" dxfId="653" priority="14" operator="lessThan">
      <formula>3.5</formula>
    </cfRule>
    <cfRule type="cellIs" dxfId="652" priority="15" operator="greaterThan">
      <formula>4.5</formula>
    </cfRule>
  </conditionalFormatting>
  <conditionalFormatting sqref="I7:I8">
    <cfRule type="cellIs" dxfId="651" priority="13" operator="lessThan">
      <formula>0.5</formula>
    </cfRule>
    <cfRule type="cellIs" dxfId="650" priority="16" operator="greaterThan">
      <formula>1.5</formula>
    </cfRule>
  </conditionalFormatting>
  <conditionalFormatting sqref="J7:J8">
    <cfRule type="cellIs" dxfId="649" priority="11" operator="lessThan">
      <formula>0.5</formula>
    </cfRule>
    <cfRule type="cellIs" dxfId="648" priority="12" operator="greaterThan">
      <formula>0.5</formula>
    </cfRule>
  </conditionalFormatting>
  <conditionalFormatting sqref="G9:G10">
    <cfRule type="cellIs" dxfId="647" priority="8" operator="lessThan">
      <formula>8.5</formula>
    </cfRule>
    <cfRule type="cellIs" dxfId="646" priority="9" operator="greaterThan">
      <formula>9.5</formula>
    </cfRule>
  </conditionalFormatting>
  <conditionalFormatting sqref="G9:J10">
    <cfRule type="expression" dxfId="645" priority="1">
      <formula>G9=""</formula>
    </cfRule>
  </conditionalFormatting>
  <conditionalFormatting sqref="H9:H10">
    <cfRule type="cellIs" dxfId="644" priority="5" operator="lessThan">
      <formula>3.5</formula>
    </cfRule>
    <cfRule type="cellIs" dxfId="643" priority="6" operator="greaterThan">
      <formula>4.5</formula>
    </cfRule>
  </conditionalFormatting>
  <conditionalFormatting sqref="I9:I10">
    <cfRule type="cellIs" dxfId="642" priority="4" operator="lessThan">
      <formula>0.5</formula>
    </cfRule>
    <cfRule type="cellIs" dxfId="641" priority="7" operator="greaterThan">
      <formula>1.5</formula>
    </cfRule>
  </conditionalFormatting>
  <conditionalFormatting sqref="J9:J10">
    <cfRule type="cellIs" dxfId="640" priority="2" operator="lessThan">
      <formula>0.5</formula>
    </cfRule>
    <cfRule type="cellIs" dxfId="63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76</v>
      </c>
      <c r="C1" s="42" t="s">
        <v>73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2015:12:4:3:0:NEIHU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2015:12:5:3:0:NEIHU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2016:1:2:3:0:NEIHU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2016:1:3:3:0:NEIHU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74</v>
      </c>
      <c r="C7" s="40" t="s">
        <v>821</v>
      </c>
      <c r="D7" s="2" t="str">
        <f>CONCATENATE(YEAR,":",MONTH,":",WEEK,":",WEEKDAY,":",$A7,":",$B7)</f>
        <v>2016:3:3:3:0:NEIHU_E</v>
      </c>
      <c r="E7" s="2">
        <f>MATCH($D7,DATA_BY_COMP!$A:$A,0)</f>
        <v>372</v>
      </c>
      <c r="F7" s="2" t="str">
        <f>IFERROR(INDEX(DATA_BY_COMP!$A:$AA,$E7,MATCH(F$6,DATA_BY_COMP!$A$1:$AA$1,0)), "")</f>
        <v>adv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2016:1:4:3:0:NEIHU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74</v>
      </c>
      <c r="C8" s="41"/>
      <c r="D8" s="2" t="str">
        <f>CONCATENATE(YEAR,":",MONTH,":",WEEK,":",WEEKDAY,":",$A8,":",$B8)</f>
        <v>2016:3:3:3:1:NEIHU_E</v>
      </c>
      <c r="E8" s="2">
        <f>MATCH($D8,DATA_BY_COMP!$A:$A,0)</f>
        <v>423</v>
      </c>
      <c r="F8" s="2" t="str">
        <f>IFERROR(INDEX(DATA_BY_COMP!$A:$AA,$E8,MATCH(F$6,DATA_BY_COMP!$A$1:$AA$1,0)), "")</f>
        <v>int</v>
      </c>
      <c r="G8" s="43">
        <f>IFERROR(INDEX(DATA_BY_COMP!$A:$AA,$E8,MATCH(G$6,DATA_BY_COMP!$A$1:$AA$1,0)), "")</f>
        <v>4</v>
      </c>
      <c r="H8" s="43">
        <f>IFERROR(INDEX(DATA_BY_COMP!$A:$AA,$E8,MATCH(H$6,DATA_BY_COMP!$A$1:$AA$1,0)), "")</f>
        <v>2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2016:1:5:3:0:NEIHU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75</v>
      </c>
      <c r="C9" s="40" t="s">
        <v>822</v>
      </c>
      <c r="D9" s="2" t="str">
        <f>CONCATENATE(YEAR,":",MONTH,":",WEEK,":",WEEKDAY,":",$A9,":",$B9)</f>
        <v>2016:3:3:3:0:NEIHU_S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43" t="str">
        <f>IFERROR(INDEX(DATA_BY_COMP!$A:$AA,$E9,MATCH(G$6,DATA_BY_COMP!$A$1:$AA$1,0)), "")</f>
        <v/>
      </c>
      <c r="H9" s="43" t="str">
        <f>IFERROR(INDEX(DATA_BY_COMP!$A:$AA,$E9,MATCH(H$6,DATA_BY_COMP!$A$1:$AA$1,0)), "")</f>
        <v/>
      </c>
      <c r="I9" s="43" t="str">
        <f>IFERROR(INDEX(DATA_BY_COMP!$A:$AA,$E9,MATCH(I$6,DATA_BY_COMP!$A$1:$AA$1,0)), "")</f>
        <v/>
      </c>
      <c r="J9" s="43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2016:2:1:3:0:NEIHU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75</v>
      </c>
      <c r="C10" s="41"/>
      <c r="D10" s="2" t="str">
        <f>CONCATENATE(YEAR,":",MONTH,":",WEEK,":",WEEKDAY,":",$A10,":",$B10)</f>
        <v>2016:3:3:3:1:NEIHU_S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2016:2:2:3:0:NEIHU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11</v>
      </c>
      <c r="H11" s="8">
        <f t="shared" ref="H11:J11" si="9">SUM(H7:H10)</f>
        <v>8</v>
      </c>
      <c r="I11" s="8">
        <f t="shared" si="9"/>
        <v>2</v>
      </c>
      <c r="J11" s="8">
        <f t="shared" si="9"/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2016:2:3:3:0:NEIHU</v>
      </c>
      <c r="AH11" s="4">
        <f>MATCH(AG11,DATA_BY_UNIT!$A:$A,0)</f>
        <v>10</v>
      </c>
      <c r="AI11" s="4">
        <f>INDEX(DATA_BY_UNIT!$A:$AA,$AH11,MATCH(AI$2,DATA_BY_COMP!$A$1:$AA$1,0))</f>
        <v>6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2016:2:4:3:0:NEIHU</v>
      </c>
      <c r="AH12" s="4">
        <f>MATCH(AG12,DATA_BY_UNIT!$A:$A,0)</f>
        <v>43</v>
      </c>
      <c r="AI12" s="4">
        <f>INDEX(DATA_BY_UNIT!$A:$AA,$AH12,MATCH(AI$2,DATA_BY_COMP!$A$1:$AA$1,0))</f>
        <v>9</v>
      </c>
      <c r="AJ12" s="4">
        <f>INDEX(DATA_BY_UNIT!$A:$AA,$AH12,MATCH(AJ$2,DATA_BY_COMP!$A$1:$AA$1,0))</f>
        <v>6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2016:3:1:3:0:NEIHU</v>
      </c>
      <c r="AH13" s="4">
        <f>MATCH(AG13,DATA_BY_UNIT!$A:$A,0)</f>
        <v>75</v>
      </c>
      <c r="AI13" s="4">
        <f>INDEX(DATA_BY_UNIT!$A:$AA,$AH13,MATCH(AI$2,DATA_BY_COMP!$A$1:$AA$1,0))</f>
        <v>23</v>
      </c>
      <c r="AJ13" s="4">
        <f>INDEX(DATA_BY_UNIT!$A:$AA,$AH13,MATCH(AJ$2,DATA_BY_COMP!$A$1:$AA$1,0))</f>
        <v>22</v>
      </c>
      <c r="AK13" s="4">
        <f>INDEX(DATA_BY_UNIT!$A:$AA,$AH13,MATCH(AK$2,DATA_BY_COMP!$A$1:$AA$1,0))</f>
        <v>8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2016:3:1:3:0:NEIHU</v>
      </c>
      <c r="E14" s="2">
        <f>MATCH($D14,DATA_BY_UNIT!$A:$A,0)</f>
        <v>75</v>
      </c>
      <c r="F14" s="10"/>
      <c r="G14" s="7">
        <f>IFERROR(INDEX(DATA_BY_UNIT!$A:$AA,$E14,MATCH(G$6,DATA_BY_UNIT!$A$1:$AA$1,0)), "")</f>
        <v>23</v>
      </c>
      <c r="H14" s="7">
        <f>IFERROR(INDEX(DATA_BY_UNIT!$A:$AA,$E14,MATCH(H$6,DATA_BY_UNIT!$A$1:$AA$1,0)), "")</f>
        <v>22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2016:3:2:3:0:NEIHU</v>
      </c>
      <c r="AH14" s="4">
        <f>MATCH(AG14,DATA_BY_UNIT!$A:$A,0)</f>
        <v>109</v>
      </c>
      <c r="AI14" s="4">
        <f>INDEX(DATA_BY_UNIT!$A:$AA,$AH14,MATCH(AI$2,DATA_BY_COMP!$A$1:$AA$1,0))</f>
        <v>9</v>
      </c>
      <c r="AJ14" s="4">
        <f>INDEX(DATA_BY_UNIT!$A:$AA,$AH14,MATCH(AJ$2,DATA_BY_COMP!$A$1:$AA$1,0))</f>
        <v>9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2016:3:2:3:0:NEIHU</v>
      </c>
      <c r="E15" s="2">
        <f>MATCH($D15,DATA_BY_UNIT!$A:$A,0)</f>
        <v>109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9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2016:3:3:3:0:NEIHU</v>
      </c>
      <c r="AH15" s="4">
        <f>MATCH(AG15,DATA_BY_UNIT!$A:$A,0)</f>
        <v>151</v>
      </c>
      <c r="AI15" s="4">
        <f>INDEX(DATA_BY_UNIT!$A:$AA,$AH15,MATCH(AI$2,DATA_BY_COMP!$A$1:$AA$1,0))</f>
        <v>11</v>
      </c>
      <c r="AJ15" s="4">
        <f>INDEX(DATA_BY_UNIT!$A:$AA,$AH15,MATCH(AJ$2,DATA_BY_COMP!$A$1:$AA$1,0))</f>
        <v>8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2016:3:3:3:0:NEIHU</v>
      </c>
      <c r="E16" s="2">
        <f>MATCH($D16,DATA_BY_UNIT!$A:$A,0)</f>
        <v>151</v>
      </c>
      <c r="F16" s="10"/>
      <c r="G16" s="7">
        <f>IFERROR(INDEX(DATA_BY_UNIT!$A:$AA,$E16,MATCH(G$6,DATA_BY_UNIT!$A$1:$AA$1,0)), "")</f>
        <v>11</v>
      </c>
      <c r="H16" s="7">
        <f>IFERROR(INDEX(DATA_BY_UNIT!$A:$AA,$E16,MATCH(H$6,DATA_BY_UNIT!$A$1:$AA$1,0)), "")</f>
        <v>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388</v>
      </c>
      <c r="AI16" s="4">
        <f>SUMIF(AI3:AI15,"&lt;&gt;#N/A",AI3:AI15)</f>
        <v>58</v>
      </c>
      <c r="AJ16" s="4">
        <f>SUMIF(AJ3:AJ15,"&lt;&gt;#N/A",AJ3:AJ15)</f>
        <v>48</v>
      </c>
      <c r="AK16" s="4">
        <f>SUMIF(AK3:AK15,"&lt;&gt;#N/A",AK3:AK15)</f>
        <v>12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2016:3:4:3:0:NEIHU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2016:3:5:3:0:NEIHU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10">SUM(G14:G18)</f>
        <v>43</v>
      </c>
      <c r="H19" s="13">
        <f t="shared" si="10"/>
        <v>39</v>
      </c>
      <c r="I19" s="13">
        <f t="shared" si="10"/>
        <v>10</v>
      </c>
      <c r="J19" s="13">
        <f t="shared" si="10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38" priority="17" operator="lessThan">
      <formula>8.5</formula>
    </cfRule>
    <cfRule type="cellIs" dxfId="637" priority="18" operator="greaterThan">
      <formula>9.5</formula>
    </cfRule>
  </conditionalFormatting>
  <conditionalFormatting sqref="G7:J8">
    <cfRule type="expression" dxfId="636" priority="10">
      <formula>G7=""</formula>
    </cfRule>
  </conditionalFormatting>
  <conditionalFormatting sqref="H7:H8">
    <cfRule type="cellIs" dxfId="635" priority="14" operator="lessThan">
      <formula>3.5</formula>
    </cfRule>
    <cfRule type="cellIs" dxfId="634" priority="15" operator="greaterThan">
      <formula>4.5</formula>
    </cfRule>
  </conditionalFormatting>
  <conditionalFormatting sqref="I7:I8">
    <cfRule type="cellIs" dxfId="633" priority="13" operator="lessThan">
      <formula>0.5</formula>
    </cfRule>
    <cfRule type="cellIs" dxfId="632" priority="16" operator="greaterThan">
      <formula>1.5</formula>
    </cfRule>
  </conditionalFormatting>
  <conditionalFormatting sqref="J7:J8">
    <cfRule type="cellIs" dxfId="631" priority="11" operator="lessThan">
      <formula>0.5</formula>
    </cfRule>
    <cfRule type="cellIs" dxfId="630" priority="12" operator="greaterThan">
      <formula>0.5</formula>
    </cfRule>
  </conditionalFormatting>
  <conditionalFormatting sqref="G9:G10">
    <cfRule type="cellIs" dxfId="629" priority="8" operator="lessThan">
      <formula>8.5</formula>
    </cfRule>
    <cfRule type="cellIs" dxfId="628" priority="9" operator="greaterThan">
      <formula>9.5</formula>
    </cfRule>
  </conditionalFormatting>
  <conditionalFormatting sqref="G9:J10">
    <cfRule type="expression" dxfId="627" priority="1">
      <formula>G9=""</formula>
    </cfRule>
  </conditionalFormatting>
  <conditionalFormatting sqref="H9:H10">
    <cfRule type="cellIs" dxfId="626" priority="5" operator="lessThan">
      <formula>3.5</formula>
    </cfRule>
    <cfRule type="cellIs" dxfId="625" priority="6" operator="greaterThan">
      <formula>4.5</formula>
    </cfRule>
  </conditionalFormatting>
  <conditionalFormatting sqref="I9:I10">
    <cfRule type="cellIs" dxfId="624" priority="4" operator="lessThan">
      <formula>0.5</formula>
    </cfRule>
    <cfRule type="cellIs" dxfId="623" priority="7" operator="greaterThan">
      <formula>1.5</formula>
    </cfRule>
  </conditionalFormatting>
  <conditionalFormatting sqref="J9:J10">
    <cfRule type="cellIs" dxfId="622" priority="2" operator="lessThan">
      <formula>0.5</formula>
    </cfRule>
    <cfRule type="cellIs" dxfId="62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82</v>
      </c>
      <c r="C1" s="42" t="s">
        <v>77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2015:12:4:3:0:SANCHONG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2015:12:5:3:0:SANCHONG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2016:1:2:3:0:SANCHONG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2016:1:3:3:0:SANCHONG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78</v>
      </c>
      <c r="C7" s="40" t="s">
        <v>823</v>
      </c>
      <c r="D7" s="2" t="str">
        <f t="shared" ref="D7:D14" si="9">CONCATENATE(YEAR,":",MONTH,":",WEEK,":",WEEKDAY,":",$A7,":",$B7)</f>
        <v>2016:3:3:3:0:SANCHONG_E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2016:1:4:3:0:SANCHONG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78</v>
      </c>
      <c r="C8" s="41"/>
      <c r="D8" s="2" t="str">
        <f t="shared" si="9"/>
        <v>2016:3:3:3:1:SANCHONG_E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2016:1:5:3:0:SANCHONG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79</v>
      </c>
      <c r="C9" s="40" t="s">
        <v>824</v>
      </c>
      <c r="D9" s="2" t="str">
        <f t="shared" si="9"/>
        <v>2016:3:3:3:0:SANCHONG_S</v>
      </c>
      <c r="E9" s="2">
        <f>MATCH($D9,DATA_BY_COMP!$A:$A,0)</f>
        <v>374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9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2016:2:1:3:0:SANCHONG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79</v>
      </c>
      <c r="C10" s="41"/>
      <c r="D10" s="2" t="str">
        <f t="shared" si="9"/>
        <v>2016:3:3:3:1:SANCHONG_S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2016:2:2:3:0:SANCHONG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80</v>
      </c>
      <c r="C11" s="40" t="s">
        <v>825</v>
      </c>
      <c r="D11" s="2" t="str">
        <f t="shared" si="9"/>
        <v>2016:3:3:3:0:LUZHOU_A_E</v>
      </c>
      <c r="E11" s="2">
        <f>MATCH($D11,DATA_BY_COMP!$A:$A,0)</f>
        <v>369</v>
      </c>
      <c r="F11" s="2" t="str">
        <f>IFERROR(INDEX(DATA_BY_COMP!$A:$AA,$E11,MATCH(F$6,DATA_BY_COMP!$A$1:$AA$1,0)), "")</f>
        <v>高級</v>
      </c>
      <c r="G11" s="43">
        <f>IFERROR(INDEX(DATA_BY_COMP!$A:$AA,$E11,MATCH(G$6,DATA_BY_COMP!$A$1:$AA$1,0)), "")</f>
        <v>7</v>
      </c>
      <c r="H11" s="43">
        <f>IFERROR(INDEX(DATA_BY_COMP!$A:$AA,$E11,MATCH(H$6,DATA_BY_COMP!$A$1:$AA$1,0)), "")</f>
        <v>6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2016:2:3:3:0:SANCHONG</v>
      </c>
      <c r="AH11" s="4">
        <f>MATCH(AG11,DATA_BY_UNIT!$A:$A,0)</f>
        <v>11</v>
      </c>
      <c r="AI11" s="4">
        <f>INDEX(DATA_BY_UNIT!$A:$AA,$AH11,MATCH(AI$2,DATA_BY_COMP!$A$1:$AA$1,0))</f>
        <v>31</v>
      </c>
      <c r="AJ11" s="4">
        <f>INDEX(DATA_BY_UNIT!$A:$AA,$AH11,MATCH(AJ$2,DATA_BY_COMP!$A$1:$AA$1,0))</f>
        <v>17</v>
      </c>
      <c r="AK11" s="4">
        <f>INDEX(DATA_BY_UNIT!$A:$AA,$AH11,MATCH(AK$2,DATA_BY_COMP!$A$1:$AA$1,0))</f>
        <v>5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80</v>
      </c>
      <c r="C12" s="41"/>
      <c r="D12" s="2" t="str">
        <f t="shared" si="9"/>
        <v>2016:3:3:3:1:LUZHOU_A_E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2016:2:4:3:0:SANCHONG</v>
      </c>
      <c r="AH12" s="4">
        <f>MATCH(AG12,DATA_BY_UNIT!$A:$A,0)</f>
        <v>44</v>
      </c>
      <c r="AI12" s="4">
        <f>INDEX(DATA_BY_UNIT!$A:$AA,$AH12,MATCH(AI$2,DATA_BY_COMP!$A$1:$AA$1,0))</f>
        <v>49</v>
      </c>
      <c r="AJ12" s="4">
        <f>INDEX(DATA_BY_UNIT!$A:$AA,$AH12,MATCH(AJ$2,DATA_BY_COMP!$A$1:$AA$1,0))</f>
        <v>36</v>
      </c>
      <c r="AK12" s="4">
        <f>INDEX(DATA_BY_UNIT!$A:$AA,$AH12,MATCH(AK$2,DATA_BY_COMP!$A$1:$AA$1,0))</f>
        <v>16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81</v>
      </c>
      <c r="C13" s="40" t="s">
        <v>826</v>
      </c>
      <c r="D13" s="2" t="str">
        <f t="shared" si="9"/>
        <v>2016:3:3:3:0:LUZHOU_B_E</v>
      </c>
      <c r="E13" s="2">
        <f>MATCH($D13,DATA_BY_COMP!$A:$A,0)</f>
        <v>421</v>
      </c>
      <c r="F13" s="2" t="str">
        <f>IFERROR(INDEX(DATA_BY_COMP!$A:$AA,$E13,MATCH(F$6,DATA_BY_COMP!$A$1:$AA$1,0)), "")</f>
        <v>childrens</v>
      </c>
      <c r="G13" s="43">
        <f>IFERROR(INDEX(DATA_BY_COMP!$A:$AA,$E13,MATCH(G$6,DATA_BY_COMP!$A$1:$AA$1,0)), "")</f>
        <v>9</v>
      </c>
      <c r="H13" s="43">
        <f>IFERROR(INDEX(DATA_BY_COMP!$A:$AA,$E13,MATCH(H$6,DATA_BY_COMP!$A$1:$AA$1,0)), "")</f>
        <v>6</v>
      </c>
      <c r="I13" s="43">
        <f>IFERROR(INDEX(DATA_BY_COMP!$A:$AA,$E13,MATCH(I$6,DATA_BY_COMP!$A$1:$AA$1,0)), "")</f>
        <v>1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2016:3:1:3:0:SANCHONG</v>
      </c>
      <c r="AH13" s="4">
        <f>MATCH(AG13,DATA_BY_UNIT!$A:$A,0)</f>
        <v>76</v>
      </c>
      <c r="AI13" s="4">
        <f>INDEX(DATA_BY_UNIT!$A:$AA,$AH13,MATCH(AI$2,DATA_BY_COMP!$A$1:$AA$1,0))</f>
        <v>45</v>
      </c>
      <c r="AJ13" s="4">
        <f>INDEX(DATA_BY_UNIT!$A:$AA,$AH13,MATCH(AJ$2,DATA_BY_COMP!$A$1:$AA$1,0))</f>
        <v>31</v>
      </c>
      <c r="AK13" s="4">
        <f>INDEX(DATA_BY_UNIT!$A:$AA,$AH13,MATCH(AK$2,DATA_BY_COMP!$A$1:$AA$1,0))</f>
        <v>13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81</v>
      </c>
      <c r="C14" s="41"/>
      <c r="D14" s="2" t="str">
        <f t="shared" si="9"/>
        <v>2016:3:3:3:1:LUZHOU_B_E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2016:3:2:3:0:SANCHONG</v>
      </c>
      <c r="AH14" s="4">
        <f>MATCH(AG14,DATA_BY_UNIT!$A:$A,0)</f>
        <v>110</v>
      </c>
      <c r="AI14" s="4">
        <f>INDEX(DATA_BY_UNIT!$A:$AA,$AH14,MATCH(AI$2,DATA_BY_COMP!$A$1:$AA$1,0))</f>
        <v>32</v>
      </c>
      <c r="AJ14" s="4">
        <f>INDEX(DATA_BY_UNIT!$A:$AA,$AH14,MATCH(AJ$2,DATA_BY_COMP!$A$1:$AA$1,0))</f>
        <v>25</v>
      </c>
      <c r="AK14" s="4">
        <f>INDEX(DATA_BY_UNIT!$A:$AA,$AH14,MATCH(AK$2,DATA_BY_COMP!$A$1:$AA$1,0))</f>
        <v>5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25</v>
      </c>
      <c r="H15" s="8">
        <f t="shared" ref="H15:J15" si="10">SUM(H7:H14)</f>
        <v>19</v>
      </c>
      <c r="I15" s="8">
        <f t="shared" si="10"/>
        <v>3</v>
      </c>
      <c r="J15" s="8">
        <f t="shared" si="10"/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2016:3:3:3:0:SANCHONG</v>
      </c>
      <c r="AH15" s="4">
        <f>MATCH(AG15,DATA_BY_UNIT!$A:$A,0)</f>
        <v>152</v>
      </c>
      <c r="AI15" s="4">
        <f>INDEX(DATA_BY_UNIT!$A:$AA,$AH15,MATCH(AI$2,DATA_BY_COMP!$A$1:$AA$1,0))</f>
        <v>25</v>
      </c>
      <c r="AJ15" s="4">
        <f>INDEX(DATA_BY_UNIT!$A:$AA,$AH15,MATCH(AJ$2,DATA_BY_COMP!$A$1:$AA$1,0))</f>
        <v>19</v>
      </c>
      <c r="AK15" s="4">
        <f>INDEX(DATA_BY_UNIT!$A:$AA,$AH15,MATCH(AK$2,DATA_BY_COMP!$A$1:$AA$1,0))</f>
        <v>3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393</v>
      </c>
      <c r="AI16" s="4">
        <f>SUMIF(AI3:AI15,"&lt;&gt;#N/A",AI3:AI15)</f>
        <v>182</v>
      </c>
      <c r="AJ16" s="4">
        <f>SUMIF(AJ3:AJ15,"&lt;&gt;#N/A",AJ3:AJ15)</f>
        <v>128</v>
      </c>
      <c r="AK16" s="4">
        <f>SUMIF(AK3:AK15,"&lt;&gt;#N/A",AK3:AK15)</f>
        <v>42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2016:3:1:3:0:SANCHONG</v>
      </c>
      <c r="E18" s="2">
        <f>MATCH($D18,DATA_BY_UNIT!$A:$A,0)</f>
        <v>76</v>
      </c>
      <c r="F18" s="10"/>
      <c r="G18" s="7">
        <f>IFERROR(INDEX(DATA_BY_UNIT!$A:$AA,$E18,MATCH(G$6,DATA_BY_UNIT!$A$1:$AA$1,0)), "")</f>
        <v>45</v>
      </c>
      <c r="H18" s="7">
        <f>IFERROR(INDEX(DATA_BY_UNIT!$A:$AA,$E18,MATCH(H$6,DATA_BY_UNIT!$A$1:$AA$1,0)), "")</f>
        <v>31</v>
      </c>
      <c r="I18" s="7">
        <f>IFERROR(INDEX(DATA_BY_UNIT!$A:$AA,$E18,MATCH(I$6,DATA_BY_UNIT!$A$1:$AA$1,0)), "")</f>
        <v>13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2016:3:2:3:0:SANCHONG</v>
      </c>
      <c r="E19" s="2">
        <f>MATCH($D19,DATA_BY_UNIT!$A:$A,0)</f>
        <v>110</v>
      </c>
      <c r="F19" s="10"/>
      <c r="G19" s="7">
        <f>IFERROR(INDEX(DATA_BY_UNIT!$A:$AA,$E19,MATCH(G$6,DATA_BY_UNIT!$A$1:$AA$1,0)), "")</f>
        <v>32</v>
      </c>
      <c r="H19" s="7">
        <f>IFERROR(INDEX(DATA_BY_UNIT!$A:$AA,$E19,MATCH(H$6,DATA_BY_UNIT!$A$1:$AA$1,0)), "")</f>
        <v>25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2016:3:3:3:0:SANCHONG</v>
      </c>
      <c r="E20" s="2">
        <f>MATCH($D20,DATA_BY_UNIT!$A:$A,0)</f>
        <v>152</v>
      </c>
      <c r="F20" s="10"/>
      <c r="G20" s="7">
        <f>IFERROR(INDEX(DATA_BY_UNIT!$A:$AA,$E20,MATCH(G$6,DATA_BY_UNIT!$A$1:$AA$1,0)), "")</f>
        <v>25</v>
      </c>
      <c r="H20" s="7">
        <f>IFERROR(INDEX(DATA_BY_UNIT!$A:$AA,$E20,MATCH(H$6,DATA_BY_UNIT!$A$1:$AA$1,0)), "")</f>
        <v>19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2016:3:4:3:0:SANCHONG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2016:3:5:3:0:SANCHONG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102</v>
      </c>
      <c r="H23" s="13">
        <f t="shared" si="11"/>
        <v>75</v>
      </c>
      <c r="I23" s="13">
        <f t="shared" si="11"/>
        <v>21</v>
      </c>
      <c r="J23" s="13">
        <f t="shared" si="11"/>
        <v>2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20" priority="35" operator="lessThan">
      <formula>8.5</formula>
    </cfRule>
    <cfRule type="cellIs" dxfId="619" priority="36" operator="greaterThan">
      <formula>9.5</formula>
    </cfRule>
  </conditionalFormatting>
  <conditionalFormatting sqref="G7:J8">
    <cfRule type="expression" dxfId="618" priority="28">
      <formula>G7=""</formula>
    </cfRule>
  </conditionalFormatting>
  <conditionalFormatting sqref="H7:H8">
    <cfRule type="cellIs" dxfId="617" priority="32" operator="lessThan">
      <formula>3.5</formula>
    </cfRule>
    <cfRule type="cellIs" dxfId="616" priority="33" operator="greaterThan">
      <formula>4.5</formula>
    </cfRule>
  </conditionalFormatting>
  <conditionalFormatting sqref="I7:I8">
    <cfRule type="cellIs" dxfId="615" priority="31" operator="lessThan">
      <formula>0.5</formula>
    </cfRule>
    <cfRule type="cellIs" dxfId="614" priority="34" operator="greaterThan">
      <formula>1.5</formula>
    </cfRule>
  </conditionalFormatting>
  <conditionalFormatting sqref="J7:J8">
    <cfRule type="cellIs" dxfId="613" priority="29" operator="lessThan">
      <formula>0.5</formula>
    </cfRule>
    <cfRule type="cellIs" dxfId="612" priority="30" operator="greaterThan">
      <formula>0.5</formula>
    </cfRule>
  </conditionalFormatting>
  <conditionalFormatting sqref="G9:G10">
    <cfRule type="cellIs" dxfId="611" priority="26" operator="lessThan">
      <formula>8.5</formula>
    </cfRule>
    <cfRule type="cellIs" dxfId="610" priority="27" operator="greaterThan">
      <formula>9.5</formula>
    </cfRule>
  </conditionalFormatting>
  <conditionalFormatting sqref="G9:J10">
    <cfRule type="expression" dxfId="609" priority="19">
      <formula>G9=""</formula>
    </cfRule>
  </conditionalFormatting>
  <conditionalFormatting sqref="H9:H10">
    <cfRule type="cellIs" dxfId="608" priority="23" operator="lessThan">
      <formula>3.5</formula>
    </cfRule>
    <cfRule type="cellIs" dxfId="607" priority="24" operator="greaterThan">
      <formula>4.5</formula>
    </cfRule>
  </conditionalFormatting>
  <conditionalFormatting sqref="I9:I10">
    <cfRule type="cellIs" dxfId="606" priority="22" operator="lessThan">
      <formula>0.5</formula>
    </cfRule>
    <cfRule type="cellIs" dxfId="605" priority="25" operator="greaterThan">
      <formula>1.5</formula>
    </cfRule>
  </conditionalFormatting>
  <conditionalFormatting sqref="J9:J10">
    <cfRule type="cellIs" dxfId="604" priority="20" operator="lessThan">
      <formula>0.5</formula>
    </cfRule>
    <cfRule type="cellIs" dxfId="603" priority="21" operator="greaterThan">
      <formula>0.5</formula>
    </cfRule>
  </conditionalFormatting>
  <conditionalFormatting sqref="G11:G12">
    <cfRule type="cellIs" dxfId="602" priority="17" operator="lessThan">
      <formula>8.5</formula>
    </cfRule>
    <cfRule type="cellIs" dxfId="601" priority="18" operator="greaterThan">
      <formula>9.5</formula>
    </cfRule>
  </conditionalFormatting>
  <conditionalFormatting sqref="G11:J12">
    <cfRule type="expression" dxfId="600" priority="10">
      <formula>G11=""</formula>
    </cfRule>
  </conditionalFormatting>
  <conditionalFormatting sqref="H11:H12">
    <cfRule type="cellIs" dxfId="599" priority="14" operator="lessThan">
      <formula>3.5</formula>
    </cfRule>
    <cfRule type="cellIs" dxfId="598" priority="15" operator="greaterThan">
      <formula>4.5</formula>
    </cfRule>
  </conditionalFormatting>
  <conditionalFormatting sqref="I11:I12">
    <cfRule type="cellIs" dxfId="597" priority="13" operator="lessThan">
      <formula>0.5</formula>
    </cfRule>
    <cfRule type="cellIs" dxfId="596" priority="16" operator="greaterThan">
      <formula>1.5</formula>
    </cfRule>
  </conditionalFormatting>
  <conditionalFormatting sqref="J11:J12">
    <cfRule type="cellIs" dxfId="595" priority="11" operator="lessThan">
      <formula>0.5</formula>
    </cfRule>
    <cfRule type="cellIs" dxfId="594" priority="12" operator="greaterThan">
      <formula>0.5</formula>
    </cfRule>
  </conditionalFormatting>
  <conditionalFormatting sqref="G13:G14">
    <cfRule type="cellIs" dxfId="593" priority="8" operator="lessThan">
      <formula>8.5</formula>
    </cfRule>
    <cfRule type="cellIs" dxfId="592" priority="9" operator="greaterThan">
      <formula>9.5</formula>
    </cfRule>
  </conditionalFormatting>
  <conditionalFormatting sqref="G13:J14">
    <cfRule type="expression" dxfId="591" priority="1">
      <formula>G13=""</formula>
    </cfRule>
  </conditionalFormatting>
  <conditionalFormatting sqref="H13:H14">
    <cfRule type="cellIs" dxfId="590" priority="5" operator="lessThan">
      <formula>3.5</formula>
    </cfRule>
    <cfRule type="cellIs" dxfId="589" priority="6" operator="greaterThan">
      <formula>4.5</formula>
    </cfRule>
  </conditionalFormatting>
  <conditionalFormatting sqref="I13:I14">
    <cfRule type="cellIs" dxfId="588" priority="4" operator="lessThan">
      <formula>0.5</formula>
    </cfRule>
    <cfRule type="cellIs" dxfId="587" priority="7" operator="greaterThan">
      <formula>1.5</formula>
    </cfRule>
  </conditionalFormatting>
  <conditionalFormatting sqref="J13:J14">
    <cfRule type="cellIs" dxfId="586" priority="2" operator="lessThan">
      <formula>0.5</formula>
    </cfRule>
    <cfRule type="cellIs" dxfId="58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86</v>
      </c>
      <c r="C1" s="42" t="s">
        <v>83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2015:12:4:3:0:SANXIA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2015:12:5:3:0:SANXIA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2016:1:2:3:0:SANXIA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2016:1:3:3:0:SANXIA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206</v>
      </c>
      <c r="C7" s="40" t="s">
        <v>827</v>
      </c>
      <c r="D7" s="2" t="str">
        <f>CONCATENATE(YEAR,":",MONTH,":",WEEK,":",WEEKDAY,":",$A7,":",$B7)</f>
        <v>2016:3:3:3:0:SANXIA_A</v>
      </c>
      <c r="E7" s="2">
        <f>MATCH($D7,DATA_BY_COMP!$A:$A,0)</f>
        <v>375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5</v>
      </c>
      <c r="H7" s="43">
        <f>IFERROR(INDEX(DATA_BY_COMP!$A:$AA,$E7,MATCH(H$6,DATA_BY_COMP!$A$1:$AA$1,0)), "")</f>
        <v>3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2016:1:4:3:0:SANXIA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206</v>
      </c>
      <c r="C8" s="41"/>
      <c r="D8" s="2" t="str">
        <f>CONCATENATE(YEAR,":",MONTH,":",WEEK,":",WEEKDAY,":",$A8,":",$B8)</f>
        <v>2016:3:3:3:1:SANXIA_A</v>
      </c>
      <c r="E8" s="2">
        <f>MATCH($D8,DATA_BY_COMP!$A:$A,0)</f>
        <v>439</v>
      </c>
      <c r="F8" s="2" t="str">
        <f>IFERROR(INDEX(DATA_BY_COMP!$A:$AA,$E8,MATCH(F$6,DATA_BY_COMP!$A$1:$AA$1,0)), "")</f>
        <v>beginners</v>
      </c>
      <c r="G8" s="43">
        <f>IFERROR(INDEX(DATA_BY_COMP!$A:$AA,$E8,MATCH(G$6,DATA_BY_COMP!$A$1:$AA$1,0)), "")</f>
        <v>1</v>
      </c>
      <c r="H8" s="43">
        <f>IFERROR(INDEX(DATA_BY_COMP!$A:$AA,$E8,MATCH(H$6,DATA_BY_COMP!$A$1:$AA$1,0)), "")</f>
        <v>0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2016:1:5:3:0:SANXIA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85</v>
      </c>
      <c r="C9" s="40" t="s">
        <v>828</v>
      </c>
      <c r="D9" s="2" t="str">
        <f>CONCATENATE(YEAR,":",MONTH,":",WEEK,":",WEEKDAY,":",$A9,":",$B9)</f>
        <v>2016:3:3:3:0:SANXIA_B</v>
      </c>
      <c r="E9" s="2">
        <f>MATCH($D9,DATA_BY_COMP!$A:$A,0)</f>
        <v>424</v>
      </c>
      <c r="F9" s="2" t="str">
        <f>IFERROR(INDEX(DATA_BY_COMP!$A:$AA,$E9,MATCH(F$6,DATA_BY_COMP!$A$1:$AA$1,0)), "")</f>
        <v>CHILDREN</v>
      </c>
      <c r="G9" s="43">
        <f>IFERROR(INDEX(DATA_BY_COMP!$A:$AA,$E9,MATCH(G$6,DATA_BY_COMP!$A$1:$AA$1,0)), "")</f>
        <v>4</v>
      </c>
      <c r="H9" s="43">
        <f>IFERROR(INDEX(DATA_BY_COMP!$A:$AA,$E9,MATCH(H$6,DATA_BY_COMP!$A$1:$AA$1,0)), "")</f>
        <v>3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2016:2:1:3:0:SANXIA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85</v>
      </c>
      <c r="C10" s="41"/>
      <c r="D10" s="2" t="str">
        <f>CONCATENATE(YEAR,":",MONTH,":",WEEK,":",WEEKDAY,":",$A10,":",$B10)</f>
        <v>2016:3:3:3:1:SANXIA_B</v>
      </c>
      <c r="E10" s="2">
        <f>MATCH($D10,DATA_BY_COMP!$A:$A,0)</f>
        <v>440</v>
      </c>
      <c r="F10" s="2" t="str">
        <f>IFERROR(INDEX(DATA_BY_COMP!$A:$AA,$E10,MATCH(F$6,DATA_BY_COMP!$A$1:$AA$1,0)), "")</f>
        <v>INTERMEDIATE</v>
      </c>
      <c r="G10" s="43">
        <f>IFERROR(INDEX(DATA_BY_COMP!$A:$AA,$E10,MATCH(G$6,DATA_BY_COMP!$A$1:$AA$1,0)), "")</f>
        <v>5</v>
      </c>
      <c r="H10" s="43">
        <f>IFERROR(INDEX(DATA_BY_COMP!$A:$AA,$E10,MATCH(H$6,DATA_BY_COMP!$A$1:$AA$1,0)), "")</f>
        <v>4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2016:2:2:3:0:SANXIA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15</v>
      </c>
      <c r="H11" s="8">
        <f>SUM(H7:H10)</f>
        <v>10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2016:2:3:3:0:SANXIA</v>
      </c>
      <c r="AH11" s="4">
        <f>MATCH(AG11,DATA_BY_UNIT!$A:$A,0)</f>
        <v>12</v>
      </c>
      <c r="AI11" s="4">
        <f>INDEX(DATA_BY_UNIT!$A:$AA,$AH11,MATCH(AI$2,DATA_BY_COMP!$A$1:$AA$1,0))</f>
        <v>10</v>
      </c>
      <c r="AJ11" s="4">
        <f>INDEX(DATA_BY_UNIT!$A:$AA,$AH11,MATCH(AJ$2,DATA_BY_COMP!$A$1:$AA$1,0))</f>
        <v>10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2016:2:4:3:0:SANXIA</v>
      </c>
      <c r="AH12" s="4">
        <f>MATCH(AG12,DATA_BY_UNIT!$A:$A,0)</f>
        <v>45</v>
      </c>
      <c r="AI12" s="4">
        <f>INDEX(DATA_BY_UNIT!$A:$AA,$AH12,MATCH(AI$2,DATA_BY_COMP!$A$1:$AA$1,0))</f>
        <v>21</v>
      </c>
      <c r="AJ12" s="4">
        <f>INDEX(DATA_BY_UNIT!$A:$AA,$AH12,MATCH(AJ$2,DATA_BY_COMP!$A$1:$AA$1,0))</f>
        <v>18</v>
      </c>
      <c r="AK12" s="4">
        <f>INDEX(DATA_BY_UNIT!$A:$AA,$AH12,MATCH(AK$2,DATA_BY_COMP!$A$1:$AA$1,0))</f>
        <v>4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2016:3:1:3:0:SANXIA</v>
      </c>
      <c r="AH13" s="4">
        <f>MATCH(AG13,DATA_BY_UNIT!$A:$A,0)</f>
        <v>77</v>
      </c>
      <c r="AI13" s="4">
        <f>INDEX(DATA_BY_UNIT!$A:$AA,$AH13,MATCH(AI$2,DATA_BY_COMP!$A$1:$AA$1,0))</f>
        <v>18</v>
      </c>
      <c r="AJ13" s="4">
        <f>INDEX(DATA_BY_UNIT!$A:$AA,$AH13,MATCH(AJ$2,DATA_BY_COMP!$A$1:$AA$1,0))</f>
        <v>15</v>
      </c>
      <c r="AK13" s="4">
        <f>INDEX(DATA_BY_UNIT!$A:$AA,$AH13,MATCH(AK$2,DATA_BY_COMP!$A$1:$AA$1,0))</f>
        <v>5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2016:3:1:3:0:SANXIA</v>
      </c>
      <c r="E14" s="2">
        <f>MATCH($D14,DATA_BY_UNIT!$A:$A,0)</f>
        <v>77</v>
      </c>
      <c r="F14" s="10"/>
      <c r="G14" s="7">
        <f>IFERROR(INDEX(DATA_BY_UNIT!$A:$AA,$E14,MATCH(G$6,DATA_BY_UNIT!$A$1:$AA$1,0)), "")</f>
        <v>18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2016:3:2:3:0:SANXIA</v>
      </c>
      <c r="AH14" s="4">
        <f>MATCH(AG14,DATA_BY_UNIT!$A:$A,0)</f>
        <v>111</v>
      </c>
      <c r="AI14" s="4">
        <f>INDEX(DATA_BY_UNIT!$A:$AA,$AH14,MATCH(AI$2,DATA_BY_COMP!$A$1:$AA$1,0))</f>
        <v>23</v>
      </c>
      <c r="AJ14" s="4">
        <f>INDEX(DATA_BY_UNIT!$A:$AA,$AH14,MATCH(AJ$2,DATA_BY_COMP!$A$1:$AA$1,0))</f>
        <v>14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2016:3:2:3:0:SANXIA</v>
      </c>
      <c r="E15" s="2">
        <f>MATCH($D15,DATA_BY_UNIT!$A:$A,0)</f>
        <v>111</v>
      </c>
      <c r="F15" s="10"/>
      <c r="G15" s="7">
        <f>IFERROR(INDEX(DATA_BY_UNIT!$A:$AA,$E15,MATCH(G$6,DATA_BY_UNIT!$A$1:$AA$1,0)), "")</f>
        <v>23</v>
      </c>
      <c r="H15" s="7">
        <f>IFERROR(INDEX(DATA_BY_UNIT!$A:$AA,$E15,MATCH(H$6,DATA_BY_UNIT!$A$1:$AA$1,0)), "")</f>
        <v>14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2016:3:3:3:0:SANXIA</v>
      </c>
      <c r="AH15" s="4">
        <f>MATCH(AG15,DATA_BY_UNIT!$A:$A,0)</f>
        <v>153</v>
      </c>
      <c r="AI15" s="4">
        <f>INDEX(DATA_BY_UNIT!$A:$AA,$AH15,MATCH(AI$2,DATA_BY_COMP!$A$1:$AA$1,0))</f>
        <v>15</v>
      </c>
      <c r="AJ15" s="4">
        <f>INDEX(DATA_BY_UNIT!$A:$AA,$AH15,MATCH(AJ$2,DATA_BY_COMP!$A$1:$AA$1,0))</f>
        <v>10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2016:3:3:3:0:SANXIA</v>
      </c>
      <c r="E16" s="2">
        <f>MATCH($D16,DATA_BY_UNIT!$A:$A,0)</f>
        <v>153</v>
      </c>
      <c r="F16" s="10"/>
      <c r="G16" s="7">
        <f>IFERROR(INDEX(DATA_BY_UNIT!$A:$AA,$E16,MATCH(G$6,DATA_BY_UNIT!$A$1:$AA$1,0)), "")</f>
        <v>15</v>
      </c>
      <c r="H16" s="7">
        <f>IFERROR(INDEX(DATA_BY_UNIT!$A:$AA,$E16,MATCH(H$6,DATA_BY_UNIT!$A$1:$AA$1,0)), "")</f>
        <v>10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398</v>
      </c>
      <c r="AI16" s="4">
        <f>SUMIF(AI3:AI15,"&lt;&gt;#N/A",AI3:AI15)</f>
        <v>87</v>
      </c>
      <c r="AJ16" s="4">
        <f>SUMIF(AJ3:AJ15,"&lt;&gt;#N/A",AJ3:AJ15)</f>
        <v>67</v>
      </c>
      <c r="AK16" s="4">
        <f>SUMIF(AK3:AK15,"&lt;&gt;#N/A",AK3:AK15)</f>
        <v>11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2016:3:4:3:0:SANXIA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2016:3:5:3:0:SANXIA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56</v>
      </c>
      <c r="H19" s="13">
        <f t="shared" si="9"/>
        <v>39</v>
      </c>
      <c r="I19" s="13">
        <f t="shared" si="9"/>
        <v>7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84" priority="35" operator="lessThan">
      <formula>8.5</formula>
    </cfRule>
    <cfRule type="cellIs" dxfId="583" priority="36" operator="greaterThan">
      <formula>9.5</formula>
    </cfRule>
  </conditionalFormatting>
  <conditionalFormatting sqref="G7:J8">
    <cfRule type="expression" dxfId="582" priority="28">
      <formula>G7=""</formula>
    </cfRule>
  </conditionalFormatting>
  <conditionalFormatting sqref="H7:H8">
    <cfRule type="cellIs" dxfId="581" priority="32" operator="lessThan">
      <formula>3.5</formula>
    </cfRule>
    <cfRule type="cellIs" dxfId="580" priority="33" operator="greaterThan">
      <formula>4.5</formula>
    </cfRule>
  </conditionalFormatting>
  <conditionalFormatting sqref="I7:I8">
    <cfRule type="cellIs" dxfId="579" priority="31" operator="lessThan">
      <formula>0.5</formula>
    </cfRule>
    <cfRule type="cellIs" dxfId="578" priority="34" operator="greaterThan">
      <formula>1.5</formula>
    </cfRule>
  </conditionalFormatting>
  <conditionalFormatting sqref="J7:J8">
    <cfRule type="cellIs" dxfId="577" priority="29" operator="lessThan">
      <formula>0.5</formula>
    </cfRule>
    <cfRule type="cellIs" dxfId="576" priority="30" operator="greaterThan">
      <formula>0.5</formula>
    </cfRule>
  </conditionalFormatting>
  <conditionalFormatting sqref="G9:G10">
    <cfRule type="cellIs" dxfId="575" priority="26" operator="lessThan">
      <formula>8.5</formula>
    </cfRule>
    <cfRule type="cellIs" dxfId="574" priority="27" operator="greaterThan">
      <formula>9.5</formula>
    </cfRule>
  </conditionalFormatting>
  <conditionalFormatting sqref="G9:J10">
    <cfRule type="expression" dxfId="573" priority="19">
      <formula>G9=""</formula>
    </cfRule>
  </conditionalFormatting>
  <conditionalFormatting sqref="H9:H10">
    <cfRule type="cellIs" dxfId="572" priority="23" operator="lessThan">
      <formula>3.5</formula>
    </cfRule>
    <cfRule type="cellIs" dxfId="571" priority="24" operator="greaterThan">
      <formula>4.5</formula>
    </cfRule>
  </conditionalFormatting>
  <conditionalFormatting sqref="I9:I10">
    <cfRule type="cellIs" dxfId="570" priority="22" operator="lessThan">
      <formula>0.5</formula>
    </cfRule>
    <cfRule type="cellIs" dxfId="569" priority="25" operator="greaterThan">
      <formula>1.5</formula>
    </cfRule>
  </conditionalFormatting>
  <conditionalFormatting sqref="J9:J10">
    <cfRule type="cellIs" dxfId="568" priority="20" operator="lessThan">
      <formula>0.5</formula>
    </cfRule>
    <cfRule type="cellIs" dxfId="56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90</v>
      </c>
      <c r="C1" s="42" t="s">
        <v>87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7" si="0">DATE(YEAR, MONTH, 7*AB3 + DAY)</f>
        <v>42361</v>
      </c>
      <c r="AD3" s="4">
        <f t="shared" ref="AD3:AD17" si="1">YEAR(AC3)</f>
        <v>2015</v>
      </c>
      <c r="AE3" s="4">
        <f t="shared" ref="AE3:AE17" si="2">MONTH(AC3)</f>
        <v>12</v>
      </c>
      <c r="AF3" s="14">
        <f t="shared" ref="AF3:AF17" si="3">WEEKNUM(AC3,2)-WEEKNUM(DATE(AD3,AE3,1),2)+1</f>
        <v>4</v>
      </c>
      <c r="AG3" s="4" t="str">
        <f t="shared" ref="AG3:AG17" si="4">CONCATENATE(AD3,":",AE3,":",AF3,":",ENGLISH_REPORT_DAY, ":0:",$B$1)</f>
        <v>2015:12:4:3:0:SHILIN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30</v>
      </c>
      <c r="AN3" s="4">
        <f t="shared" ref="AN3:AN17" si="6">5*$AC$19</f>
        <v>15</v>
      </c>
      <c r="AO3" s="4">
        <f t="shared" ref="AO3:AO17" si="7">2*$AC$19</f>
        <v>6</v>
      </c>
      <c r="AP3" s="4">
        <f t="shared" ref="AP3:AP17" si="8">1*$AC$19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2015:12:5:3:0:SHILIN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2016:1:2:3:0:SHILIN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2016:1:3:3:0:SHILIN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88</v>
      </c>
      <c r="C7" s="40" t="s">
        <v>829</v>
      </c>
      <c r="D7" s="2" t="str">
        <f t="shared" ref="D7:D14" si="9">CONCATENATE(YEAR,":",MONTH,":",WEEK,":",WEEKDAY,":",$A7,":",$B7)</f>
        <v>2016:3:3:3:0:SHILIN_E</v>
      </c>
      <c r="E7" s="2">
        <f>MATCH($D7,DATA_BY_COMP!$A:$A,0)</f>
        <v>376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13</v>
      </c>
      <c r="H7" s="43">
        <f>IFERROR(INDEX(DATA_BY_COMP!$A:$AA,$E7,MATCH(H$6,DATA_BY_COMP!$A$1:$AA$1,0)), "")</f>
        <v>9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2016:1:4:3:0:SHILIN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88</v>
      </c>
      <c r="C8" s="41"/>
      <c r="D8" s="2" t="str">
        <f t="shared" si="9"/>
        <v>2016:3:3:3:1:SHILIN_E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2016:1:5:3:0:SHILIN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830</v>
      </c>
      <c r="C9" s="40" t="s">
        <v>832</v>
      </c>
      <c r="D9" s="2" t="str">
        <f t="shared" si="9"/>
        <v>2016:3:3:3:0:TIANMU_A_E</v>
      </c>
      <c r="E9" s="2">
        <f>MATCH($D9,DATA_BY_COMP!$A:$A,0)</f>
        <v>385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10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ref="AC9:AC10" si="10">DATE(YEAR, MONTH, 7*AB9 + DAY)</f>
        <v>42403</v>
      </c>
      <c r="AD9" s="4">
        <f t="shared" ref="AD9:AD10" si="11">YEAR(AC9)</f>
        <v>2016</v>
      </c>
      <c r="AE9" s="4">
        <f t="shared" ref="AE9:AE10" si="12">MONTH(AC9)</f>
        <v>2</v>
      </c>
      <c r="AF9" s="14">
        <f t="shared" ref="AF9:AF10" si="13">WEEKNUM(AC9,2)-WEEKNUM(DATE(AD9,AE9,1),2)+1</f>
        <v>1</v>
      </c>
      <c r="AG9" s="4" t="str">
        <f t="shared" ref="AG9:AG10" si="14">CONCATENATE(AD9,":",AE9,":",AF9,":",ENGLISH_REPORT_DAY, ":0:",$B$1)</f>
        <v>2016:2:1:3:0:SHILIN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830</v>
      </c>
      <c r="C10" s="41"/>
      <c r="D10" s="2" t="str">
        <f t="shared" si="9"/>
        <v>2016:3:3:3:1:TIANMU_A_E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10"/>
        <v>42410</v>
      </c>
      <c r="AD10" s="4">
        <f t="shared" si="11"/>
        <v>2016</v>
      </c>
      <c r="AE10" s="4">
        <f t="shared" si="12"/>
        <v>2</v>
      </c>
      <c r="AF10" s="14">
        <f t="shared" si="13"/>
        <v>2</v>
      </c>
      <c r="AG10" s="4" t="str">
        <f t="shared" si="14"/>
        <v>2016:2:2:3:0:SHILIN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831</v>
      </c>
      <c r="C11" s="40" t="s">
        <v>833</v>
      </c>
      <c r="D11" s="2" t="str">
        <f t="shared" si="9"/>
        <v>2016:3:3:3:0:TIANMU_B_E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43" t="str">
        <f>IFERROR(INDEX(DATA_BY_COMP!$A:$AA,$E11,MATCH(G$6,DATA_BY_COMP!$A$1:$AA$1,0)), "")</f>
        <v/>
      </c>
      <c r="H11" s="43" t="str">
        <f>IFERROR(INDEX(DATA_BY_COMP!$A:$AA,$E11,MATCH(H$6,DATA_BY_COMP!$A$1:$AA$1,0)), "")</f>
        <v/>
      </c>
      <c r="I11" s="43" t="str">
        <f>IFERROR(INDEX(DATA_BY_COMP!$A:$AA,$E11,MATCH(I$6,DATA_BY_COMP!$A$1:$AA$1,0)), "")</f>
        <v/>
      </c>
      <c r="J11" s="43" t="str">
        <f>IFERROR(INDEX(DATA_BY_COMP!$A:$AA,$E11,MATCH(J$6,DATA_BY_COMP!$A$1:$AA$1,0)), "")</f>
        <v/>
      </c>
      <c r="AB11" s="4">
        <v>-6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2016:2:1:3:0:SHILIN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831</v>
      </c>
      <c r="C12" s="41"/>
      <c r="D12" s="2" t="str">
        <f t="shared" si="9"/>
        <v>2016:3:3:3:1:TIANMU_B_E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-5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2016:2:2:3:0:SHILIN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89</v>
      </c>
      <c r="C13" s="40" t="s">
        <v>834</v>
      </c>
      <c r="D13" s="2" t="str">
        <f t="shared" si="9"/>
        <v>2016:3:3:3:0:SHILIN_S</v>
      </c>
      <c r="E13" s="2">
        <f>MATCH($D13,DATA_BY_COMP!$A:$A,0)</f>
        <v>377</v>
      </c>
      <c r="F13" s="2" t="str">
        <f>IFERROR(INDEX(DATA_BY_COMP!$A:$AA,$E13,MATCH(F$6,DATA_BY_COMP!$A$1:$AA$1,0)), "")</f>
        <v>kids</v>
      </c>
      <c r="G13" s="43">
        <f>IFERROR(INDEX(DATA_BY_COMP!$A:$AA,$E13,MATCH(G$6,DATA_BY_COMP!$A$1:$AA$1,0)), "")</f>
        <v>2</v>
      </c>
      <c r="H13" s="43">
        <f>IFERROR(INDEX(DATA_BY_COMP!$A:$AA,$E13,MATCH(H$6,DATA_BY_COMP!$A$1:$AA$1,0)), "")</f>
        <v>2</v>
      </c>
      <c r="I13" s="43">
        <f>IFERROR(INDEX(DATA_BY_COMP!$A:$AA,$E13,MATCH(I$6,DATA_BY_COMP!$A$1:$AA$1,0)), "")</f>
        <v>2</v>
      </c>
      <c r="J13" s="43">
        <f>IFERROR(INDEX(DATA_BY_COMP!$A:$AA,$E13,MATCH(J$6,DATA_BY_COMP!$A$1:$AA$1,0)), "")</f>
        <v>0</v>
      </c>
      <c r="AB13" s="4">
        <v>-4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2016:2:3:3:0:SHILIN</v>
      </c>
      <c r="AH13" s="4">
        <f>MATCH(AG13,DATA_BY_UNIT!$A:$A,0)</f>
        <v>13</v>
      </c>
      <c r="AI13" s="4">
        <f>INDEX(DATA_BY_UNIT!$A:$AA,$AH13,MATCH(AI$2,DATA_BY_COMP!$A$1:$AA$1,0))</f>
        <v>25</v>
      </c>
      <c r="AJ13" s="4">
        <f>INDEX(DATA_BY_UNIT!$A:$AA,$AH13,MATCH(AJ$2,DATA_BY_COMP!$A$1:$AA$1,0))</f>
        <v>18</v>
      </c>
      <c r="AK13" s="4">
        <f>INDEX(DATA_BY_UNIT!$A:$AA,$AH13,MATCH(AK$2,DATA_BY_COMP!$A$1:$AA$1,0))</f>
        <v>8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89</v>
      </c>
      <c r="C14" s="41"/>
      <c r="D14" s="2" t="str">
        <f t="shared" si="9"/>
        <v>2016:3:3:3:1:SHILIN_S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-3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2016:2:4:3:0:SHILIN</v>
      </c>
      <c r="AH14" s="4">
        <f>MATCH(AG14,DATA_BY_UNIT!$A:$A,0)</f>
        <v>46</v>
      </c>
      <c r="AI14" s="4">
        <f>INDEX(DATA_BY_UNIT!$A:$AA,$AH14,MATCH(AI$2,DATA_BY_COMP!$A$1:$AA$1,0))</f>
        <v>24</v>
      </c>
      <c r="AJ14" s="4">
        <f>INDEX(DATA_BY_UNIT!$A:$AA,$AH14,MATCH(AJ$2,DATA_BY_COMP!$A$1:$AA$1,0))</f>
        <v>21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25</v>
      </c>
      <c r="H15" s="8">
        <f>SUM(H7:H14)</f>
        <v>13</v>
      </c>
      <c r="I15" s="8">
        <f>SUM(I7:I14)</f>
        <v>6</v>
      </c>
      <c r="J15" s="8">
        <f>SUM(J7:J14)</f>
        <v>1</v>
      </c>
      <c r="AB15" s="4">
        <v>-2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2016:3:1:3:0:SHILIN</v>
      </c>
      <c r="AH15" s="4">
        <f>MATCH(AG15,DATA_BY_UNIT!$A:$A,0)</f>
        <v>78</v>
      </c>
      <c r="AI15" s="4">
        <f>INDEX(DATA_BY_UNIT!$A:$AA,$AH15,MATCH(AI$2,DATA_BY_COMP!$A$1:$AA$1,0))</f>
        <v>21</v>
      </c>
      <c r="AJ15" s="4">
        <f>INDEX(DATA_BY_UNIT!$A:$AA,$AH15,MATCH(AJ$2,DATA_BY_COMP!$A$1:$AA$1,0))</f>
        <v>16</v>
      </c>
      <c r="AK15" s="4">
        <f>INDEX(DATA_BY_UNIT!$A:$AA,$AH15,MATCH(AK$2,DATA_BY_COMP!$A$1:$AA$1,0))</f>
        <v>3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B16" s="4">
        <v>-1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2016:3:2:3:0:SHILIN</v>
      </c>
      <c r="AH16" s="4">
        <f>MATCH(AG16,DATA_BY_UNIT!$A:$A,0)</f>
        <v>112</v>
      </c>
      <c r="AI16" s="4">
        <f>INDEX(DATA_BY_UNIT!$A:$AA,$AH16,MATCH(AI$2,DATA_BY_COMP!$A$1:$AA$1,0))</f>
        <v>34</v>
      </c>
      <c r="AJ16" s="4">
        <f>INDEX(DATA_BY_UNIT!$A:$AA,$AH16,MATCH(AJ$2,DATA_BY_COMP!$A$1:$AA$1,0))</f>
        <v>21</v>
      </c>
      <c r="AK16" s="4">
        <f>INDEX(DATA_BY_UNIT!$A:$AA,$AH16,MATCH(AK$2,DATA_BY_COMP!$A$1:$AA$1,0))</f>
        <v>9</v>
      </c>
      <c r="AL16" s="4">
        <f>INDEX(DATA_BY_UNIT!$A:$AA,$AH16,MATCH(AL$2,DATA_BY_COMP!$A$1:$AA$1,0))</f>
        <v>3</v>
      </c>
      <c r="AM16" s="4">
        <f t="shared" si="5"/>
        <v>30</v>
      </c>
      <c r="AN16" s="4">
        <f t="shared" si="6"/>
        <v>15</v>
      </c>
      <c r="AO16" s="4">
        <f t="shared" si="7"/>
        <v>6</v>
      </c>
      <c r="AP16" s="4">
        <f t="shared" si="8"/>
        <v>3</v>
      </c>
    </row>
    <row r="17" spans="2:4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>
        <v>0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2016:3:3:3:0:SHILIN</v>
      </c>
      <c r="AH17" s="4">
        <f>MATCH(AG17,DATA_BY_UNIT!$A:$A,0)</f>
        <v>154</v>
      </c>
      <c r="AI17" s="4">
        <f>INDEX(DATA_BY_UNIT!$A:$AA,$AH17,MATCH(AI$2,DATA_BY_COMP!$A$1:$AA$1,0))</f>
        <v>25</v>
      </c>
      <c r="AJ17" s="4">
        <f>INDEX(DATA_BY_UNIT!$A:$AA,$AH17,MATCH(AJ$2,DATA_BY_COMP!$A$1:$AA$1,0))</f>
        <v>13</v>
      </c>
      <c r="AK17" s="4">
        <f>INDEX(DATA_BY_UNIT!$A:$AA,$AH17,MATCH(AK$2,DATA_BY_COMP!$A$1:$AA$1,0))</f>
        <v>6</v>
      </c>
      <c r="AL17" s="4">
        <f>INDEX(DATA_BY_UNIT!$A:$AA,$AH17,MATCH(AL$2,DATA_BY_COMP!$A$1:$AA$1,0))</f>
        <v>1</v>
      </c>
      <c r="AM17" s="4">
        <f t="shared" si="5"/>
        <v>30</v>
      </c>
      <c r="AN17" s="4">
        <f t="shared" si="6"/>
        <v>15</v>
      </c>
      <c r="AO17" s="4">
        <f t="shared" si="7"/>
        <v>6</v>
      </c>
      <c r="AP17" s="4">
        <f t="shared" si="8"/>
        <v>3</v>
      </c>
    </row>
    <row r="18" spans="2:42" x14ac:dyDescent="0.25">
      <c r="B18" s="19"/>
      <c r="C18" s="9" t="s">
        <v>8</v>
      </c>
      <c r="D18" s="10" t="str">
        <f>CONCATENATE(YEAR,":",MONTH,":1:",ENGLISH_REPORT_DAY,":0:", $B$1)</f>
        <v>2016:3:1:3:0:SHILIN</v>
      </c>
      <c r="E18" s="2">
        <f>MATCH($D18,DATA_BY_UNIT!$A:$A,0)</f>
        <v>78</v>
      </c>
      <c r="F18" s="10"/>
      <c r="G18" s="7">
        <f>IFERROR(INDEX(DATA_BY_UNIT!$A:$AA,$E18,MATCH(G$6,DATA_BY_UNIT!$A$1:$AA$1,0)), "")</f>
        <v>21</v>
      </c>
      <c r="H18" s="7">
        <f>IFERROR(INDEX(DATA_BY_UNIT!$A:$AA,$E18,MATCH(H$6,DATA_BY_UNIT!$A$1:$AA$1,0)), "")</f>
        <v>16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1</v>
      </c>
      <c r="AC18" s="14"/>
      <c r="AF18" s="14"/>
      <c r="AH18" s="4">
        <f>SUMIF(AH3:AH17,"&lt;&gt;#N/A",AH3:AH17)</f>
        <v>403</v>
      </c>
      <c r="AI18" s="4">
        <f>SUMIF(AI3:AI17,"&lt;&gt;#N/A",AI3:AI17)</f>
        <v>129</v>
      </c>
      <c r="AJ18" s="4">
        <f>SUMIF(AJ3:AJ17,"&lt;&gt;#N/A",AJ3:AJ17)</f>
        <v>89</v>
      </c>
      <c r="AK18" s="4">
        <f>SUMIF(AK3:AK17,"&lt;&gt;#N/A",AK3:AK17)</f>
        <v>30</v>
      </c>
      <c r="AL18" s="4">
        <f>SUMIF(AL3:AL17,"&lt;&gt;#N/A",AL3:AL17)</f>
        <v>5</v>
      </c>
    </row>
    <row r="19" spans="2:42" x14ac:dyDescent="0.25">
      <c r="B19" s="19"/>
      <c r="C19" s="9" t="s">
        <v>9</v>
      </c>
      <c r="D19" s="10" t="str">
        <f>CONCATENATE(YEAR,":",MONTH,":2:",ENGLISH_REPORT_DAY,":0:", $B$1)</f>
        <v>2016:3:2:3:0:SHILIN</v>
      </c>
      <c r="E19" s="2">
        <f>MATCH($D19,DATA_BY_UNIT!$A:$A,0)</f>
        <v>112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21</v>
      </c>
      <c r="I19" s="7">
        <f>IFERROR(INDEX(DATA_BY_UNIT!$A:$AA,$E19,MATCH(I$6,DATA_BY_UNIT!$A$1:$AA$1,0)), "")</f>
        <v>9</v>
      </c>
      <c r="J19" s="7">
        <f>IFERROR(INDEX(DATA_BY_UNIT!$A:$AA,$E19,MATCH(J$6,DATA_BY_UNIT!$A$1:$AA$1,0)), "")</f>
        <v>3</v>
      </c>
      <c r="AB19" s="4" t="s">
        <v>487</v>
      </c>
      <c r="AC19" s="4">
        <f>COUNTIF($F:$F,"?*")-2</f>
        <v>3</v>
      </c>
      <c r="AF19" s="14"/>
    </row>
    <row r="20" spans="2:42" x14ac:dyDescent="0.25">
      <c r="B20" s="19"/>
      <c r="C20" s="9" t="s">
        <v>10</v>
      </c>
      <c r="D20" s="10" t="str">
        <f>CONCATENATE(YEAR,":",MONTH,":3:",ENGLISH_REPORT_DAY,":0:", $B$1)</f>
        <v>2016:3:3:3:0:SHILIN</v>
      </c>
      <c r="E20" s="2">
        <f>MATCH($D20,DATA_BY_UNIT!$A:$A,0)</f>
        <v>154</v>
      </c>
      <c r="F20" s="10"/>
      <c r="G20" s="7">
        <f>IFERROR(INDEX(DATA_BY_UNIT!$A:$AA,$E20,MATCH(G$6,DATA_BY_UNIT!$A$1:$AA$1,0)), "")</f>
        <v>25</v>
      </c>
      <c r="H20" s="7">
        <f>IFERROR(INDEX(DATA_BY_UNIT!$A:$AA,$E20,MATCH(H$6,DATA_BY_UNIT!$A$1:$AA$1,0)), "")</f>
        <v>13</v>
      </c>
      <c r="I20" s="7">
        <f>IFERROR(INDEX(DATA_BY_UNIT!$A:$AA,$E20,MATCH(I$6,DATA_BY_UNIT!$A$1:$AA$1,0)), "")</f>
        <v>6</v>
      </c>
      <c r="J20" s="7">
        <f>IFERROR(INDEX(DATA_BY_UNIT!$A:$AA,$E20,MATCH(J$6,DATA_BY_UNIT!$A$1:$AA$1,0)), "")</f>
        <v>1</v>
      </c>
    </row>
    <row r="21" spans="2:42" x14ac:dyDescent="0.25">
      <c r="B21" s="19"/>
      <c r="C21" s="9" t="s">
        <v>11</v>
      </c>
      <c r="D21" s="10" t="str">
        <f>CONCATENATE(YEAR,":",MONTH,":4:",ENGLISH_REPORT_DAY,":0:", $B$1)</f>
        <v>2016:3:4:3:0:SHILIN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42" x14ac:dyDescent="0.25">
      <c r="B22" s="19"/>
      <c r="C22" s="9" t="s">
        <v>12</v>
      </c>
      <c r="D22" s="10" t="str">
        <f>CONCATENATE(YEAR,":",MONTH,":5:",ENGLISH_REPORT_DAY,":0:", $B$1)</f>
        <v>2016:3:5:3:0:SHILIN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42" x14ac:dyDescent="0.25">
      <c r="B23" s="19"/>
      <c r="C23" s="12" t="s">
        <v>307</v>
      </c>
      <c r="D23" s="11"/>
      <c r="E23" s="11"/>
      <c r="F23" s="11"/>
      <c r="G23" s="13">
        <f t="shared" ref="G23:J23" si="15">SUM(G18:G22)</f>
        <v>80</v>
      </c>
      <c r="H23" s="13">
        <f t="shared" si="15"/>
        <v>50</v>
      </c>
      <c r="I23" s="13">
        <f t="shared" si="15"/>
        <v>18</v>
      </c>
      <c r="J23" s="13">
        <f t="shared" si="15"/>
        <v>5</v>
      </c>
    </row>
    <row r="24" spans="2:42" x14ac:dyDescent="0.25">
      <c r="B24" s="17"/>
    </row>
    <row r="26" spans="2:42" x14ac:dyDescent="0.25">
      <c r="E26" s="1"/>
    </row>
    <row r="27" spans="2:42" x14ac:dyDescent="0.25">
      <c r="E27" s="1"/>
    </row>
    <row r="28" spans="2:4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66" priority="44" operator="lessThan">
      <formula>8.5</formula>
    </cfRule>
    <cfRule type="cellIs" dxfId="565" priority="45" operator="greaterThan">
      <formula>9.5</formula>
    </cfRule>
  </conditionalFormatting>
  <conditionalFormatting sqref="G7:J8">
    <cfRule type="expression" dxfId="564" priority="37">
      <formula>G7=""</formula>
    </cfRule>
  </conditionalFormatting>
  <conditionalFormatting sqref="H7:H8">
    <cfRule type="cellIs" dxfId="563" priority="41" operator="lessThan">
      <formula>3.5</formula>
    </cfRule>
    <cfRule type="cellIs" dxfId="562" priority="42" operator="greaterThan">
      <formula>4.5</formula>
    </cfRule>
  </conditionalFormatting>
  <conditionalFormatting sqref="I7:I8">
    <cfRule type="cellIs" dxfId="561" priority="40" operator="lessThan">
      <formula>0.5</formula>
    </cfRule>
    <cfRule type="cellIs" dxfId="560" priority="43" operator="greaterThan">
      <formula>1.5</formula>
    </cfRule>
  </conditionalFormatting>
  <conditionalFormatting sqref="J7:J8">
    <cfRule type="cellIs" dxfId="559" priority="38" operator="lessThan">
      <formula>0.5</formula>
    </cfRule>
    <cfRule type="cellIs" dxfId="558" priority="39" operator="greaterThan">
      <formula>0.5</formula>
    </cfRule>
  </conditionalFormatting>
  <conditionalFormatting sqref="G11:G12">
    <cfRule type="cellIs" dxfId="557" priority="35" operator="lessThan">
      <formula>8.5</formula>
    </cfRule>
    <cfRule type="cellIs" dxfId="556" priority="36" operator="greaterThan">
      <formula>9.5</formula>
    </cfRule>
  </conditionalFormatting>
  <conditionalFormatting sqref="G11:J12">
    <cfRule type="expression" dxfId="555" priority="28">
      <formula>G11=""</formula>
    </cfRule>
  </conditionalFormatting>
  <conditionalFormatting sqref="H11:H12">
    <cfRule type="cellIs" dxfId="554" priority="32" operator="lessThan">
      <formula>3.5</formula>
    </cfRule>
    <cfRule type="cellIs" dxfId="553" priority="33" operator="greaterThan">
      <formula>4.5</formula>
    </cfRule>
  </conditionalFormatting>
  <conditionalFormatting sqref="I11:I12">
    <cfRule type="cellIs" dxfId="552" priority="31" operator="lessThan">
      <formula>0.5</formula>
    </cfRule>
    <cfRule type="cellIs" dxfId="551" priority="34" operator="greaterThan">
      <formula>1.5</formula>
    </cfRule>
  </conditionalFormatting>
  <conditionalFormatting sqref="J11:J12">
    <cfRule type="cellIs" dxfId="550" priority="29" operator="lessThan">
      <formula>0.5</formula>
    </cfRule>
    <cfRule type="cellIs" dxfId="549" priority="30" operator="greaterThan">
      <formula>0.5</formula>
    </cfRule>
  </conditionalFormatting>
  <conditionalFormatting sqref="G13:G14">
    <cfRule type="cellIs" dxfId="548" priority="26" operator="lessThan">
      <formula>8.5</formula>
    </cfRule>
    <cfRule type="cellIs" dxfId="547" priority="27" operator="greaterThan">
      <formula>9.5</formula>
    </cfRule>
  </conditionalFormatting>
  <conditionalFormatting sqref="G13:J14">
    <cfRule type="expression" dxfId="546" priority="19">
      <formula>G13=""</formula>
    </cfRule>
  </conditionalFormatting>
  <conditionalFormatting sqref="H13:H14">
    <cfRule type="cellIs" dxfId="545" priority="23" operator="lessThan">
      <formula>3.5</formula>
    </cfRule>
    <cfRule type="cellIs" dxfId="544" priority="24" operator="greaterThan">
      <formula>4.5</formula>
    </cfRule>
  </conditionalFormatting>
  <conditionalFormatting sqref="I13:I14">
    <cfRule type="cellIs" dxfId="543" priority="22" operator="lessThan">
      <formula>0.5</formula>
    </cfRule>
    <cfRule type="cellIs" dxfId="542" priority="25" operator="greaterThan">
      <formula>1.5</formula>
    </cfRule>
  </conditionalFormatting>
  <conditionalFormatting sqref="J13:J14">
    <cfRule type="cellIs" dxfId="541" priority="20" operator="lessThan">
      <formula>0.5</formula>
    </cfRule>
    <cfRule type="cellIs" dxfId="540" priority="21" operator="greaterThan">
      <formula>0.5</formula>
    </cfRule>
  </conditionalFormatting>
  <conditionalFormatting sqref="G9:G10">
    <cfRule type="cellIs" dxfId="539" priority="8" operator="lessThan">
      <formula>8.5</formula>
    </cfRule>
    <cfRule type="cellIs" dxfId="538" priority="9" operator="greaterThan">
      <formula>9.5</formula>
    </cfRule>
  </conditionalFormatting>
  <conditionalFormatting sqref="G9:J10">
    <cfRule type="expression" dxfId="537" priority="1">
      <formula>G9=""</formula>
    </cfRule>
  </conditionalFormatting>
  <conditionalFormatting sqref="H9:H10">
    <cfRule type="cellIs" dxfId="536" priority="5" operator="lessThan">
      <formula>3.5</formula>
    </cfRule>
    <cfRule type="cellIs" dxfId="535" priority="6" operator="greaterThan">
      <formula>4.5</formula>
    </cfRule>
  </conditionalFormatting>
  <conditionalFormatting sqref="I9:I10">
    <cfRule type="cellIs" dxfId="534" priority="4" operator="lessThan">
      <formula>0.5</formula>
    </cfRule>
    <cfRule type="cellIs" dxfId="533" priority="7" operator="greaterThan">
      <formula>1.5</formula>
    </cfRule>
  </conditionalFormatting>
  <conditionalFormatting sqref="J9:J10">
    <cfRule type="cellIs" dxfId="532" priority="2" operator="lessThan">
      <formula>0.5</formula>
    </cfRule>
    <cfRule type="cellIs" dxfId="53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96</v>
      </c>
      <c r="C1" s="42" t="s">
        <v>91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2015:12:4:3:0:SHUANGHE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2015:12:5:3:0:SHUANGHE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2016:1:2:3:0:SHUANGHE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2016:1:3:3:0:SHUANGHE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92</v>
      </c>
      <c r="C7" s="40" t="s">
        <v>835</v>
      </c>
      <c r="D7" s="2" t="str">
        <f t="shared" ref="D7:D14" si="9">CONCATENATE(YEAR,":",MONTH,":",WEEK,":",WEEKDAY,":",$A7,":",$B7)</f>
        <v>2016:3:3:3:0:ZHONGHE_1_E</v>
      </c>
      <c r="E7" s="2">
        <f>MATCH($D7,DATA_BY_COMP!$A:$A,0)</f>
        <v>402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13</v>
      </c>
      <c r="H7" s="43">
        <f>IFERROR(INDEX(DATA_BY_COMP!$A:$AA,$E7,MATCH(H$6,DATA_BY_COMP!$A$1:$AA$1,0)), "")</f>
        <v>13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2016:1:4:3:0:SHUANGHE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92</v>
      </c>
      <c r="C8" s="41"/>
      <c r="D8" s="2" t="str">
        <f t="shared" si="9"/>
        <v>2016:3:3:3:1:ZHONGHE_1_E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2016:1:5:3:0:SHUANGHE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93</v>
      </c>
      <c r="C9" s="40" t="s">
        <v>836</v>
      </c>
      <c r="D9" s="2" t="str">
        <f t="shared" si="9"/>
        <v>2016:3:3:3:0:ZHONGHE_2_E</v>
      </c>
      <c r="E9" s="2">
        <f>MATCH($D9,DATA_BY_COMP!$A:$A,0)</f>
        <v>403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4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2016:2:1:3:0:SHUANGHE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93</v>
      </c>
      <c r="C10" s="41"/>
      <c r="D10" s="2" t="str">
        <f t="shared" si="9"/>
        <v>2016:3:3:3:1:ZHONGHE_2_E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2016:2:2:3:0:SHUANGHE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94</v>
      </c>
      <c r="C11" s="40" t="s">
        <v>837</v>
      </c>
      <c r="D11" s="2" t="str">
        <f t="shared" si="9"/>
        <v>2016:3:3:3:0:ZHONGHE_2_S</v>
      </c>
      <c r="E11" s="2">
        <f>MATCH($D11,DATA_BY_COMP!$A:$A,0)</f>
        <v>404</v>
      </c>
      <c r="F11" s="2" t="str">
        <f>IFERROR(INDEX(DATA_BY_COMP!$A:$AA,$E11,MATCH(F$6,DATA_BY_COMP!$A$1:$AA$1,0)), "")</f>
        <v>ADVANCED</v>
      </c>
      <c r="G11" s="43">
        <f>IFERROR(INDEX(DATA_BY_COMP!$A:$AA,$E11,MATCH(G$6,DATA_BY_COMP!$A$1:$AA$1,0)), "")</f>
        <v>2</v>
      </c>
      <c r="H11" s="43">
        <f>IFERROR(INDEX(DATA_BY_COMP!$A:$AA,$E11,MATCH(H$6,DATA_BY_COMP!$A$1:$AA$1,0)), "")</f>
        <v>1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2016:2:3:3:0:SHUANGHE</v>
      </c>
      <c r="AH11" s="4">
        <f>MATCH(AG11,DATA_BY_UNIT!$A:$A,0)</f>
        <v>14</v>
      </c>
      <c r="AI11" s="4">
        <f>INDEX(DATA_BY_UNIT!$A:$AA,$AH11,MATCH(AI$2,DATA_BY_COMP!$A$1:$AA$1,0))</f>
        <v>42</v>
      </c>
      <c r="AJ11" s="4">
        <f>INDEX(DATA_BY_UNIT!$A:$AA,$AH11,MATCH(AJ$2,DATA_BY_COMP!$A$1:$AA$1,0))</f>
        <v>36</v>
      </c>
      <c r="AK11" s="4">
        <f>INDEX(DATA_BY_UNIT!$A:$AA,$AH11,MATCH(AK$2,DATA_BY_COMP!$A$1:$AA$1,0))</f>
        <v>15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94</v>
      </c>
      <c r="C12" s="41"/>
      <c r="D12" s="2" t="str">
        <f t="shared" si="9"/>
        <v>2016:3:3:3:1:ZHONGHE_2_S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2016:2:4:3:0:SHUANGHE</v>
      </c>
      <c r="AH12" s="4">
        <f>MATCH(AG12,DATA_BY_UNIT!$A:$A,0)</f>
        <v>47</v>
      </c>
      <c r="AI12" s="4">
        <f>INDEX(DATA_BY_UNIT!$A:$AA,$AH12,MATCH(AI$2,DATA_BY_COMP!$A$1:$AA$1,0))</f>
        <v>48</v>
      </c>
      <c r="AJ12" s="4">
        <f>INDEX(DATA_BY_UNIT!$A:$AA,$AH12,MATCH(AJ$2,DATA_BY_COMP!$A$1:$AA$1,0))</f>
        <v>44</v>
      </c>
      <c r="AK12" s="4">
        <f>INDEX(DATA_BY_UNIT!$A:$AA,$AH12,MATCH(AK$2,DATA_BY_COMP!$A$1:$AA$1,0))</f>
        <v>8</v>
      </c>
      <c r="AL12" s="4">
        <f>INDEX(DATA_BY_UNIT!$A:$AA,$AH12,MATCH(AL$2,DATA_BY_COMP!$A$1:$AA$1,0))</f>
        <v>3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95</v>
      </c>
      <c r="C13" s="40" t="s">
        <v>838</v>
      </c>
      <c r="D13" s="2" t="str">
        <f t="shared" si="9"/>
        <v>2016:3:3:3:0:YONGHE_S</v>
      </c>
      <c r="E13" s="2">
        <f>MATCH($D13,DATA_BY_COMP!$A:$A,0)</f>
        <v>399</v>
      </c>
      <c r="F13" s="2" t="str">
        <f>IFERROR(INDEX(DATA_BY_COMP!$A:$AA,$E13,MATCH(F$6,DATA_BY_COMP!$A$1:$AA$1,0)), "")</f>
        <v>CHILDREN</v>
      </c>
      <c r="G13" s="43">
        <f>IFERROR(INDEX(DATA_BY_COMP!$A:$AA,$E13,MATCH(G$6,DATA_BY_COMP!$A$1:$AA$1,0)), "")</f>
        <v>15</v>
      </c>
      <c r="H13" s="43">
        <f>IFERROR(INDEX(DATA_BY_COMP!$A:$AA,$E13,MATCH(H$6,DATA_BY_COMP!$A$1:$AA$1,0)), "")</f>
        <v>13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2016:3:1:3:0:SHUANGHE</v>
      </c>
      <c r="AH13" s="4">
        <f>MATCH(AG13,DATA_BY_UNIT!$A:$A,0)</f>
        <v>79</v>
      </c>
      <c r="AI13" s="4">
        <f>INDEX(DATA_BY_UNIT!$A:$AA,$AH13,MATCH(AI$2,DATA_BY_COMP!$A$1:$AA$1,0))</f>
        <v>62</v>
      </c>
      <c r="AJ13" s="4">
        <f>INDEX(DATA_BY_UNIT!$A:$AA,$AH13,MATCH(AJ$2,DATA_BY_COMP!$A$1:$AA$1,0))</f>
        <v>54</v>
      </c>
      <c r="AK13" s="4">
        <f>INDEX(DATA_BY_UNIT!$A:$AA,$AH13,MATCH(AK$2,DATA_BY_COMP!$A$1:$AA$1,0))</f>
        <v>14</v>
      </c>
      <c r="AL13" s="4">
        <f>INDEX(DATA_BY_UNIT!$A:$AA,$AH13,MATCH(AL$2,DATA_BY_COMP!$A$1:$AA$1,0))</f>
        <v>3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95</v>
      </c>
      <c r="C14" s="41"/>
      <c r="D14" s="2" t="str">
        <f t="shared" si="9"/>
        <v>2016:3:3:3:1:YONGHE_S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2016:3:2:3:0:SHUANGHE</v>
      </c>
      <c r="AH14" s="4">
        <f>MATCH(AG14,DATA_BY_UNIT!$A:$A,0)</f>
        <v>113</v>
      </c>
      <c r="AI14" s="4">
        <f>INDEX(DATA_BY_UNIT!$A:$AA,$AH14,MATCH(AI$2,DATA_BY_COMP!$A$1:$AA$1,0))</f>
        <v>34</v>
      </c>
      <c r="AJ14" s="4">
        <f>INDEX(DATA_BY_UNIT!$A:$AA,$AH14,MATCH(AJ$2,DATA_BY_COMP!$A$1:$AA$1,0))</f>
        <v>31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34</v>
      </c>
      <c r="H15" s="8">
        <f t="shared" ref="H15:J15" si="10">SUM(H7:H14)</f>
        <v>31</v>
      </c>
      <c r="I15" s="8">
        <f t="shared" si="10"/>
        <v>3</v>
      </c>
      <c r="J15" s="8">
        <f t="shared" si="10"/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2016:3:3:3:0:SHUANGHE</v>
      </c>
      <c r="AH15" s="4">
        <f>MATCH(AG15,DATA_BY_UNIT!$A:$A,0)</f>
        <v>155</v>
      </c>
      <c r="AI15" s="4">
        <f>INDEX(DATA_BY_UNIT!$A:$AA,$AH15,MATCH(AI$2,DATA_BY_COMP!$A$1:$AA$1,0))</f>
        <v>34</v>
      </c>
      <c r="AJ15" s="4">
        <f>INDEX(DATA_BY_UNIT!$A:$AA,$AH15,MATCH(AJ$2,DATA_BY_COMP!$A$1:$AA$1,0))</f>
        <v>31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408</v>
      </c>
      <c r="AI16" s="4">
        <f>SUMIF(AI3:AI15,"&lt;&gt;#N/A",AI3:AI15)</f>
        <v>220</v>
      </c>
      <c r="AJ16" s="4">
        <f>SUMIF(AJ3:AJ15,"&lt;&gt;#N/A",AJ3:AJ15)</f>
        <v>196</v>
      </c>
      <c r="AK16" s="4">
        <f>SUMIF(AK3:AK15,"&lt;&gt;#N/A",AK3:AK15)</f>
        <v>43</v>
      </c>
      <c r="AL16" s="4">
        <f>SUMIF(AL3:AL15,"&lt;&gt;#N/A",AL3:AL15)</f>
        <v>6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2016:3:1:3:0:SHUANGHE</v>
      </c>
      <c r="E18" s="2">
        <f>MATCH($D18,DATA_BY_UNIT!$A:$A,0)</f>
        <v>79</v>
      </c>
      <c r="F18" s="10"/>
      <c r="G18" s="7">
        <f>IFERROR(INDEX(DATA_BY_UNIT!$A:$AA,$E18,MATCH(G$6,DATA_BY_UNIT!$A$1:$AA$1,0)), "")</f>
        <v>62</v>
      </c>
      <c r="H18" s="7">
        <f>IFERROR(INDEX(DATA_BY_UNIT!$A:$AA,$E18,MATCH(H$6,DATA_BY_UNIT!$A$1:$AA$1,0)), "")</f>
        <v>54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2016:3:2:3:0:SHUANGHE</v>
      </c>
      <c r="E19" s="2">
        <f>MATCH($D19,DATA_BY_UNIT!$A:$A,0)</f>
        <v>113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31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2016:3:3:3:0:SHUANGHE</v>
      </c>
      <c r="E20" s="2">
        <f>MATCH($D20,DATA_BY_UNIT!$A:$A,0)</f>
        <v>155</v>
      </c>
      <c r="F20" s="10"/>
      <c r="G20" s="7">
        <f>IFERROR(INDEX(DATA_BY_UNIT!$A:$AA,$E20,MATCH(G$6,DATA_BY_UNIT!$A$1:$AA$1,0)), "")</f>
        <v>34</v>
      </c>
      <c r="H20" s="7">
        <f>IFERROR(INDEX(DATA_BY_UNIT!$A:$AA,$E20,MATCH(H$6,DATA_BY_UNIT!$A$1:$AA$1,0)), "")</f>
        <v>31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2016:3:4:3:0:SHUANGHE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2016:3:5:3:0:SHUANGHE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130</v>
      </c>
      <c r="H23" s="13">
        <f t="shared" si="11"/>
        <v>116</v>
      </c>
      <c r="I23" s="13">
        <f t="shared" si="11"/>
        <v>20</v>
      </c>
      <c r="J23" s="13">
        <f t="shared" si="11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0" priority="35" operator="lessThan">
      <formula>8.5</formula>
    </cfRule>
    <cfRule type="cellIs" dxfId="529" priority="36" operator="greaterThan">
      <formula>9.5</formula>
    </cfRule>
  </conditionalFormatting>
  <conditionalFormatting sqref="G7:J8">
    <cfRule type="expression" dxfId="528" priority="28">
      <formula>G7=""</formula>
    </cfRule>
  </conditionalFormatting>
  <conditionalFormatting sqref="H7:H8">
    <cfRule type="cellIs" dxfId="527" priority="32" operator="lessThan">
      <formula>3.5</formula>
    </cfRule>
    <cfRule type="cellIs" dxfId="526" priority="33" operator="greaterThan">
      <formula>4.5</formula>
    </cfRule>
  </conditionalFormatting>
  <conditionalFormatting sqref="I7:I8">
    <cfRule type="cellIs" dxfId="525" priority="31" operator="lessThan">
      <formula>0.5</formula>
    </cfRule>
    <cfRule type="cellIs" dxfId="524" priority="34" operator="greaterThan">
      <formula>1.5</formula>
    </cfRule>
  </conditionalFormatting>
  <conditionalFormatting sqref="J7:J8">
    <cfRule type="cellIs" dxfId="523" priority="29" operator="lessThan">
      <formula>0.5</formula>
    </cfRule>
    <cfRule type="cellIs" dxfId="522" priority="30" operator="greaterThan">
      <formula>0.5</formula>
    </cfRule>
  </conditionalFormatting>
  <conditionalFormatting sqref="G9:G10">
    <cfRule type="cellIs" dxfId="521" priority="26" operator="lessThan">
      <formula>8.5</formula>
    </cfRule>
    <cfRule type="cellIs" dxfId="520" priority="27" operator="greaterThan">
      <formula>9.5</formula>
    </cfRule>
  </conditionalFormatting>
  <conditionalFormatting sqref="G9:J10">
    <cfRule type="expression" dxfId="519" priority="19">
      <formula>G9=""</formula>
    </cfRule>
  </conditionalFormatting>
  <conditionalFormatting sqref="H9:H10">
    <cfRule type="cellIs" dxfId="518" priority="23" operator="lessThan">
      <formula>3.5</formula>
    </cfRule>
    <cfRule type="cellIs" dxfId="517" priority="24" operator="greaterThan">
      <formula>4.5</formula>
    </cfRule>
  </conditionalFormatting>
  <conditionalFormatting sqref="I9:I10">
    <cfRule type="cellIs" dxfId="516" priority="22" operator="lessThan">
      <formula>0.5</formula>
    </cfRule>
    <cfRule type="cellIs" dxfId="515" priority="25" operator="greaterThan">
      <formula>1.5</formula>
    </cfRule>
  </conditionalFormatting>
  <conditionalFormatting sqref="J9:J10">
    <cfRule type="cellIs" dxfId="514" priority="20" operator="lessThan">
      <formula>0.5</formula>
    </cfRule>
    <cfRule type="cellIs" dxfId="513" priority="21" operator="greaterThan">
      <formula>0.5</formula>
    </cfRule>
  </conditionalFormatting>
  <conditionalFormatting sqref="G11:G12">
    <cfRule type="cellIs" dxfId="512" priority="17" operator="lessThan">
      <formula>8.5</formula>
    </cfRule>
    <cfRule type="cellIs" dxfId="511" priority="18" operator="greaterThan">
      <formula>9.5</formula>
    </cfRule>
  </conditionalFormatting>
  <conditionalFormatting sqref="G11:J12">
    <cfRule type="expression" dxfId="510" priority="10">
      <formula>G11=""</formula>
    </cfRule>
  </conditionalFormatting>
  <conditionalFormatting sqref="H11:H12">
    <cfRule type="cellIs" dxfId="509" priority="14" operator="lessThan">
      <formula>3.5</formula>
    </cfRule>
    <cfRule type="cellIs" dxfId="508" priority="15" operator="greaterThan">
      <formula>4.5</formula>
    </cfRule>
  </conditionalFormatting>
  <conditionalFormatting sqref="I11:I12">
    <cfRule type="cellIs" dxfId="507" priority="13" operator="lessThan">
      <formula>0.5</formula>
    </cfRule>
    <cfRule type="cellIs" dxfId="506" priority="16" operator="greaterThan">
      <formula>1.5</formula>
    </cfRule>
  </conditionalFormatting>
  <conditionalFormatting sqref="J11:J12">
    <cfRule type="cellIs" dxfId="505" priority="11" operator="lessThan">
      <formula>0.5</formula>
    </cfRule>
    <cfRule type="cellIs" dxfId="504" priority="12" operator="greaterThan">
      <formula>0.5</formula>
    </cfRule>
  </conditionalFormatting>
  <conditionalFormatting sqref="G13:G14">
    <cfRule type="cellIs" dxfId="503" priority="8" operator="lessThan">
      <formula>8.5</formula>
    </cfRule>
    <cfRule type="cellIs" dxfId="502" priority="9" operator="greaterThan">
      <formula>9.5</formula>
    </cfRule>
  </conditionalFormatting>
  <conditionalFormatting sqref="G13:J14">
    <cfRule type="expression" dxfId="501" priority="1">
      <formula>G13=""</formula>
    </cfRule>
  </conditionalFormatting>
  <conditionalFormatting sqref="H13:H14">
    <cfRule type="cellIs" dxfId="500" priority="5" operator="lessThan">
      <formula>3.5</formula>
    </cfRule>
    <cfRule type="cellIs" dxfId="499" priority="6" operator="greaterThan">
      <formula>4.5</formula>
    </cfRule>
  </conditionalFormatting>
  <conditionalFormatting sqref="I13:I14">
    <cfRule type="cellIs" dxfId="498" priority="4" operator="lessThan">
      <formula>0.5</formula>
    </cfRule>
    <cfRule type="cellIs" dxfId="497" priority="7" operator="greaterThan">
      <formula>1.5</formula>
    </cfRule>
  </conditionalFormatting>
  <conditionalFormatting sqref="J13:J14">
    <cfRule type="cellIs" dxfId="496" priority="2" operator="lessThan">
      <formula>0.5</formula>
    </cfRule>
    <cfRule type="cellIs" dxfId="49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3"/>
  <sheetViews>
    <sheetView topLeftCell="A232" workbookViewId="0">
      <selection activeCell="B1" sqref="B1:B1048576"/>
    </sheetView>
  </sheetViews>
  <sheetFormatPr defaultRowHeight="15" x14ac:dyDescent="0.25"/>
  <cols>
    <col min="1" max="1" width="28.28515625" style="1" bestFit="1" customWidth="1"/>
    <col min="2" max="2" width="25.28515625" style="1" bestFit="1" customWidth="1"/>
    <col min="3" max="3" width="15.7109375" style="14" bestFit="1" customWidth="1"/>
    <col min="4" max="4" width="15.42578125" style="14" bestFit="1" customWidth="1"/>
    <col min="5" max="5" width="14.42578125" style="14" bestFit="1" customWidth="1"/>
    <col min="6" max="7" width="8.5703125" style="14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1" t="s">
        <v>207</v>
      </c>
      <c r="C1" s="14" t="s">
        <v>208</v>
      </c>
      <c r="D1" s="14" t="s">
        <v>209</v>
      </c>
      <c r="E1" s="14" t="s">
        <v>210</v>
      </c>
      <c r="F1" s="14" t="s">
        <v>211</v>
      </c>
      <c r="G1"/>
    </row>
    <row r="2" spans="1:7" x14ac:dyDescent="0.25">
      <c r="A2" s="1" t="s">
        <v>488</v>
      </c>
      <c r="B2" s="1" t="s">
        <v>35</v>
      </c>
      <c r="C2" s="14">
        <v>100</v>
      </c>
      <c r="D2" s="14">
        <v>95</v>
      </c>
      <c r="E2" s="14">
        <v>90</v>
      </c>
      <c r="F2" s="14">
        <v>95</v>
      </c>
      <c r="G2"/>
    </row>
    <row r="3" spans="1:7" x14ac:dyDescent="0.25">
      <c r="A3" s="1" t="s">
        <v>308</v>
      </c>
      <c r="B3" s="1" t="s">
        <v>212</v>
      </c>
      <c r="C3" s="14">
        <v>18</v>
      </c>
      <c r="D3" s="14">
        <v>15</v>
      </c>
      <c r="E3" s="14">
        <v>9</v>
      </c>
      <c r="F3" s="14">
        <v>0</v>
      </c>
      <c r="G3"/>
    </row>
    <row r="4" spans="1:7" x14ac:dyDescent="0.25">
      <c r="A4" s="1" t="s">
        <v>245</v>
      </c>
      <c r="B4" s="1" t="s">
        <v>193</v>
      </c>
      <c r="C4" s="14">
        <v>3</v>
      </c>
      <c r="D4" s="14">
        <v>1</v>
      </c>
      <c r="E4" s="14">
        <v>1</v>
      </c>
      <c r="F4" s="14">
        <v>0</v>
      </c>
      <c r="G4"/>
    </row>
    <row r="5" spans="1:7" x14ac:dyDescent="0.25">
      <c r="A5" s="1" t="s">
        <v>246</v>
      </c>
      <c r="B5" s="1">
        <v>0</v>
      </c>
      <c r="C5" s="14">
        <v>0</v>
      </c>
      <c r="D5" s="14">
        <v>0</v>
      </c>
      <c r="E5" s="14">
        <v>0</v>
      </c>
      <c r="F5" s="14">
        <v>0</v>
      </c>
      <c r="G5"/>
    </row>
    <row r="6" spans="1:7" x14ac:dyDescent="0.25">
      <c r="A6" s="1" t="s">
        <v>247</v>
      </c>
      <c r="B6" s="1" t="s">
        <v>182</v>
      </c>
      <c r="C6" s="14">
        <v>18</v>
      </c>
      <c r="D6" s="14">
        <v>15</v>
      </c>
      <c r="E6" s="14">
        <v>9</v>
      </c>
      <c r="F6" s="14">
        <v>0</v>
      </c>
      <c r="G6"/>
    </row>
    <row r="7" spans="1:7" x14ac:dyDescent="0.25">
      <c r="A7" s="1" t="s">
        <v>248</v>
      </c>
      <c r="B7" s="1" t="s">
        <v>194</v>
      </c>
      <c r="C7" s="14">
        <v>15</v>
      </c>
      <c r="D7" s="14">
        <v>15</v>
      </c>
      <c r="E7" s="14">
        <v>10</v>
      </c>
      <c r="F7" s="14">
        <v>0</v>
      </c>
      <c r="G7"/>
    </row>
    <row r="8" spans="1:7" x14ac:dyDescent="0.25">
      <c r="A8" s="1" t="s">
        <v>249</v>
      </c>
      <c r="B8" s="1" t="s">
        <v>188</v>
      </c>
      <c r="C8" s="14">
        <v>4</v>
      </c>
      <c r="D8" s="14">
        <v>3</v>
      </c>
      <c r="E8" s="14">
        <v>3</v>
      </c>
      <c r="F8" s="14">
        <v>0</v>
      </c>
      <c r="G8"/>
    </row>
    <row r="9" spans="1:7" x14ac:dyDescent="0.25">
      <c r="A9" s="1" t="s">
        <v>250</v>
      </c>
      <c r="B9" s="1" t="s">
        <v>35</v>
      </c>
      <c r="C9" s="14">
        <v>3</v>
      </c>
      <c r="D9" s="14">
        <v>2</v>
      </c>
      <c r="E9" s="14">
        <v>1</v>
      </c>
      <c r="F9" s="14">
        <v>0</v>
      </c>
      <c r="G9"/>
    </row>
    <row r="10" spans="1:7" x14ac:dyDescent="0.25">
      <c r="A10" s="1" t="s">
        <v>251</v>
      </c>
      <c r="B10" s="1" t="s">
        <v>186</v>
      </c>
      <c r="C10" s="14">
        <v>9</v>
      </c>
      <c r="D10" s="14">
        <v>8</v>
      </c>
      <c r="E10" s="14">
        <v>2</v>
      </c>
      <c r="F10" s="14">
        <v>0</v>
      </c>
      <c r="G10"/>
    </row>
    <row r="11" spans="1:7" x14ac:dyDescent="0.25">
      <c r="A11" s="1" t="s">
        <v>252</v>
      </c>
      <c r="B11" s="1" t="s">
        <v>195</v>
      </c>
      <c r="C11" s="14">
        <v>9</v>
      </c>
      <c r="D11" s="14">
        <v>1</v>
      </c>
      <c r="E11" s="14">
        <v>2</v>
      </c>
      <c r="F11" s="14">
        <v>0</v>
      </c>
      <c r="G11"/>
    </row>
    <row r="12" spans="1:7" x14ac:dyDescent="0.25">
      <c r="A12" s="1" t="s">
        <v>253</v>
      </c>
      <c r="B12" s="1" t="s">
        <v>186</v>
      </c>
      <c r="C12" s="14">
        <v>8</v>
      </c>
      <c r="D12" s="14">
        <v>8</v>
      </c>
      <c r="E12" s="14">
        <v>1</v>
      </c>
      <c r="F12" s="14">
        <v>0</v>
      </c>
      <c r="G12"/>
    </row>
    <row r="13" spans="1:7" x14ac:dyDescent="0.25">
      <c r="A13" s="1" t="s">
        <v>254</v>
      </c>
      <c r="B13" s="1" t="s">
        <v>28</v>
      </c>
      <c r="C13" s="14">
        <v>6</v>
      </c>
      <c r="D13" s="14">
        <v>5</v>
      </c>
      <c r="E13" s="14">
        <v>0</v>
      </c>
      <c r="F13" s="14">
        <v>0</v>
      </c>
      <c r="G13"/>
    </row>
    <row r="14" spans="1:7" x14ac:dyDescent="0.25">
      <c r="A14" s="1" t="s">
        <v>255</v>
      </c>
      <c r="B14" s="1" t="s">
        <v>187</v>
      </c>
      <c r="C14" s="14">
        <v>8</v>
      </c>
      <c r="D14" s="14">
        <v>8</v>
      </c>
      <c r="E14" s="14">
        <v>0</v>
      </c>
      <c r="F14" s="14">
        <v>0</v>
      </c>
      <c r="G14"/>
    </row>
    <row r="15" spans="1:7" x14ac:dyDescent="0.25">
      <c r="A15" s="1" t="s">
        <v>256</v>
      </c>
      <c r="B15" s="1" t="s">
        <v>191</v>
      </c>
      <c r="C15" s="14">
        <v>1</v>
      </c>
      <c r="D15" s="14">
        <v>0</v>
      </c>
      <c r="E15" s="14">
        <v>0</v>
      </c>
      <c r="F15" s="14">
        <v>0</v>
      </c>
      <c r="G15"/>
    </row>
    <row r="16" spans="1:7" x14ac:dyDescent="0.25">
      <c r="A16" s="1" t="s">
        <v>257</v>
      </c>
      <c r="B16" s="1" t="s">
        <v>183</v>
      </c>
      <c r="C16" s="14">
        <v>11</v>
      </c>
      <c r="D16" s="14">
        <v>10</v>
      </c>
      <c r="E16" s="14">
        <v>0</v>
      </c>
      <c r="F16" s="14">
        <v>0</v>
      </c>
      <c r="G16"/>
    </row>
    <row r="17" spans="1:7" x14ac:dyDescent="0.25">
      <c r="A17" s="1" t="s">
        <v>258</v>
      </c>
      <c r="B17" s="1" t="s">
        <v>182</v>
      </c>
      <c r="C17" s="14">
        <v>5</v>
      </c>
      <c r="D17" s="14">
        <v>4</v>
      </c>
      <c r="E17" s="14">
        <v>3</v>
      </c>
      <c r="F17" s="14">
        <v>0</v>
      </c>
      <c r="G17"/>
    </row>
    <row r="18" spans="1:7" x14ac:dyDescent="0.25">
      <c r="A18" s="1" t="s">
        <v>259</v>
      </c>
      <c r="B18" s="1" t="s">
        <v>179</v>
      </c>
      <c r="C18" s="14">
        <v>10</v>
      </c>
      <c r="D18" s="14">
        <v>8</v>
      </c>
      <c r="E18" s="14">
        <v>2</v>
      </c>
      <c r="F18" s="14">
        <v>0</v>
      </c>
      <c r="G18"/>
    </row>
    <row r="19" spans="1:7" x14ac:dyDescent="0.25">
      <c r="A19" s="1" t="s">
        <v>260</v>
      </c>
      <c r="B19" s="1" t="s">
        <v>178</v>
      </c>
      <c r="C19" s="14">
        <v>12</v>
      </c>
      <c r="D19" s="14">
        <v>3</v>
      </c>
      <c r="E19" s="14">
        <v>2</v>
      </c>
      <c r="F19" s="14">
        <v>0</v>
      </c>
      <c r="G19"/>
    </row>
    <row r="20" spans="1:7" x14ac:dyDescent="0.25">
      <c r="A20" s="1" t="s">
        <v>261</v>
      </c>
      <c r="B20" s="1" t="s">
        <v>29</v>
      </c>
      <c r="C20" s="14">
        <v>4</v>
      </c>
      <c r="D20" s="14">
        <v>3</v>
      </c>
      <c r="E20" s="14">
        <v>1</v>
      </c>
      <c r="F20" s="14">
        <v>0</v>
      </c>
      <c r="G20"/>
    </row>
    <row r="21" spans="1:7" x14ac:dyDescent="0.25">
      <c r="A21" s="1" t="s">
        <v>262</v>
      </c>
      <c r="B21" s="1" t="s">
        <v>184</v>
      </c>
      <c r="C21" s="14">
        <v>6</v>
      </c>
      <c r="D21" s="14">
        <v>3</v>
      </c>
      <c r="E21" s="14">
        <v>1</v>
      </c>
      <c r="F21" s="14">
        <v>0</v>
      </c>
      <c r="G21"/>
    </row>
    <row r="22" spans="1:7" x14ac:dyDescent="0.25">
      <c r="A22" s="1" t="s">
        <v>263</v>
      </c>
      <c r="B22" s="1" t="s">
        <v>31</v>
      </c>
      <c r="C22" s="14">
        <v>5</v>
      </c>
      <c r="D22" s="14">
        <v>4</v>
      </c>
      <c r="E22" s="14">
        <v>3</v>
      </c>
      <c r="F22" s="14">
        <v>0</v>
      </c>
      <c r="G22"/>
    </row>
    <row r="23" spans="1:7" x14ac:dyDescent="0.25">
      <c r="A23" s="1" t="s">
        <v>264</v>
      </c>
      <c r="B23" s="1" t="s">
        <v>184</v>
      </c>
      <c r="C23" s="14">
        <v>12</v>
      </c>
      <c r="D23" s="14">
        <v>8</v>
      </c>
      <c r="E23" s="14">
        <v>3</v>
      </c>
      <c r="F23" s="14">
        <v>0</v>
      </c>
      <c r="G23"/>
    </row>
    <row r="24" spans="1:7" x14ac:dyDescent="0.25">
      <c r="A24" s="1" t="s">
        <v>265</v>
      </c>
      <c r="B24" s="1" t="s">
        <v>186</v>
      </c>
      <c r="C24" s="14">
        <v>7</v>
      </c>
      <c r="D24" s="14">
        <v>6</v>
      </c>
      <c r="E24" s="14">
        <v>0</v>
      </c>
      <c r="F24" s="14">
        <v>0</v>
      </c>
      <c r="G24"/>
    </row>
    <row r="25" spans="1:7" x14ac:dyDescent="0.25">
      <c r="A25" s="1" t="s">
        <v>266</v>
      </c>
      <c r="B25" s="1" t="s">
        <v>35</v>
      </c>
      <c r="C25" s="14">
        <v>3</v>
      </c>
      <c r="D25" s="14">
        <v>3</v>
      </c>
      <c r="E25" s="14">
        <v>0</v>
      </c>
      <c r="F25" s="14">
        <v>0</v>
      </c>
      <c r="G25"/>
    </row>
    <row r="26" spans="1:7" x14ac:dyDescent="0.25">
      <c r="A26" s="1" t="s">
        <v>267</v>
      </c>
      <c r="B26" s="1" t="s">
        <v>181</v>
      </c>
      <c r="C26" s="14">
        <v>7</v>
      </c>
      <c r="D26" s="14">
        <v>7</v>
      </c>
      <c r="E26" s="14">
        <v>0</v>
      </c>
      <c r="F26" s="14">
        <v>0</v>
      </c>
      <c r="G26"/>
    </row>
    <row r="27" spans="1:7" x14ac:dyDescent="0.25">
      <c r="A27" s="1" t="s">
        <v>268</v>
      </c>
      <c r="B27" s="1" t="s">
        <v>35</v>
      </c>
      <c r="C27" s="14">
        <v>13</v>
      </c>
      <c r="D27" s="14">
        <v>10</v>
      </c>
      <c r="E27" s="14">
        <v>5</v>
      </c>
      <c r="F27" s="14">
        <v>0</v>
      </c>
      <c r="G27"/>
    </row>
    <row r="28" spans="1:7" x14ac:dyDescent="0.25">
      <c r="A28" s="1" t="s">
        <v>269</v>
      </c>
      <c r="B28" s="1" t="s">
        <v>185</v>
      </c>
      <c r="C28" s="14">
        <v>3</v>
      </c>
      <c r="D28" s="14">
        <v>2</v>
      </c>
      <c r="E28" s="14">
        <v>0</v>
      </c>
      <c r="F28" s="14">
        <v>0</v>
      </c>
      <c r="G28"/>
    </row>
    <row r="29" spans="1:7" x14ac:dyDescent="0.25">
      <c r="A29" s="1" t="s">
        <v>270</v>
      </c>
      <c r="B29" s="1" t="s">
        <v>183</v>
      </c>
      <c r="C29" s="14">
        <v>4</v>
      </c>
      <c r="D29" s="14">
        <v>2</v>
      </c>
      <c r="E29" s="14">
        <v>2</v>
      </c>
      <c r="F29" s="14">
        <v>0</v>
      </c>
      <c r="G29"/>
    </row>
    <row r="30" spans="1:7" x14ac:dyDescent="0.25">
      <c r="A30" s="1" t="s">
        <v>271</v>
      </c>
      <c r="B30" s="1" t="s">
        <v>188</v>
      </c>
      <c r="C30" s="14">
        <v>9</v>
      </c>
      <c r="D30" s="14">
        <v>8</v>
      </c>
      <c r="E30" s="14">
        <v>1</v>
      </c>
      <c r="F30" s="14">
        <v>0</v>
      </c>
      <c r="G30"/>
    </row>
    <row r="31" spans="1:7" x14ac:dyDescent="0.25">
      <c r="A31" s="1" t="s">
        <v>272</v>
      </c>
      <c r="B31" s="1" t="s">
        <v>30</v>
      </c>
      <c r="C31" s="14">
        <v>13</v>
      </c>
      <c r="D31" s="14">
        <v>10</v>
      </c>
      <c r="E31" s="14">
        <v>1</v>
      </c>
      <c r="F31" s="14">
        <v>0</v>
      </c>
      <c r="G31"/>
    </row>
    <row r="32" spans="1:7" x14ac:dyDescent="0.25">
      <c r="A32" s="1" t="s">
        <v>273</v>
      </c>
      <c r="B32" s="1" t="s">
        <v>196</v>
      </c>
      <c r="C32" s="14">
        <v>5</v>
      </c>
      <c r="D32" s="14">
        <v>2</v>
      </c>
      <c r="E32" s="14">
        <v>2</v>
      </c>
      <c r="F32" s="14">
        <v>0</v>
      </c>
      <c r="G32"/>
    </row>
    <row r="33" spans="1:7" x14ac:dyDescent="0.25">
      <c r="A33" s="1" t="s">
        <v>274</v>
      </c>
      <c r="B33" s="1" t="s">
        <v>186</v>
      </c>
      <c r="C33" s="14">
        <v>8</v>
      </c>
      <c r="D33" s="14">
        <v>6</v>
      </c>
      <c r="E33" s="14">
        <v>1</v>
      </c>
      <c r="F33" s="14">
        <v>0</v>
      </c>
      <c r="G33"/>
    </row>
    <row r="34" spans="1:7" x14ac:dyDescent="0.25">
      <c r="A34" s="1" t="s">
        <v>275</v>
      </c>
      <c r="B34" s="1" t="s">
        <v>182</v>
      </c>
      <c r="C34" s="14">
        <v>0</v>
      </c>
      <c r="D34" s="14">
        <v>0</v>
      </c>
      <c r="E34" s="14">
        <v>0</v>
      </c>
      <c r="F34" s="14">
        <v>0</v>
      </c>
      <c r="G34"/>
    </row>
    <row r="35" spans="1:7" x14ac:dyDescent="0.25">
      <c r="A35" s="1" t="s">
        <v>276</v>
      </c>
      <c r="B35" s="1" t="s">
        <v>184</v>
      </c>
      <c r="C35" s="14">
        <v>7</v>
      </c>
      <c r="D35" s="14">
        <v>6</v>
      </c>
      <c r="E35" s="14">
        <v>1</v>
      </c>
      <c r="F35" s="14">
        <v>0</v>
      </c>
      <c r="G35"/>
    </row>
    <row r="36" spans="1:7" x14ac:dyDescent="0.25">
      <c r="A36" s="1" t="s">
        <v>277</v>
      </c>
      <c r="B36" s="1" t="s">
        <v>30</v>
      </c>
      <c r="C36" s="14">
        <v>14</v>
      </c>
      <c r="D36" s="14">
        <v>14</v>
      </c>
      <c r="E36" s="14">
        <v>2</v>
      </c>
      <c r="F36" s="14">
        <v>0</v>
      </c>
      <c r="G36"/>
    </row>
    <row r="37" spans="1:7" x14ac:dyDescent="0.25">
      <c r="A37" s="1" t="s">
        <v>278</v>
      </c>
      <c r="B37" s="1" t="s">
        <v>197</v>
      </c>
      <c r="C37" s="14">
        <v>9</v>
      </c>
      <c r="D37" s="14">
        <v>6</v>
      </c>
      <c r="E37" s="14">
        <v>3</v>
      </c>
      <c r="F37" s="14">
        <v>0</v>
      </c>
      <c r="G37"/>
    </row>
    <row r="38" spans="1:7" x14ac:dyDescent="0.25">
      <c r="A38" s="1" t="s">
        <v>279</v>
      </c>
      <c r="B38" s="1" t="s">
        <v>198</v>
      </c>
      <c r="C38" s="14">
        <v>6</v>
      </c>
      <c r="D38" s="14">
        <v>5</v>
      </c>
      <c r="E38" s="14">
        <v>0</v>
      </c>
      <c r="F38" s="14">
        <v>0</v>
      </c>
      <c r="G38"/>
    </row>
    <row r="39" spans="1:7" x14ac:dyDescent="0.25">
      <c r="A39" s="1" t="s">
        <v>280</v>
      </c>
      <c r="B39" s="1" t="s">
        <v>199</v>
      </c>
      <c r="C39" s="14">
        <v>10</v>
      </c>
      <c r="D39" s="14">
        <v>6</v>
      </c>
      <c r="E39" s="14">
        <v>1</v>
      </c>
      <c r="F39" s="14">
        <v>0</v>
      </c>
      <c r="G39"/>
    </row>
    <row r="40" spans="1:7" x14ac:dyDescent="0.25">
      <c r="A40" s="1" t="s">
        <v>281</v>
      </c>
      <c r="B40" s="1" t="s">
        <v>190</v>
      </c>
      <c r="C40" s="14">
        <v>6</v>
      </c>
      <c r="D40" s="14">
        <v>5</v>
      </c>
      <c r="E40" s="14">
        <v>3</v>
      </c>
      <c r="F40" s="14">
        <v>0</v>
      </c>
      <c r="G40"/>
    </row>
    <row r="41" spans="1:7" x14ac:dyDescent="0.25">
      <c r="A41" s="1" t="s">
        <v>282</v>
      </c>
      <c r="B41" s="1" t="s">
        <v>186</v>
      </c>
      <c r="C41" s="14">
        <v>9</v>
      </c>
      <c r="D41" s="14">
        <v>8</v>
      </c>
      <c r="E41" s="14">
        <v>2</v>
      </c>
      <c r="F41" s="14">
        <v>0</v>
      </c>
      <c r="G41"/>
    </row>
    <row r="42" spans="1:7" x14ac:dyDescent="0.25">
      <c r="A42" s="1" t="s">
        <v>283</v>
      </c>
      <c r="B42" s="1" t="s">
        <v>186</v>
      </c>
      <c r="C42" s="14">
        <v>6</v>
      </c>
      <c r="D42" s="14">
        <v>5</v>
      </c>
      <c r="E42" s="14">
        <v>2</v>
      </c>
      <c r="F42" s="14">
        <v>0</v>
      </c>
      <c r="G42"/>
    </row>
    <row r="43" spans="1:7" x14ac:dyDescent="0.25">
      <c r="A43" s="1" t="s">
        <v>284</v>
      </c>
      <c r="B43" s="1" t="s">
        <v>35</v>
      </c>
      <c r="C43" s="14">
        <v>6</v>
      </c>
      <c r="D43" s="14">
        <v>4</v>
      </c>
      <c r="E43" s="14">
        <v>2</v>
      </c>
      <c r="F43" s="14">
        <v>0</v>
      </c>
      <c r="G43"/>
    </row>
    <row r="44" spans="1:7" x14ac:dyDescent="0.25">
      <c r="A44" s="1" t="s">
        <v>285</v>
      </c>
      <c r="B44" s="1" t="s">
        <v>184</v>
      </c>
      <c r="C44" s="14">
        <v>6</v>
      </c>
      <c r="D44" s="14">
        <v>1</v>
      </c>
      <c r="E44" s="14">
        <v>2</v>
      </c>
      <c r="F44" s="14">
        <v>0</v>
      </c>
      <c r="G44"/>
    </row>
    <row r="45" spans="1:7" x14ac:dyDescent="0.25">
      <c r="A45" s="1" t="s">
        <v>286</v>
      </c>
      <c r="B45" s="1" t="s">
        <v>199</v>
      </c>
      <c r="C45" s="14">
        <v>10</v>
      </c>
      <c r="D45" s="14">
        <v>10</v>
      </c>
      <c r="E45" s="14">
        <v>2</v>
      </c>
      <c r="F45" s="14">
        <v>0</v>
      </c>
      <c r="G45"/>
    </row>
    <row r="46" spans="1:7" x14ac:dyDescent="0.25">
      <c r="A46" s="1" t="s">
        <v>287</v>
      </c>
      <c r="B46" s="1" t="s">
        <v>200</v>
      </c>
      <c r="C46" s="14">
        <v>8</v>
      </c>
      <c r="D46" s="14">
        <v>7</v>
      </c>
      <c r="E46" s="14">
        <v>3</v>
      </c>
      <c r="F46" s="14">
        <v>0</v>
      </c>
      <c r="G46"/>
    </row>
    <row r="47" spans="1:7" x14ac:dyDescent="0.25">
      <c r="A47" s="1" t="s">
        <v>288</v>
      </c>
      <c r="B47" s="1" t="s">
        <v>201</v>
      </c>
      <c r="C47" s="14">
        <v>15</v>
      </c>
      <c r="D47" s="14">
        <v>8</v>
      </c>
      <c r="E47" s="14">
        <v>2</v>
      </c>
      <c r="F47" s="14">
        <v>0</v>
      </c>
      <c r="G47"/>
    </row>
    <row r="48" spans="1:7" x14ac:dyDescent="0.25">
      <c r="A48" s="1" t="s">
        <v>289</v>
      </c>
      <c r="B48" s="1" t="s">
        <v>186</v>
      </c>
      <c r="C48" s="14">
        <v>3</v>
      </c>
      <c r="D48" s="14">
        <v>3</v>
      </c>
      <c r="E48" s="14">
        <v>0</v>
      </c>
      <c r="F48" s="14">
        <v>0</v>
      </c>
      <c r="G48"/>
    </row>
    <row r="49" spans="1:7" x14ac:dyDescent="0.25">
      <c r="A49" s="1" t="s">
        <v>290</v>
      </c>
      <c r="B49" s="1" t="s">
        <v>180</v>
      </c>
      <c r="C49" s="14">
        <v>2</v>
      </c>
      <c r="D49" s="14">
        <v>1</v>
      </c>
      <c r="E49" s="14">
        <v>1</v>
      </c>
      <c r="F49" s="14">
        <v>0</v>
      </c>
      <c r="G49"/>
    </row>
    <row r="50" spans="1:7" x14ac:dyDescent="0.25">
      <c r="A50" s="1" t="s">
        <v>291</v>
      </c>
      <c r="B50" s="1" t="s">
        <v>182</v>
      </c>
      <c r="C50" s="14">
        <v>4</v>
      </c>
      <c r="D50" s="14">
        <v>3</v>
      </c>
      <c r="E50" s="14">
        <v>1</v>
      </c>
      <c r="F50" s="14">
        <v>0</v>
      </c>
      <c r="G50"/>
    </row>
    <row r="51" spans="1:7" x14ac:dyDescent="0.25">
      <c r="A51" s="1" t="s">
        <v>292</v>
      </c>
      <c r="B51" s="1" t="s">
        <v>202</v>
      </c>
      <c r="C51" s="14">
        <v>7</v>
      </c>
      <c r="D51" s="14">
        <v>4</v>
      </c>
      <c r="E51" s="14">
        <v>1</v>
      </c>
      <c r="F51" s="14">
        <v>0</v>
      </c>
      <c r="G51"/>
    </row>
    <row r="52" spans="1:7" x14ac:dyDescent="0.25">
      <c r="A52" s="1" t="s">
        <v>293</v>
      </c>
      <c r="B52" s="1" t="s">
        <v>190</v>
      </c>
      <c r="C52" s="14">
        <v>19</v>
      </c>
      <c r="D52" s="14">
        <v>19</v>
      </c>
      <c r="E52" s="14">
        <v>10</v>
      </c>
      <c r="F52" s="14">
        <v>0</v>
      </c>
      <c r="G52"/>
    </row>
    <row r="53" spans="1:7" x14ac:dyDescent="0.25">
      <c r="A53" s="1" t="s">
        <v>294</v>
      </c>
      <c r="B53" s="1" t="s">
        <v>189</v>
      </c>
      <c r="C53" s="14">
        <v>4</v>
      </c>
      <c r="D53" s="14">
        <v>3</v>
      </c>
      <c r="E53" s="14">
        <v>1</v>
      </c>
      <c r="F53" s="14">
        <v>0</v>
      </c>
      <c r="G53"/>
    </row>
    <row r="54" spans="1:7" x14ac:dyDescent="0.25">
      <c r="A54" s="1" t="s">
        <v>295</v>
      </c>
      <c r="B54" s="1" t="s">
        <v>181</v>
      </c>
      <c r="C54" s="14">
        <v>10</v>
      </c>
      <c r="D54" s="14">
        <v>9</v>
      </c>
      <c r="E54" s="14">
        <v>2</v>
      </c>
      <c r="F54" s="14">
        <v>0</v>
      </c>
      <c r="G54"/>
    </row>
    <row r="55" spans="1:7" x14ac:dyDescent="0.25">
      <c r="A55" s="1" t="s">
        <v>296</v>
      </c>
      <c r="B55" s="1" t="s">
        <v>203</v>
      </c>
      <c r="C55" s="14">
        <v>7</v>
      </c>
      <c r="D55" s="14">
        <v>6</v>
      </c>
      <c r="E55" s="14">
        <v>2</v>
      </c>
      <c r="F55" s="14">
        <v>0</v>
      </c>
      <c r="G55"/>
    </row>
    <row r="56" spans="1:7" x14ac:dyDescent="0.25">
      <c r="A56" s="1" t="s">
        <v>297</v>
      </c>
      <c r="B56" s="1" t="s">
        <v>191</v>
      </c>
      <c r="C56" s="14">
        <v>6</v>
      </c>
      <c r="D56" s="14">
        <v>2</v>
      </c>
      <c r="E56" s="14">
        <v>1</v>
      </c>
      <c r="F56" s="14">
        <v>0</v>
      </c>
      <c r="G56"/>
    </row>
    <row r="57" spans="1:7" x14ac:dyDescent="0.25">
      <c r="A57" s="1" t="s">
        <v>298</v>
      </c>
      <c r="B57" s="1" t="s">
        <v>191</v>
      </c>
      <c r="C57" s="14">
        <v>17</v>
      </c>
      <c r="D57" s="14">
        <v>13</v>
      </c>
      <c r="E57" s="14">
        <v>2</v>
      </c>
      <c r="F57" s="14">
        <v>0</v>
      </c>
      <c r="G57"/>
    </row>
    <row r="58" spans="1:7" x14ac:dyDescent="0.25">
      <c r="A58" s="1" t="s">
        <v>299</v>
      </c>
      <c r="B58" s="1" t="s">
        <v>28</v>
      </c>
      <c r="C58" s="14">
        <v>5</v>
      </c>
      <c r="D58" s="14">
        <v>4</v>
      </c>
      <c r="E58" s="14">
        <v>2</v>
      </c>
      <c r="F58" s="14">
        <v>0</v>
      </c>
      <c r="G58"/>
    </row>
    <row r="59" spans="1:7" x14ac:dyDescent="0.25">
      <c r="A59" s="1" t="s">
        <v>300</v>
      </c>
      <c r="B59" s="1" t="s">
        <v>184</v>
      </c>
      <c r="C59" s="14">
        <v>8</v>
      </c>
      <c r="D59" s="14">
        <v>7</v>
      </c>
      <c r="E59" s="14">
        <v>0</v>
      </c>
      <c r="F59" s="14">
        <v>0</v>
      </c>
      <c r="G59"/>
    </row>
    <row r="60" spans="1:7" x14ac:dyDescent="0.25">
      <c r="A60" s="1" t="s">
        <v>301</v>
      </c>
      <c r="B60" s="1" t="s">
        <v>186</v>
      </c>
      <c r="C60" s="14">
        <v>4</v>
      </c>
      <c r="D60" s="14">
        <v>3</v>
      </c>
      <c r="E60" s="14">
        <v>1</v>
      </c>
      <c r="F60" s="14">
        <v>0</v>
      </c>
      <c r="G60"/>
    </row>
    <row r="61" spans="1:7" x14ac:dyDescent="0.25">
      <c r="A61" s="1" t="s">
        <v>302</v>
      </c>
      <c r="B61" s="1" t="s">
        <v>189</v>
      </c>
      <c r="C61" s="14">
        <v>4</v>
      </c>
      <c r="D61" s="14">
        <v>4</v>
      </c>
      <c r="E61" s="14">
        <v>0</v>
      </c>
      <c r="F61" s="14">
        <v>0</v>
      </c>
      <c r="G61"/>
    </row>
    <row r="62" spans="1:7" x14ac:dyDescent="0.25">
      <c r="A62" s="1" t="s">
        <v>475</v>
      </c>
      <c r="B62" s="1" t="s">
        <v>184</v>
      </c>
      <c r="C62" s="14">
        <v>3</v>
      </c>
      <c r="D62" s="14">
        <v>2</v>
      </c>
      <c r="E62" s="14">
        <v>1</v>
      </c>
      <c r="F62" s="14">
        <v>1</v>
      </c>
      <c r="G62"/>
    </row>
    <row r="63" spans="1:7" x14ac:dyDescent="0.25">
      <c r="A63" s="1" t="s">
        <v>438</v>
      </c>
      <c r="B63" s="1" t="s">
        <v>361</v>
      </c>
      <c r="C63" s="14">
        <v>3</v>
      </c>
      <c r="D63" s="14">
        <v>2</v>
      </c>
      <c r="E63" s="14">
        <v>0</v>
      </c>
      <c r="F63" s="14">
        <v>1</v>
      </c>
      <c r="G63"/>
    </row>
    <row r="64" spans="1:7" x14ac:dyDescent="0.25">
      <c r="A64" s="1" t="s">
        <v>439</v>
      </c>
      <c r="B64" s="1" t="s">
        <v>30</v>
      </c>
      <c r="C64" s="14">
        <v>4</v>
      </c>
      <c r="D64" s="14">
        <v>4</v>
      </c>
      <c r="E64" s="14">
        <v>0</v>
      </c>
      <c r="F64" s="14">
        <v>0</v>
      </c>
      <c r="G64"/>
    </row>
    <row r="65" spans="1:7" x14ac:dyDescent="0.25">
      <c r="A65" s="1" t="s">
        <v>384</v>
      </c>
      <c r="B65" s="1" t="s">
        <v>28</v>
      </c>
      <c r="C65" s="14">
        <v>9</v>
      </c>
      <c r="D65" s="14">
        <v>7</v>
      </c>
      <c r="E65" s="14">
        <v>1</v>
      </c>
      <c r="F65" s="14">
        <v>0</v>
      </c>
      <c r="G65"/>
    </row>
    <row r="66" spans="1:7" x14ac:dyDescent="0.25">
      <c r="A66" s="1" t="s">
        <v>385</v>
      </c>
      <c r="B66" s="1" t="s">
        <v>386</v>
      </c>
      <c r="C66" s="14">
        <v>3</v>
      </c>
      <c r="D66" s="14">
        <v>2</v>
      </c>
      <c r="E66" s="14">
        <v>1</v>
      </c>
      <c r="F66" s="14">
        <v>0</v>
      </c>
      <c r="G66"/>
    </row>
    <row r="67" spans="1:7" x14ac:dyDescent="0.25">
      <c r="A67" s="1" t="s">
        <v>440</v>
      </c>
      <c r="B67" s="1" t="s">
        <v>29</v>
      </c>
      <c r="C67" s="14">
        <v>7</v>
      </c>
      <c r="D67" s="14">
        <v>5</v>
      </c>
      <c r="E67" s="14">
        <v>1</v>
      </c>
      <c r="F67" s="14">
        <v>0</v>
      </c>
      <c r="G67"/>
    </row>
    <row r="68" spans="1:7" x14ac:dyDescent="0.25">
      <c r="A68" s="1" t="s">
        <v>387</v>
      </c>
      <c r="B68" s="1" t="s">
        <v>182</v>
      </c>
      <c r="C68" s="14">
        <v>12</v>
      </c>
      <c r="D68" s="14">
        <v>4</v>
      </c>
      <c r="E68" s="14">
        <v>2</v>
      </c>
      <c r="F68" s="14">
        <v>0</v>
      </c>
      <c r="G68"/>
    </row>
    <row r="69" spans="1:7" x14ac:dyDescent="0.25">
      <c r="A69" s="1" t="s">
        <v>311</v>
      </c>
      <c r="B69" s="1" t="s">
        <v>194</v>
      </c>
      <c r="C69" s="14">
        <v>15</v>
      </c>
      <c r="D69" s="14">
        <v>15</v>
      </c>
      <c r="E69" s="14">
        <v>0</v>
      </c>
      <c r="F69" s="14">
        <v>0</v>
      </c>
      <c r="G69"/>
    </row>
    <row r="70" spans="1:7" x14ac:dyDescent="0.25">
      <c r="A70" s="1" t="s">
        <v>368</v>
      </c>
      <c r="B70" s="1" t="s">
        <v>188</v>
      </c>
      <c r="C70" s="14">
        <v>9</v>
      </c>
      <c r="D70" s="14">
        <v>5</v>
      </c>
      <c r="E70" s="14">
        <v>4</v>
      </c>
      <c r="F70" s="14">
        <v>1</v>
      </c>
      <c r="G70"/>
    </row>
    <row r="71" spans="1:7" x14ac:dyDescent="0.25">
      <c r="A71" s="1" t="s">
        <v>312</v>
      </c>
      <c r="B71" s="1" t="s">
        <v>35</v>
      </c>
      <c r="C71" s="14">
        <v>1</v>
      </c>
      <c r="D71" s="14">
        <v>1</v>
      </c>
      <c r="E71" s="14">
        <v>1</v>
      </c>
      <c r="F71" s="14">
        <v>1</v>
      </c>
      <c r="G71"/>
    </row>
    <row r="72" spans="1:7" x14ac:dyDescent="0.25">
      <c r="A72" s="1" t="s">
        <v>313</v>
      </c>
      <c r="B72" s="1" t="s">
        <v>314</v>
      </c>
      <c r="C72" s="14">
        <v>5</v>
      </c>
      <c r="D72" s="14">
        <v>4</v>
      </c>
      <c r="E72" s="14">
        <v>2</v>
      </c>
      <c r="F72" s="14">
        <v>0</v>
      </c>
      <c r="G72"/>
    </row>
    <row r="73" spans="1:7" x14ac:dyDescent="0.25">
      <c r="A73" s="1" t="s">
        <v>388</v>
      </c>
      <c r="B73" s="1" t="s">
        <v>35</v>
      </c>
      <c r="C73" s="14">
        <v>0</v>
      </c>
      <c r="D73" s="14">
        <v>0</v>
      </c>
      <c r="E73" s="14">
        <v>0</v>
      </c>
      <c r="F73" s="14">
        <v>0</v>
      </c>
      <c r="G73"/>
    </row>
    <row r="74" spans="1:7" x14ac:dyDescent="0.25">
      <c r="A74" s="1" t="s">
        <v>389</v>
      </c>
      <c r="B74" s="1" t="s">
        <v>195</v>
      </c>
      <c r="C74" s="14">
        <v>10</v>
      </c>
      <c r="D74" s="14">
        <v>7</v>
      </c>
      <c r="E74" s="14">
        <v>2</v>
      </c>
      <c r="F74" s="14">
        <v>1</v>
      </c>
      <c r="G74"/>
    </row>
    <row r="75" spans="1:7" x14ac:dyDescent="0.25">
      <c r="A75" s="1" t="s">
        <v>441</v>
      </c>
      <c r="B75" s="1" t="s">
        <v>442</v>
      </c>
      <c r="C75" s="14">
        <v>21</v>
      </c>
      <c r="D75" s="14">
        <v>13</v>
      </c>
      <c r="E75" s="14">
        <v>7</v>
      </c>
      <c r="F75" s="14">
        <v>1</v>
      </c>
      <c r="G75"/>
    </row>
    <row r="76" spans="1:7" x14ac:dyDescent="0.25">
      <c r="A76" s="1" t="s">
        <v>443</v>
      </c>
      <c r="B76" s="1" t="s">
        <v>416</v>
      </c>
      <c r="C76" s="14">
        <v>9</v>
      </c>
      <c r="D76" s="14">
        <v>7</v>
      </c>
      <c r="E76" s="14">
        <v>1</v>
      </c>
      <c r="F76" s="14">
        <v>0</v>
      </c>
      <c r="G76"/>
    </row>
    <row r="77" spans="1:7" x14ac:dyDescent="0.25">
      <c r="A77" s="1" t="s">
        <v>390</v>
      </c>
      <c r="B77" s="1" t="s">
        <v>186</v>
      </c>
      <c r="C77" s="14">
        <v>9</v>
      </c>
      <c r="D77" s="14">
        <v>9</v>
      </c>
      <c r="E77" s="14">
        <v>2</v>
      </c>
      <c r="F77" s="14">
        <v>0</v>
      </c>
      <c r="G77"/>
    </row>
    <row r="78" spans="1:7" x14ac:dyDescent="0.25">
      <c r="A78" s="1" t="s">
        <v>391</v>
      </c>
      <c r="B78" s="1" t="s">
        <v>28</v>
      </c>
      <c r="C78" s="14">
        <v>10</v>
      </c>
      <c r="D78" s="14">
        <v>9</v>
      </c>
      <c r="E78" s="14">
        <v>3</v>
      </c>
      <c r="F78" s="14">
        <v>0</v>
      </c>
      <c r="G78"/>
    </row>
    <row r="79" spans="1:7" x14ac:dyDescent="0.25">
      <c r="A79" s="1" t="s">
        <v>637</v>
      </c>
      <c r="B79" s="1" t="s">
        <v>194</v>
      </c>
      <c r="C79" s="14">
        <v>6</v>
      </c>
      <c r="D79" s="14">
        <v>2</v>
      </c>
      <c r="E79" s="14">
        <v>0</v>
      </c>
      <c r="F79" s="14">
        <v>0</v>
      </c>
      <c r="G79"/>
    </row>
    <row r="80" spans="1:7" x14ac:dyDescent="0.25">
      <c r="A80" s="1" t="s">
        <v>444</v>
      </c>
      <c r="B80" s="1" t="s">
        <v>186</v>
      </c>
      <c r="C80" s="14">
        <v>10</v>
      </c>
      <c r="D80" s="14">
        <v>6</v>
      </c>
      <c r="E80" s="14">
        <v>0</v>
      </c>
      <c r="F80" s="14">
        <v>0</v>
      </c>
      <c r="G80"/>
    </row>
    <row r="81" spans="1:7" x14ac:dyDescent="0.25">
      <c r="A81" s="1" t="s">
        <v>445</v>
      </c>
      <c r="B81" s="1" t="s">
        <v>182</v>
      </c>
      <c r="C81" s="14">
        <v>5</v>
      </c>
      <c r="D81" s="14">
        <v>2</v>
      </c>
      <c r="E81" s="14">
        <v>1</v>
      </c>
      <c r="F81" s="14">
        <v>0</v>
      </c>
      <c r="G81"/>
    </row>
    <row r="82" spans="1:7" x14ac:dyDescent="0.25">
      <c r="A82" s="1" t="s">
        <v>315</v>
      </c>
      <c r="B82" s="1" t="s">
        <v>188</v>
      </c>
      <c r="C82" s="14">
        <v>11</v>
      </c>
      <c r="D82" s="14">
        <v>9</v>
      </c>
      <c r="E82" s="14">
        <v>5</v>
      </c>
      <c r="F82" s="14">
        <v>0</v>
      </c>
      <c r="G82"/>
    </row>
    <row r="83" spans="1:7" x14ac:dyDescent="0.25">
      <c r="A83" s="1" t="s">
        <v>446</v>
      </c>
      <c r="B83" s="1" t="s">
        <v>182</v>
      </c>
      <c r="C83" s="14">
        <v>5</v>
      </c>
      <c r="D83" s="14">
        <v>4</v>
      </c>
      <c r="E83" s="14">
        <v>0</v>
      </c>
      <c r="F83" s="14">
        <v>0</v>
      </c>
      <c r="G83"/>
    </row>
    <row r="84" spans="1:7" x14ac:dyDescent="0.25">
      <c r="A84" s="1" t="s">
        <v>447</v>
      </c>
      <c r="B84" s="1" t="s">
        <v>179</v>
      </c>
      <c r="C84" s="14">
        <v>6</v>
      </c>
      <c r="D84" s="14">
        <v>4</v>
      </c>
      <c r="E84" s="14">
        <v>1</v>
      </c>
      <c r="F84" s="14">
        <v>0</v>
      </c>
      <c r="G84"/>
    </row>
    <row r="85" spans="1:7" x14ac:dyDescent="0.25">
      <c r="A85" s="1" t="s">
        <v>369</v>
      </c>
      <c r="B85" s="1" t="s">
        <v>361</v>
      </c>
      <c r="C85" s="14">
        <v>9</v>
      </c>
      <c r="D85" s="14">
        <v>8</v>
      </c>
      <c r="E85" s="14">
        <v>3</v>
      </c>
      <c r="F85" s="14">
        <v>1</v>
      </c>
      <c r="G85"/>
    </row>
    <row r="86" spans="1:7" x14ac:dyDescent="0.25">
      <c r="A86" s="1" t="s">
        <v>448</v>
      </c>
      <c r="B86" s="1" t="s">
        <v>30</v>
      </c>
      <c r="C86" s="14">
        <v>0</v>
      </c>
      <c r="D86" s="14">
        <v>0</v>
      </c>
      <c r="E86" s="14">
        <v>0</v>
      </c>
      <c r="F86" s="14">
        <v>0</v>
      </c>
      <c r="G86"/>
    </row>
    <row r="87" spans="1:7" x14ac:dyDescent="0.25">
      <c r="A87" s="1" t="s">
        <v>392</v>
      </c>
      <c r="B87" s="1" t="s">
        <v>35</v>
      </c>
      <c r="C87" s="14">
        <v>5</v>
      </c>
      <c r="D87" s="14">
        <v>4</v>
      </c>
      <c r="E87" s="14">
        <v>1</v>
      </c>
      <c r="F87" s="14">
        <v>0</v>
      </c>
      <c r="G87"/>
    </row>
    <row r="88" spans="1:7" x14ac:dyDescent="0.25">
      <c r="A88" s="1" t="s">
        <v>316</v>
      </c>
      <c r="B88" s="1" t="s">
        <v>317</v>
      </c>
      <c r="C88" s="14">
        <v>11</v>
      </c>
      <c r="D88" s="14">
        <v>8</v>
      </c>
      <c r="E88" s="14">
        <v>2</v>
      </c>
      <c r="F88" s="14">
        <v>0</v>
      </c>
      <c r="G88"/>
    </row>
    <row r="89" spans="1:7" x14ac:dyDescent="0.25">
      <c r="A89" s="1" t="s">
        <v>449</v>
      </c>
      <c r="B89" s="1" t="s">
        <v>179</v>
      </c>
      <c r="C89" s="14">
        <v>2</v>
      </c>
      <c r="D89" s="14">
        <v>2</v>
      </c>
      <c r="E89" s="14">
        <v>0</v>
      </c>
      <c r="F89" s="14">
        <v>0</v>
      </c>
      <c r="G89"/>
    </row>
    <row r="90" spans="1:7" x14ac:dyDescent="0.25">
      <c r="A90" s="1" t="s">
        <v>432</v>
      </c>
      <c r="B90" s="1" t="s">
        <v>182</v>
      </c>
      <c r="C90" s="14">
        <v>2</v>
      </c>
      <c r="D90" s="14">
        <v>1</v>
      </c>
      <c r="E90" s="14">
        <v>0</v>
      </c>
      <c r="F90" s="14">
        <v>0</v>
      </c>
      <c r="G90"/>
    </row>
    <row r="91" spans="1:7" x14ac:dyDescent="0.25">
      <c r="A91" s="1" t="s">
        <v>393</v>
      </c>
      <c r="B91" s="1" t="s">
        <v>29</v>
      </c>
      <c r="C91" s="14">
        <v>5</v>
      </c>
      <c r="D91" s="14">
        <v>3</v>
      </c>
      <c r="E91" s="14">
        <v>0</v>
      </c>
      <c r="F91" s="14">
        <v>0</v>
      </c>
      <c r="G91"/>
    </row>
    <row r="92" spans="1:7" x14ac:dyDescent="0.25">
      <c r="A92" s="1" t="s">
        <v>450</v>
      </c>
      <c r="B92" s="1" t="s">
        <v>185</v>
      </c>
      <c r="C92" s="14">
        <v>3</v>
      </c>
      <c r="D92" s="14">
        <v>2</v>
      </c>
      <c r="E92" s="14">
        <v>2</v>
      </c>
      <c r="F92" s="14">
        <v>0</v>
      </c>
      <c r="G92"/>
    </row>
    <row r="93" spans="1:7" x14ac:dyDescent="0.25">
      <c r="A93" s="1" t="s">
        <v>394</v>
      </c>
      <c r="B93" s="1" t="s">
        <v>395</v>
      </c>
      <c r="C93" s="14">
        <v>9</v>
      </c>
      <c r="D93" s="14">
        <v>6</v>
      </c>
      <c r="E93" s="14">
        <v>1</v>
      </c>
      <c r="F93" s="14">
        <v>1</v>
      </c>
      <c r="G93"/>
    </row>
    <row r="94" spans="1:7" x14ac:dyDescent="0.25">
      <c r="A94" s="1" t="s">
        <v>451</v>
      </c>
      <c r="B94" s="1" t="s">
        <v>184</v>
      </c>
      <c r="C94" s="14">
        <v>0</v>
      </c>
      <c r="D94" s="14">
        <v>0</v>
      </c>
      <c r="E94" s="14">
        <v>0</v>
      </c>
      <c r="F94" s="14">
        <v>0</v>
      </c>
      <c r="G94"/>
    </row>
    <row r="95" spans="1:7" x14ac:dyDescent="0.25">
      <c r="A95" s="1" t="s">
        <v>396</v>
      </c>
      <c r="B95" s="1" t="s">
        <v>31</v>
      </c>
      <c r="C95" s="14">
        <v>5</v>
      </c>
      <c r="D95" s="14">
        <v>4</v>
      </c>
      <c r="E95" s="14">
        <v>3</v>
      </c>
      <c r="F95" s="14">
        <v>1</v>
      </c>
      <c r="G95"/>
    </row>
    <row r="96" spans="1:7" x14ac:dyDescent="0.25">
      <c r="A96" s="1" t="s">
        <v>303</v>
      </c>
      <c r="B96" s="1" t="s">
        <v>212</v>
      </c>
      <c r="C96" s="14">
        <v>1000</v>
      </c>
      <c r="D96" s="14">
        <v>0</v>
      </c>
      <c r="E96" s="14">
        <v>0</v>
      </c>
      <c r="F96" s="14">
        <v>0</v>
      </c>
      <c r="G96"/>
    </row>
    <row r="97" spans="1:7" x14ac:dyDescent="0.25">
      <c r="A97" s="1" t="s">
        <v>370</v>
      </c>
      <c r="B97" s="1" t="s">
        <v>188</v>
      </c>
      <c r="C97" s="14">
        <v>12</v>
      </c>
      <c r="D97" s="14">
        <v>9</v>
      </c>
      <c r="E97" s="14">
        <v>5</v>
      </c>
      <c r="F97" s="14">
        <v>0</v>
      </c>
      <c r="G97"/>
    </row>
    <row r="98" spans="1:7" x14ac:dyDescent="0.25">
      <c r="A98" s="1" t="s">
        <v>371</v>
      </c>
      <c r="B98" s="1" t="s">
        <v>186</v>
      </c>
      <c r="C98" s="14">
        <v>8</v>
      </c>
      <c r="D98" s="14">
        <v>7</v>
      </c>
      <c r="E98" s="14">
        <v>2</v>
      </c>
      <c r="F98" s="14">
        <v>1</v>
      </c>
      <c r="G98"/>
    </row>
    <row r="99" spans="1:7" x14ac:dyDescent="0.25">
      <c r="A99" s="1" t="s">
        <v>318</v>
      </c>
      <c r="B99" s="1" t="s">
        <v>29</v>
      </c>
      <c r="C99" s="14">
        <v>4</v>
      </c>
      <c r="D99" s="14">
        <v>4</v>
      </c>
      <c r="E99" s="14">
        <v>0</v>
      </c>
      <c r="F99" s="14">
        <v>1</v>
      </c>
      <c r="G99"/>
    </row>
    <row r="100" spans="1:7" x14ac:dyDescent="0.25">
      <c r="A100" s="1" t="s">
        <v>319</v>
      </c>
      <c r="B100" s="1" t="s">
        <v>181</v>
      </c>
      <c r="C100" s="14">
        <v>3</v>
      </c>
      <c r="D100" s="14">
        <v>3</v>
      </c>
      <c r="E100" s="14">
        <v>0</v>
      </c>
      <c r="F100" s="14">
        <v>0</v>
      </c>
      <c r="G100"/>
    </row>
    <row r="101" spans="1:7" x14ac:dyDescent="0.25">
      <c r="A101" s="1" t="s">
        <v>320</v>
      </c>
      <c r="B101" s="1" t="s">
        <v>28</v>
      </c>
      <c r="C101" s="14">
        <v>14</v>
      </c>
      <c r="D101" s="14">
        <v>12</v>
      </c>
      <c r="E101" s="14">
        <v>3</v>
      </c>
      <c r="F101" s="14">
        <v>0</v>
      </c>
      <c r="G101"/>
    </row>
    <row r="102" spans="1:7" x14ac:dyDescent="0.25">
      <c r="A102" s="1" t="s">
        <v>452</v>
      </c>
      <c r="B102" s="1" t="s">
        <v>198</v>
      </c>
      <c r="C102" s="14">
        <v>0</v>
      </c>
      <c r="D102" s="14">
        <v>0</v>
      </c>
      <c r="E102" s="14">
        <v>0</v>
      </c>
      <c r="F102" s="14">
        <v>0</v>
      </c>
      <c r="G102"/>
    </row>
    <row r="103" spans="1:7" x14ac:dyDescent="0.25">
      <c r="A103" s="1" t="s">
        <v>321</v>
      </c>
      <c r="B103" s="1" t="s">
        <v>179</v>
      </c>
      <c r="C103" s="14">
        <v>6</v>
      </c>
      <c r="D103" s="14">
        <v>4</v>
      </c>
      <c r="E103" s="14">
        <v>1</v>
      </c>
      <c r="F103" s="14">
        <v>0</v>
      </c>
      <c r="G103"/>
    </row>
    <row r="104" spans="1:7" x14ac:dyDescent="0.25">
      <c r="A104" s="1" t="s">
        <v>360</v>
      </c>
      <c r="B104" s="1" t="s">
        <v>361</v>
      </c>
      <c r="C104" s="14">
        <v>4</v>
      </c>
      <c r="D104" s="14">
        <v>2</v>
      </c>
      <c r="E104" s="14">
        <v>2</v>
      </c>
      <c r="F104" s="14">
        <v>0</v>
      </c>
      <c r="G104"/>
    </row>
    <row r="105" spans="1:7" x14ac:dyDescent="0.25">
      <c r="A105" s="1" t="s">
        <v>362</v>
      </c>
      <c r="B105" s="1" t="s">
        <v>181</v>
      </c>
      <c r="C105" s="14">
        <v>6</v>
      </c>
      <c r="D105" s="14">
        <v>5</v>
      </c>
      <c r="E105" s="14">
        <v>2</v>
      </c>
      <c r="F105" s="14">
        <v>0</v>
      </c>
      <c r="G105"/>
    </row>
    <row r="106" spans="1:7" x14ac:dyDescent="0.25">
      <c r="A106" s="1" t="s">
        <v>476</v>
      </c>
      <c r="B106" s="1" t="s">
        <v>477</v>
      </c>
      <c r="C106" s="14">
        <v>3</v>
      </c>
      <c r="D106" s="14">
        <v>2</v>
      </c>
      <c r="E106" s="14">
        <v>0</v>
      </c>
      <c r="F106" s="14">
        <v>1</v>
      </c>
      <c r="G106"/>
    </row>
    <row r="107" spans="1:7" x14ac:dyDescent="0.25">
      <c r="A107" s="1" t="s">
        <v>322</v>
      </c>
      <c r="B107" s="1" t="s">
        <v>323</v>
      </c>
      <c r="C107" s="14">
        <v>9</v>
      </c>
      <c r="D107" s="14">
        <v>9</v>
      </c>
      <c r="E107" s="14">
        <v>2</v>
      </c>
      <c r="F107" s="14">
        <v>0</v>
      </c>
      <c r="G107"/>
    </row>
    <row r="108" spans="1:7" x14ac:dyDescent="0.25">
      <c r="A108" s="1" t="s">
        <v>397</v>
      </c>
      <c r="B108" s="1" t="s">
        <v>398</v>
      </c>
      <c r="C108" s="14">
        <v>5</v>
      </c>
      <c r="D108" s="14">
        <v>0</v>
      </c>
      <c r="E108" s="14">
        <v>0</v>
      </c>
      <c r="F108" s="14">
        <v>0</v>
      </c>
      <c r="G108"/>
    </row>
    <row r="109" spans="1:7" x14ac:dyDescent="0.25">
      <c r="A109" s="1" t="s">
        <v>324</v>
      </c>
      <c r="B109" s="1" t="s">
        <v>179</v>
      </c>
      <c r="C109" s="14">
        <v>7</v>
      </c>
      <c r="D109" s="14">
        <v>6</v>
      </c>
      <c r="E109" s="14">
        <v>0</v>
      </c>
      <c r="F109" s="14">
        <v>0</v>
      </c>
    </row>
    <row r="110" spans="1:7" x14ac:dyDescent="0.25">
      <c r="A110" s="1" t="s">
        <v>372</v>
      </c>
      <c r="B110" s="1" t="s">
        <v>186</v>
      </c>
      <c r="C110" s="14">
        <v>14</v>
      </c>
      <c r="D110" s="14">
        <v>11</v>
      </c>
      <c r="E110" s="14">
        <v>0</v>
      </c>
      <c r="F110" s="14">
        <v>0</v>
      </c>
    </row>
    <row r="111" spans="1:7" x14ac:dyDescent="0.25">
      <c r="A111" s="1" t="s">
        <v>399</v>
      </c>
      <c r="B111" s="1" t="s">
        <v>190</v>
      </c>
      <c r="C111" s="14">
        <v>8</v>
      </c>
      <c r="D111" s="14">
        <v>7</v>
      </c>
      <c r="E111" s="14">
        <v>1</v>
      </c>
      <c r="F111" s="14">
        <v>0</v>
      </c>
    </row>
    <row r="112" spans="1:7" x14ac:dyDescent="0.25">
      <c r="A112" s="1" t="s">
        <v>453</v>
      </c>
      <c r="B112" s="1" t="s">
        <v>35</v>
      </c>
      <c r="C112" s="14">
        <v>10</v>
      </c>
      <c r="D112" s="14">
        <v>9</v>
      </c>
      <c r="E112" s="14">
        <v>1</v>
      </c>
      <c r="F112" s="14">
        <v>0</v>
      </c>
    </row>
    <row r="113" spans="1:6" x14ac:dyDescent="0.25">
      <c r="A113" s="1" t="s">
        <v>454</v>
      </c>
      <c r="B113" s="1" t="s">
        <v>28</v>
      </c>
      <c r="C113" s="14">
        <v>7</v>
      </c>
      <c r="D113" s="14">
        <v>7</v>
      </c>
      <c r="E113" s="14">
        <v>1</v>
      </c>
      <c r="F113" s="14">
        <v>0</v>
      </c>
    </row>
    <row r="114" spans="1:6" x14ac:dyDescent="0.25">
      <c r="A114" s="1" t="s">
        <v>400</v>
      </c>
      <c r="B114" s="1" t="s">
        <v>188</v>
      </c>
      <c r="C114" s="14">
        <v>10</v>
      </c>
      <c r="D114" s="14">
        <v>9</v>
      </c>
      <c r="E114" s="14">
        <v>3</v>
      </c>
      <c r="F114" s="14">
        <v>1</v>
      </c>
    </row>
    <row r="115" spans="1:6" x14ac:dyDescent="0.25">
      <c r="A115" s="1" t="s">
        <v>401</v>
      </c>
      <c r="B115" s="1" t="s">
        <v>181</v>
      </c>
      <c r="C115" s="14">
        <v>8</v>
      </c>
      <c r="D115" s="14">
        <v>7</v>
      </c>
      <c r="E115" s="14">
        <v>0</v>
      </c>
      <c r="F115" s="14">
        <v>1</v>
      </c>
    </row>
    <row r="116" spans="1:6" x14ac:dyDescent="0.25">
      <c r="A116" s="1" t="s">
        <v>325</v>
      </c>
      <c r="B116" s="1" t="s">
        <v>29</v>
      </c>
      <c r="C116" s="14">
        <v>6</v>
      </c>
      <c r="D116" s="14">
        <v>5</v>
      </c>
      <c r="E116" s="14">
        <v>0</v>
      </c>
      <c r="F116" s="14">
        <v>0</v>
      </c>
    </row>
    <row r="117" spans="1:6" x14ac:dyDescent="0.25">
      <c r="A117" s="1" t="s">
        <v>373</v>
      </c>
      <c r="B117" s="1" t="s">
        <v>374</v>
      </c>
      <c r="C117" s="14">
        <v>2</v>
      </c>
      <c r="D117" s="14">
        <v>1</v>
      </c>
      <c r="E117" s="14">
        <v>1</v>
      </c>
      <c r="F117" s="14">
        <v>0</v>
      </c>
    </row>
    <row r="118" spans="1:6" x14ac:dyDescent="0.25">
      <c r="A118" s="1" t="s">
        <v>326</v>
      </c>
      <c r="B118" s="1" t="s">
        <v>243</v>
      </c>
      <c r="C118" s="14">
        <v>7</v>
      </c>
      <c r="D118" s="14">
        <v>5</v>
      </c>
      <c r="E118" s="14">
        <v>1</v>
      </c>
      <c r="F118" s="14">
        <v>1</v>
      </c>
    </row>
    <row r="119" spans="1:6" x14ac:dyDescent="0.25">
      <c r="A119" s="1" t="s">
        <v>433</v>
      </c>
      <c r="B119" s="1" t="s">
        <v>184</v>
      </c>
      <c r="C119" s="14">
        <v>3</v>
      </c>
      <c r="D119" s="14">
        <v>1</v>
      </c>
      <c r="E119" s="14">
        <v>0</v>
      </c>
      <c r="F119" s="14">
        <v>0</v>
      </c>
    </row>
    <row r="120" spans="1:6" x14ac:dyDescent="0.25">
      <c r="A120" s="1" t="s">
        <v>402</v>
      </c>
      <c r="B120" s="1" t="s">
        <v>212</v>
      </c>
      <c r="C120" s="14">
        <v>9</v>
      </c>
      <c r="D120" s="14">
        <v>6</v>
      </c>
      <c r="E120" s="14">
        <v>1</v>
      </c>
      <c r="F120" s="14">
        <v>0</v>
      </c>
    </row>
    <row r="121" spans="1:6" x14ac:dyDescent="0.25">
      <c r="A121" s="1" t="s">
        <v>455</v>
      </c>
      <c r="B121" s="1" t="s">
        <v>183</v>
      </c>
      <c r="C121" s="14">
        <v>10</v>
      </c>
      <c r="D121" s="14">
        <v>8</v>
      </c>
      <c r="E121" s="14">
        <v>3</v>
      </c>
      <c r="F121" s="14">
        <v>0</v>
      </c>
    </row>
    <row r="122" spans="1:6" x14ac:dyDescent="0.25">
      <c r="A122" s="1" t="s">
        <v>403</v>
      </c>
      <c r="B122" s="1" t="s">
        <v>30</v>
      </c>
      <c r="C122" s="14">
        <v>8</v>
      </c>
      <c r="D122" s="14">
        <v>8</v>
      </c>
      <c r="E122" s="14">
        <v>1</v>
      </c>
      <c r="F122" s="14">
        <v>0</v>
      </c>
    </row>
    <row r="123" spans="1:6" x14ac:dyDescent="0.25">
      <c r="A123" s="1" t="s">
        <v>456</v>
      </c>
      <c r="B123" s="1" t="s">
        <v>198</v>
      </c>
      <c r="C123" s="14">
        <v>9</v>
      </c>
      <c r="D123" s="14">
        <v>12</v>
      </c>
      <c r="E123" s="14">
        <v>0</v>
      </c>
      <c r="F123" s="14">
        <v>0</v>
      </c>
    </row>
    <row r="124" spans="1:6" x14ac:dyDescent="0.25">
      <c r="A124" s="1" t="s">
        <v>327</v>
      </c>
      <c r="B124" s="1" t="s">
        <v>179</v>
      </c>
      <c r="C124" s="14">
        <v>9</v>
      </c>
      <c r="D124" s="14">
        <v>4</v>
      </c>
      <c r="E124" s="14">
        <v>2</v>
      </c>
      <c r="F124" s="14">
        <v>1</v>
      </c>
    </row>
    <row r="125" spans="1:6" x14ac:dyDescent="0.25">
      <c r="A125" s="1" t="s">
        <v>478</v>
      </c>
      <c r="B125" s="1" t="s">
        <v>243</v>
      </c>
      <c r="C125" s="14">
        <v>9</v>
      </c>
      <c r="D125" s="14">
        <v>8</v>
      </c>
      <c r="E125" s="14">
        <v>2</v>
      </c>
      <c r="F125" s="14">
        <v>0</v>
      </c>
    </row>
    <row r="126" spans="1:6" x14ac:dyDescent="0.25">
      <c r="A126" s="1" t="s">
        <v>328</v>
      </c>
      <c r="B126" s="1" t="s">
        <v>179</v>
      </c>
      <c r="C126" s="14">
        <v>11</v>
      </c>
      <c r="D126" s="14">
        <v>10</v>
      </c>
      <c r="E126" s="14">
        <v>3</v>
      </c>
      <c r="F126" s="14">
        <v>2</v>
      </c>
    </row>
    <row r="127" spans="1:6" x14ac:dyDescent="0.25">
      <c r="A127" s="1" t="s">
        <v>375</v>
      </c>
      <c r="B127" s="1" t="s">
        <v>186</v>
      </c>
      <c r="C127" s="14">
        <v>6</v>
      </c>
      <c r="D127" s="14">
        <v>4</v>
      </c>
      <c r="E127" s="14">
        <v>1</v>
      </c>
      <c r="F127" s="14">
        <v>1</v>
      </c>
    </row>
    <row r="128" spans="1:6" x14ac:dyDescent="0.25">
      <c r="A128" s="1" t="s">
        <v>404</v>
      </c>
      <c r="B128" s="1" t="s">
        <v>35</v>
      </c>
      <c r="C128" s="14">
        <v>10</v>
      </c>
      <c r="D128" s="14">
        <v>7</v>
      </c>
      <c r="E128" s="14">
        <v>3</v>
      </c>
      <c r="F128" s="14">
        <v>2</v>
      </c>
    </row>
    <row r="129" spans="1:6" x14ac:dyDescent="0.25">
      <c r="A129" s="1" t="s">
        <v>457</v>
      </c>
      <c r="B129" s="1" t="s">
        <v>458</v>
      </c>
      <c r="C129" s="14">
        <v>6</v>
      </c>
      <c r="D129" s="14">
        <v>4</v>
      </c>
      <c r="E129" s="14">
        <v>0</v>
      </c>
      <c r="F129" s="14">
        <v>0</v>
      </c>
    </row>
    <row r="130" spans="1:6" x14ac:dyDescent="0.25">
      <c r="A130" s="1" t="s">
        <v>329</v>
      </c>
      <c r="B130" s="1" t="s">
        <v>28</v>
      </c>
      <c r="C130" s="14">
        <v>9</v>
      </c>
      <c r="D130" s="14">
        <v>9</v>
      </c>
      <c r="E130" s="14">
        <v>0</v>
      </c>
      <c r="F130" s="14">
        <v>0</v>
      </c>
    </row>
    <row r="131" spans="1:6" x14ac:dyDescent="0.25">
      <c r="A131" s="1" t="s">
        <v>434</v>
      </c>
      <c r="B131" s="1" t="s">
        <v>435</v>
      </c>
      <c r="C131" s="14">
        <v>12</v>
      </c>
      <c r="D131" s="14">
        <v>10</v>
      </c>
      <c r="E131" s="14">
        <v>6</v>
      </c>
      <c r="F131" s="14">
        <v>0</v>
      </c>
    </row>
    <row r="132" spans="1:6" x14ac:dyDescent="0.25">
      <c r="A132" s="1" t="s">
        <v>405</v>
      </c>
      <c r="B132" s="1" t="s">
        <v>35</v>
      </c>
      <c r="C132" s="14">
        <v>11</v>
      </c>
      <c r="D132" s="14">
        <v>10</v>
      </c>
      <c r="E132" s="14">
        <v>1</v>
      </c>
      <c r="F132" s="14">
        <v>1</v>
      </c>
    </row>
    <row r="133" spans="1:6" x14ac:dyDescent="0.25">
      <c r="A133" s="1" t="s">
        <v>406</v>
      </c>
      <c r="B133" s="1" t="s">
        <v>201</v>
      </c>
      <c r="C133" s="14">
        <v>14</v>
      </c>
      <c r="D133" s="14">
        <v>10</v>
      </c>
      <c r="E133" s="14">
        <v>3</v>
      </c>
      <c r="F133" s="14">
        <v>0</v>
      </c>
    </row>
    <row r="134" spans="1:6" x14ac:dyDescent="0.25">
      <c r="A134" s="1" t="s">
        <v>376</v>
      </c>
      <c r="B134" s="1" t="s">
        <v>35</v>
      </c>
      <c r="C134" s="14">
        <v>7</v>
      </c>
      <c r="D134" s="14">
        <v>3</v>
      </c>
      <c r="E134" s="14">
        <v>2</v>
      </c>
      <c r="F134" s="14">
        <v>1</v>
      </c>
    </row>
    <row r="135" spans="1:6" x14ac:dyDescent="0.25">
      <c r="A135" s="1" t="s">
        <v>407</v>
      </c>
      <c r="B135" s="1" t="s">
        <v>180</v>
      </c>
      <c r="C135" s="14">
        <v>0</v>
      </c>
      <c r="D135" s="14">
        <v>0</v>
      </c>
      <c r="E135" s="14">
        <v>0</v>
      </c>
      <c r="F135" s="14">
        <v>0</v>
      </c>
    </row>
    <row r="136" spans="1:6" x14ac:dyDescent="0.25">
      <c r="A136" s="1" t="s">
        <v>408</v>
      </c>
      <c r="B136" s="1" t="s">
        <v>182</v>
      </c>
      <c r="C136" s="14">
        <v>8</v>
      </c>
      <c r="D136" s="14">
        <v>6</v>
      </c>
      <c r="E136" s="14">
        <v>3</v>
      </c>
      <c r="F136" s="14">
        <v>0</v>
      </c>
    </row>
    <row r="137" spans="1:6" x14ac:dyDescent="0.25">
      <c r="A137" s="1" t="s">
        <v>409</v>
      </c>
      <c r="B137" s="1" t="s">
        <v>202</v>
      </c>
      <c r="C137" s="14">
        <v>4</v>
      </c>
      <c r="D137" s="14">
        <v>4</v>
      </c>
      <c r="E137" s="14">
        <v>0</v>
      </c>
      <c r="F137" s="14">
        <v>0</v>
      </c>
    </row>
    <row r="138" spans="1:6" x14ac:dyDescent="0.25">
      <c r="A138" s="1" t="s">
        <v>410</v>
      </c>
      <c r="B138" s="1" t="s">
        <v>182</v>
      </c>
      <c r="C138" s="14">
        <v>3</v>
      </c>
      <c r="D138" s="14">
        <v>0</v>
      </c>
      <c r="E138" s="14">
        <v>0</v>
      </c>
      <c r="F138" s="14">
        <v>0</v>
      </c>
    </row>
    <row r="139" spans="1:6" x14ac:dyDescent="0.25">
      <c r="A139" s="1" t="s">
        <v>411</v>
      </c>
      <c r="B139" s="1" t="s">
        <v>201</v>
      </c>
      <c r="C139" s="14">
        <v>19</v>
      </c>
      <c r="D139" s="14">
        <v>19</v>
      </c>
      <c r="E139" s="14">
        <v>0</v>
      </c>
      <c r="F139" s="14">
        <v>1</v>
      </c>
    </row>
    <row r="140" spans="1:6" x14ac:dyDescent="0.25">
      <c r="A140" s="1" t="s">
        <v>459</v>
      </c>
      <c r="B140" s="1" t="s">
        <v>189</v>
      </c>
      <c r="C140" s="14">
        <v>6</v>
      </c>
      <c r="D140" s="14">
        <v>5</v>
      </c>
      <c r="E140" s="14">
        <v>0</v>
      </c>
      <c r="F140" s="14">
        <v>0</v>
      </c>
    </row>
    <row r="141" spans="1:6" x14ac:dyDescent="0.25">
      <c r="A141" s="1" t="s">
        <v>412</v>
      </c>
      <c r="B141" s="1" t="s">
        <v>361</v>
      </c>
      <c r="C141" s="14">
        <v>1</v>
      </c>
      <c r="D141" s="14">
        <v>1</v>
      </c>
      <c r="E141" s="14">
        <v>1</v>
      </c>
      <c r="F141" s="14">
        <v>0</v>
      </c>
    </row>
    <row r="142" spans="1:6" x14ac:dyDescent="0.25">
      <c r="A142" s="1" t="s">
        <v>330</v>
      </c>
      <c r="B142" s="1" t="s">
        <v>181</v>
      </c>
      <c r="C142" s="14">
        <v>17</v>
      </c>
      <c r="D142" s="14">
        <v>15</v>
      </c>
      <c r="E142" s="14">
        <v>4</v>
      </c>
      <c r="F142" s="14">
        <v>1</v>
      </c>
    </row>
    <row r="143" spans="1:6" x14ac:dyDescent="0.25">
      <c r="A143" s="1" t="s">
        <v>413</v>
      </c>
      <c r="B143" s="1" t="s">
        <v>184</v>
      </c>
      <c r="C143" s="14">
        <v>6</v>
      </c>
      <c r="D143" s="14">
        <v>6</v>
      </c>
      <c r="E143" s="14">
        <v>3</v>
      </c>
      <c r="F143" s="14">
        <v>0</v>
      </c>
    </row>
    <row r="144" spans="1:6" x14ac:dyDescent="0.25">
      <c r="A144" s="1" t="s">
        <v>377</v>
      </c>
      <c r="B144" s="1" t="s">
        <v>191</v>
      </c>
      <c r="C144" s="14">
        <v>6</v>
      </c>
      <c r="D144" s="14">
        <v>4</v>
      </c>
      <c r="E144" s="14">
        <v>1</v>
      </c>
      <c r="F144" s="14">
        <v>1</v>
      </c>
    </row>
    <row r="145" spans="1:6" x14ac:dyDescent="0.25">
      <c r="A145" s="1" t="s">
        <v>378</v>
      </c>
      <c r="B145" s="1" t="s">
        <v>379</v>
      </c>
      <c r="C145" s="14">
        <v>6</v>
      </c>
      <c r="D145" s="14">
        <v>6</v>
      </c>
      <c r="E145" s="14">
        <v>2</v>
      </c>
      <c r="F145" s="14">
        <v>0</v>
      </c>
    </row>
    <row r="146" spans="1:6" x14ac:dyDescent="0.25">
      <c r="A146" s="1" t="s">
        <v>331</v>
      </c>
      <c r="B146" s="1" t="s">
        <v>317</v>
      </c>
      <c r="C146" s="14">
        <v>1</v>
      </c>
      <c r="D146" s="14">
        <v>0</v>
      </c>
      <c r="E146" s="14">
        <v>0</v>
      </c>
      <c r="F146" s="14">
        <v>0</v>
      </c>
    </row>
    <row r="147" spans="1:6" x14ac:dyDescent="0.25">
      <c r="A147" s="1" t="s">
        <v>332</v>
      </c>
      <c r="B147" s="1" t="s">
        <v>333</v>
      </c>
      <c r="C147" s="14">
        <v>16</v>
      </c>
      <c r="D147" s="14">
        <v>13</v>
      </c>
      <c r="E147" s="14">
        <v>1</v>
      </c>
      <c r="F147" s="14">
        <v>0</v>
      </c>
    </row>
    <row r="148" spans="1:6" x14ac:dyDescent="0.25">
      <c r="A148" s="1" t="s">
        <v>334</v>
      </c>
      <c r="B148" s="1" t="s">
        <v>35</v>
      </c>
      <c r="C148" s="14">
        <v>0</v>
      </c>
      <c r="D148" s="14">
        <v>0</v>
      </c>
      <c r="E148" s="14">
        <v>0</v>
      </c>
      <c r="F148" s="14">
        <v>0</v>
      </c>
    </row>
    <row r="149" spans="1:6" x14ac:dyDescent="0.25">
      <c r="A149" s="1" t="s">
        <v>414</v>
      </c>
      <c r="B149" s="1" t="s">
        <v>184</v>
      </c>
      <c r="C149" s="14">
        <v>17</v>
      </c>
      <c r="D149" s="14">
        <v>15</v>
      </c>
      <c r="E149" s="14">
        <v>5</v>
      </c>
      <c r="F149" s="14">
        <v>0</v>
      </c>
    </row>
    <row r="150" spans="1:6" x14ac:dyDescent="0.25">
      <c r="A150" s="1" t="s">
        <v>335</v>
      </c>
      <c r="B150" s="1" t="s">
        <v>186</v>
      </c>
      <c r="C150" s="14">
        <v>8</v>
      </c>
      <c r="D150" s="14">
        <v>6</v>
      </c>
      <c r="E150" s="14">
        <v>0</v>
      </c>
      <c r="F150" s="14">
        <v>0</v>
      </c>
    </row>
    <row r="151" spans="1:6" x14ac:dyDescent="0.25">
      <c r="A151" s="1" t="s">
        <v>336</v>
      </c>
      <c r="B151" s="1" t="s">
        <v>337</v>
      </c>
      <c r="C151" s="14">
        <v>21</v>
      </c>
      <c r="D151" s="14">
        <v>5</v>
      </c>
      <c r="E151" s="14">
        <v>3</v>
      </c>
      <c r="F151" s="14">
        <v>0</v>
      </c>
    </row>
    <row r="152" spans="1:6" x14ac:dyDescent="0.25">
      <c r="A152" s="1" t="s">
        <v>363</v>
      </c>
      <c r="B152" s="1" t="s">
        <v>189</v>
      </c>
      <c r="C152" s="14">
        <v>3</v>
      </c>
      <c r="D152" s="14">
        <v>2</v>
      </c>
      <c r="E152" s="14">
        <v>0</v>
      </c>
      <c r="F152" s="14">
        <v>1</v>
      </c>
    </row>
    <row r="153" spans="1:6" x14ac:dyDescent="0.25">
      <c r="A153" s="1" t="s">
        <v>460</v>
      </c>
      <c r="B153" s="1" t="s">
        <v>188</v>
      </c>
      <c r="C153" s="14">
        <v>5</v>
      </c>
      <c r="D153" s="14">
        <v>4</v>
      </c>
      <c r="E153" s="14">
        <v>0</v>
      </c>
      <c r="F153" s="14">
        <v>0</v>
      </c>
    </row>
    <row r="154" spans="1:6" x14ac:dyDescent="0.25">
      <c r="A154" s="1" t="s">
        <v>338</v>
      </c>
      <c r="B154" s="1" t="s">
        <v>339</v>
      </c>
      <c r="C154" s="14">
        <v>2</v>
      </c>
      <c r="D154" s="14">
        <v>2</v>
      </c>
      <c r="E154" s="14">
        <v>0</v>
      </c>
      <c r="F154" s="14">
        <v>0</v>
      </c>
    </row>
    <row r="155" spans="1:6" x14ac:dyDescent="0.25">
      <c r="A155" s="1" t="s">
        <v>340</v>
      </c>
      <c r="B155" s="1" t="s">
        <v>341</v>
      </c>
      <c r="C155" s="14">
        <v>5</v>
      </c>
      <c r="D155" s="14">
        <v>5</v>
      </c>
      <c r="E155" s="14">
        <v>2</v>
      </c>
      <c r="F155" s="14">
        <v>0</v>
      </c>
    </row>
    <row r="156" spans="1:6" x14ac:dyDescent="0.25">
      <c r="A156" s="1" t="s">
        <v>415</v>
      </c>
      <c r="B156" s="1" t="s">
        <v>416</v>
      </c>
      <c r="C156" s="14">
        <v>10</v>
      </c>
      <c r="D156" s="14">
        <v>4</v>
      </c>
      <c r="E156" s="14">
        <v>0</v>
      </c>
      <c r="F156" s="14">
        <v>1</v>
      </c>
    </row>
    <row r="157" spans="1:6" x14ac:dyDescent="0.25">
      <c r="A157" s="1" t="s">
        <v>417</v>
      </c>
      <c r="B157" s="1" t="s">
        <v>418</v>
      </c>
      <c r="C157" s="14">
        <v>5</v>
      </c>
      <c r="D157" s="14">
        <v>3</v>
      </c>
      <c r="E157" s="14">
        <v>2</v>
      </c>
      <c r="F157" s="14">
        <v>0</v>
      </c>
    </row>
    <row r="158" spans="1:6" x14ac:dyDescent="0.25">
      <c r="A158" s="1" t="s">
        <v>461</v>
      </c>
      <c r="B158" s="1" t="s">
        <v>182</v>
      </c>
      <c r="C158" s="14">
        <v>5</v>
      </c>
      <c r="D158" s="14">
        <v>2</v>
      </c>
      <c r="E158" s="14">
        <v>1</v>
      </c>
      <c r="F158" s="14">
        <v>0</v>
      </c>
    </row>
    <row r="159" spans="1:6" x14ac:dyDescent="0.25">
      <c r="A159" s="1" t="s">
        <v>462</v>
      </c>
      <c r="B159" s="1" t="s">
        <v>183</v>
      </c>
      <c r="C159" s="14">
        <v>14</v>
      </c>
      <c r="D159" s="14">
        <v>14</v>
      </c>
      <c r="E159" s="14">
        <v>6</v>
      </c>
      <c r="F159" s="14">
        <v>1</v>
      </c>
    </row>
    <row r="160" spans="1:6" x14ac:dyDescent="0.25">
      <c r="A160" s="1" t="s">
        <v>463</v>
      </c>
      <c r="B160" s="1" t="s">
        <v>184</v>
      </c>
      <c r="C160" s="14">
        <v>3</v>
      </c>
      <c r="D160" s="14">
        <v>2</v>
      </c>
      <c r="E160" s="14">
        <v>1</v>
      </c>
      <c r="F160" s="14">
        <v>0</v>
      </c>
    </row>
    <row r="161" spans="1:6" x14ac:dyDescent="0.25">
      <c r="A161" s="1" t="s">
        <v>464</v>
      </c>
      <c r="B161" s="1" t="s">
        <v>186</v>
      </c>
      <c r="C161" s="14">
        <v>8</v>
      </c>
      <c r="D161" s="14">
        <v>6</v>
      </c>
      <c r="E161" s="14">
        <v>1</v>
      </c>
      <c r="F161" s="14">
        <v>0</v>
      </c>
    </row>
    <row r="162" spans="1:6" x14ac:dyDescent="0.25">
      <c r="A162" s="1" t="s">
        <v>465</v>
      </c>
      <c r="B162" s="1" t="s">
        <v>28</v>
      </c>
      <c r="C162" s="14">
        <v>5</v>
      </c>
      <c r="D162" s="14">
        <v>3</v>
      </c>
      <c r="E162" s="14">
        <v>1</v>
      </c>
      <c r="F162" s="14">
        <v>0</v>
      </c>
    </row>
    <row r="163" spans="1:6" x14ac:dyDescent="0.25">
      <c r="A163" s="1" t="s">
        <v>466</v>
      </c>
      <c r="B163" s="1" t="s">
        <v>467</v>
      </c>
      <c r="C163" s="14">
        <v>2</v>
      </c>
      <c r="D163" s="14">
        <v>1</v>
      </c>
      <c r="E163" s="14">
        <v>1</v>
      </c>
      <c r="F163" s="14">
        <v>1</v>
      </c>
    </row>
    <row r="164" spans="1:6" x14ac:dyDescent="0.25">
      <c r="A164" s="1" t="s">
        <v>304</v>
      </c>
      <c r="B164" s="1" t="s">
        <v>243</v>
      </c>
      <c r="C164" s="14">
        <v>1</v>
      </c>
      <c r="D164" s="14">
        <v>2</v>
      </c>
      <c r="E164" s="14">
        <v>3</v>
      </c>
      <c r="F164" s="14">
        <v>5</v>
      </c>
    </row>
    <row r="165" spans="1:6" x14ac:dyDescent="0.25">
      <c r="A165" s="1" t="s">
        <v>626</v>
      </c>
      <c r="B165" s="1" t="s">
        <v>29</v>
      </c>
      <c r="C165" s="14">
        <v>13</v>
      </c>
      <c r="D165" s="14">
        <v>8</v>
      </c>
      <c r="E165" s="14">
        <v>6</v>
      </c>
      <c r="F165" s="14">
        <v>0</v>
      </c>
    </row>
    <row r="166" spans="1:6" x14ac:dyDescent="0.25">
      <c r="A166" s="1" t="s">
        <v>342</v>
      </c>
      <c r="B166" s="1" t="s">
        <v>28</v>
      </c>
      <c r="C166" s="14">
        <v>8</v>
      </c>
      <c r="D166" s="14">
        <v>5</v>
      </c>
      <c r="E166" s="14">
        <v>2</v>
      </c>
      <c r="F166" s="14">
        <v>0</v>
      </c>
    </row>
    <row r="167" spans="1:6" x14ac:dyDescent="0.25">
      <c r="A167" s="1" t="s">
        <v>343</v>
      </c>
      <c r="B167" s="1" t="s">
        <v>178</v>
      </c>
      <c r="C167" s="14">
        <v>1</v>
      </c>
      <c r="D167" s="14">
        <v>1</v>
      </c>
      <c r="E167" s="14">
        <v>0</v>
      </c>
      <c r="F167" s="14">
        <v>0</v>
      </c>
    </row>
    <row r="168" spans="1:6" x14ac:dyDescent="0.25">
      <c r="A168" s="1" t="s">
        <v>364</v>
      </c>
      <c r="B168" s="1" t="s">
        <v>243</v>
      </c>
      <c r="C168" s="14">
        <v>2</v>
      </c>
      <c r="D168" s="14">
        <v>2</v>
      </c>
      <c r="E168" s="14">
        <v>1</v>
      </c>
      <c r="F168" s="14">
        <v>0</v>
      </c>
    </row>
    <row r="169" spans="1:6" x14ac:dyDescent="0.25">
      <c r="A169" s="1" t="s">
        <v>633</v>
      </c>
      <c r="B169" s="1" t="s">
        <v>185</v>
      </c>
      <c r="C169" s="14">
        <v>2</v>
      </c>
      <c r="D169" s="14">
        <v>2</v>
      </c>
      <c r="E169" s="14">
        <v>0</v>
      </c>
      <c r="F169" s="14">
        <v>0</v>
      </c>
    </row>
    <row r="170" spans="1:6" x14ac:dyDescent="0.25">
      <c r="A170" s="1" t="s">
        <v>344</v>
      </c>
      <c r="B170" s="1" t="s">
        <v>190</v>
      </c>
      <c r="C170" s="14">
        <v>8</v>
      </c>
      <c r="D170" s="14">
        <v>7</v>
      </c>
      <c r="E170" s="14">
        <v>0</v>
      </c>
      <c r="F170" s="14">
        <v>0</v>
      </c>
    </row>
    <row r="171" spans="1:6" x14ac:dyDescent="0.25">
      <c r="A171" s="1" t="s">
        <v>365</v>
      </c>
      <c r="B171" s="1" t="s">
        <v>35</v>
      </c>
      <c r="C171" s="14">
        <v>11</v>
      </c>
      <c r="D171" s="14">
        <v>11</v>
      </c>
      <c r="E171" s="14">
        <v>1</v>
      </c>
      <c r="F171" s="14">
        <v>0</v>
      </c>
    </row>
    <row r="172" spans="1:6" x14ac:dyDescent="0.25">
      <c r="A172" s="1" t="s">
        <v>380</v>
      </c>
      <c r="B172" s="1" t="s">
        <v>317</v>
      </c>
      <c r="C172" s="14">
        <v>13</v>
      </c>
      <c r="D172" s="14">
        <v>9</v>
      </c>
      <c r="E172" s="14">
        <v>0</v>
      </c>
      <c r="F172" s="14">
        <v>0</v>
      </c>
    </row>
    <row r="173" spans="1:6" x14ac:dyDescent="0.25">
      <c r="A173" s="1" t="s">
        <v>345</v>
      </c>
      <c r="B173" s="1" t="s">
        <v>190</v>
      </c>
      <c r="C173" s="14">
        <v>0</v>
      </c>
      <c r="D173" s="14">
        <v>0</v>
      </c>
      <c r="E173" s="14">
        <v>0</v>
      </c>
      <c r="F173" s="14">
        <v>0</v>
      </c>
    </row>
    <row r="174" spans="1:6" x14ac:dyDescent="0.25">
      <c r="A174" s="1" t="s">
        <v>419</v>
      </c>
      <c r="B174" s="1" t="s">
        <v>198</v>
      </c>
      <c r="C174" s="14">
        <v>3</v>
      </c>
      <c r="D174" s="14">
        <v>2</v>
      </c>
      <c r="E174" s="14">
        <v>0</v>
      </c>
      <c r="F174" s="14">
        <v>0</v>
      </c>
    </row>
    <row r="175" spans="1:6" x14ac:dyDescent="0.25">
      <c r="A175" s="1" t="s">
        <v>420</v>
      </c>
      <c r="B175" s="1" t="s">
        <v>421</v>
      </c>
      <c r="C175" s="14">
        <v>7</v>
      </c>
      <c r="D175" s="14">
        <v>2</v>
      </c>
      <c r="E175" s="14">
        <v>0</v>
      </c>
      <c r="F175" s="14">
        <v>0</v>
      </c>
    </row>
    <row r="176" spans="1:6" x14ac:dyDescent="0.25">
      <c r="A176" s="1" t="s">
        <v>468</v>
      </c>
      <c r="B176" s="1" t="s">
        <v>179</v>
      </c>
      <c r="C176" s="14">
        <v>12</v>
      </c>
      <c r="D176" s="14">
        <v>10</v>
      </c>
      <c r="E176" s="14">
        <v>5</v>
      </c>
      <c r="F176" s="14">
        <v>0</v>
      </c>
    </row>
    <row r="177" spans="1:6" x14ac:dyDescent="0.25">
      <c r="A177" s="1" t="s">
        <v>638</v>
      </c>
      <c r="B177" s="1" t="s">
        <v>436</v>
      </c>
      <c r="C177" s="14">
        <v>9</v>
      </c>
      <c r="D177" s="14">
        <v>4</v>
      </c>
      <c r="E177" s="14">
        <v>2</v>
      </c>
      <c r="F177" s="14">
        <v>1</v>
      </c>
    </row>
    <row r="178" spans="1:6" x14ac:dyDescent="0.25">
      <c r="A178" s="1" t="s">
        <v>634</v>
      </c>
      <c r="B178" s="1" t="s">
        <v>35</v>
      </c>
      <c r="C178" s="14">
        <v>4</v>
      </c>
      <c r="D178" s="14">
        <v>3</v>
      </c>
      <c r="E178" s="14">
        <v>0</v>
      </c>
      <c r="F178" s="14">
        <v>0</v>
      </c>
    </row>
    <row r="179" spans="1:6" x14ac:dyDescent="0.25">
      <c r="A179" s="1" t="s">
        <v>469</v>
      </c>
      <c r="B179" s="1" t="s">
        <v>188</v>
      </c>
      <c r="C179" s="14">
        <v>0</v>
      </c>
      <c r="D179" s="14">
        <v>0</v>
      </c>
      <c r="E179" s="14">
        <v>0</v>
      </c>
      <c r="F179" s="14">
        <v>0</v>
      </c>
    </row>
    <row r="180" spans="1:6" x14ac:dyDescent="0.25">
      <c r="A180" s="1" t="s">
        <v>470</v>
      </c>
      <c r="B180" s="1" t="s">
        <v>183</v>
      </c>
      <c r="C180" s="14">
        <v>14</v>
      </c>
      <c r="D180" s="14">
        <v>14</v>
      </c>
      <c r="E180" s="14">
        <v>6</v>
      </c>
      <c r="F180" s="14">
        <v>1</v>
      </c>
    </row>
    <row r="181" spans="1:6" x14ac:dyDescent="0.25">
      <c r="A181" s="1" t="s">
        <v>305</v>
      </c>
      <c r="B181" s="1" t="s">
        <v>244</v>
      </c>
      <c r="C181" s="14">
        <v>1</v>
      </c>
      <c r="D181" s="14">
        <v>2</v>
      </c>
      <c r="E181" s="14">
        <v>3</v>
      </c>
      <c r="F181" s="14">
        <v>6</v>
      </c>
    </row>
    <row r="182" spans="1:6" x14ac:dyDescent="0.25">
      <c r="A182" s="1" t="s">
        <v>627</v>
      </c>
      <c r="B182" s="1" t="s">
        <v>31</v>
      </c>
      <c r="C182" s="14">
        <v>5</v>
      </c>
      <c r="D182" s="14">
        <v>5</v>
      </c>
      <c r="E182" s="14">
        <v>2</v>
      </c>
      <c r="F182" s="14">
        <v>0</v>
      </c>
    </row>
    <row r="183" spans="1:6" x14ac:dyDescent="0.25">
      <c r="A183" s="1" t="s">
        <v>635</v>
      </c>
      <c r="B183" s="1" t="s">
        <v>188</v>
      </c>
      <c r="C183" s="14">
        <v>7</v>
      </c>
      <c r="D183" s="14">
        <v>4</v>
      </c>
      <c r="E183" s="14">
        <v>3</v>
      </c>
      <c r="F183" s="14">
        <v>0</v>
      </c>
    </row>
    <row r="184" spans="1:6" x14ac:dyDescent="0.25">
      <c r="A184" s="1" t="s">
        <v>306</v>
      </c>
      <c r="B184" s="1" t="s">
        <v>182</v>
      </c>
      <c r="C184" s="14">
        <v>1</v>
      </c>
      <c r="D184" s="14">
        <v>2</v>
      </c>
      <c r="E184" s="14">
        <v>3</v>
      </c>
      <c r="F184" s="14">
        <v>5</v>
      </c>
    </row>
    <row r="185" spans="1:6" x14ac:dyDescent="0.25">
      <c r="A185" s="1" t="s">
        <v>489</v>
      </c>
      <c r="B185" s="1" t="s">
        <v>416</v>
      </c>
      <c r="C185" s="14">
        <v>10</v>
      </c>
      <c r="D185" s="14">
        <v>2</v>
      </c>
      <c r="E185" s="14">
        <v>1</v>
      </c>
      <c r="F185" s="14">
        <v>1</v>
      </c>
    </row>
    <row r="186" spans="1:6" x14ac:dyDescent="0.25">
      <c r="A186" s="1" t="s">
        <v>490</v>
      </c>
      <c r="B186" s="1" t="s">
        <v>386</v>
      </c>
      <c r="C186" s="14">
        <v>3</v>
      </c>
      <c r="D186" s="14">
        <v>2</v>
      </c>
      <c r="E186" s="14">
        <v>0</v>
      </c>
      <c r="F186" s="14">
        <v>0</v>
      </c>
    </row>
    <row r="187" spans="1:6" x14ac:dyDescent="0.25">
      <c r="A187" s="1" t="s">
        <v>491</v>
      </c>
      <c r="B187" s="1" t="s">
        <v>184</v>
      </c>
      <c r="C187" s="14">
        <v>9</v>
      </c>
      <c r="D187" s="14">
        <v>7</v>
      </c>
      <c r="E187" s="14">
        <v>1</v>
      </c>
      <c r="F187" s="14">
        <v>0</v>
      </c>
    </row>
    <row r="188" spans="1:6" x14ac:dyDescent="0.25">
      <c r="A188" s="1" t="s">
        <v>492</v>
      </c>
      <c r="B188" s="1" t="s">
        <v>182</v>
      </c>
      <c r="C188" s="14">
        <v>14</v>
      </c>
      <c r="D188" s="14">
        <v>7</v>
      </c>
      <c r="E188" s="14">
        <v>0</v>
      </c>
      <c r="F188" s="14">
        <v>0</v>
      </c>
    </row>
    <row r="189" spans="1:6" x14ac:dyDescent="0.25">
      <c r="A189" s="1" t="s">
        <v>493</v>
      </c>
      <c r="B189" s="1" t="s">
        <v>194</v>
      </c>
      <c r="C189" s="14">
        <v>14</v>
      </c>
      <c r="D189" s="14">
        <v>14</v>
      </c>
      <c r="E189" s="14">
        <v>3</v>
      </c>
      <c r="F189" s="14">
        <v>0</v>
      </c>
    </row>
    <row r="190" spans="1:6" x14ac:dyDescent="0.25">
      <c r="A190" s="1" t="s">
        <v>494</v>
      </c>
      <c r="B190" s="1" t="s">
        <v>194</v>
      </c>
      <c r="C190" s="14">
        <v>5</v>
      </c>
      <c r="D190" s="14">
        <v>5</v>
      </c>
      <c r="E190" s="14">
        <v>3</v>
      </c>
      <c r="F190" s="14">
        <v>0</v>
      </c>
    </row>
    <row r="191" spans="1:6" x14ac:dyDescent="0.25">
      <c r="A191" s="1" t="s">
        <v>605</v>
      </c>
      <c r="B191" s="1" t="s">
        <v>35</v>
      </c>
      <c r="C191" s="14">
        <v>4</v>
      </c>
      <c r="D191" s="14">
        <v>2</v>
      </c>
      <c r="E191" s="14">
        <v>2</v>
      </c>
      <c r="F191" s="14">
        <v>0</v>
      </c>
    </row>
    <row r="192" spans="1:6" x14ac:dyDescent="0.25">
      <c r="A192" s="1" t="s">
        <v>495</v>
      </c>
      <c r="B192" s="1" t="s">
        <v>314</v>
      </c>
      <c r="C192" s="14">
        <v>4</v>
      </c>
      <c r="D192" s="14">
        <v>4</v>
      </c>
      <c r="E192" s="14">
        <v>2</v>
      </c>
      <c r="F192" s="14">
        <v>1</v>
      </c>
    </row>
    <row r="193" spans="1:6" x14ac:dyDescent="0.25">
      <c r="A193" s="1" t="s">
        <v>496</v>
      </c>
      <c r="B193" s="1" t="s">
        <v>195</v>
      </c>
      <c r="C193" s="14">
        <v>8</v>
      </c>
      <c r="D193" s="14">
        <v>1</v>
      </c>
      <c r="E193" s="14">
        <v>2</v>
      </c>
      <c r="F193" s="14">
        <v>1</v>
      </c>
    </row>
    <row r="194" spans="1:6" x14ac:dyDescent="0.25">
      <c r="A194" s="1" t="s">
        <v>606</v>
      </c>
      <c r="B194" s="1" t="s">
        <v>29</v>
      </c>
      <c r="C194" s="14">
        <v>23</v>
      </c>
      <c r="D194" s="14">
        <v>17</v>
      </c>
      <c r="E194" s="14">
        <v>7</v>
      </c>
      <c r="F194" s="14">
        <v>0</v>
      </c>
    </row>
    <row r="195" spans="1:6" x14ac:dyDescent="0.25">
      <c r="A195" s="1" t="s">
        <v>497</v>
      </c>
      <c r="B195" s="1" t="s">
        <v>498</v>
      </c>
      <c r="C195" s="14">
        <v>10</v>
      </c>
      <c r="D195" s="14">
        <v>6</v>
      </c>
      <c r="E195" s="14">
        <v>4</v>
      </c>
      <c r="F195" s="14">
        <v>0</v>
      </c>
    </row>
    <row r="196" spans="1:6" x14ac:dyDescent="0.25">
      <c r="A196" s="1" t="s">
        <v>499</v>
      </c>
      <c r="B196" s="1" t="s">
        <v>186</v>
      </c>
      <c r="C196" s="14">
        <v>6</v>
      </c>
      <c r="D196" s="14">
        <v>6</v>
      </c>
      <c r="E196" s="14">
        <v>0</v>
      </c>
      <c r="F196" s="14">
        <v>0</v>
      </c>
    </row>
    <row r="197" spans="1:6" x14ac:dyDescent="0.25">
      <c r="A197" s="1" t="s">
        <v>500</v>
      </c>
      <c r="B197" s="1" t="s">
        <v>35</v>
      </c>
      <c r="C197" s="14">
        <v>8</v>
      </c>
      <c r="D197" s="14">
        <v>7</v>
      </c>
      <c r="E197" s="14">
        <v>0</v>
      </c>
      <c r="F197" s="14">
        <v>0</v>
      </c>
    </row>
    <row r="198" spans="1:6" x14ac:dyDescent="0.25">
      <c r="A198" s="1" t="s">
        <v>636</v>
      </c>
      <c r="B198" s="1" t="s">
        <v>190</v>
      </c>
      <c r="C198" s="14">
        <v>5</v>
      </c>
      <c r="D198" s="14">
        <v>5</v>
      </c>
      <c r="E198" s="14">
        <v>3</v>
      </c>
      <c r="F198" s="14">
        <v>0</v>
      </c>
    </row>
    <row r="199" spans="1:6" x14ac:dyDescent="0.25">
      <c r="A199" s="1" t="s">
        <v>501</v>
      </c>
      <c r="B199" s="1" t="s">
        <v>30</v>
      </c>
      <c r="C199" s="14">
        <v>7</v>
      </c>
      <c r="D199" s="14">
        <v>4</v>
      </c>
      <c r="E199" s="14">
        <v>0</v>
      </c>
      <c r="F199" s="14">
        <v>0</v>
      </c>
    </row>
    <row r="200" spans="1:6" x14ac:dyDescent="0.25">
      <c r="A200" s="1" t="s">
        <v>502</v>
      </c>
      <c r="B200" s="1" t="s">
        <v>183</v>
      </c>
      <c r="C200" s="14">
        <v>13</v>
      </c>
      <c r="D200" s="14">
        <v>12</v>
      </c>
      <c r="E200" s="14">
        <v>3</v>
      </c>
      <c r="F200" s="14">
        <v>1</v>
      </c>
    </row>
    <row r="201" spans="1:6" x14ac:dyDescent="0.25">
      <c r="A201" s="1" t="s">
        <v>503</v>
      </c>
      <c r="B201" s="1" t="s">
        <v>188</v>
      </c>
      <c r="C201" s="14">
        <v>12</v>
      </c>
      <c r="D201" s="14">
        <v>10</v>
      </c>
      <c r="E201" s="14">
        <v>7</v>
      </c>
      <c r="F201" s="14">
        <v>0</v>
      </c>
    </row>
    <row r="202" spans="1:6" x14ac:dyDescent="0.25">
      <c r="A202" s="1" t="s">
        <v>607</v>
      </c>
      <c r="B202" s="1" t="s">
        <v>182</v>
      </c>
      <c r="C202" s="14">
        <v>8</v>
      </c>
      <c r="D202" s="14">
        <v>8</v>
      </c>
      <c r="E202" s="14">
        <v>0</v>
      </c>
      <c r="F202" s="14">
        <v>0</v>
      </c>
    </row>
    <row r="203" spans="1:6" x14ac:dyDescent="0.25">
      <c r="A203" s="1" t="s">
        <v>504</v>
      </c>
      <c r="B203" s="1" t="s">
        <v>184</v>
      </c>
      <c r="C203" s="14">
        <v>2</v>
      </c>
      <c r="D203" s="14">
        <v>4</v>
      </c>
      <c r="E203" s="14">
        <v>0</v>
      </c>
      <c r="F203" s="14">
        <v>0</v>
      </c>
    </row>
    <row r="204" spans="1:6" x14ac:dyDescent="0.25">
      <c r="A204" s="1" t="s">
        <v>608</v>
      </c>
      <c r="B204" s="1" t="s">
        <v>183</v>
      </c>
      <c r="C204" s="14">
        <v>13</v>
      </c>
      <c r="D204" s="14">
        <v>13</v>
      </c>
      <c r="E204" s="14">
        <v>7</v>
      </c>
      <c r="F204" s="14">
        <v>0</v>
      </c>
    </row>
    <row r="205" spans="1:6" x14ac:dyDescent="0.25">
      <c r="A205" s="1" t="s">
        <v>505</v>
      </c>
      <c r="B205" s="1" t="s">
        <v>30</v>
      </c>
      <c r="C205" s="14">
        <v>0</v>
      </c>
      <c r="D205" s="14">
        <v>0</v>
      </c>
      <c r="E205" s="14">
        <v>0</v>
      </c>
      <c r="F205" s="14">
        <v>0</v>
      </c>
    </row>
    <row r="206" spans="1:6" x14ac:dyDescent="0.25">
      <c r="A206" s="1" t="s">
        <v>506</v>
      </c>
      <c r="B206" s="1" t="s">
        <v>212</v>
      </c>
      <c r="C206" s="14">
        <v>8</v>
      </c>
      <c r="D206" s="14">
        <v>6</v>
      </c>
      <c r="E206" s="14">
        <v>1</v>
      </c>
      <c r="F206" s="14">
        <v>0</v>
      </c>
    </row>
    <row r="207" spans="1:6" x14ac:dyDescent="0.25">
      <c r="A207" s="1" t="s">
        <v>507</v>
      </c>
      <c r="B207" s="1" t="s">
        <v>317</v>
      </c>
      <c r="C207" s="14">
        <v>12</v>
      </c>
      <c r="D207" s="14">
        <v>9</v>
      </c>
      <c r="E207" s="14">
        <v>1</v>
      </c>
      <c r="F207" s="14">
        <v>1</v>
      </c>
    </row>
    <row r="208" spans="1:6" x14ac:dyDescent="0.25">
      <c r="A208" s="1" t="s">
        <v>508</v>
      </c>
      <c r="B208" s="1" t="s">
        <v>182</v>
      </c>
      <c r="C208" s="14">
        <v>1</v>
      </c>
      <c r="D208" s="14">
        <v>0</v>
      </c>
      <c r="E208" s="14">
        <v>0</v>
      </c>
      <c r="F208" s="14">
        <v>0</v>
      </c>
    </row>
    <row r="209" spans="1:6" x14ac:dyDescent="0.25">
      <c r="A209" s="1" t="s">
        <v>509</v>
      </c>
      <c r="B209" s="1" t="s">
        <v>28</v>
      </c>
      <c r="C209" s="14">
        <v>5</v>
      </c>
      <c r="D209" s="14">
        <v>2</v>
      </c>
      <c r="E209" s="14">
        <v>2</v>
      </c>
      <c r="F209" s="14">
        <v>1</v>
      </c>
    </row>
    <row r="210" spans="1:6" x14ac:dyDescent="0.25">
      <c r="A210" s="1" t="s">
        <v>510</v>
      </c>
      <c r="B210" s="1" t="s">
        <v>186</v>
      </c>
      <c r="C210" s="14">
        <v>6</v>
      </c>
      <c r="D210" s="14">
        <v>4</v>
      </c>
      <c r="E210" s="14">
        <v>2</v>
      </c>
      <c r="F210" s="14">
        <v>1</v>
      </c>
    </row>
    <row r="211" spans="1:6" x14ac:dyDescent="0.25">
      <c r="A211" s="1" t="s">
        <v>609</v>
      </c>
      <c r="B211" s="1" t="s">
        <v>186</v>
      </c>
      <c r="C211" s="14">
        <v>3</v>
      </c>
      <c r="D211" s="14">
        <v>3</v>
      </c>
      <c r="E211" s="14">
        <v>3</v>
      </c>
      <c r="F211" s="14">
        <v>1</v>
      </c>
    </row>
    <row r="212" spans="1:6" x14ac:dyDescent="0.25">
      <c r="A212" s="1" t="s">
        <v>511</v>
      </c>
      <c r="B212" s="1" t="s">
        <v>184</v>
      </c>
      <c r="C212" s="14">
        <v>9</v>
      </c>
      <c r="D212" s="14">
        <v>9</v>
      </c>
      <c r="E212" s="14">
        <v>2</v>
      </c>
      <c r="F212" s="14">
        <v>0</v>
      </c>
    </row>
    <row r="213" spans="1:6" x14ac:dyDescent="0.25">
      <c r="A213" s="1" t="s">
        <v>512</v>
      </c>
      <c r="B213" s="1" t="s">
        <v>31</v>
      </c>
      <c r="C213" s="14">
        <v>6</v>
      </c>
      <c r="D213" s="14">
        <v>6</v>
      </c>
      <c r="E213" s="14">
        <v>1</v>
      </c>
      <c r="F213" s="14">
        <v>0</v>
      </c>
    </row>
    <row r="214" spans="1:6" x14ac:dyDescent="0.25">
      <c r="A214" s="1" t="s">
        <v>513</v>
      </c>
      <c r="B214" s="1" t="s">
        <v>29</v>
      </c>
      <c r="C214" s="14">
        <v>13</v>
      </c>
      <c r="D214" s="14">
        <v>5</v>
      </c>
      <c r="E214" s="14">
        <v>6</v>
      </c>
      <c r="F214" s="14">
        <v>0</v>
      </c>
    </row>
    <row r="215" spans="1:6" x14ac:dyDescent="0.25">
      <c r="A215" s="1" t="s">
        <v>514</v>
      </c>
      <c r="B215" s="1" t="s">
        <v>186</v>
      </c>
      <c r="C215" s="14">
        <v>12</v>
      </c>
      <c r="D215" s="14">
        <v>11</v>
      </c>
      <c r="E215" s="14">
        <v>5</v>
      </c>
      <c r="F215" s="14">
        <v>0</v>
      </c>
    </row>
    <row r="216" spans="1:6" x14ac:dyDescent="0.25">
      <c r="A216" s="1" t="s">
        <v>515</v>
      </c>
      <c r="B216" s="1" t="s">
        <v>184</v>
      </c>
      <c r="C216" s="14">
        <v>6</v>
      </c>
      <c r="D216" s="14">
        <v>6</v>
      </c>
      <c r="E216" s="14">
        <v>4</v>
      </c>
      <c r="F216" s="14">
        <v>0</v>
      </c>
    </row>
    <row r="217" spans="1:6" x14ac:dyDescent="0.25">
      <c r="A217" s="1" t="s">
        <v>516</v>
      </c>
      <c r="B217" s="1" t="s">
        <v>30</v>
      </c>
      <c r="C217" s="14">
        <v>4</v>
      </c>
      <c r="D217" s="14">
        <v>4</v>
      </c>
      <c r="E217" s="14">
        <v>0</v>
      </c>
      <c r="F217" s="14">
        <v>0</v>
      </c>
    </row>
    <row r="218" spans="1:6" x14ac:dyDescent="0.25">
      <c r="A218" s="1" t="s">
        <v>517</v>
      </c>
      <c r="B218" s="1" t="s">
        <v>28</v>
      </c>
      <c r="C218" s="14">
        <v>8</v>
      </c>
      <c r="D218" s="14">
        <v>4</v>
      </c>
      <c r="E218" s="14">
        <v>2</v>
      </c>
      <c r="F218" s="14">
        <v>0</v>
      </c>
    </row>
    <row r="219" spans="1:6" x14ac:dyDescent="0.25">
      <c r="A219" s="1" t="s">
        <v>610</v>
      </c>
      <c r="B219" s="1" t="s">
        <v>185</v>
      </c>
      <c r="C219" s="14">
        <v>2</v>
      </c>
      <c r="D219" s="14">
        <v>2</v>
      </c>
      <c r="E219" s="14">
        <v>0</v>
      </c>
      <c r="F219" s="14">
        <v>0</v>
      </c>
    </row>
    <row r="220" spans="1:6" x14ac:dyDescent="0.25">
      <c r="A220" s="1" t="s">
        <v>611</v>
      </c>
      <c r="B220" s="1" t="s">
        <v>612</v>
      </c>
      <c r="C220" s="14">
        <v>10</v>
      </c>
      <c r="D220" s="14">
        <v>9</v>
      </c>
      <c r="E220" s="14">
        <v>0</v>
      </c>
      <c r="F220" s="14">
        <v>0</v>
      </c>
    </row>
    <row r="221" spans="1:6" x14ac:dyDescent="0.25">
      <c r="A221" s="1" t="s">
        <v>518</v>
      </c>
      <c r="B221" s="1" t="s">
        <v>35</v>
      </c>
      <c r="C221" s="14">
        <v>14</v>
      </c>
      <c r="D221" s="14">
        <v>13</v>
      </c>
      <c r="E221" s="14">
        <v>5</v>
      </c>
      <c r="F221" s="14">
        <v>0</v>
      </c>
    </row>
    <row r="222" spans="1:6" x14ac:dyDescent="0.25">
      <c r="A222" s="1" t="s">
        <v>519</v>
      </c>
      <c r="B222" s="1" t="s">
        <v>181</v>
      </c>
      <c r="C222" s="14">
        <v>6</v>
      </c>
      <c r="D222" s="14">
        <v>4</v>
      </c>
      <c r="E222" s="14">
        <v>2</v>
      </c>
      <c r="F222" s="14">
        <v>0</v>
      </c>
    </row>
    <row r="223" spans="1:6" x14ac:dyDescent="0.25">
      <c r="A223" s="1" t="s">
        <v>520</v>
      </c>
      <c r="B223" s="1" t="s">
        <v>188</v>
      </c>
      <c r="C223" s="14">
        <v>7</v>
      </c>
      <c r="D223" s="14">
        <v>5</v>
      </c>
      <c r="E223" s="14">
        <v>1</v>
      </c>
      <c r="F223" s="14">
        <v>1</v>
      </c>
    </row>
    <row r="224" spans="1:6" x14ac:dyDescent="0.25">
      <c r="A224" s="1" t="s">
        <v>521</v>
      </c>
      <c r="B224" s="1" t="s">
        <v>31</v>
      </c>
      <c r="C224" s="14">
        <v>6</v>
      </c>
      <c r="D224" s="14">
        <v>5</v>
      </c>
      <c r="E224" s="14">
        <v>2</v>
      </c>
      <c r="F224" s="14">
        <v>0</v>
      </c>
    </row>
    <row r="225" spans="1:6" x14ac:dyDescent="0.25">
      <c r="A225" s="1" t="s">
        <v>522</v>
      </c>
      <c r="B225" s="1" t="s">
        <v>179</v>
      </c>
      <c r="C225" s="14">
        <v>8</v>
      </c>
      <c r="D225" s="14">
        <v>6</v>
      </c>
      <c r="E225" s="14">
        <v>2</v>
      </c>
      <c r="F225" s="14">
        <v>0</v>
      </c>
    </row>
    <row r="226" spans="1:6" x14ac:dyDescent="0.25">
      <c r="A226" s="1" t="s">
        <v>523</v>
      </c>
      <c r="B226" s="1" t="s">
        <v>181</v>
      </c>
      <c r="C226" s="14">
        <v>16</v>
      </c>
      <c r="D226" s="14">
        <v>11</v>
      </c>
      <c r="E226" s="14">
        <v>2</v>
      </c>
      <c r="F226" s="14">
        <v>0</v>
      </c>
    </row>
    <row r="227" spans="1:6" x14ac:dyDescent="0.25">
      <c r="A227" s="1" t="s">
        <v>524</v>
      </c>
      <c r="B227" s="1" t="s">
        <v>196</v>
      </c>
      <c r="C227" s="14">
        <v>9</v>
      </c>
      <c r="D227" s="14">
        <v>8</v>
      </c>
      <c r="E227" s="14">
        <v>2</v>
      </c>
      <c r="F227" s="14">
        <v>0</v>
      </c>
    </row>
    <row r="228" spans="1:6" x14ac:dyDescent="0.25">
      <c r="A228" s="1" t="s">
        <v>525</v>
      </c>
      <c r="B228" s="1" t="s">
        <v>186</v>
      </c>
      <c r="C228" s="14">
        <v>13</v>
      </c>
      <c r="D228" s="14">
        <v>8</v>
      </c>
      <c r="E228" s="14">
        <v>3</v>
      </c>
      <c r="F228" s="14">
        <v>2</v>
      </c>
    </row>
    <row r="229" spans="1:6" x14ac:dyDescent="0.25">
      <c r="A229" s="1" t="s">
        <v>526</v>
      </c>
      <c r="B229" s="1" t="s">
        <v>179</v>
      </c>
      <c r="C229" s="14">
        <v>11</v>
      </c>
      <c r="D229" s="14">
        <v>10</v>
      </c>
      <c r="E229" s="14">
        <v>2</v>
      </c>
      <c r="F229" s="14">
        <v>0</v>
      </c>
    </row>
    <row r="230" spans="1:6" x14ac:dyDescent="0.25">
      <c r="A230" s="1" t="s">
        <v>527</v>
      </c>
      <c r="B230" s="1" t="s">
        <v>28</v>
      </c>
      <c r="C230" s="14">
        <v>8</v>
      </c>
      <c r="D230" s="14">
        <v>8</v>
      </c>
      <c r="E230" s="14">
        <v>1</v>
      </c>
      <c r="F230" s="14">
        <v>0</v>
      </c>
    </row>
    <row r="231" spans="1:6" x14ac:dyDescent="0.25">
      <c r="A231" s="1" t="s">
        <v>528</v>
      </c>
      <c r="B231" s="1">
        <v>0</v>
      </c>
      <c r="C231" s="14">
        <v>7</v>
      </c>
      <c r="D231" s="14">
        <v>3</v>
      </c>
      <c r="E231" s="14">
        <v>2</v>
      </c>
      <c r="F231" s="14">
        <v>0</v>
      </c>
    </row>
    <row r="232" spans="1:6" x14ac:dyDescent="0.25">
      <c r="A232" s="1" t="s">
        <v>529</v>
      </c>
      <c r="B232" s="1" t="s">
        <v>184</v>
      </c>
      <c r="C232" s="14">
        <v>15</v>
      </c>
      <c r="D232" s="14">
        <v>14</v>
      </c>
      <c r="E232" s="14">
        <v>8</v>
      </c>
      <c r="F232" s="14">
        <v>0</v>
      </c>
    </row>
    <row r="233" spans="1:6" x14ac:dyDescent="0.25">
      <c r="A233" s="1" t="s">
        <v>613</v>
      </c>
      <c r="B233" s="1" t="s">
        <v>181</v>
      </c>
      <c r="C233" s="14">
        <v>9</v>
      </c>
      <c r="D233" s="14">
        <v>7</v>
      </c>
      <c r="E233" s="14">
        <v>3</v>
      </c>
      <c r="F233" s="14">
        <v>0</v>
      </c>
    </row>
    <row r="234" spans="1:6" x14ac:dyDescent="0.25">
      <c r="A234" s="1" t="s">
        <v>530</v>
      </c>
      <c r="B234" s="1" t="s">
        <v>29</v>
      </c>
      <c r="C234" s="14">
        <v>6</v>
      </c>
      <c r="D234" s="14">
        <v>5</v>
      </c>
      <c r="E234" s="14">
        <v>0</v>
      </c>
      <c r="F234" s="14">
        <v>1</v>
      </c>
    </row>
    <row r="235" spans="1:6" x14ac:dyDescent="0.25">
      <c r="A235" s="1" t="s">
        <v>614</v>
      </c>
      <c r="B235" s="1" t="s">
        <v>189</v>
      </c>
      <c r="C235" s="14">
        <v>9</v>
      </c>
      <c r="D235" s="14">
        <v>7</v>
      </c>
      <c r="E235" s="14">
        <v>2</v>
      </c>
      <c r="F235" s="14">
        <v>2</v>
      </c>
    </row>
    <row r="236" spans="1:6" x14ac:dyDescent="0.25">
      <c r="A236" s="1" t="s">
        <v>531</v>
      </c>
      <c r="B236" s="1" t="s">
        <v>243</v>
      </c>
      <c r="C236" s="14">
        <v>8</v>
      </c>
      <c r="D236" s="14">
        <v>6</v>
      </c>
      <c r="E236" s="14">
        <v>3</v>
      </c>
      <c r="F236" s="14">
        <v>1</v>
      </c>
    </row>
    <row r="237" spans="1:6" x14ac:dyDescent="0.25">
      <c r="A237" s="1" t="s">
        <v>532</v>
      </c>
      <c r="B237" s="1" t="s">
        <v>244</v>
      </c>
      <c r="C237" s="14">
        <v>7</v>
      </c>
      <c r="D237" s="14">
        <v>6</v>
      </c>
      <c r="E237" s="14">
        <v>4</v>
      </c>
      <c r="F237" s="14">
        <v>1</v>
      </c>
    </row>
    <row r="238" spans="1:6" x14ac:dyDescent="0.25">
      <c r="A238" s="1" t="s">
        <v>615</v>
      </c>
      <c r="B238" s="1" t="s">
        <v>212</v>
      </c>
      <c r="C238" s="14">
        <v>7</v>
      </c>
      <c r="D238" s="14">
        <v>3</v>
      </c>
      <c r="E238" s="14">
        <v>0</v>
      </c>
      <c r="F238" s="14">
        <v>1</v>
      </c>
    </row>
    <row r="239" spans="1:6" x14ac:dyDescent="0.25">
      <c r="A239" s="1" t="s">
        <v>533</v>
      </c>
      <c r="B239" s="1" t="s">
        <v>184</v>
      </c>
      <c r="C239" s="14">
        <v>15</v>
      </c>
      <c r="D239" s="14">
        <v>13</v>
      </c>
      <c r="E239" s="14">
        <v>9</v>
      </c>
      <c r="F239" s="14">
        <v>4</v>
      </c>
    </row>
    <row r="240" spans="1:6" x14ac:dyDescent="0.25">
      <c r="A240" s="1" t="s">
        <v>534</v>
      </c>
      <c r="B240" s="1" t="s">
        <v>30</v>
      </c>
      <c r="C240" s="14">
        <v>18</v>
      </c>
      <c r="D240" s="14">
        <v>16</v>
      </c>
      <c r="E240" s="14">
        <v>7</v>
      </c>
      <c r="F240" s="14">
        <v>0</v>
      </c>
    </row>
    <row r="241" spans="1:6" x14ac:dyDescent="0.25">
      <c r="A241" s="1" t="s">
        <v>535</v>
      </c>
      <c r="B241" s="1" t="s">
        <v>198</v>
      </c>
      <c r="C241" s="14">
        <v>7</v>
      </c>
      <c r="D241" s="14">
        <v>5</v>
      </c>
      <c r="E241" s="14">
        <v>0</v>
      </c>
      <c r="F241" s="14">
        <v>0</v>
      </c>
    </row>
    <row r="242" spans="1:6" x14ac:dyDescent="0.25">
      <c r="A242" s="1" t="s">
        <v>536</v>
      </c>
      <c r="B242" s="1" t="s">
        <v>179</v>
      </c>
      <c r="C242" s="14">
        <v>7</v>
      </c>
      <c r="D242" s="14">
        <v>3</v>
      </c>
      <c r="E242" s="14">
        <v>2</v>
      </c>
      <c r="F242" s="14">
        <v>0</v>
      </c>
    </row>
    <row r="243" spans="1:6" x14ac:dyDescent="0.25">
      <c r="A243" s="1" t="s">
        <v>537</v>
      </c>
      <c r="B243" s="1" t="s">
        <v>186</v>
      </c>
      <c r="C243" s="14">
        <v>12</v>
      </c>
      <c r="D243" s="14">
        <v>11</v>
      </c>
      <c r="E243" s="14">
        <v>3</v>
      </c>
      <c r="F243" s="14">
        <v>1</v>
      </c>
    </row>
    <row r="244" spans="1:6" x14ac:dyDescent="0.25">
      <c r="A244" s="1" t="s">
        <v>538</v>
      </c>
      <c r="B244" s="1" t="s">
        <v>179</v>
      </c>
      <c r="C244" s="14">
        <v>11</v>
      </c>
      <c r="D244" s="14">
        <v>9</v>
      </c>
      <c r="E244" s="14">
        <v>1</v>
      </c>
      <c r="F244" s="14">
        <v>0</v>
      </c>
    </row>
    <row r="245" spans="1:6" x14ac:dyDescent="0.25">
      <c r="A245" s="1" t="s">
        <v>539</v>
      </c>
      <c r="B245" s="1" t="s">
        <v>186</v>
      </c>
      <c r="C245" s="14">
        <v>9</v>
      </c>
      <c r="D245" s="14">
        <v>7</v>
      </c>
      <c r="E245" s="14">
        <v>6</v>
      </c>
      <c r="F245" s="14">
        <v>1</v>
      </c>
    </row>
    <row r="246" spans="1:6" x14ac:dyDescent="0.25">
      <c r="A246" s="1" t="s">
        <v>540</v>
      </c>
      <c r="B246" s="1" t="s">
        <v>179</v>
      </c>
      <c r="C246" s="14">
        <v>5</v>
      </c>
      <c r="D246" s="14">
        <v>4</v>
      </c>
      <c r="E246" s="14">
        <v>0</v>
      </c>
      <c r="F246" s="14">
        <v>0</v>
      </c>
    </row>
    <row r="247" spans="1:6" x14ac:dyDescent="0.25">
      <c r="A247" s="1" t="s">
        <v>541</v>
      </c>
      <c r="B247" s="1" t="s">
        <v>184</v>
      </c>
      <c r="C247" s="14">
        <v>15</v>
      </c>
      <c r="D247" s="14">
        <v>15</v>
      </c>
      <c r="E247" s="14">
        <v>11</v>
      </c>
      <c r="F247" s="14">
        <v>0</v>
      </c>
    </row>
    <row r="248" spans="1:6" x14ac:dyDescent="0.25">
      <c r="A248" s="1" t="s">
        <v>542</v>
      </c>
      <c r="B248" s="1" t="s">
        <v>543</v>
      </c>
      <c r="C248" s="14">
        <v>12</v>
      </c>
      <c r="D248" s="14">
        <v>12</v>
      </c>
      <c r="E248" s="14">
        <v>1</v>
      </c>
      <c r="F248" s="14">
        <v>0</v>
      </c>
    </row>
    <row r="249" spans="1:6" x14ac:dyDescent="0.25">
      <c r="A249" s="1" t="s">
        <v>544</v>
      </c>
      <c r="B249" s="1" t="s">
        <v>545</v>
      </c>
      <c r="C249" s="14">
        <v>15</v>
      </c>
      <c r="D249" s="14">
        <v>11</v>
      </c>
      <c r="E249" s="14">
        <v>4</v>
      </c>
      <c r="F249" s="14">
        <v>0</v>
      </c>
    </row>
    <row r="250" spans="1:6" x14ac:dyDescent="0.25">
      <c r="A250" s="1" t="s">
        <v>546</v>
      </c>
      <c r="B250" s="1" t="s">
        <v>35</v>
      </c>
      <c r="C250" s="14">
        <v>16</v>
      </c>
      <c r="D250" s="14">
        <v>13</v>
      </c>
      <c r="E250" s="14">
        <v>3</v>
      </c>
      <c r="F250" s="14">
        <v>1</v>
      </c>
    </row>
    <row r="251" spans="1:6" x14ac:dyDescent="0.25">
      <c r="A251" s="1" t="s">
        <v>547</v>
      </c>
      <c r="B251" s="1" t="s">
        <v>201</v>
      </c>
      <c r="C251" s="14">
        <v>11</v>
      </c>
      <c r="D251" s="14">
        <v>7</v>
      </c>
      <c r="E251" s="14">
        <v>3</v>
      </c>
      <c r="F251" s="14">
        <v>1</v>
      </c>
    </row>
    <row r="252" spans="1:6" x14ac:dyDescent="0.25">
      <c r="A252" s="1" t="s">
        <v>548</v>
      </c>
      <c r="B252" s="1" t="s">
        <v>35</v>
      </c>
      <c r="C252" s="14">
        <v>8</v>
      </c>
      <c r="D252" s="14">
        <v>6</v>
      </c>
      <c r="E252" s="14">
        <v>2</v>
      </c>
      <c r="F252" s="14">
        <v>0</v>
      </c>
    </row>
    <row r="253" spans="1:6" x14ac:dyDescent="0.25">
      <c r="A253" s="1" t="s">
        <v>549</v>
      </c>
      <c r="B253" s="1" t="s">
        <v>180</v>
      </c>
      <c r="C253" s="14">
        <v>2</v>
      </c>
      <c r="D253" s="14">
        <v>2</v>
      </c>
      <c r="E253" s="14">
        <v>2</v>
      </c>
      <c r="F253" s="14">
        <v>0</v>
      </c>
    </row>
    <row r="254" spans="1:6" x14ac:dyDescent="0.25">
      <c r="A254" s="1" t="s">
        <v>550</v>
      </c>
      <c r="B254" s="1" t="s">
        <v>182</v>
      </c>
      <c r="C254" s="14">
        <v>3</v>
      </c>
      <c r="D254" s="14">
        <v>0</v>
      </c>
      <c r="E254" s="14">
        <v>1</v>
      </c>
      <c r="F254" s="14">
        <v>0</v>
      </c>
    </row>
    <row r="255" spans="1:6" x14ac:dyDescent="0.25">
      <c r="A255" s="1" t="s">
        <v>616</v>
      </c>
      <c r="B255" s="1" t="s">
        <v>182</v>
      </c>
      <c r="C255" s="14">
        <v>6</v>
      </c>
      <c r="D255" s="14">
        <v>4</v>
      </c>
      <c r="E255" s="14">
        <v>4</v>
      </c>
      <c r="F255" s="14">
        <v>0</v>
      </c>
    </row>
    <row r="256" spans="1:6" x14ac:dyDescent="0.25">
      <c r="A256" s="1" t="s">
        <v>617</v>
      </c>
      <c r="B256" s="1" t="s">
        <v>190</v>
      </c>
      <c r="C256" s="14">
        <v>25</v>
      </c>
      <c r="D256" s="14">
        <v>21</v>
      </c>
      <c r="E256" s="14">
        <v>5</v>
      </c>
      <c r="F256" s="14">
        <v>0</v>
      </c>
    </row>
    <row r="257" spans="1:6" x14ac:dyDescent="0.25">
      <c r="A257" s="1" t="s">
        <v>551</v>
      </c>
      <c r="B257" s="1" t="s">
        <v>361</v>
      </c>
      <c r="C257" s="14">
        <v>3</v>
      </c>
      <c r="D257" s="14">
        <v>1</v>
      </c>
      <c r="E257" s="14">
        <v>0</v>
      </c>
      <c r="F257" s="14">
        <v>0</v>
      </c>
    </row>
    <row r="258" spans="1:6" x14ac:dyDescent="0.25">
      <c r="A258" s="1" t="s">
        <v>618</v>
      </c>
      <c r="B258" s="1" t="s">
        <v>181</v>
      </c>
      <c r="C258" s="14">
        <v>18</v>
      </c>
      <c r="D258" s="14">
        <v>16</v>
      </c>
      <c r="E258" s="14">
        <v>3</v>
      </c>
      <c r="F258" s="14">
        <v>1</v>
      </c>
    </row>
    <row r="259" spans="1:6" x14ac:dyDescent="0.25">
      <c r="A259" s="1" t="s">
        <v>552</v>
      </c>
      <c r="B259" s="1" t="s">
        <v>553</v>
      </c>
      <c r="C259" s="14">
        <v>13</v>
      </c>
      <c r="D259" s="14">
        <v>13</v>
      </c>
      <c r="E259" s="14">
        <v>5</v>
      </c>
      <c r="F259" s="14">
        <v>2</v>
      </c>
    </row>
    <row r="260" spans="1:6" x14ac:dyDescent="0.25">
      <c r="A260" s="1" t="s">
        <v>554</v>
      </c>
      <c r="B260" s="1" t="s">
        <v>191</v>
      </c>
      <c r="C260" s="14">
        <v>6</v>
      </c>
      <c r="D260" s="14">
        <v>4</v>
      </c>
      <c r="E260" s="14">
        <v>1</v>
      </c>
      <c r="F260" s="14">
        <v>0</v>
      </c>
    </row>
    <row r="261" spans="1:6" x14ac:dyDescent="0.25">
      <c r="A261" s="1" t="s">
        <v>619</v>
      </c>
      <c r="B261" s="1" t="s">
        <v>188</v>
      </c>
      <c r="C261" s="14">
        <v>7</v>
      </c>
      <c r="D261" s="14">
        <v>5</v>
      </c>
      <c r="E261" s="14">
        <v>1</v>
      </c>
      <c r="F261" s="14">
        <v>0</v>
      </c>
    </row>
    <row r="262" spans="1:6" x14ac:dyDescent="0.25">
      <c r="A262" s="1" t="s">
        <v>620</v>
      </c>
      <c r="B262" s="1" t="s">
        <v>543</v>
      </c>
      <c r="C262" s="14">
        <v>0</v>
      </c>
      <c r="D262" s="14">
        <v>0</v>
      </c>
      <c r="E262" s="14">
        <v>0</v>
      </c>
      <c r="F262" s="14">
        <v>0</v>
      </c>
    </row>
    <row r="263" spans="1:6" x14ac:dyDescent="0.25">
      <c r="A263" s="1" t="s">
        <v>555</v>
      </c>
      <c r="B263" s="1" t="s">
        <v>556</v>
      </c>
      <c r="C263" s="14">
        <v>9</v>
      </c>
      <c r="D263" s="14">
        <v>9</v>
      </c>
      <c r="E263" s="14">
        <v>2</v>
      </c>
      <c r="F263" s="14">
        <v>2</v>
      </c>
    </row>
    <row r="264" spans="1:6" x14ac:dyDescent="0.25">
      <c r="A264" s="1" t="s">
        <v>621</v>
      </c>
      <c r="B264" s="1" t="s">
        <v>186</v>
      </c>
      <c r="C264" s="14">
        <v>10</v>
      </c>
      <c r="D264" s="14">
        <v>8</v>
      </c>
      <c r="E264" s="14">
        <v>1</v>
      </c>
      <c r="F264" s="14">
        <v>1</v>
      </c>
    </row>
    <row r="265" spans="1:6" x14ac:dyDescent="0.25">
      <c r="A265" s="1" t="s">
        <v>557</v>
      </c>
      <c r="B265" s="1" t="s">
        <v>182</v>
      </c>
      <c r="C265" s="14">
        <v>19</v>
      </c>
      <c r="D265" s="14">
        <v>4</v>
      </c>
      <c r="E265" s="14">
        <v>3</v>
      </c>
      <c r="F265" s="14">
        <v>0</v>
      </c>
    </row>
    <row r="266" spans="1:6" x14ac:dyDescent="0.25">
      <c r="A266" s="1" t="s">
        <v>558</v>
      </c>
      <c r="B266" s="1" t="s">
        <v>189</v>
      </c>
      <c r="C266" s="14">
        <v>5</v>
      </c>
      <c r="D266" s="14">
        <v>4</v>
      </c>
      <c r="E266" s="14">
        <v>0</v>
      </c>
      <c r="F266" s="14">
        <v>0</v>
      </c>
    </row>
    <row r="267" spans="1:6" x14ac:dyDescent="0.25">
      <c r="A267" s="1" t="s">
        <v>559</v>
      </c>
      <c r="B267" s="1" t="s">
        <v>188</v>
      </c>
      <c r="C267" s="14">
        <v>8</v>
      </c>
      <c r="D267" s="14">
        <v>7</v>
      </c>
      <c r="E267" s="14">
        <v>0</v>
      </c>
      <c r="F267" s="14">
        <v>0</v>
      </c>
    </row>
    <row r="268" spans="1:6" x14ac:dyDescent="0.25">
      <c r="A268" s="1" t="s">
        <v>560</v>
      </c>
      <c r="B268" s="1" t="s">
        <v>339</v>
      </c>
      <c r="C268" s="14">
        <v>4</v>
      </c>
      <c r="D268" s="14">
        <v>2</v>
      </c>
      <c r="E268" s="14">
        <v>1</v>
      </c>
      <c r="F268" s="14">
        <v>0</v>
      </c>
    </row>
    <row r="269" spans="1:6" x14ac:dyDescent="0.25">
      <c r="A269" s="1" t="s">
        <v>561</v>
      </c>
      <c r="B269" s="1" t="s">
        <v>545</v>
      </c>
      <c r="C269" s="14">
        <v>6</v>
      </c>
      <c r="D269" s="14">
        <v>5</v>
      </c>
      <c r="E269" s="14">
        <v>2</v>
      </c>
      <c r="F269" s="14">
        <v>1</v>
      </c>
    </row>
    <row r="270" spans="1:6" x14ac:dyDescent="0.25">
      <c r="A270" s="1" t="s">
        <v>562</v>
      </c>
      <c r="B270" s="1" t="s">
        <v>418</v>
      </c>
      <c r="C270" s="14">
        <v>3</v>
      </c>
      <c r="D270" s="14">
        <v>2</v>
      </c>
      <c r="E270" s="14">
        <v>1</v>
      </c>
      <c r="F270" s="14">
        <v>1</v>
      </c>
    </row>
    <row r="271" spans="1:6" x14ac:dyDescent="0.25">
      <c r="A271" s="1" t="s">
        <v>563</v>
      </c>
      <c r="B271" s="1" t="s">
        <v>188</v>
      </c>
      <c r="C271" s="14">
        <v>5</v>
      </c>
      <c r="D271" s="14">
        <v>4</v>
      </c>
      <c r="E271" s="14">
        <v>2</v>
      </c>
      <c r="F271" s="14">
        <v>1</v>
      </c>
    </row>
    <row r="272" spans="1:6" x14ac:dyDescent="0.25">
      <c r="A272" s="1" t="s">
        <v>564</v>
      </c>
      <c r="B272" s="1" t="s">
        <v>565</v>
      </c>
      <c r="C272" s="14">
        <v>4</v>
      </c>
      <c r="D272" s="14">
        <v>4</v>
      </c>
      <c r="E272" s="14">
        <v>0</v>
      </c>
      <c r="F272" s="14">
        <v>0</v>
      </c>
    </row>
    <row r="273" spans="1:6" x14ac:dyDescent="0.25">
      <c r="A273" s="1" t="s">
        <v>566</v>
      </c>
      <c r="B273" s="1" t="s">
        <v>182</v>
      </c>
      <c r="C273" s="14">
        <v>8</v>
      </c>
      <c r="D273" s="14">
        <v>5</v>
      </c>
      <c r="E273" s="14">
        <v>2</v>
      </c>
      <c r="F273" s="14">
        <v>0</v>
      </c>
    </row>
    <row r="274" spans="1:6" x14ac:dyDescent="0.25">
      <c r="A274" s="1" t="s">
        <v>567</v>
      </c>
      <c r="B274" s="1" t="s">
        <v>179</v>
      </c>
      <c r="C274" s="14">
        <v>6</v>
      </c>
      <c r="D274" s="14">
        <v>2</v>
      </c>
      <c r="E274" s="14">
        <v>0</v>
      </c>
      <c r="F274" s="14">
        <v>0</v>
      </c>
    </row>
    <row r="275" spans="1:6" x14ac:dyDescent="0.25">
      <c r="A275" s="1" t="s">
        <v>568</v>
      </c>
      <c r="B275" s="1" t="s">
        <v>186</v>
      </c>
      <c r="C275" s="14">
        <v>10</v>
      </c>
      <c r="D275" s="14">
        <v>8</v>
      </c>
      <c r="E275" s="14">
        <v>2</v>
      </c>
      <c r="F275" s="14">
        <v>0</v>
      </c>
    </row>
    <row r="276" spans="1:6" x14ac:dyDescent="0.25">
      <c r="A276" s="1" t="s">
        <v>569</v>
      </c>
      <c r="B276" s="1" t="s">
        <v>188</v>
      </c>
      <c r="C276" s="14">
        <v>6</v>
      </c>
      <c r="D276" s="14">
        <v>5</v>
      </c>
      <c r="E276" s="14">
        <v>4</v>
      </c>
      <c r="F276" s="14">
        <v>0</v>
      </c>
    </row>
    <row r="277" spans="1:6" x14ac:dyDescent="0.25">
      <c r="A277" s="1" t="s">
        <v>570</v>
      </c>
      <c r="B277" s="1" t="s">
        <v>185</v>
      </c>
      <c r="C277" s="14">
        <v>0</v>
      </c>
      <c r="D277" s="14">
        <v>0</v>
      </c>
      <c r="E277" s="14">
        <v>0</v>
      </c>
      <c r="F277" s="14">
        <v>0</v>
      </c>
    </row>
    <row r="278" spans="1:6" x14ac:dyDescent="0.25">
      <c r="A278" s="1" t="s">
        <v>622</v>
      </c>
      <c r="B278" s="1" t="s">
        <v>179</v>
      </c>
      <c r="C278" s="14">
        <v>11</v>
      </c>
      <c r="D278" s="14">
        <v>10</v>
      </c>
      <c r="E278" s="14">
        <v>3</v>
      </c>
      <c r="F278" s="14">
        <v>0</v>
      </c>
    </row>
    <row r="279" spans="1:6" x14ac:dyDescent="0.25">
      <c r="A279" s="1" t="s">
        <v>571</v>
      </c>
      <c r="B279" s="1" t="s">
        <v>35</v>
      </c>
      <c r="C279" s="14">
        <v>8</v>
      </c>
      <c r="D279" s="14">
        <v>5</v>
      </c>
      <c r="E279" s="14">
        <v>1</v>
      </c>
      <c r="F279" s="14">
        <v>1</v>
      </c>
    </row>
    <row r="280" spans="1:6" x14ac:dyDescent="0.25">
      <c r="A280" s="1" t="s">
        <v>572</v>
      </c>
      <c r="B280" s="1" t="s">
        <v>243</v>
      </c>
      <c r="C280" s="14">
        <v>5</v>
      </c>
      <c r="D280" s="14">
        <v>5</v>
      </c>
      <c r="E280" s="14">
        <v>1</v>
      </c>
      <c r="F280" s="14">
        <v>0</v>
      </c>
    </row>
    <row r="281" spans="1:6" x14ac:dyDescent="0.25">
      <c r="A281" s="1" t="s">
        <v>623</v>
      </c>
      <c r="B281" s="1" t="s">
        <v>179</v>
      </c>
      <c r="C281" s="14">
        <v>11</v>
      </c>
      <c r="D281" s="14">
        <v>0</v>
      </c>
      <c r="E281" s="14">
        <v>0</v>
      </c>
      <c r="F281" s="14">
        <v>0</v>
      </c>
    </row>
    <row r="282" spans="1:6" x14ac:dyDescent="0.25">
      <c r="A282" s="1" t="s">
        <v>639</v>
      </c>
      <c r="B282" s="1" t="s">
        <v>182</v>
      </c>
      <c r="C282" s="14">
        <v>8</v>
      </c>
      <c r="D282" s="14">
        <v>6</v>
      </c>
      <c r="E282" s="14">
        <v>0</v>
      </c>
      <c r="F282" s="14">
        <v>0</v>
      </c>
    </row>
    <row r="283" spans="1:6" x14ac:dyDescent="0.25">
      <c r="A283" s="1" t="s">
        <v>573</v>
      </c>
      <c r="B283" s="1" t="s">
        <v>186</v>
      </c>
      <c r="C283" s="14">
        <v>7</v>
      </c>
      <c r="D283" s="14">
        <v>6</v>
      </c>
      <c r="E283" s="14">
        <v>1</v>
      </c>
      <c r="F283" s="14">
        <v>0</v>
      </c>
    </row>
    <row r="284" spans="1:6" x14ac:dyDescent="0.25">
      <c r="A284" s="1" t="s">
        <v>640</v>
      </c>
      <c r="B284" s="1" t="s">
        <v>28</v>
      </c>
      <c r="C284" s="14">
        <v>9</v>
      </c>
      <c r="D284" s="14">
        <v>7</v>
      </c>
      <c r="E284" s="14">
        <v>1</v>
      </c>
      <c r="F284" s="14">
        <v>0</v>
      </c>
    </row>
    <row r="285" spans="1:6" x14ac:dyDescent="0.25">
      <c r="A285" s="1" t="s">
        <v>641</v>
      </c>
      <c r="B285" s="1" t="s">
        <v>418</v>
      </c>
      <c r="C285" s="14">
        <v>3</v>
      </c>
      <c r="D285" s="14">
        <v>2</v>
      </c>
      <c r="E285" s="14">
        <v>1</v>
      </c>
      <c r="F285" s="14">
        <v>0</v>
      </c>
    </row>
    <row r="286" spans="1:6" x14ac:dyDescent="0.25">
      <c r="A286" s="1" t="s">
        <v>642</v>
      </c>
      <c r="B286" s="1" t="s">
        <v>184</v>
      </c>
      <c r="C286" s="14">
        <v>5</v>
      </c>
      <c r="D286" s="14">
        <v>3</v>
      </c>
      <c r="E286" s="14">
        <v>0</v>
      </c>
      <c r="F286" s="14">
        <v>0</v>
      </c>
    </row>
    <row r="287" spans="1:6" x14ac:dyDescent="0.25">
      <c r="A287" s="1" t="s">
        <v>643</v>
      </c>
      <c r="B287" s="1" t="s">
        <v>182</v>
      </c>
      <c r="C287" s="14">
        <v>17</v>
      </c>
      <c r="D287" s="14">
        <v>7</v>
      </c>
      <c r="E287" s="14">
        <v>1</v>
      </c>
      <c r="F287" s="14">
        <v>0</v>
      </c>
    </row>
    <row r="288" spans="1:6" x14ac:dyDescent="0.25">
      <c r="A288" s="1" t="s">
        <v>644</v>
      </c>
      <c r="B288" s="1" t="s">
        <v>194</v>
      </c>
      <c r="C288" s="14">
        <v>9</v>
      </c>
      <c r="D288" s="14">
        <v>8</v>
      </c>
      <c r="E288" s="14">
        <v>0</v>
      </c>
      <c r="F288" s="14">
        <v>0</v>
      </c>
    </row>
    <row r="289" spans="1:6" x14ac:dyDescent="0.25">
      <c r="A289" s="1" t="s">
        <v>645</v>
      </c>
      <c r="B289" s="1" t="s">
        <v>35</v>
      </c>
      <c r="C289" s="14">
        <v>5</v>
      </c>
      <c r="D289" s="14">
        <v>2</v>
      </c>
      <c r="E289" s="14">
        <v>0</v>
      </c>
      <c r="F289" s="14">
        <v>0</v>
      </c>
    </row>
    <row r="290" spans="1:6" x14ac:dyDescent="0.25">
      <c r="A290" s="1" t="s">
        <v>646</v>
      </c>
      <c r="B290" s="1" t="s">
        <v>314</v>
      </c>
      <c r="C290" s="14">
        <v>3</v>
      </c>
      <c r="D290" s="14">
        <v>3</v>
      </c>
      <c r="E290" s="14">
        <v>0</v>
      </c>
      <c r="F290" s="14">
        <v>0</v>
      </c>
    </row>
    <row r="291" spans="1:6" x14ac:dyDescent="0.25">
      <c r="A291" s="1" t="s">
        <v>647</v>
      </c>
      <c r="B291" s="1" t="s">
        <v>35</v>
      </c>
      <c r="C291" s="14">
        <v>0</v>
      </c>
      <c r="D291" s="14">
        <v>0</v>
      </c>
      <c r="E291" s="14">
        <v>0</v>
      </c>
      <c r="F291" s="14">
        <v>0</v>
      </c>
    </row>
    <row r="292" spans="1:6" x14ac:dyDescent="0.25">
      <c r="A292" s="1" t="s">
        <v>648</v>
      </c>
      <c r="B292" s="1" t="s">
        <v>195</v>
      </c>
      <c r="C292" s="14">
        <v>9</v>
      </c>
      <c r="D292" s="14">
        <v>8</v>
      </c>
      <c r="E292" s="14">
        <v>1</v>
      </c>
      <c r="F292" s="14">
        <v>1</v>
      </c>
    </row>
    <row r="293" spans="1:6" x14ac:dyDescent="0.25">
      <c r="A293" s="1" t="s">
        <v>649</v>
      </c>
      <c r="B293" s="1" t="s">
        <v>650</v>
      </c>
      <c r="C293" s="14">
        <v>13</v>
      </c>
      <c r="D293" s="14">
        <v>9</v>
      </c>
      <c r="E293" s="14">
        <v>1</v>
      </c>
      <c r="F293" s="14">
        <v>0</v>
      </c>
    </row>
    <row r="294" spans="1:6" x14ac:dyDescent="0.25">
      <c r="A294" s="1" t="s">
        <v>651</v>
      </c>
      <c r="B294" s="1" t="s">
        <v>179</v>
      </c>
      <c r="C294" s="14">
        <v>11</v>
      </c>
      <c r="D294" s="14">
        <v>1</v>
      </c>
      <c r="E294" s="14">
        <v>3</v>
      </c>
      <c r="F294" s="14">
        <v>1</v>
      </c>
    </row>
    <row r="295" spans="1:6" x14ac:dyDescent="0.25">
      <c r="A295" s="1" t="s">
        <v>652</v>
      </c>
      <c r="B295" s="1" t="s">
        <v>653</v>
      </c>
      <c r="C295" s="14">
        <v>10</v>
      </c>
      <c r="D295" s="14">
        <v>5</v>
      </c>
      <c r="E295" s="14">
        <v>0</v>
      </c>
      <c r="F295" s="14">
        <v>0</v>
      </c>
    </row>
    <row r="296" spans="1:6" x14ac:dyDescent="0.25">
      <c r="A296" s="1" t="s">
        <v>654</v>
      </c>
      <c r="B296" s="1" t="s">
        <v>180</v>
      </c>
      <c r="C296" s="14">
        <v>8</v>
      </c>
      <c r="D296" s="14">
        <v>8</v>
      </c>
      <c r="E296" s="14">
        <v>1</v>
      </c>
      <c r="F296" s="14">
        <v>0</v>
      </c>
    </row>
    <row r="297" spans="1:6" x14ac:dyDescent="0.25">
      <c r="A297" s="1" t="s">
        <v>655</v>
      </c>
      <c r="B297" s="1" t="s">
        <v>182</v>
      </c>
      <c r="C297" s="14">
        <v>8</v>
      </c>
      <c r="D297" s="14">
        <v>8</v>
      </c>
      <c r="E297" s="14">
        <v>3</v>
      </c>
      <c r="F297" s="14">
        <v>0</v>
      </c>
    </row>
    <row r="298" spans="1:6" x14ac:dyDescent="0.25">
      <c r="A298" s="1" t="s">
        <v>656</v>
      </c>
      <c r="B298" s="1" t="s">
        <v>179</v>
      </c>
      <c r="C298" s="14">
        <v>9</v>
      </c>
      <c r="D298" s="14">
        <v>7</v>
      </c>
      <c r="E298" s="14">
        <v>4</v>
      </c>
      <c r="F298" s="14">
        <v>0</v>
      </c>
    </row>
    <row r="299" spans="1:6" x14ac:dyDescent="0.25">
      <c r="A299" s="1" t="s">
        <v>657</v>
      </c>
      <c r="B299" s="1" t="s">
        <v>658</v>
      </c>
      <c r="C299" s="14">
        <v>13</v>
      </c>
      <c r="D299" s="14">
        <v>11</v>
      </c>
      <c r="E299" s="14">
        <v>4</v>
      </c>
      <c r="F299" s="14">
        <v>0</v>
      </c>
    </row>
    <row r="300" spans="1:6" x14ac:dyDescent="0.25">
      <c r="A300" s="1" t="s">
        <v>659</v>
      </c>
      <c r="B300" s="1" t="s">
        <v>194</v>
      </c>
      <c r="C300" s="14">
        <v>0</v>
      </c>
      <c r="D300" s="14">
        <v>0</v>
      </c>
      <c r="E300" s="14">
        <v>0</v>
      </c>
      <c r="F300" s="14">
        <v>0</v>
      </c>
    </row>
    <row r="301" spans="1:6" x14ac:dyDescent="0.25">
      <c r="A301" s="1" t="s">
        <v>660</v>
      </c>
      <c r="B301" s="1" t="s">
        <v>178</v>
      </c>
      <c r="C301" s="14">
        <v>7</v>
      </c>
      <c r="D301" s="14">
        <v>3</v>
      </c>
      <c r="E301" s="14">
        <v>0</v>
      </c>
      <c r="F301" s="14">
        <v>0</v>
      </c>
    </row>
    <row r="302" spans="1:6" x14ac:dyDescent="0.25">
      <c r="A302" s="1" t="s">
        <v>661</v>
      </c>
      <c r="B302" s="1" t="s">
        <v>186</v>
      </c>
      <c r="C302" s="14">
        <v>7</v>
      </c>
      <c r="D302" s="14">
        <v>6</v>
      </c>
      <c r="E302" s="14">
        <v>1</v>
      </c>
      <c r="F302" s="14">
        <v>0</v>
      </c>
    </row>
    <row r="303" spans="1:6" x14ac:dyDescent="0.25">
      <c r="A303" s="1" t="s">
        <v>662</v>
      </c>
      <c r="B303" s="1">
        <v>0</v>
      </c>
      <c r="C303" s="14">
        <v>4</v>
      </c>
      <c r="D303" s="14">
        <v>2</v>
      </c>
      <c r="E303" s="14">
        <v>1</v>
      </c>
      <c r="F303" s="14">
        <v>0</v>
      </c>
    </row>
    <row r="304" spans="1:6" x14ac:dyDescent="0.25">
      <c r="A304" s="1" t="s">
        <v>663</v>
      </c>
      <c r="B304" s="1" t="s">
        <v>186</v>
      </c>
      <c r="C304" s="14">
        <v>6</v>
      </c>
      <c r="D304" s="14">
        <v>5</v>
      </c>
      <c r="E304" s="14">
        <v>1</v>
      </c>
      <c r="F304" s="14">
        <v>0</v>
      </c>
    </row>
    <row r="305" spans="1:6" x14ac:dyDescent="0.25">
      <c r="A305" s="1" t="s">
        <v>664</v>
      </c>
      <c r="B305" s="1" t="s">
        <v>395</v>
      </c>
      <c r="C305" s="14">
        <v>13</v>
      </c>
      <c r="D305" s="14">
        <v>10</v>
      </c>
      <c r="E305" s="14">
        <v>2</v>
      </c>
      <c r="F305" s="14">
        <v>0</v>
      </c>
    </row>
    <row r="306" spans="1:6" x14ac:dyDescent="0.25">
      <c r="A306" s="1" t="s">
        <v>665</v>
      </c>
      <c r="B306" s="1" t="s">
        <v>184</v>
      </c>
      <c r="C306" s="14">
        <v>9</v>
      </c>
      <c r="D306" s="14">
        <v>9</v>
      </c>
      <c r="E306" s="14">
        <v>0</v>
      </c>
      <c r="F306" s="14">
        <v>0</v>
      </c>
    </row>
    <row r="307" spans="1:6" x14ac:dyDescent="0.25">
      <c r="A307" s="1" t="s">
        <v>667</v>
      </c>
      <c r="B307" s="1" t="s">
        <v>668</v>
      </c>
      <c r="C307" s="14">
        <v>32</v>
      </c>
      <c r="D307" s="14">
        <v>25</v>
      </c>
      <c r="E307" s="14">
        <v>5</v>
      </c>
      <c r="F307" s="14">
        <v>0</v>
      </c>
    </row>
    <row r="308" spans="1:6" x14ac:dyDescent="0.25">
      <c r="A308" s="1" t="s">
        <v>669</v>
      </c>
      <c r="B308" s="1" t="s">
        <v>179</v>
      </c>
      <c r="C308" s="14">
        <v>5</v>
      </c>
      <c r="D308" s="14">
        <v>4</v>
      </c>
      <c r="E308" s="14">
        <v>0</v>
      </c>
      <c r="F308" s="14">
        <v>0</v>
      </c>
    </row>
    <row r="309" spans="1:6" x14ac:dyDescent="0.25">
      <c r="A309" s="1" t="s">
        <v>670</v>
      </c>
      <c r="B309" s="1" t="s">
        <v>35</v>
      </c>
      <c r="C309" s="14">
        <v>4</v>
      </c>
      <c r="D309" s="14">
        <v>4</v>
      </c>
      <c r="E309" s="14">
        <v>0</v>
      </c>
      <c r="F309" s="14">
        <v>0</v>
      </c>
    </row>
    <row r="310" spans="1:6" x14ac:dyDescent="0.25">
      <c r="A310" s="1" t="s">
        <v>671</v>
      </c>
      <c r="B310" s="1" t="s">
        <v>28</v>
      </c>
      <c r="C310" s="14">
        <v>12</v>
      </c>
      <c r="D310" s="14">
        <v>6</v>
      </c>
      <c r="E310" s="14">
        <v>1</v>
      </c>
      <c r="F310" s="14">
        <v>0</v>
      </c>
    </row>
    <row r="311" spans="1:6" x14ac:dyDescent="0.25">
      <c r="A311" s="1" t="s">
        <v>672</v>
      </c>
      <c r="B311" s="1" t="s">
        <v>185</v>
      </c>
      <c r="C311" s="14">
        <v>2</v>
      </c>
      <c r="D311" s="14">
        <v>0</v>
      </c>
      <c r="E311" s="14">
        <v>0</v>
      </c>
      <c r="F311" s="14">
        <v>0</v>
      </c>
    </row>
    <row r="312" spans="1:6" x14ac:dyDescent="0.25">
      <c r="A312" s="1" t="s">
        <v>673</v>
      </c>
      <c r="B312" s="1" t="s">
        <v>28</v>
      </c>
      <c r="C312" s="14">
        <v>6</v>
      </c>
      <c r="D312" s="14">
        <v>6</v>
      </c>
      <c r="E312" s="14">
        <v>0</v>
      </c>
      <c r="F312" s="14">
        <v>0</v>
      </c>
    </row>
    <row r="313" spans="1:6" x14ac:dyDescent="0.25">
      <c r="A313" s="1" t="s">
        <v>674</v>
      </c>
      <c r="B313" s="1" t="s">
        <v>188</v>
      </c>
      <c r="C313" s="14">
        <v>0</v>
      </c>
      <c r="D313" s="14">
        <v>0</v>
      </c>
      <c r="E313" s="14">
        <v>0</v>
      </c>
      <c r="F313" s="14">
        <v>0</v>
      </c>
    </row>
    <row r="314" spans="1:6" x14ac:dyDescent="0.25">
      <c r="A314" s="1" t="s">
        <v>675</v>
      </c>
      <c r="B314" s="1" t="s">
        <v>190</v>
      </c>
      <c r="C314" s="14">
        <v>9</v>
      </c>
      <c r="D314" s="14">
        <v>9</v>
      </c>
      <c r="E314" s="14">
        <v>2</v>
      </c>
      <c r="F314" s="14">
        <v>0</v>
      </c>
    </row>
    <row r="315" spans="1:6" x14ac:dyDescent="0.25">
      <c r="A315" s="1" t="s">
        <v>676</v>
      </c>
      <c r="B315" s="1" t="s">
        <v>188</v>
      </c>
      <c r="C315" s="14">
        <v>9</v>
      </c>
      <c r="D315" s="14">
        <v>2</v>
      </c>
      <c r="E315" s="14">
        <v>1</v>
      </c>
      <c r="F315" s="14">
        <v>0</v>
      </c>
    </row>
    <row r="316" spans="1:6" x14ac:dyDescent="0.25">
      <c r="A316" s="1" t="s">
        <v>677</v>
      </c>
      <c r="B316" s="1" t="s">
        <v>190</v>
      </c>
      <c r="C316" s="14">
        <v>4</v>
      </c>
      <c r="D316" s="14">
        <v>4</v>
      </c>
      <c r="E316" s="14">
        <v>0</v>
      </c>
      <c r="F316" s="14">
        <v>0</v>
      </c>
    </row>
    <row r="317" spans="1:6" x14ac:dyDescent="0.25">
      <c r="A317" s="1" t="s">
        <v>678</v>
      </c>
      <c r="B317" s="1" t="s">
        <v>179</v>
      </c>
      <c r="C317" s="14">
        <v>9</v>
      </c>
      <c r="D317" s="14">
        <v>8</v>
      </c>
      <c r="E317" s="14">
        <v>0</v>
      </c>
      <c r="F317" s="14">
        <v>0</v>
      </c>
    </row>
    <row r="318" spans="1:6" x14ac:dyDescent="0.25">
      <c r="A318" s="1" t="s">
        <v>679</v>
      </c>
      <c r="B318" s="1" t="s">
        <v>186</v>
      </c>
      <c r="C318" s="14">
        <v>14</v>
      </c>
      <c r="D318" s="14">
        <v>12</v>
      </c>
      <c r="E318" s="14">
        <v>1</v>
      </c>
      <c r="F318" s="14">
        <v>0</v>
      </c>
    </row>
    <row r="319" spans="1:6" x14ac:dyDescent="0.25">
      <c r="A319" s="1" t="s">
        <v>680</v>
      </c>
      <c r="B319" s="1" t="s">
        <v>179</v>
      </c>
      <c r="C319" s="14">
        <v>7</v>
      </c>
      <c r="D319" s="14">
        <v>7</v>
      </c>
      <c r="E319" s="14">
        <v>1</v>
      </c>
      <c r="F319" s="14">
        <v>0</v>
      </c>
    </row>
    <row r="320" spans="1:6" x14ac:dyDescent="0.25">
      <c r="A320" s="1" t="s">
        <v>681</v>
      </c>
      <c r="B320" s="1" t="s">
        <v>682</v>
      </c>
      <c r="C320" s="14">
        <v>62</v>
      </c>
      <c r="D320" s="14">
        <v>45</v>
      </c>
      <c r="E320" s="14">
        <v>7</v>
      </c>
      <c r="F320" s="14">
        <v>0</v>
      </c>
    </row>
    <row r="321" spans="1:6" x14ac:dyDescent="0.25">
      <c r="A321" s="1" t="s">
        <v>683</v>
      </c>
      <c r="B321" s="1" t="s">
        <v>684</v>
      </c>
      <c r="C321" s="14">
        <v>8</v>
      </c>
      <c r="D321" s="14">
        <v>8</v>
      </c>
      <c r="E321" s="14">
        <v>0</v>
      </c>
      <c r="F321" s="14">
        <v>0</v>
      </c>
    </row>
    <row r="322" spans="1:6" x14ac:dyDescent="0.25">
      <c r="A322" s="1" t="s">
        <v>685</v>
      </c>
      <c r="B322" s="1" t="s">
        <v>181</v>
      </c>
      <c r="C322" s="14">
        <v>8</v>
      </c>
      <c r="D322" s="14">
        <v>7</v>
      </c>
      <c r="E322" s="14">
        <v>1</v>
      </c>
      <c r="F322" s="14">
        <v>0</v>
      </c>
    </row>
    <row r="323" spans="1:6" x14ac:dyDescent="0.25">
      <c r="A323" s="1" t="s">
        <v>686</v>
      </c>
      <c r="B323" s="1" t="s">
        <v>184</v>
      </c>
      <c r="C323" s="14">
        <v>5</v>
      </c>
      <c r="D323" s="14">
        <v>4</v>
      </c>
      <c r="E323" s="14">
        <v>2</v>
      </c>
      <c r="F323" s="14">
        <v>2</v>
      </c>
    </row>
    <row r="324" spans="1:6" x14ac:dyDescent="0.25">
      <c r="A324" s="1" t="s">
        <v>687</v>
      </c>
      <c r="B324" s="1" t="s">
        <v>374</v>
      </c>
      <c r="C324" s="14">
        <v>10</v>
      </c>
      <c r="D324" s="14">
        <v>7</v>
      </c>
      <c r="E324" s="14">
        <v>1</v>
      </c>
      <c r="F324" s="14">
        <v>0</v>
      </c>
    </row>
    <row r="325" spans="1:6" x14ac:dyDescent="0.25">
      <c r="A325" s="1" t="s">
        <v>688</v>
      </c>
      <c r="B325" s="1" t="s">
        <v>337</v>
      </c>
      <c r="C325" s="14">
        <v>7</v>
      </c>
      <c r="D325" s="14">
        <v>3</v>
      </c>
      <c r="E325" s="14">
        <v>3</v>
      </c>
      <c r="F325" s="14">
        <v>1</v>
      </c>
    </row>
    <row r="326" spans="1:6" x14ac:dyDescent="0.25">
      <c r="A326" s="1" t="s">
        <v>689</v>
      </c>
      <c r="B326" s="1" t="s">
        <v>690</v>
      </c>
      <c r="C326" s="14">
        <v>14</v>
      </c>
      <c r="D326" s="14">
        <v>13</v>
      </c>
      <c r="E326" s="14">
        <v>2</v>
      </c>
      <c r="F326" s="14">
        <v>0</v>
      </c>
    </row>
    <row r="327" spans="1:6" x14ac:dyDescent="0.25">
      <c r="A327" s="1" t="s">
        <v>691</v>
      </c>
      <c r="B327" s="1" t="s">
        <v>692</v>
      </c>
      <c r="C327" s="14">
        <v>8</v>
      </c>
      <c r="D327" s="14">
        <v>6</v>
      </c>
      <c r="E327" s="14">
        <v>1</v>
      </c>
      <c r="F327" s="14">
        <v>1</v>
      </c>
    </row>
    <row r="328" spans="1:6" x14ac:dyDescent="0.25">
      <c r="A328" s="1" t="s">
        <v>694</v>
      </c>
      <c r="B328" s="1" t="s">
        <v>695</v>
      </c>
      <c r="C328" s="14">
        <v>38</v>
      </c>
      <c r="D328" s="14">
        <v>32</v>
      </c>
      <c r="E328" s="14">
        <v>4</v>
      </c>
      <c r="F328" s="14">
        <v>0</v>
      </c>
    </row>
    <row r="329" spans="1:6" x14ac:dyDescent="0.25">
      <c r="A329" s="1" t="s">
        <v>696</v>
      </c>
      <c r="B329" s="1" t="s">
        <v>198</v>
      </c>
      <c r="C329" s="14">
        <v>5</v>
      </c>
      <c r="D329" s="14">
        <v>8</v>
      </c>
      <c r="E329" s="14">
        <v>0</v>
      </c>
      <c r="F329" s="14">
        <v>0</v>
      </c>
    </row>
    <row r="330" spans="1:6" x14ac:dyDescent="0.25">
      <c r="A330" s="1" t="s">
        <v>697</v>
      </c>
      <c r="B330" s="1" t="s">
        <v>179</v>
      </c>
      <c r="C330" s="14">
        <v>9</v>
      </c>
      <c r="D330" s="14">
        <v>4</v>
      </c>
      <c r="E330" s="14">
        <v>2</v>
      </c>
      <c r="F330" s="14">
        <v>0</v>
      </c>
    </row>
    <row r="331" spans="1:6" x14ac:dyDescent="0.25">
      <c r="A331" s="1" t="s">
        <v>699</v>
      </c>
      <c r="B331" s="1" t="s">
        <v>186</v>
      </c>
      <c r="C331" s="14">
        <v>13</v>
      </c>
      <c r="D331" s="14">
        <v>10</v>
      </c>
      <c r="E331" s="14">
        <v>3</v>
      </c>
      <c r="F331" s="14">
        <v>0</v>
      </c>
    </row>
    <row r="332" spans="1:6" x14ac:dyDescent="0.25">
      <c r="A332" s="1" t="s">
        <v>700</v>
      </c>
      <c r="B332" s="1" t="s">
        <v>179</v>
      </c>
      <c r="C332" s="14">
        <v>12</v>
      </c>
      <c r="D332" s="14">
        <v>11</v>
      </c>
      <c r="E332" s="14">
        <v>3</v>
      </c>
      <c r="F332" s="14">
        <v>0</v>
      </c>
    </row>
    <row r="333" spans="1:6" x14ac:dyDescent="0.25">
      <c r="A333" s="1" t="s">
        <v>701</v>
      </c>
      <c r="B333" s="1" t="s">
        <v>179</v>
      </c>
      <c r="C333" s="14">
        <v>8</v>
      </c>
      <c r="D333" s="14">
        <v>7</v>
      </c>
      <c r="E333" s="14">
        <v>0</v>
      </c>
      <c r="F333" s="14">
        <v>2</v>
      </c>
    </row>
    <row r="334" spans="1:6" x14ac:dyDescent="0.25">
      <c r="A334" s="1" t="s">
        <v>702</v>
      </c>
      <c r="B334" s="1" t="s">
        <v>184</v>
      </c>
      <c r="C334" s="14">
        <v>9</v>
      </c>
      <c r="D334" s="14">
        <v>8</v>
      </c>
      <c r="E334" s="14">
        <v>1</v>
      </c>
      <c r="F334" s="14">
        <v>0</v>
      </c>
    </row>
    <row r="335" spans="1:6" x14ac:dyDescent="0.25">
      <c r="A335" s="1" t="s">
        <v>704</v>
      </c>
      <c r="B335" s="1" t="s">
        <v>35</v>
      </c>
      <c r="C335" s="14">
        <v>6</v>
      </c>
      <c r="D335" s="14">
        <v>3</v>
      </c>
      <c r="E335" s="14">
        <v>0</v>
      </c>
      <c r="F335" s="14">
        <v>0</v>
      </c>
    </row>
    <row r="336" spans="1:6" x14ac:dyDescent="0.25">
      <c r="A336" s="1" t="s">
        <v>705</v>
      </c>
      <c r="B336" s="1" t="s">
        <v>180</v>
      </c>
      <c r="C336" s="14">
        <v>2</v>
      </c>
      <c r="D336" s="14">
        <v>1</v>
      </c>
      <c r="E336" s="14">
        <v>0</v>
      </c>
      <c r="F336" s="14">
        <v>0</v>
      </c>
    </row>
    <row r="337" spans="1:6" x14ac:dyDescent="0.25">
      <c r="A337" s="1" t="s">
        <v>706</v>
      </c>
      <c r="B337" s="1" t="s">
        <v>182</v>
      </c>
      <c r="C337" s="14">
        <v>2</v>
      </c>
      <c r="D337" s="14">
        <v>2</v>
      </c>
      <c r="E337" s="14">
        <v>0</v>
      </c>
      <c r="F337" s="14">
        <v>0</v>
      </c>
    </row>
    <row r="338" spans="1:6" x14ac:dyDescent="0.25">
      <c r="A338" s="1" t="s">
        <v>707</v>
      </c>
      <c r="B338" s="1" t="s">
        <v>202</v>
      </c>
      <c r="C338" s="14">
        <v>3</v>
      </c>
      <c r="D338" s="14">
        <v>0</v>
      </c>
      <c r="E338" s="14">
        <v>0</v>
      </c>
      <c r="F338" s="14">
        <v>0</v>
      </c>
    </row>
    <row r="339" spans="1:6" x14ac:dyDescent="0.25">
      <c r="A339" s="1" t="s">
        <v>708</v>
      </c>
      <c r="B339" s="1" t="s">
        <v>35</v>
      </c>
      <c r="C339" s="14">
        <v>4</v>
      </c>
      <c r="D339" s="14">
        <v>3</v>
      </c>
      <c r="E339" s="14">
        <v>0</v>
      </c>
      <c r="F339" s="14">
        <v>0</v>
      </c>
    </row>
    <row r="340" spans="1:6" x14ac:dyDescent="0.25">
      <c r="A340" s="1" t="s">
        <v>709</v>
      </c>
      <c r="B340" s="1" t="s">
        <v>361</v>
      </c>
      <c r="C340" s="14">
        <v>3</v>
      </c>
      <c r="D340" s="14">
        <v>3</v>
      </c>
      <c r="E340" s="14">
        <v>2</v>
      </c>
      <c r="F340" s="14">
        <v>0</v>
      </c>
    </row>
    <row r="341" spans="1:6" x14ac:dyDescent="0.25">
      <c r="A341" s="1" t="s">
        <v>711</v>
      </c>
      <c r="B341" s="1" t="s">
        <v>184</v>
      </c>
      <c r="C341" s="14">
        <v>17</v>
      </c>
      <c r="D341" s="14">
        <v>11</v>
      </c>
      <c r="E341" s="14">
        <v>0</v>
      </c>
      <c r="F341" s="14">
        <v>0</v>
      </c>
    </row>
    <row r="342" spans="1:6" x14ac:dyDescent="0.25">
      <c r="A342" s="1" t="s">
        <v>712</v>
      </c>
      <c r="B342" s="1" t="s">
        <v>545</v>
      </c>
      <c r="C342" s="14">
        <v>11</v>
      </c>
      <c r="D342" s="14">
        <v>7</v>
      </c>
      <c r="E342" s="14">
        <v>1</v>
      </c>
      <c r="F342" s="14">
        <v>0</v>
      </c>
    </row>
    <row r="343" spans="1:6" x14ac:dyDescent="0.25">
      <c r="A343" s="1" t="s">
        <v>713</v>
      </c>
      <c r="B343" s="1" t="s">
        <v>339</v>
      </c>
      <c r="C343" s="14">
        <v>7</v>
      </c>
      <c r="D343" s="14">
        <v>2</v>
      </c>
      <c r="E343" s="14">
        <v>1</v>
      </c>
      <c r="F343" s="14">
        <v>0</v>
      </c>
    </row>
    <row r="344" spans="1:6" x14ac:dyDescent="0.25">
      <c r="A344" s="1" t="s">
        <v>714</v>
      </c>
      <c r="B344" s="1" t="s">
        <v>184</v>
      </c>
      <c r="C344" s="14">
        <v>18</v>
      </c>
      <c r="D344" s="14">
        <v>8</v>
      </c>
      <c r="E344" s="14">
        <v>7</v>
      </c>
      <c r="F344" s="14">
        <v>0</v>
      </c>
    </row>
    <row r="345" spans="1:6" x14ac:dyDescent="0.25">
      <c r="A345" s="1" t="s">
        <v>715</v>
      </c>
      <c r="B345" s="1" t="s">
        <v>386</v>
      </c>
      <c r="C345" s="14">
        <v>3</v>
      </c>
      <c r="D345" s="14">
        <v>1</v>
      </c>
      <c r="E345" s="14">
        <v>0</v>
      </c>
      <c r="F345" s="14">
        <v>0</v>
      </c>
    </row>
    <row r="346" spans="1:6" x14ac:dyDescent="0.25">
      <c r="A346" s="1" t="s">
        <v>717</v>
      </c>
      <c r="B346" s="1" t="s">
        <v>182</v>
      </c>
      <c r="C346" s="14">
        <v>3</v>
      </c>
      <c r="D346" s="14">
        <v>3</v>
      </c>
      <c r="E346" s="14">
        <v>0</v>
      </c>
      <c r="F346" s="14">
        <v>1</v>
      </c>
    </row>
    <row r="347" spans="1:6" x14ac:dyDescent="0.25">
      <c r="A347" s="1" t="s">
        <v>719</v>
      </c>
      <c r="B347" s="1" t="s">
        <v>184</v>
      </c>
      <c r="C347" s="14">
        <v>5</v>
      </c>
      <c r="D347" s="14">
        <v>3</v>
      </c>
      <c r="E347" s="14">
        <v>0</v>
      </c>
      <c r="F347" s="14">
        <v>0</v>
      </c>
    </row>
    <row r="348" spans="1:6" x14ac:dyDescent="0.25">
      <c r="A348" s="1" t="s">
        <v>720</v>
      </c>
      <c r="B348" s="1" t="s">
        <v>182</v>
      </c>
      <c r="C348" s="14">
        <v>3</v>
      </c>
      <c r="D348" s="14">
        <v>1</v>
      </c>
      <c r="E348" s="14">
        <v>1</v>
      </c>
      <c r="F348" s="14">
        <v>0</v>
      </c>
    </row>
    <row r="349" spans="1:6" x14ac:dyDescent="0.25">
      <c r="A349" s="1" t="s">
        <v>721</v>
      </c>
      <c r="B349" s="1" t="s">
        <v>188</v>
      </c>
      <c r="C349" s="14">
        <v>5</v>
      </c>
      <c r="D349" s="14">
        <v>3</v>
      </c>
      <c r="E349" s="14">
        <v>1</v>
      </c>
      <c r="F349" s="14">
        <v>0</v>
      </c>
    </row>
    <row r="350" spans="1:6" x14ac:dyDescent="0.25">
      <c r="A350" s="1" t="s">
        <v>722</v>
      </c>
      <c r="B350" s="1" t="s">
        <v>185</v>
      </c>
      <c r="C350" s="14">
        <v>0</v>
      </c>
      <c r="D350" s="14">
        <v>0</v>
      </c>
      <c r="E350" s="14">
        <v>0</v>
      </c>
      <c r="F350" s="14">
        <v>0</v>
      </c>
    </row>
    <row r="351" spans="1:6" x14ac:dyDescent="0.25">
      <c r="A351" s="1" t="s">
        <v>724</v>
      </c>
      <c r="B351" s="1" t="s">
        <v>184</v>
      </c>
      <c r="C351" s="14">
        <v>4</v>
      </c>
      <c r="D351" s="14">
        <v>0</v>
      </c>
      <c r="E351" s="14">
        <v>0</v>
      </c>
      <c r="F351" s="14">
        <v>1</v>
      </c>
    </row>
    <row r="352" spans="1:6" x14ac:dyDescent="0.25">
      <c r="A352" s="1" t="s">
        <v>725</v>
      </c>
      <c r="B352" s="1" t="s">
        <v>317</v>
      </c>
      <c r="C352" s="14">
        <v>2</v>
      </c>
      <c r="D352" s="14">
        <v>2</v>
      </c>
      <c r="E352" s="14">
        <v>0</v>
      </c>
      <c r="F352" s="14">
        <v>0</v>
      </c>
    </row>
    <row r="353" spans="1:6" x14ac:dyDescent="0.25">
      <c r="A353" s="1" t="s">
        <v>726</v>
      </c>
      <c r="B353" s="1" t="s">
        <v>727</v>
      </c>
      <c r="C353" s="14">
        <v>4</v>
      </c>
      <c r="D353" s="14">
        <v>4</v>
      </c>
      <c r="E353" s="14">
        <v>1</v>
      </c>
      <c r="F353" s="14">
        <v>0</v>
      </c>
    </row>
    <row r="354" spans="1:6" x14ac:dyDescent="0.25">
      <c r="A354" s="1" t="s">
        <v>728</v>
      </c>
      <c r="B354" s="1" t="s">
        <v>729</v>
      </c>
      <c r="C354" s="14">
        <v>14</v>
      </c>
      <c r="D354" s="14">
        <v>14</v>
      </c>
      <c r="E354" s="14">
        <v>5</v>
      </c>
      <c r="F354" s="14">
        <v>2</v>
      </c>
    </row>
    <row r="355" spans="1:6" x14ac:dyDescent="0.25">
      <c r="A355" s="1" t="s">
        <v>730</v>
      </c>
      <c r="B355" s="1" t="s">
        <v>35</v>
      </c>
      <c r="C355" s="14">
        <v>11</v>
      </c>
      <c r="D355" s="14">
        <v>10</v>
      </c>
      <c r="E355" s="14">
        <v>0</v>
      </c>
      <c r="F355" s="14">
        <v>0</v>
      </c>
    </row>
    <row r="356" spans="1:6" x14ac:dyDescent="0.25">
      <c r="A356" s="1" t="s">
        <v>731</v>
      </c>
      <c r="B356" s="1" t="s">
        <v>186</v>
      </c>
      <c r="C356" s="14">
        <v>7</v>
      </c>
      <c r="D356" s="14">
        <v>5</v>
      </c>
      <c r="E356" s="14">
        <v>1</v>
      </c>
      <c r="F356" s="14">
        <v>0</v>
      </c>
    </row>
    <row r="357" spans="1:6" x14ac:dyDescent="0.25">
      <c r="A357" s="1" t="s">
        <v>732</v>
      </c>
      <c r="B357" s="1" t="s">
        <v>416</v>
      </c>
      <c r="C357" s="14">
        <v>6</v>
      </c>
      <c r="D357" s="14">
        <v>5</v>
      </c>
      <c r="E357" s="14">
        <v>1</v>
      </c>
      <c r="F357" s="14">
        <v>0</v>
      </c>
    </row>
    <row r="358" spans="1:6" x14ac:dyDescent="0.25">
      <c r="A358" s="1" t="s">
        <v>734</v>
      </c>
      <c r="B358" s="1" t="s">
        <v>181</v>
      </c>
      <c r="C358" s="14">
        <v>5</v>
      </c>
      <c r="D358" s="14">
        <v>4</v>
      </c>
      <c r="E358" s="14">
        <v>1</v>
      </c>
      <c r="F358" s="14">
        <v>0</v>
      </c>
    </row>
    <row r="359" spans="1:6" x14ac:dyDescent="0.25">
      <c r="A359" s="1" t="s">
        <v>735</v>
      </c>
      <c r="B359" s="1" t="s">
        <v>317</v>
      </c>
      <c r="C359" s="14">
        <v>5</v>
      </c>
      <c r="D359" s="14">
        <v>5</v>
      </c>
      <c r="E359" s="14">
        <v>0</v>
      </c>
      <c r="F359" s="14">
        <v>0</v>
      </c>
    </row>
    <row r="360" spans="1:6" x14ac:dyDescent="0.25">
      <c r="A360" s="1" t="s">
        <v>896</v>
      </c>
      <c r="B360" s="1" t="s">
        <v>418</v>
      </c>
      <c r="C360" s="14">
        <v>2</v>
      </c>
      <c r="D360" s="14">
        <v>0</v>
      </c>
      <c r="E360" s="14">
        <v>1</v>
      </c>
      <c r="F360" s="14">
        <v>0</v>
      </c>
    </row>
    <row r="361" spans="1:6" x14ac:dyDescent="0.25">
      <c r="A361" s="1" t="s">
        <v>897</v>
      </c>
      <c r="B361" s="1" t="s">
        <v>182</v>
      </c>
      <c r="C361" s="14">
        <v>19</v>
      </c>
      <c r="D361" s="14">
        <v>11</v>
      </c>
      <c r="E361" s="14">
        <v>2</v>
      </c>
      <c r="F361" s="14">
        <v>0</v>
      </c>
    </row>
    <row r="362" spans="1:6" x14ac:dyDescent="0.25">
      <c r="A362" s="1" t="s">
        <v>898</v>
      </c>
      <c r="B362" s="1" t="s">
        <v>188</v>
      </c>
      <c r="C362" s="14">
        <v>4</v>
      </c>
      <c r="D362" s="14">
        <v>3</v>
      </c>
      <c r="E362" s="14">
        <v>2</v>
      </c>
      <c r="F362" s="14">
        <v>2</v>
      </c>
    </row>
    <row r="363" spans="1:6" x14ac:dyDescent="0.25">
      <c r="A363" s="1" t="s">
        <v>899</v>
      </c>
      <c r="B363" s="1" t="s">
        <v>35</v>
      </c>
      <c r="C363" s="14">
        <v>2</v>
      </c>
      <c r="D363" s="14">
        <v>1</v>
      </c>
      <c r="E363" s="14">
        <v>0</v>
      </c>
      <c r="F363" s="14">
        <v>0</v>
      </c>
    </row>
    <row r="364" spans="1:6" x14ac:dyDescent="0.25">
      <c r="A364" s="1" t="s">
        <v>900</v>
      </c>
      <c r="B364" s="1" t="s">
        <v>556</v>
      </c>
      <c r="C364" s="14">
        <v>18</v>
      </c>
      <c r="D364" s="14">
        <v>11</v>
      </c>
      <c r="E364" s="14">
        <v>3</v>
      </c>
      <c r="F364" s="14">
        <v>0</v>
      </c>
    </row>
    <row r="365" spans="1:6" x14ac:dyDescent="0.25">
      <c r="A365" s="1" t="s">
        <v>901</v>
      </c>
      <c r="B365" s="1" t="s">
        <v>543</v>
      </c>
      <c r="C365" s="14">
        <v>7</v>
      </c>
      <c r="D365" s="14">
        <v>6</v>
      </c>
      <c r="E365" s="14">
        <v>0</v>
      </c>
      <c r="F365" s="14">
        <v>0</v>
      </c>
    </row>
    <row r="366" spans="1:6" x14ac:dyDescent="0.25">
      <c r="A366" s="1" t="s">
        <v>902</v>
      </c>
      <c r="B366" s="1" t="s">
        <v>361</v>
      </c>
      <c r="C366" s="14">
        <v>0</v>
      </c>
      <c r="D366" s="14">
        <v>0</v>
      </c>
      <c r="E366" s="14">
        <v>0</v>
      </c>
      <c r="F366" s="14">
        <v>0</v>
      </c>
    </row>
    <row r="367" spans="1:6" x14ac:dyDescent="0.25">
      <c r="A367" s="1" t="s">
        <v>903</v>
      </c>
      <c r="B367" s="1" t="s">
        <v>418</v>
      </c>
      <c r="C367" s="14">
        <v>9</v>
      </c>
      <c r="D367" s="14">
        <v>6</v>
      </c>
      <c r="E367" s="14">
        <v>4</v>
      </c>
      <c r="F367" s="14">
        <v>0</v>
      </c>
    </row>
    <row r="368" spans="1:6" x14ac:dyDescent="0.25">
      <c r="A368" s="1" t="s">
        <v>904</v>
      </c>
      <c r="B368" s="1" t="s">
        <v>179</v>
      </c>
      <c r="C368" s="14">
        <v>12</v>
      </c>
      <c r="D368" s="14">
        <v>8</v>
      </c>
      <c r="E368" s="14">
        <v>1</v>
      </c>
      <c r="F368" s="14">
        <v>2</v>
      </c>
    </row>
    <row r="369" spans="1:6" x14ac:dyDescent="0.25">
      <c r="A369" s="1" t="s">
        <v>905</v>
      </c>
      <c r="B369" s="1" t="s">
        <v>212</v>
      </c>
      <c r="C369" s="14">
        <v>7</v>
      </c>
      <c r="D369" s="14">
        <v>6</v>
      </c>
      <c r="E369" s="14">
        <v>2</v>
      </c>
      <c r="F369" s="14">
        <v>1</v>
      </c>
    </row>
    <row r="370" spans="1:6" x14ac:dyDescent="0.25">
      <c r="A370" s="1" t="s">
        <v>906</v>
      </c>
      <c r="B370" s="1" t="s">
        <v>188</v>
      </c>
      <c r="C370" s="14">
        <v>6</v>
      </c>
      <c r="D370" s="14">
        <v>5</v>
      </c>
      <c r="E370" s="14">
        <v>0</v>
      </c>
      <c r="F370" s="14">
        <v>0</v>
      </c>
    </row>
    <row r="371" spans="1:6" x14ac:dyDescent="0.25">
      <c r="A371" s="1" t="s">
        <v>907</v>
      </c>
      <c r="B371" s="1" t="s">
        <v>186</v>
      </c>
      <c r="C371" s="14">
        <v>3</v>
      </c>
      <c r="D371" s="14">
        <v>2</v>
      </c>
      <c r="E371" s="14">
        <v>1</v>
      </c>
      <c r="F371" s="14">
        <v>1</v>
      </c>
    </row>
    <row r="372" spans="1:6" x14ac:dyDescent="0.25">
      <c r="A372" s="1" t="s">
        <v>908</v>
      </c>
      <c r="B372" s="1" t="s">
        <v>395</v>
      </c>
      <c r="C372" s="14">
        <v>7</v>
      </c>
      <c r="D372" s="14">
        <v>6</v>
      </c>
      <c r="E372" s="14">
        <v>1</v>
      </c>
      <c r="F372" s="14">
        <v>0</v>
      </c>
    </row>
    <row r="373" spans="1:6" x14ac:dyDescent="0.25">
      <c r="A373" s="1" t="s">
        <v>909</v>
      </c>
      <c r="B373" s="1" t="s">
        <v>666</v>
      </c>
      <c r="C373" s="14">
        <v>11</v>
      </c>
      <c r="D373" s="14">
        <v>11</v>
      </c>
      <c r="E373" s="14">
        <v>0</v>
      </c>
      <c r="F373" s="14">
        <v>0</v>
      </c>
    </row>
    <row r="374" spans="1:6" x14ac:dyDescent="0.25">
      <c r="A374" s="1" t="s">
        <v>910</v>
      </c>
      <c r="B374" s="1" t="s">
        <v>186</v>
      </c>
      <c r="C374" s="14">
        <v>9</v>
      </c>
      <c r="D374" s="14">
        <v>7</v>
      </c>
      <c r="E374" s="14">
        <v>0</v>
      </c>
      <c r="F374" s="14">
        <v>0</v>
      </c>
    </row>
    <row r="375" spans="1:6" x14ac:dyDescent="0.25">
      <c r="A375" s="1" t="s">
        <v>911</v>
      </c>
      <c r="B375" s="1" t="s">
        <v>179</v>
      </c>
      <c r="C375" s="14">
        <v>5</v>
      </c>
      <c r="D375" s="14">
        <v>3</v>
      </c>
      <c r="E375" s="14">
        <v>0</v>
      </c>
      <c r="F375" s="14">
        <v>0</v>
      </c>
    </row>
    <row r="376" spans="1:6" x14ac:dyDescent="0.25">
      <c r="A376" s="1" t="s">
        <v>912</v>
      </c>
      <c r="B376" s="1" t="s">
        <v>28</v>
      </c>
      <c r="C376" s="14">
        <v>13</v>
      </c>
      <c r="D376" s="14">
        <v>9</v>
      </c>
      <c r="E376" s="14">
        <v>3</v>
      </c>
      <c r="F376" s="14">
        <v>1</v>
      </c>
    </row>
    <row r="377" spans="1:6" x14ac:dyDescent="0.25">
      <c r="A377" s="1" t="s">
        <v>913</v>
      </c>
      <c r="B377" s="1" t="s">
        <v>185</v>
      </c>
      <c r="C377" s="14">
        <v>2</v>
      </c>
      <c r="D377" s="14">
        <v>2</v>
      </c>
      <c r="E377" s="14">
        <v>2</v>
      </c>
      <c r="F377" s="14">
        <v>0</v>
      </c>
    </row>
    <row r="378" spans="1:6" x14ac:dyDescent="0.25">
      <c r="A378" s="1" t="s">
        <v>914</v>
      </c>
      <c r="B378" s="1" t="s">
        <v>179</v>
      </c>
      <c r="C378" s="14">
        <v>8</v>
      </c>
      <c r="D378" s="14">
        <v>8</v>
      </c>
      <c r="E378" s="14">
        <v>0</v>
      </c>
      <c r="F378" s="14">
        <v>0</v>
      </c>
    </row>
    <row r="379" spans="1:6" x14ac:dyDescent="0.25">
      <c r="A379" s="1" t="s">
        <v>915</v>
      </c>
      <c r="B379" s="1" t="s">
        <v>186</v>
      </c>
      <c r="C379" s="14">
        <v>16</v>
      </c>
      <c r="D379" s="14">
        <v>14</v>
      </c>
      <c r="E379" s="14">
        <v>2</v>
      </c>
      <c r="F379" s="14">
        <v>0</v>
      </c>
    </row>
    <row r="380" spans="1:6" x14ac:dyDescent="0.25">
      <c r="A380" s="1" t="s">
        <v>916</v>
      </c>
      <c r="B380" s="1" t="s">
        <v>185</v>
      </c>
      <c r="C380" s="14">
        <v>5</v>
      </c>
      <c r="D380" s="14">
        <v>3</v>
      </c>
      <c r="E380" s="14">
        <v>0</v>
      </c>
      <c r="F380" s="14">
        <v>0</v>
      </c>
    </row>
    <row r="381" spans="1:6" x14ac:dyDescent="0.25">
      <c r="A381" s="1" t="s">
        <v>917</v>
      </c>
      <c r="B381" s="1" t="s">
        <v>186</v>
      </c>
      <c r="C381" s="14">
        <v>11</v>
      </c>
      <c r="D381" s="14">
        <v>7</v>
      </c>
      <c r="E381" s="14">
        <v>1</v>
      </c>
      <c r="F381" s="14">
        <v>0</v>
      </c>
    </row>
    <row r="382" spans="1:6" x14ac:dyDescent="0.25">
      <c r="A382" s="1" t="s">
        <v>918</v>
      </c>
      <c r="B382" s="1" t="s">
        <v>179</v>
      </c>
      <c r="C382" s="14">
        <v>16</v>
      </c>
      <c r="D382" s="14">
        <v>13</v>
      </c>
      <c r="E382" s="14">
        <v>2</v>
      </c>
      <c r="F382" s="14">
        <v>1</v>
      </c>
    </row>
    <row r="383" spans="1:6" x14ac:dyDescent="0.25">
      <c r="A383" s="1" t="s">
        <v>919</v>
      </c>
      <c r="B383" s="1" t="s">
        <v>196</v>
      </c>
      <c r="C383" s="14">
        <v>10</v>
      </c>
      <c r="D383" s="14">
        <v>4</v>
      </c>
      <c r="E383" s="14">
        <v>3</v>
      </c>
      <c r="F383" s="14">
        <v>0</v>
      </c>
    </row>
    <row r="384" spans="1:6" x14ac:dyDescent="0.25">
      <c r="A384" s="1" t="s">
        <v>920</v>
      </c>
      <c r="B384" s="1" t="s">
        <v>184</v>
      </c>
      <c r="C384" s="14">
        <v>14</v>
      </c>
      <c r="D384" s="14">
        <v>13</v>
      </c>
      <c r="E384" s="14">
        <v>3</v>
      </c>
      <c r="F384" s="14">
        <v>1</v>
      </c>
    </row>
    <row r="385" spans="1:6" x14ac:dyDescent="0.25">
      <c r="A385" s="1" t="s">
        <v>921</v>
      </c>
      <c r="B385" s="1" t="s">
        <v>29</v>
      </c>
      <c r="C385" s="14">
        <v>10</v>
      </c>
      <c r="D385" s="14">
        <v>2</v>
      </c>
      <c r="E385" s="14">
        <v>1</v>
      </c>
      <c r="F385" s="14">
        <v>0</v>
      </c>
    </row>
    <row r="386" spans="1:6" x14ac:dyDescent="0.25">
      <c r="A386" s="1" t="s">
        <v>922</v>
      </c>
      <c r="B386" s="1" t="s">
        <v>693</v>
      </c>
      <c r="C386" s="14">
        <v>5</v>
      </c>
      <c r="D386" s="14">
        <v>1</v>
      </c>
      <c r="E386" s="14">
        <v>0</v>
      </c>
      <c r="F386" s="14">
        <v>2</v>
      </c>
    </row>
    <row r="387" spans="1:6" x14ac:dyDescent="0.25">
      <c r="A387" s="1" t="s">
        <v>923</v>
      </c>
      <c r="B387" s="1" t="s">
        <v>186</v>
      </c>
      <c r="C387" s="14">
        <v>12</v>
      </c>
      <c r="D387" s="14">
        <v>9</v>
      </c>
      <c r="E387" s="14">
        <v>5</v>
      </c>
      <c r="F387" s="14">
        <v>1</v>
      </c>
    </row>
    <row r="388" spans="1:6" x14ac:dyDescent="0.25">
      <c r="A388" s="1" t="s">
        <v>924</v>
      </c>
      <c r="B388" s="1" t="s">
        <v>698</v>
      </c>
      <c r="C388" s="14">
        <v>6</v>
      </c>
      <c r="D388" s="14">
        <v>3</v>
      </c>
      <c r="E388" s="14">
        <v>1</v>
      </c>
      <c r="F388" s="14">
        <v>0</v>
      </c>
    </row>
    <row r="389" spans="1:6" x14ac:dyDescent="0.25">
      <c r="A389" s="1" t="s">
        <v>925</v>
      </c>
      <c r="B389" s="1" t="s">
        <v>184</v>
      </c>
      <c r="C389" s="14">
        <v>14</v>
      </c>
      <c r="D389" s="14">
        <v>13</v>
      </c>
      <c r="E389" s="14">
        <v>8</v>
      </c>
      <c r="F389" s="14">
        <v>1</v>
      </c>
    </row>
    <row r="390" spans="1:6" x14ac:dyDescent="0.25">
      <c r="A390" s="1" t="s">
        <v>926</v>
      </c>
      <c r="B390" s="1" t="s">
        <v>201</v>
      </c>
      <c r="C390" s="14">
        <v>5</v>
      </c>
      <c r="D390" s="14">
        <v>3</v>
      </c>
      <c r="E390" s="14">
        <v>2</v>
      </c>
      <c r="F390" s="14">
        <v>3</v>
      </c>
    </row>
    <row r="391" spans="1:6" x14ac:dyDescent="0.25">
      <c r="A391" s="1" t="s">
        <v>927</v>
      </c>
      <c r="B391" s="1" t="s">
        <v>179</v>
      </c>
      <c r="C391" s="14">
        <v>11</v>
      </c>
      <c r="D391" s="14">
        <v>10</v>
      </c>
      <c r="E391" s="14">
        <v>5</v>
      </c>
      <c r="F391" s="14">
        <v>0</v>
      </c>
    </row>
    <row r="392" spans="1:6" x14ac:dyDescent="0.25">
      <c r="A392" s="1" t="s">
        <v>928</v>
      </c>
      <c r="B392" s="1" t="s">
        <v>703</v>
      </c>
      <c r="C392" s="14">
        <v>10</v>
      </c>
      <c r="D392" s="14">
        <v>7</v>
      </c>
      <c r="E392" s="14">
        <v>0</v>
      </c>
      <c r="F392" s="14">
        <v>1</v>
      </c>
    </row>
    <row r="393" spans="1:6" x14ac:dyDescent="0.25">
      <c r="A393" s="1" t="s">
        <v>929</v>
      </c>
      <c r="B393" s="1" t="s">
        <v>200</v>
      </c>
      <c r="C393" s="14">
        <v>11</v>
      </c>
      <c r="D393" s="14">
        <v>10</v>
      </c>
      <c r="E393" s="14">
        <v>2</v>
      </c>
      <c r="F393" s="14">
        <v>1</v>
      </c>
    </row>
    <row r="394" spans="1:6" x14ac:dyDescent="0.25">
      <c r="A394" s="1" t="s">
        <v>930</v>
      </c>
      <c r="B394" s="1" t="s">
        <v>35</v>
      </c>
      <c r="C394" s="14">
        <v>9</v>
      </c>
      <c r="D394" s="14">
        <v>8</v>
      </c>
      <c r="E394" s="14">
        <v>1</v>
      </c>
      <c r="F394" s="14">
        <v>1</v>
      </c>
    </row>
    <row r="395" spans="1:6" x14ac:dyDescent="0.25">
      <c r="A395" s="1" t="s">
        <v>931</v>
      </c>
      <c r="B395" s="1" t="s">
        <v>201</v>
      </c>
      <c r="C395" s="14">
        <v>5</v>
      </c>
      <c r="D395" s="14">
        <v>5</v>
      </c>
      <c r="E395" s="14">
        <v>0</v>
      </c>
      <c r="F395" s="14">
        <v>0</v>
      </c>
    </row>
    <row r="396" spans="1:6" x14ac:dyDescent="0.25">
      <c r="A396" s="1" t="s">
        <v>932</v>
      </c>
      <c r="B396" s="1" t="s">
        <v>35</v>
      </c>
      <c r="C396" s="14">
        <v>6</v>
      </c>
      <c r="D396" s="14">
        <v>1</v>
      </c>
      <c r="E396" s="14">
        <v>1</v>
      </c>
      <c r="F396" s="14">
        <v>0</v>
      </c>
    </row>
    <row r="397" spans="1:6" x14ac:dyDescent="0.25">
      <c r="A397" s="1" t="s">
        <v>933</v>
      </c>
      <c r="B397" s="1" t="s">
        <v>182</v>
      </c>
      <c r="C397" s="14">
        <v>3</v>
      </c>
      <c r="D397" s="14">
        <v>2</v>
      </c>
      <c r="E397" s="14">
        <v>0</v>
      </c>
      <c r="F397" s="14">
        <v>0</v>
      </c>
    </row>
    <row r="398" spans="1:6" x14ac:dyDescent="0.25">
      <c r="A398" s="1" t="s">
        <v>934</v>
      </c>
      <c r="B398" s="1" t="s">
        <v>202</v>
      </c>
      <c r="C398" s="14">
        <v>2</v>
      </c>
      <c r="D398" s="14">
        <v>2</v>
      </c>
      <c r="E398" s="14">
        <v>1</v>
      </c>
      <c r="F398" s="14">
        <v>0</v>
      </c>
    </row>
    <row r="399" spans="1:6" x14ac:dyDescent="0.25">
      <c r="A399" s="1" t="s">
        <v>935</v>
      </c>
      <c r="B399" s="1" t="s">
        <v>317</v>
      </c>
      <c r="C399" s="14">
        <v>15</v>
      </c>
      <c r="D399" s="14">
        <v>13</v>
      </c>
      <c r="E399" s="14">
        <v>0</v>
      </c>
      <c r="F399" s="14">
        <v>0</v>
      </c>
    </row>
    <row r="400" spans="1:6" x14ac:dyDescent="0.25">
      <c r="A400" s="1" t="s">
        <v>936</v>
      </c>
      <c r="B400" s="1" t="s">
        <v>35</v>
      </c>
      <c r="C400" s="14">
        <v>3</v>
      </c>
      <c r="D400" s="14">
        <v>2</v>
      </c>
      <c r="E400" s="14">
        <v>1</v>
      </c>
      <c r="F400" s="14">
        <v>0</v>
      </c>
    </row>
    <row r="401" spans="1:6" x14ac:dyDescent="0.25">
      <c r="A401" s="1" t="s">
        <v>937</v>
      </c>
      <c r="B401" s="1" t="s">
        <v>361</v>
      </c>
      <c r="C401" s="14">
        <v>2</v>
      </c>
      <c r="D401" s="14">
        <v>0</v>
      </c>
      <c r="E401" s="14">
        <v>0</v>
      </c>
      <c r="F401" s="14">
        <v>0</v>
      </c>
    </row>
    <row r="402" spans="1:6" x14ac:dyDescent="0.25">
      <c r="A402" s="1" t="s">
        <v>938</v>
      </c>
      <c r="B402" s="1" t="s">
        <v>30</v>
      </c>
      <c r="C402" s="14">
        <v>13</v>
      </c>
      <c r="D402" s="14">
        <v>13</v>
      </c>
      <c r="E402" s="14">
        <v>2</v>
      </c>
      <c r="F402" s="14">
        <v>0</v>
      </c>
    </row>
    <row r="403" spans="1:6" x14ac:dyDescent="0.25">
      <c r="A403" s="1" t="s">
        <v>939</v>
      </c>
      <c r="B403" s="1" t="s">
        <v>184</v>
      </c>
      <c r="C403" s="14">
        <v>4</v>
      </c>
      <c r="D403" s="14">
        <v>4</v>
      </c>
      <c r="E403" s="14">
        <v>1</v>
      </c>
      <c r="F403" s="14">
        <v>0</v>
      </c>
    </row>
    <row r="404" spans="1:6" x14ac:dyDescent="0.25">
      <c r="A404" s="1" t="s">
        <v>940</v>
      </c>
      <c r="B404" s="1" t="s">
        <v>35</v>
      </c>
      <c r="C404" s="14">
        <v>2</v>
      </c>
      <c r="D404" s="14">
        <v>1</v>
      </c>
      <c r="E404" s="14">
        <v>0</v>
      </c>
      <c r="F404" s="14">
        <v>0</v>
      </c>
    </row>
    <row r="405" spans="1:6" x14ac:dyDescent="0.25">
      <c r="A405" s="1" t="s">
        <v>941</v>
      </c>
      <c r="B405" s="1" t="s">
        <v>31</v>
      </c>
      <c r="C405" s="14">
        <v>4</v>
      </c>
      <c r="D405" s="14">
        <v>1</v>
      </c>
      <c r="E405" s="14">
        <v>0</v>
      </c>
      <c r="F405" s="14">
        <v>0</v>
      </c>
    </row>
    <row r="406" spans="1:6" x14ac:dyDescent="0.25">
      <c r="A406" s="1" t="s">
        <v>942</v>
      </c>
      <c r="B406" s="1" t="s">
        <v>710</v>
      </c>
      <c r="C406" s="14">
        <v>8</v>
      </c>
      <c r="D406" s="14">
        <v>5</v>
      </c>
      <c r="E406" s="14">
        <v>0</v>
      </c>
      <c r="F406" s="14">
        <v>0</v>
      </c>
    </row>
    <row r="407" spans="1:6" x14ac:dyDescent="0.25">
      <c r="A407" s="1" t="s">
        <v>943</v>
      </c>
      <c r="B407" s="1" t="s">
        <v>543</v>
      </c>
      <c r="C407" s="14">
        <v>5</v>
      </c>
      <c r="D407" s="14">
        <v>5</v>
      </c>
      <c r="E407" s="14">
        <v>1</v>
      </c>
      <c r="F407" s="14">
        <v>2</v>
      </c>
    </row>
    <row r="408" spans="1:6" x14ac:dyDescent="0.25">
      <c r="A408" s="1" t="s">
        <v>944</v>
      </c>
      <c r="B408" s="1" t="s">
        <v>244</v>
      </c>
      <c r="C408" s="14">
        <v>8</v>
      </c>
      <c r="D408" s="14">
        <v>4</v>
      </c>
      <c r="E408" s="14">
        <v>1</v>
      </c>
      <c r="F408" s="14">
        <v>0</v>
      </c>
    </row>
    <row r="409" spans="1:6" x14ac:dyDescent="0.25">
      <c r="A409" s="1" t="s">
        <v>945</v>
      </c>
      <c r="B409" s="1" t="s">
        <v>186</v>
      </c>
      <c r="C409" s="14">
        <v>8</v>
      </c>
      <c r="D409" s="14">
        <v>8</v>
      </c>
      <c r="E409" s="14">
        <v>3</v>
      </c>
      <c r="F409" s="14">
        <v>1</v>
      </c>
    </row>
    <row r="410" spans="1:6" x14ac:dyDescent="0.25">
      <c r="A410" s="1" t="s">
        <v>946</v>
      </c>
      <c r="B410" s="1" t="s">
        <v>395</v>
      </c>
      <c r="C410" s="14">
        <v>6</v>
      </c>
      <c r="D410" s="14">
        <v>6</v>
      </c>
      <c r="E410" s="14">
        <v>1</v>
      </c>
      <c r="F410" s="14">
        <v>0</v>
      </c>
    </row>
    <row r="411" spans="1:6" x14ac:dyDescent="0.25">
      <c r="A411" s="1" t="s">
        <v>947</v>
      </c>
      <c r="B411" s="1" t="s">
        <v>339</v>
      </c>
      <c r="C411" s="14">
        <v>7</v>
      </c>
      <c r="D411" s="14">
        <v>7</v>
      </c>
      <c r="E411" s="14">
        <v>2</v>
      </c>
      <c r="F411" s="14">
        <v>2</v>
      </c>
    </row>
    <row r="412" spans="1:6" x14ac:dyDescent="0.25">
      <c r="A412" s="1" t="s">
        <v>999</v>
      </c>
      <c r="B412" s="1" t="s">
        <v>184</v>
      </c>
      <c r="C412" s="14">
        <v>7</v>
      </c>
      <c r="D412" s="14">
        <v>1</v>
      </c>
      <c r="E412" s="14">
        <v>1</v>
      </c>
      <c r="F412" s="14">
        <v>0</v>
      </c>
    </row>
    <row r="413" spans="1:6" x14ac:dyDescent="0.25">
      <c r="A413" s="1" t="s">
        <v>949</v>
      </c>
      <c r="B413" s="1" t="s">
        <v>386</v>
      </c>
      <c r="C413" s="14">
        <v>3</v>
      </c>
      <c r="D413" s="14">
        <v>0</v>
      </c>
      <c r="E413" s="14">
        <v>1</v>
      </c>
      <c r="F413" s="14">
        <v>0</v>
      </c>
    </row>
    <row r="414" spans="1:6" x14ac:dyDescent="0.25">
      <c r="A414" s="1" t="s">
        <v>950</v>
      </c>
      <c r="B414" s="1" t="s">
        <v>194</v>
      </c>
      <c r="C414" s="14">
        <v>6</v>
      </c>
      <c r="D414" s="14">
        <v>6</v>
      </c>
      <c r="E414" s="14">
        <v>1</v>
      </c>
      <c r="F414" s="14">
        <v>0</v>
      </c>
    </row>
    <row r="415" spans="1:6" x14ac:dyDescent="0.25">
      <c r="A415" s="1" t="s">
        <v>951</v>
      </c>
      <c r="B415" s="1" t="s">
        <v>716</v>
      </c>
      <c r="C415" s="14">
        <v>6</v>
      </c>
      <c r="D415" s="14">
        <v>5</v>
      </c>
      <c r="E415" s="14">
        <v>2</v>
      </c>
      <c r="F415" s="14">
        <v>3</v>
      </c>
    </row>
    <row r="416" spans="1:6" x14ac:dyDescent="0.25">
      <c r="A416" s="1" t="s">
        <v>1000</v>
      </c>
      <c r="B416" s="1" t="s">
        <v>30</v>
      </c>
      <c r="C416" s="14">
        <v>9</v>
      </c>
      <c r="D416" s="14">
        <v>7</v>
      </c>
      <c r="E416" s="14">
        <v>0</v>
      </c>
      <c r="F416" s="14">
        <v>0</v>
      </c>
    </row>
    <row r="417" spans="1:6" x14ac:dyDescent="0.25">
      <c r="A417" s="1" t="s">
        <v>953</v>
      </c>
      <c r="B417" s="1" t="s">
        <v>718</v>
      </c>
      <c r="C417" s="14">
        <v>15</v>
      </c>
      <c r="D417" s="14">
        <v>12</v>
      </c>
      <c r="E417" s="14">
        <v>4</v>
      </c>
      <c r="F417" s="14">
        <v>0</v>
      </c>
    </row>
    <row r="418" spans="1:6" x14ac:dyDescent="0.25">
      <c r="A418" s="1" t="s">
        <v>954</v>
      </c>
      <c r="B418" s="1" t="s">
        <v>184</v>
      </c>
      <c r="C418" s="14">
        <v>4</v>
      </c>
      <c r="D418" s="14">
        <v>3</v>
      </c>
      <c r="E418" s="14">
        <v>0</v>
      </c>
      <c r="F418" s="14">
        <v>0</v>
      </c>
    </row>
    <row r="419" spans="1:6" x14ac:dyDescent="0.25">
      <c r="A419" s="1" t="s">
        <v>955</v>
      </c>
      <c r="B419" s="1" t="s">
        <v>183</v>
      </c>
      <c r="C419" s="14">
        <v>7</v>
      </c>
      <c r="D419" s="14">
        <v>6</v>
      </c>
      <c r="E419" s="14">
        <v>2</v>
      </c>
      <c r="F419" s="14">
        <v>0</v>
      </c>
    </row>
    <row r="420" spans="1:6" x14ac:dyDescent="0.25">
      <c r="A420" s="1" t="s">
        <v>956</v>
      </c>
      <c r="B420" s="1" t="s">
        <v>31</v>
      </c>
      <c r="C420" s="14">
        <v>9</v>
      </c>
      <c r="D420" s="14">
        <v>9</v>
      </c>
      <c r="E420" s="14">
        <v>0</v>
      </c>
      <c r="F420" s="14">
        <v>0</v>
      </c>
    </row>
    <row r="421" spans="1:6" x14ac:dyDescent="0.25">
      <c r="A421" s="1" t="s">
        <v>1012</v>
      </c>
      <c r="B421" s="1" t="s">
        <v>693</v>
      </c>
      <c r="C421" s="14">
        <v>9</v>
      </c>
      <c r="D421" s="14">
        <v>6</v>
      </c>
      <c r="E421" s="14">
        <v>1</v>
      </c>
      <c r="F421" s="14">
        <v>0</v>
      </c>
    </row>
    <row r="422" spans="1:6" x14ac:dyDescent="0.25">
      <c r="A422" s="1" t="s">
        <v>957</v>
      </c>
      <c r="B422" s="1" t="s">
        <v>185</v>
      </c>
      <c r="C422" s="14">
        <v>2</v>
      </c>
      <c r="D422" s="14">
        <v>0</v>
      </c>
      <c r="E422" s="14">
        <v>0</v>
      </c>
      <c r="F422" s="14">
        <v>0</v>
      </c>
    </row>
    <row r="423" spans="1:6" x14ac:dyDescent="0.25">
      <c r="A423" s="1" t="s">
        <v>958</v>
      </c>
      <c r="B423" s="1" t="s">
        <v>723</v>
      </c>
      <c r="C423" s="14">
        <v>4</v>
      </c>
      <c r="D423" s="14">
        <v>2</v>
      </c>
      <c r="E423" s="14">
        <v>1</v>
      </c>
      <c r="F423" s="14">
        <v>0</v>
      </c>
    </row>
    <row r="424" spans="1:6" x14ac:dyDescent="0.25">
      <c r="A424" s="1" t="s">
        <v>1001</v>
      </c>
      <c r="B424" s="1" t="s">
        <v>317</v>
      </c>
      <c r="C424" s="14">
        <v>4</v>
      </c>
      <c r="D424" s="14">
        <v>3</v>
      </c>
      <c r="E424" s="14">
        <v>0</v>
      </c>
      <c r="F424" s="14">
        <v>0</v>
      </c>
    </row>
    <row r="425" spans="1:6" x14ac:dyDescent="0.25">
      <c r="A425" s="1" t="s">
        <v>1002</v>
      </c>
      <c r="B425" s="1" t="s">
        <v>186</v>
      </c>
      <c r="C425" s="14">
        <v>6</v>
      </c>
      <c r="D425" s="14">
        <v>4</v>
      </c>
      <c r="E425" s="14">
        <v>0</v>
      </c>
      <c r="F425" s="14">
        <v>0</v>
      </c>
    </row>
    <row r="426" spans="1:6" x14ac:dyDescent="0.25">
      <c r="A426" s="1" t="s">
        <v>961</v>
      </c>
      <c r="B426" s="1" t="s">
        <v>182</v>
      </c>
      <c r="C426" s="14">
        <v>5</v>
      </c>
      <c r="D426" s="14">
        <v>5</v>
      </c>
      <c r="E426" s="14">
        <v>0</v>
      </c>
      <c r="F426" s="14">
        <v>0</v>
      </c>
    </row>
    <row r="427" spans="1:6" x14ac:dyDescent="0.25">
      <c r="A427" s="1" t="s">
        <v>962</v>
      </c>
      <c r="B427" s="1" t="s">
        <v>186</v>
      </c>
      <c r="C427" s="14">
        <v>9</v>
      </c>
      <c r="D427" s="14">
        <v>7</v>
      </c>
      <c r="E427" s="14">
        <v>3</v>
      </c>
      <c r="F427" s="14">
        <v>0</v>
      </c>
    </row>
    <row r="428" spans="1:6" x14ac:dyDescent="0.25">
      <c r="A428" s="1" t="s">
        <v>963</v>
      </c>
      <c r="B428" s="1" t="s">
        <v>733</v>
      </c>
      <c r="C428" s="14">
        <v>7</v>
      </c>
      <c r="D428" s="14">
        <v>5</v>
      </c>
      <c r="E428" s="14">
        <v>0</v>
      </c>
      <c r="F428" s="14">
        <v>0</v>
      </c>
    </row>
    <row r="429" spans="1:6" x14ac:dyDescent="0.25">
      <c r="A429" s="1" t="s">
        <v>1003</v>
      </c>
      <c r="B429" s="1" t="s">
        <v>212</v>
      </c>
      <c r="C429" s="14">
        <v>9</v>
      </c>
      <c r="D429" s="14">
        <v>6</v>
      </c>
      <c r="E429" s="14">
        <v>2</v>
      </c>
      <c r="F429" s="14">
        <v>0</v>
      </c>
    </row>
    <row r="430" spans="1:6" x14ac:dyDescent="0.25">
      <c r="A430" s="1" t="s">
        <v>1004</v>
      </c>
      <c r="B430" s="1" t="s">
        <v>188</v>
      </c>
      <c r="C430" s="14">
        <v>8</v>
      </c>
      <c r="D430" s="14">
        <v>7</v>
      </c>
      <c r="E430" s="14">
        <v>1</v>
      </c>
      <c r="F430" s="14">
        <v>0</v>
      </c>
    </row>
    <row r="431" spans="1:6" x14ac:dyDescent="0.25">
      <c r="A431" s="1" t="s">
        <v>966</v>
      </c>
      <c r="B431" s="1" t="s">
        <v>186</v>
      </c>
      <c r="C431" s="14">
        <v>8</v>
      </c>
      <c r="D431" s="14">
        <v>5</v>
      </c>
      <c r="E431" s="14">
        <v>1</v>
      </c>
      <c r="F431" s="14">
        <v>0</v>
      </c>
    </row>
    <row r="432" spans="1:6" x14ac:dyDescent="0.25">
      <c r="A432" s="1" t="s">
        <v>967</v>
      </c>
      <c r="B432" s="1" t="s">
        <v>181</v>
      </c>
      <c r="C432" s="14">
        <v>3</v>
      </c>
      <c r="D432" s="14">
        <v>3</v>
      </c>
      <c r="E432" s="14">
        <v>0</v>
      </c>
      <c r="F432" s="14">
        <v>0</v>
      </c>
    </row>
    <row r="433" spans="1:6" x14ac:dyDescent="0.25">
      <c r="A433" s="1" t="s">
        <v>968</v>
      </c>
      <c r="B433" s="1" t="s">
        <v>29</v>
      </c>
      <c r="C433" s="14">
        <v>3</v>
      </c>
      <c r="D433" s="14">
        <v>1</v>
      </c>
      <c r="E433" s="14">
        <v>1</v>
      </c>
      <c r="F433" s="14">
        <v>0</v>
      </c>
    </row>
    <row r="434" spans="1:6" x14ac:dyDescent="0.25">
      <c r="A434" s="1" t="s">
        <v>969</v>
      </c>
      <c r="B434" s="1" t="s">
        <v>28</v>
      </c>
      <c r="C434" s="14">
        <v>10</v>
      </c>
      <c r="D434" s="14">
        <v>9</v>
      </c>
      <c r="E434" s="14">
        <v>3</v>
      </c>
      <c r="F434" s="14">
        <v>0</v>
      </c>
    </row>
    <row r="435" spans="1:6" x14ac:dyDescent="0.25">
      <c r="A435" s="1" t="s">
        <v>970</v>
      </c>
      <c r="B435" s="1" t="s">
        <v>29</v>
      </c>
      <c r="C435" s="14">
        <v>7</v>
      </c>
      <c r="D435" s="14">
        <v>7</v>
      </c>
      <c r="E435" s="14">
        <v>0</v>
      </c>
      <c r="F435" s="14">
        <v>0</v>
      </c>
    </row>
    <row r="436" spans="1:6" x14ac:dyDescent="0.25">
      <c r="A436" s="1" t="s">
        <v>948</v>
      </c>
      <c r="B436" s="1" t="s">
        <v>186</v>
      </c>
      <c r="C436" s="14">
        <v>12</v>
      </c>
      <c r="D436" s="14">
        <v>10</v>
      </c>
      <c r="E436" s="14">
        <v>2</v>
      </c>
      <c r="F436" s="14">
        <v>0</v>
      </c>
    </row>
    <row r="437" spans="1:6" x14ac:dyDescent="0.25">
      <c r="A437" s="1" t="s">
        <v>952</v>
      </c>
      <c r="B437" s="1" t="s">
        <v>29</v>
      </c>
      <c r="C437" s="14">
        <v>14</v>
      </c>
      <c r="D437" s="14">
        <v>13</v>
      </c>
      <c r="E437" s="14">
        <v>0</v>
      </c>
      <c r="F437" s="14">
        <v>0</v>
      </c>
    </row>
    <row r="438" spans="1:6" x14ac:dyDescent="0.25">
      <c r="A438" s="1" t="s">
        <v>1005</v>
      </c>
      <c r="B438" s="1" t="s">
        <v>317</v>
      </c>
      <c r="C438" s="14">
        <v>5</v>
      </c>
      <c r="D438" s="14">
        <v>2</v>
      </c>
      <c r="E438" s="14">
        <v>0</v>
      </c>
      <c r="F438" s="14">
        <v>0</v>
      </c>
    </row>
    <row r="439" spans="1:6" x14ac:dyDescent="0.25">
      <c r="A439" s="1" t="s">
        <v>1006</v>
      </c>
      <c r="B439" s="1" t="s">
        <v>736</v>
      </c>
      <c r="C439" s="14">
        <v>1</v>
      </c>
      <c r="D439" s="14">
        <v>0</v>
      </c>
      <c r="E439" s="14">
        <v>0</v>
      </c>
      <c r="F439" s="14">
        <v>0</v>
      </c>
    </row>
    <row r="440" spans="1:6" x14ac:dyDescent="0.25">
      <c r="A440" s="1" t="s">
        <v>959</v>
      </c>
      <c r="B440" s="1" t="s">
        <v>181</v>
      </c>
      <c r="C440" s="14">
        <v>5</v>
      </c>
      <c r="D440" s="14">
        <v>4</v>
      </c>
      <c r="E440" s="14">
        <v>1</v>
      </c>
      <c r="F440" s="14">
        <v>0</v>
      </c>
    </row>
    <row r="441" spans="1:6" x14ac:dyDescent="0.25">
      <c r="A441" s="1" t="s">
        <v>1007</v>
      </c>
      <c r="B441" s="1" t="s">
        <v>737</v>
      </c>
      <c r="C441" s="14">
        <v>11</v>
      </c>
      <c r="D441" s="14">
        <v>9</v>
      </c>
      <c r="E441" s="14">
        <v>2</v>
      </c>
      <c r="F441" s="14">
        <v>0</v>
      </c>
    </row>
    <row r="442" spans="1:6" x14ac:dyDescent="0.25">
      <c r="A442" s="1" t="s">
        <v>960</v>
      </c>
      <c r="B442" s="1" t="s">
        <v>184</v>
      </c>
      <c r="C442" s="14">
        <v>2</v>
      </c>
      <c r="D442" s="14">
        <v>0</v>
      </c>
      <c r="E442" s="14">
        <v>1</v>
      </c>
      <c r="F442" s="14">
        <v>0</v>
      </c>
    </row>
    <row r="443" spans="1:6" x14ac:dyDescent="0.25">
      <c r="A443" s="1" t="s">
        <v>1008</v>
      </c>
      <c r="B443" s="1" t="s">
        <v>212</v>
      </c>
      <c r="C443" s="14">
        <v>10</v>
      </c>
      <c r="D443" s="14">
        <v>10</v>
      </c>
      <c r="E443" s="14">
        <v>1</v>
      </c>
      <c r="F443" s="14">
        <v>0</v>
      </c>
    </row>
    <row r="444" spans="1:6" x14ac:dyDescent="0.25">
      <c r="A444" s="1" t="s">
        <v>964</v>
      </c>
      <c r="B444" s="1" t="s">
        <v>243</v>
      </c>
      <c r="C444" s="14">
        <v>14</v>
      </c>
      <c r="D444" s="14">
        <v>12</v>
      </c>
      <c r="E444" s="14">
        <v>4</v>
      </c>
      <c r="F444" s="14">
        <v>2</v>
      </c>
    </row>
    <row r="445" spans="1:6" x14ac:dyDescent="0.25">
      <c r="A445" s="1" t="s">
        <v>965</v>
      </c>
      <c r="B445" s="1" t="s">
        <v>181</v>
      </c>
      <c r="C445" s="14">
        <v>12</v>
      </c>
      <c r="D445" s="14">
        <v>8</v>
      </c>
      <c r="E445" s="14">
        <v>4</v>
      </c>
      <c r="F445" s="14">
        <v>0</v>
      </c>
    </row>
    <row r="446" spans="1:6" x14ac:dyDescent="0.25">
      <c r="A446" s="1" t="s">
        <v>1009</v>
      </c>
      <c r="B446" s="1" t="s">
        <v>29</v>
      </c>
      <c r="C446" s="14">
        <v>3</v>
      </c>
      <c r="D446" s="14">
        <v>3</v>
      </c>
      <c r="E446" s="14">
        <v>0</v>
      </c>
      <c r="F446" s="14">
        <v>0</v>
      </c>
    </row>
    <row r="447" spans="1:6" x14ac:dyDescent="0.25">
      <c r="A447" s="1" t="s">
        <v>1010</v>
      </c>
      <c r="B447" s="1" t="s">
        <v>35</v>
      </c>
      <c r="C447" s="14">
        <v>3</v>
      </c>
      <c r="D447" s="14">
        <v>2</v>
      </c>
      <c r="E447" s="14">
        <v>0</v>
      </c>
      <c r="F447" s="14">
        <v>0</v>
      </c>
    </row>
    <row r="448" spans="1:6" x14ac:dyDescent="0.25">
      <c r="A448" s="1" t="s">
        <v>1011</v>
      </c>
      <c r="B448" s="1" t="s">
        <v>196</v>
      </c>
      <c r="C448" s="14">
        <v>10</v>
      </c>
      <c r="D448" s="14">
        <v>10</v>
      </c>
      <c r="E448" s="14">
        <v>0</v>
      </c>
      <c r="F448" s="14">
        <v>0</v>
      </c>
    </row>
    <row r="449" spans="1:6" x14ac:dyDescent="0.25">
      <c r="A449" s="1" t="s">
        <v>738</v>
      </c>
      <c r="B449" s="1" t="s">
        <v>184</v>
      </c>
      <c r="C449" s="14">
        <v>8</v>
      </c>
      <c r="D449" s="14">
        <v>7</v>
      </c>
      <c r="E449" s="14">
        <v>1</v>
      </c>
      <c r="F449" s="14">
        <v>0</v>
      </c>
    </row>
    <row r="450" spans="1:6" x14ac:dyDescent="0.25">
      <c r="A450" s="1" t="s">
        <v>739</v>
      </c>
      <c r="B450" s="1" t="s">
        <v>212</v>
      </c>
      <c r="C450" s="14">
        <v>12</v>
      </c>
      <c r="D450" s="14">
        <v>11</v>
      </c>
      <c r="E450" s="14">
        <v>0</v>
      </c>
      <c r="F450" s="14">
        <v>0</v>
      </c>
    </row>
    <row r="451" spans="1:6" x14ac:dyDescent="0.25">
      <c r="A451" s="1" t="s">
        <v>740</v>
      </c>
      <c r="B451" s="1" t="s">
        <v>35</v>
      </c>
      <c r="C451" s="14">
        <v>11</v>
      </c>
      <c r="D451" s="14">
        <v>11</v>
      </c>
      <c r="E451" s="14">
        <v>1</v>
      </c>
      <c r="F451" s="14">
        <v>1</v>
      </c>
    </row>
    <row r="452" spans="1:6" x14ac:dyDescent="0.25">
      <c r="A452" s="1" t="s">
        <v>741</v>
      </c>
      <c r="B452" s="1" t="s">
        <v>337</v>
      </c>
      <c r="C452" s="14">
        <v>13</v>
      </c>
      <c r="D452" s="14">
        <v>3</v>
      </c>
      <c r="E452" s="14">
        <v>0</v>
      </c>
      <c r="F452" s="14">
        <v>0</v>
      </c>
    </row>
    <row r="453" spans="1:6" x14ac:dyDescent="0.25">
      <c r="A453" s="1" t="s">
        <v>742</v>
      </c>
      <c r="B453" s="1" t="s">
        <v>194</v>
      </c>
      <c r="C453" s="14">
        <v>10</v>
      </c>
      <c r="D453" s="14">
        <v>7</v>
      </c>
      <c r="E453" s="14">
        <v>0</v>
      </c>
      <c r="F453" s="14">
        <v>1</v>
      </c>
    </row>
  </sheetData>
  <pageMargins left="0.7" right="0.7" top="0.75" bottom="0.75" header="0.3" footer="0.3"/>
  <pageSetup paperSize="9"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100</v>
      </c>
      <c r="C1" s="42" t="s">
        <v>97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2015:12:4:3:0:SONGSHAN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2015:12:5:3:0:SONGSHAN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2016:1:2:3:0:SONGSHAN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2016:1:3:3:0:SONGSHAN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98</v>
      </c>
      <c r="C7" s="40" t="s">
        <v>839</v>
      </c>
      <c r="D7" s="2" t="str">
        <f>CONCATENATE(YEAR,":",MONTH,":",WEEK,":",WEEKDAY,":",$A7,":",$B7)</f>
        <v>2016:3:3:3:0:SONGSHAN_E</v>
      </c>
      <c r="E7" s="2">
        <f>MATCH($D7,DATA_BY_COMP!$A:$A,0)</f>
        <v>451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11</v>
      </c>
      <c r="H7" s="43">
        <f>IFERROR(INDEX(DATA_BY_COMP!$A:$AA,$E7,MATCH(H$6,DATA_BY_COMP!$A$1:$AA$1,0)), "")</f>
        <v>11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2016:1:4:3:0:SONGSHAN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98</v>
      </c>
      <c r="C8" s="41"/>
      <c r="D8" s="2" t="str">
        <f>CONCATENATE(YEAR,":",MONTH,":",WEEK,":",WEEKDAY,":",$A8,":",$B8)</f>
        <v>2016:3:3:3:1:SONGSHAN_E</v>
      </c>
      <c r="E8" s="2">
        <f>MATCH($D8,DATA_BY_COMP!$A:$A,0)</f>
        <v>453</v>
      </c>
      <c r="F8" s="2" t="str">
        <f>IFERROR(INDEX(DATA_BY_COMP!$A:$AA,$E8,MATCH(F$6,DATA_BY_COMP!$A$1:$AA$1,0)), "")</f>
        <v>CHILD</v>
      </c>
      <c r="G8" s="43">
        <f>IFERROR(INDEX(DATA_BY_COMP!$A:$AA,$E8,MATCH(G$6,DATA_BY_COMP!$A$1:$AA$1,0)), "")</f>
        <v>10</v>
      </c>
      <c r="H8" s="43">
        <f>IFERROR(INDEX(DATA_BY_COMP!$A:$AA,$E8,MATCH(H$6,DATA_BY_COMP!$A$1:$AA$1,0)), "")</f>
        <v>7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1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2016:1:5:3:0:SONGSHAN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99</v>
      </c>
      <c r="C9" s="40" t="s">
        <v>840</v>
      </c>
      <c r="D9" s="2" t="str">
        <f>CONCATENATE(YEAR,":",MONTH,":",WEEK,":",WEEKDAY,":",$A9,":",$B9)</f>
        <v>2016:3:3:3:0:SONGSHAN_S</v>
      </c>
      <c r="E9" s="2">
        <f>MATCH($D9,DATA_BY_COMP!$A:$A,0)</f>
        <v>425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6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2016:2:1:3:0:SONGSHAN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99</v>
      </c>
      <c r="C10" s="41"/>
      <c r="D10" s="2" t="str">
        <f>CONCATENATE(YEAR,":",MONTH,":",WEEK,":",WEEKDAY,":",$A10,":",$B10)</f>
        <v>2016:3:3:3:1:SONGSHAN_S</v>
      </c>
      <c r="E10" s="2">
        <f>MATCH($D10,DATA_BY_COMP!$A:$A,0)</f>
        <v>442</v>
      </c>
      <c r="F10" s="2" t="str">
        <f>IFERROR(INDEX(DATA_BY_COMP!$A:$AA,$E10,MATCH(F$6,DATA_BY_COMP!$A$1:$AA$1,0)), "")</f>
        <v>beginner</v>
      </c>
      <c r="G10" s="43">
        <f>IFERROR(INDEX(DATA_BY_COMP!$A:$AA,$E10,MATCH(G$6,DATA_BY_COMP!$A$1:$AA$1,0)), "")</f>
        <v>2</v>
      </c>
      <c r="H10" s="43">
        <f>IFERROR(INDEX(DATA_BY_COMP!$A:$AA,$E10,MATCH(H$6,DATA_BY_COMP!$A$1:$AA$1,0)), "")</f>
        <v>0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2016:2:2:3:0:SONGSHAN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29</v>
      </c>
      <c r="H11" s="8">
        <f>SUM(H7:H10)</f>
        <v>22</v>
      </c>
      <c r="I11" s="8">
        <f>SUM(I7:I10)</f>
        <v>2</v>
      </c>
      <c r="J11" s="8">
        <f>SUM(J7:J10)</f>
        <v>2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2016:2:3:3:0:SONGSHAN</v>
      </c>
      <c r="AH11" s="4">
        <f>MATCH(AG11,DATA_BY_UNIT!$A:$A,0)</f>
        <v>15</v>
      </c>
      <c r="AI11" s="4">
        <f>INDEX(DATA_BY_UNIT!$A:$AA,$AH11,MATCH(AI$2,DATA_BY_COMP!$A$1:$AA$1,0))</f>
        <v>4</v>
      </c>
      <c r="AJ11" s="4">
        <f>INDEX(DATA_BY_UNIT!$A:$AA,$AH11,MATCH(AJ$2,DATA_BY_COMP!$A$1:$AA$1,0))</f>
        <v>2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2016:2:4:3:0:SONGSHAN</v>
      </c>
      <c r="AH12" s="4">
        <f>MATCH(AG12,DATA_BY_UNIT!$A:$A,0)</f>
        <v>48</v>
      </c>
      <c r="AI12" s="4">
        <f>INDEX(DATA_BY_UNIT!$A:$AA,$AH12,MATCH(AI$2,DATA_BY_COMP!$A$1:$AA$1,0))</f>
        <v>41</v>
      </c>
      <c r="AJ12" s="4">
        <f>INDEX(DATA_BY_UNIT!$A:$AA,$AH12,MATCH(AJ$2,DATA_BY_COMP!$A$1:$AA$1,0))</f>
        <v>31</v>
      </c>
      <c r="AK12" s="4">
        <f>INDEX(DATA_BY_UNIT!$A:$AA,$AH12,MATCH(AK$2,DATA_BY_COMP!$A$1:$AA$1,0))</f>
        <v>8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2016:3:1:3:0:SONGSHAN</v>
      </c>
      <c r="AH13" s="4">
        <f>MATCH(AG13,DATA_BY_UNIT!$A:$A,0)</f>
        <v>80</v>
      </c>
      <c r="AI13" s="4">
        <f>INDEX(DATA_BY_UNIT!$A:$AA,$AH13,MATCH(AI$2,DATA_BY_COMP!$A$1:$AA$1,0))</f>
        <v>28</v>
      </c>
      <c r="AJ13" s="4">
        <f>INDEX(DATA_BY_UNIT!$A:$AA,$AH13,MATCH(AJ$2,DATA_BY_COMP!$A$1:$AA$1,0))</f>
        <v>23</v>
      </c>
      <c r="AK13" s="4">
        <f>INDEX(DATA_BY_UNIT!$A:$AA,$AH13,MATCH(AK$2,DATA_BY_COMP!$A$1:$AA$1,0))</f>
        <v>7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2016:3:1:3:0:SONGSHAN</v>
      </c>
      <c r="E14" s="2">
        <f>MATCH($D14,DATA_BY_UNIT!$A:$A,0)</f>
        <v>80</v>
      </c>
      <c r="F14" s="10"/>
      <c r="G14" s="7">
        <f>IFERROR(INDEX(DATA_BY_UNIT!$A:$AA,$E14,MATCH(G$6,DATA_BY_UNIT!$A$1:$AA$1,0)), "")</f>
        <v>28</v>
      </c>
      <c r="H14" s="7">
        <f>IFERROR(INDEX(DATA_BY_UNIT!$A:$AA,$E14,MATCH(H$6,DATA_BY_UNIT!$A$1:$AA$1,0)), "")</f>
        <v>23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2016:3:2:3:0:SONGSHAN</v>
      </c>
      <c r="AH14" s="4">
        <f>MATCH(AG14,DATA_BY_UNIT!$A:$A,0)</f>
        <v>114</v>
      </c>
      <c r="AI14" s="4">
        <f>INDEX(DATA_BY_UNIT!$A:$AA,$AH14,MATCH(AI$2,DATA_BY_COMP!$A$1:$AA$1,0))</f>
        <v>28</v>
      </c>
      <c r="AJ14" s="4">
        <f>INDEX(DATA_BY_UNIT!$A:$AA,$AH14,MATCH(AJ$2,DATA_BY_COMP!$A$1:$AA$1,0))</f>
        <v>23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2016:3:2:3:0:SONGSHAN</v>
      </c>
      <c r="E15" s="2">
        <f>MATCH($D15,DATA_BY_UNIT!$A:$A,0)</f>
        <v>114</v>
      </c>
      <c r="F15" s="10"/>
      <c r="G15" s="7">
        <f>IFERROR(INDEX(DATA_BY_UNIT!$A:$AA,$E15,MATCH(G$6,DATA_BY_UNIT!$A$1:$AA$1,0)), "")</f>
        <v>28</v>
      </c>
      <c r="H15" s="7">
        <f>IFERROR(INDEX(DATA_BY_UNIT!$A:$AA,$E15,MATCH(H$6,DATA_BY_UNIT!$A$1:$AA$1,0)), "")</f>
        <v>23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2016:3:3:3:0:SONGSHAN</v>
      </c>
      <c r="AH15" s="4">
        <f>MATCH(AG15,DATA_BY_UNIT!$A:$A,0)</f>
        <v>156</v>
      </c>
      <c r="AI15" s="4">
        <f>INDEX(DATA_BY_UNIT!$A:$AA,$AH15,MATCH(AI$2,DATA_BY_COMP!$A$1:$AA$1,0))</f>
        <v>29</v>
      </c>
      <c r="AJ15" s="4">
        <f>INDEX(DATA_BY_UNIT!$A:$AA,$AH15,MATCH(AJ$2,DATA_BY_COMP!$A$1:$AA$1,0))</f>
        <v>22</v>
      </c>
      <c r="AK15" s="4">
        <f>INDEX(DATA_BY_UNIT!$A:$AA,$AH15,MATCH(AK$2,DATA_BY_COMP!$A$1:$AA$1,0))</f>
        <v>2</v>
      </c>
      <c r="AL15" s="4">
        <f>INDEX(DATA_BY_UNIT!$A:$AA,$AH15,MATCH(AL$2,DATA_BY_COMP!$A$1:$AA$1,0))</f>
        <v>2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2016:3:3:3:0:SONGSHAN</v>
      </c>
      <c r="E16" s="2">
        <f>MATCH($D16,DATA_BY_UNIT!$A:$A,0)</f>
        <v>156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22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2</v>
      </c>
      <c r="AC16" s="14"/>
      <c r="AF16" s="14"/>
      <c r="AH16" s="4">
        <f>SUMIF(AH3:AH15,"&lt;&gt;#N/A",AH3:AH15)</f>
        <v>413</v>
      </c>
      <c r="AI16" s="4">
        <f>SUMIF(AI3:AI15,"&lt;&gt;#N/A",AI3:AI15)</f>
        <v>130</v>
      </c>
      <c r="AJ16" s="4">
        <f>SUMIF(AJ3:AJ15,"&lt;&gt;#N/A",AJ3:AJ15)</f>
        <v>101</v>
      </c>
      <c r="AK16" s="4">
        <f>SUMIF(AK3:AK15,"&lt;&gt;#N/A",AK3:AK15)</f>
        <v>22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2016:3:4:3:0:SONGSHAN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2016:3:5:3:0:SONGSHAN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85</v>
      </c>
      <c r="H19" s="13">
        <f t="shared" si="9"/>
        <v>68</v>
      </c>
      <c r="I19" s="13">
        <f t="shared" si="9"/>
        <v>12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94" priority="35" operator="lessThan">
      <formula>8.5</formula>
    </cfRule>
    <cfRule type="cellIs" dxfId="493" priority="36" operator="greaterThan">
      <formula>9.5</formula>
    </cfRule>
  </conditionalFormatting>
  <conditionalFormatting sqref="G7:J8">
    <cfRule type="expression" dxfId="492" priority="28">
      <formula>G7=""</formula>
    </cfRule>
  </conditionalFormatting>
  <conditionalFormatting sqref="H7:H8">
    <cfRule type="cellIs" dxfId="491" priority="32" operator="lessThan">
      <formula>3.5</formula>
    </cfRule>
    <cfRule type="cellIs" dxfId="490" priority="33" operator="greaterThan">
      <formula>4.5</formula>
    </cfRule>
  </conditionalFormatting>
  <conditionalFormatting sqref="I7:I8">
    <cfRule type="cellIs" dxfId="489" priority="31" operator="lessThan">
      <formula>0.5</formula>
    </cfRule>
    <cfRule type="cellIs" dxfId="488" priority="34" operator="greaterThan">
      <formula>1.5</formula>
    </cfRule>
  </conditionalFormatting>
  <conditionalFormatting sqref="J7:J8">
    <cfRule type="cellIs" dxfId="487" priority="29" operator="lessThan">
      <formula>0.5</formula>
    </cfRule>
    <cfRule type="cellIs" dxfId="486" priority="30" operator="greaterThan">
      <formula>0.5</formula>
    </cfRule>
  </conditionalFormatting>
  <conditionalFormatting sqref="G9:G10">
    <cfRule type="cellIs" dxfId="485" priority="26" operator="lessThan">
      <formula>8.5</formula>
    </cfRule>
    <cfRule type="cellIs" dxfId="484" priority="27" operator="greaterThan">
      <formula>9.5</formula>
    </cfRule>
  </conditionalFormatting>
  <conditionalFormatting sqref="G9:J10">
    <cfRule type="expression" dxfId="483" priority="19">
      <formula>G9=""</formula>
    </cfRule>
  </conditionalFormatting>
  <conditionalFormatting sqref="H9:H10">
    <cfRule type="cellIs" dxfId="482" priority="23" operator="lessThan">
      <formula>3.5</formula>
    </cfRule>
    <cfRule type="cellIs" dxfId="481" priority="24" operator="greaterThan">
      <formula>4.5</formula>
    </cfRule>
  </conditionalFormatting>
  <conditionalFormatting sqref="I9:I10">
    <cfRule type="cellIs" dxfId="480" priority="22" operator="lessThan">
      <formula>0.5</formula>
    </cfRule>
    <cfRule type="cellIs" dxfId="479" priority="25" operator="greaterThan">
      <formula>1.5</formula>
    </cfRule>
  </conditionalFormatting>
  <conditionalFormatting sqref="J9:J10">
    <cfRule type="cellIs" dxfId="478" priority="20" operator="lessThan">
      <formula>0.5</formula>
    </cfRule>
    <cfRule type="cellIs" dxfId="47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</v>
      </c>
      <c r="C1" s="42" t="s">
        <v>101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2015:12:4:3:0:TAIDONG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2015:12:5:3:0:TAIDONG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2016:1:2:3:0:TAIDONG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2016:1:3:3:0:TAIDONG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102</v>
      </c>
      <c r="C7" s="40" t="s">
        <v>841</v>
      </c>
      <c r="D7" s="2" t="str">
        <f t="shared" ref="D7:D14" si="9">CONCATENATE(YEAR,":",MONTH,":",WEEK,":",WEEKDAY,":",$A7,":",$B7)</f>
        <v>2016:3:3:3:0:TAIDONG_2_S</v>
      </c>
      <c r="E7" s="2">
        <f>MATCH($D7,DATA_BY_COMP!$A:$A,0)</f>
        <v>378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2016:1:4:3:0:TAIDONG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102</v>
      </c>
      <c r="C8" s="41"/>
      <c r="D8" s="2" t="str">
        <f t="shared" si="9"/>
        <v>2016:3:3:3:1:TAIDONG_2_S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2016:1:5:3:0:TAIDONG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103</v>
      </c>
      <c r="C9" s="40" t="s">
        <v>842</v>
      </c>
      <c r="D9" s="2" t="str">
        <f t="shared" si="9"/>
        <v>2016:3:3:3:0:TAIDONG_1_E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2016:2:1:3:0:TAIDONG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103</v>
      </c>
      <c r="C10" s="41"/>
      <c r="D10" s="2" t="str">
        <f t="shared" si="9"/>
        <v>2016:3:3:3:1:TAIDONG_1_E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2016:2:2:3:0:TAIDONG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104</v>
      </c>
      <c r="C11" s="40" t="s">
        <v>843</v>
      </c>
      <c r="D11" s="2" t="str">
        <f t="shared" si="9"/>
        <v>2016:3:3:3:0:TAIDONG_3_E</v>
      </c>
      <c r="E11" s="2">
        <f>MATCH($D11,DATA_BY_COMP!$A:$A,0)</f>
        <v>379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16</v>
      </c>
      <c r="H11" s="7">
        <f>IFERROR(INDEX(DATA_BY_COMP!$A:$AA,$E11,MATCH(H$6,DATA_BY_COMP!$A$1:$AA$1,0)), "")</f>
        <v>14</v>
      </c>
      <c r="I11" s="7">
        <f>IFERROR(INDEX(DATA_BY_COMP!$A:$AA,$E11,MATCH(I$6,DATA_BY_COMP!$A$1:$AA$1,0)), "")</f>
        <v>2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2016:2:3:3:0:TAIDONG</v>
      </c>
      <c r="AH11" s="4">
        <f>MATCH(AG11,DATA_BY_UNIT!$A:$A,0)</f>
        <v>16</v>
      </c>
      <c r="AI11" s="4">
        <f>INDEX(DATA_BY_UNIT!$A:$AA,$AH11,MATCH(AI$2,DATA_BY_COMP!$A$1:$AA$1,0))</f>
        <v>25</v>
      </c>
      <c r="AJ11" s="4">
        <f>INDEX(DATA_BY_UNIT!$A:$AA,$AH11,MATCH(AJ$2,DATA_BY_COMP!$A$1:$AA$1,0))</f>
        <v>20</v>
      </c>
      <c r="AK11" s="4">
        <f>INDEX(DATA_BY_UNIT!$A:$AA,$AH11,MATCH(AK$2,DATA_BY_COMP!$A$1:$AA$1,0))</f>
        <v>2</v>
      </c>
      <c r="AL11" s="4">
        <f>INDEX(DATA_BY_UNIT!$A:$AA,$AH11,MATCH(AL$2,DATA_BY_COMP!$A$1:$AA$1,0))</f>
        <v>1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104</v>
      </c>
      <c r="C12" s="41"/>
      <c r="D12" s="2" t="str">
        <f t="shared" si="9"/>
        <v>2016:3:3:3:1:TAIDONG_3_E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2016:2:4:3:0:TAIDONG</v>
      </c>
      <c r="AH12" s="4">
        <f>MATCH(AG12,DATA_BY_UNIT!$A:$A,0)</f>
        <v>49</v>
      </c>
      <c r="AI12" s="4">
        <f>INDEX(DATA_BY_UNIT!$A:$AA,$AH12,MATCH(AI$2,DATA_BY_COMP!$A$1:$AA$1,0))</f>
        <v>38</v>
      </c>
      <c r="AJ12" s="4">
        <f>INDEX(DATA_BY_UNIT!$A:$AA,$AH12,MATCH(AJ$2,DATA_BY_COMP!$A$1:$AA$1,0))</f>
        <v>28</v>
      </c>
      <c r="AK12" s="4">
        <f>INDEX(DATA_BY_UNIT!$A:$AA,$AH12,MATCH(AK$2,DATA_BY_COMP!$A$1:$AA$1,0))</f>
        <v>2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105</v>
      </c>
      <c r="C13" s="40" t="s">
        <v>844</v>
      </c>
      <c r="D13" s="2" t="str">
        <f t="shared" si="9"/>
        <v>2016:3:3:3:0:TAIDONG_1_S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7" t="str">
        <f>IFERROR(INDEX(DATA_BY_COMP!$A:$AA,$E13,MATCH(G$6,DATA_BY_COMP!$A$1:$AA$1,0)), "")</f>
        <v/>
      </c>
      <c r="H13" s="7" t="str">
        <f>IFERROR(INDEX(DATA_BY_COMP!$A:$AA,$E13,MATCH(H$6,DATA_BY_COMP!$A$1:$AA$1,0)), "")</f>
        <v/>
      </c>
      <c r="I13" s="7" t="str">
        <f>IFERROR(INDEX(DATA_BY_COMP!$A:$AA,$E13,MATCH(I$6,DATA_BY_COMP!$A$1:$AA$1,0)), "")</f>
        <v/>
      </c>
      <c r="J13" s="7" t="str">
        <f>IFERROR(INDEX(DATA_BY_COMP!$A:$AA,$E13,MATCH(J$6,DATA_BY_COMP!$A$1:$AA$1,0)), "")</f>
        <v/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2016:3:1:3:0:TAIDONG</v>
      </c>
      <c r="AH13" s="4">
        <f>MATCH(AG13,DATA_BY_UNIT!$A:$A,0)</f>
        <v>81</v>
      </c>
      <c r="AI13" s="4">
        <f>INDEX(DATA_BY_UNIT!$A:$AA,$AH13,MATCH(AI$2,DATA_BY_COMP!$A$1:$AA$1,0))</f>
        <v>37</v>
      </c>
      <c r="AJ13" s="4">
        <f>INDEX(DATA_BY_UNIT!$A:$AA,$AH13,MATCH(AJ$2,DATA_BY_COMP!$A$1:$AA$1,0))</f>
        <v>27</v>
      </c>
      <c r="AK13" s="4">
        <f>INDEX(DATA_BY_UNIT!$A:$AA,$AH13,MATCH(AK$2,DATA_BY_COMP!$A$1:$AA$1,0))</f>
        <v>7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105</v>
      </c>
      <c r="C14" s="41"/>
      <c r="D14" s="2" t="str">
        <f t="shared" si="9"/>
        <v>2016:3:3:3:1:TAIDONG_1_S</v>
      </c>
      <c r="E14" s="2">
        <f>MATCH($D14,DATA_BY_COMP!$A:$A,0)</f>
        <v>426</v>
      </c>
      <c r="F14" s="2" t="str">
        <f>IFERROR(INDEX(DATA_BY_COMP!$A:$AA,$E14,MATCH(F$6,DATA_BY_COMP!$A$1:$AA$1,0)), "")</f>
        <v>children</v>
      </c>
      <c r="G14" s="16">
        <f>IFERROR(INDEX(DATA_BY_COMP!$A:$AA,$E14,MATCH(G$6,DATA_BY_COMP!$A$1:$AA$1,0)), "")</f>
        <v>5</v>
      </c>
      <c r="H14" s="16">
        <f>IFERROR(INDEX(DATA_BY_COMP!$A:$AA,$E14,MATCH(H$6,DATA_BY_COMP!$A$1:$AA$1,0)), "")</f>
        <v>5</v>
      </c>
      <c r="I14" s="16">
        <f>IFERROR(INDEX(DATA_BY_COMP!$A:$AA,$E14,MATCH(I$6,DATA_BY_COMP!$A$1:$AA$1,0)), "")</f>
        <v>0</v>
      </c>
      <c r="J14" s="16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2016:3:2:3:0:TAIDONG</v>
      </c>
      <c r="AH14" s="4">
        <f>MATCH(AG14,DATA_BY_UNIT!$A:$A,0)</f>
        <v>115</v>
      </c>
      <c r="AI14" s="4">
        <f>INDEX(DATA_BY_UNIT!$A:$AA,$AH14,MATCH(AI$2,DATA_BY_COMP!$A$1:$AA$1,0))</f>
        <v>27</v>
      </c>
      <c r="AJ14" s="4">
        <f>INDEX(DATA_BY_UNIT!$A:$AA,$AH14,MATCH(AJ$2,DATA_BY_COMP!$A$1:$AA$1,0))</f>
        <v>24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29</v>
      </c>
      <c r="H15" s="8">
        <f>SUM(H7:H14)</f>
        <v>27</v>
      </c>
      <c r="I15" s="8">
        <f>SUM(I7:I14)</f>
        <v>2</v>
      </c>
      <c r="J15" s="8">
        <f>SUM(J7:J14)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2016:3:3:3:0:TAIDONG</v>
      </c>
      <c r="AH15" s="4">
        <f>MATCH(AG15,DATA_BY_UNIT!$A:$A,0)</f>
        <v>157</v>
      </c>
      <c r="AI15" s="4">
        <f>INDEX(DATA_BY_UNIT!$A:$AA,$AH15,MATCH(AI$2,DATA_BY_COMP!$A$1:$AA$1,0))</f>
        <v>29</v>
      </c>
      <c r="AJ15" s="4">
        <f>INDEX(DATA_BY_UNIT!$A:$AA,$AH15,MATCH(AJ$2,DATA_BY_COMP!$A$1:$AA$1,0))</f>
        <v>27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418</v>
      </c>
      <c r="AI16" s="4">
        <f>SUMIF(AI3:AI15,"&lt;&gt;#N/A",AI3:AI15)</f>
        <v>156</v>
      </c>
      <c r="AJ16" s="4">
        <f>SUMIF(AJ3:AJ15,"&lt;&gt;#N/A",AJ3:AJ15)</f>
        <v>126</v>
      </c>
      <c r="AK16" s="4">
        <f>SUMIF(AK3:AK15,"&lt;&gt;#N/A",AK3:AK15)</f>
        <v>14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2016:3:1:3:0:TAIDONG</v>
      </c>
      <c r="E18" s="2">
        <f>MATCH($D18,DATA_BY_UNIT!$A:$A,0)</f>
        <v>81</v>
      </c>
      <c r="F18" s="10"/>
      <c r="G18" s="7">
        <f>IFERROR(INDEX(DATA_BY_UNIT!$A:$AA,$E18,MATCH(G$6,DATA_BY_UNIT!$A$1:$AA$1,0)), "")</f>
        <v>37</v>
      </c>
      <c r="H18" s="7">
        <f>IFERROR(INDEX(DATA_BY_UNIT!$A:$AA,$E18,MATCH(H$6,DATA_BY_UNIT!$A$1:$AA$1,0)), "")</f>
        <v>27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2016:3:2:3:0:TAIDONG</v>
      </c>
      <c r="E19" s="2">
        <f>MATCH($D19,DATA_BY_UNIT!$A:$A,0)</f>
        <v>115</v>
      </c>
      <c r="F19" s="10"/>
      <c r="G19" s="7">
        <f>IFERROR(INDEX(DATA_BY_UNIT!$A:$AA,$E19,MATCH(G$6,DATA_BY_UNIT!$A$1:$AA$1,0)), "")</f>
        <v>27</v>
      </c>
      <c r="H19" s="7">
        <f>IFERROR(INDEX(DATA_BY_UNIT!$A:$AA,$E19,MATCH(H$6,DATA_BY_UNIT!$A$1:$AA$1,0)), "")</f>
        <v>24</v>
      </c>
      <c r="I19" s="7">
        <f>IFERROR(INDEX(DATA_BY_UNIT!$A:$AA,$E19,MATCH(I$6,DATA_BY_UNIT!$A$1:$AA$1,0)), "")</f>
        <v>1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2016:3:3:3:0:TAIDONG</v>
      </c>
      <c r="E20" s="2">
        <f>MATCH($D20,DATA_BY_UNIT!$A:$A,0)</f>
        <v>157</v>
      </c>
      <c r="F20" s="10"/>
      <c r="G20" s="7">
        <f>IFERROR(INDEX(DATA_BY_UNIT!$A:$AA,$E20,MATCH(G$6,DATA_BY_UNIT!$A$1:$AA$1,0)), "")</f>
        <v>29</v>
      </c>
      <c r="H20" s="7">
        <f>IFERROR(INDEX(DATA_BY_UNIT!$A:$AA,$E20,MATCH(H$6,DATA_BY_UNIT!$A$1:$AA$1,0)), "")</f>
        <v>27</v>
      </c>
      <c r="I20" s="7">
        <f>IFERROR(INDEX(DATA_BY_UNIT!$A:$AA,$E20,MATCH(I$6,DATA_BY_UNIT!$A$1:$AA$1,0)), "")</f>
        <v>2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2016:3:4:3:0:TAIDONG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2016:3:5:3:0:TAIDONG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0">SUM(G18:G22)</f>
        <v>93</v>
      </c>
      <c r="H23" s="13">
        <f t="shared" si="10"/>
        <v>78</v>
      </c>
      <c r="I23" s="13">
        <f t="shared" si="10"/>
        <v>10</v>
      </c>
      <c r="J23" s="13">
        <f t="shared" si="10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76" priority="35" operator="lessThan">
      <formula>8.5</formula>
    </cfRule>
    <cfRule type="cellIs" dxfId="475" priority="36" operator="greaterThan">
      <formula>9.5</formula>
    </cfRule>
  </conditionalFormatting>
  <conditionalFormatting sqref="G7:J8">
    <cfRule type="expression" dxfId="474" priority="28">
      <formula>G7=""</formula>
    </cfRule>
  </conditionalFormatting>
  <conditionalFormatting sqref="H7:H8">
    <cfRule type="cellIs" dxfId="473" priority="32" operator="lessThan">
      <formula>3.5</formula>
    </cfRule>
    <cfRule type="cellIs" dxfId="472" priority="33" operator="greaterThan">
      <formula>4.5</formula>
    </cfRule>
  </conditionalFormatting>
  <conditionalFormatting sqref="I7:I8">
    <cfRule type="cellIs" dxfId="471" priority="31" operator="lessThan">
      <formula>0.5</formula>
    </cfRule>
    <cfRule type="cellIs" dxfId="470" priority="34" operator="greaterThan">
      <formula>1.5</formula>
    </cfRule>
  </conditionalFormatting>
  <conditionalFormatting sqref="J7:J8">
    <cfRule type="cellIs" dxfId="469" priority="29" operator="lessThan">
      <formula>0.5</formula>
    </cfRule>
    <cfRule type="cellIs" dxfId="468" priority="30" operator="greaterThan">
      <formula>0.5</formula>
    </cfRule>
  </conditionalFormatting>
  <conditionalFormatting sqref="G9:G10">
    <cfRule type="cellIs" dxfId="467" priority="26" operator="lessThan">
      <formula>8.5</formula>
    </cfRule>
    <cfRule type="cellIs" dxfId="466" priority="27" operator="greaterThan">
      <formula>9.5</formula>
    </cfRule>
  </conditionalFormatting>
  <conditionalFormatting sqref="G9:J10">
    <cfRule type="expression" dxfId="465" priority="19">
      <formula>G9=""</formula>
    </cfRule>
  </conditionalFormatting>
  <conditionalFormatting sqref="H9:H10">
    <cfRule type="cellIs" dxfId="464" priority="23" operator="lessThan">
      <formula>3.5</formula>
    </cfRule>
    <cfRule type="cellIs" dxfId="463" priority="24" operator="greaterThan">
      <formula>4.5</formula>
    </cfRule>
  </conditionalFormatting>
  <conditionalFormatting sqref="I9:I10">
    <cfRule type="cellIs" dxfId="462" priority="22" operator="lessThan">
      <formula>0.5</formula>
    </cfRule>
    <cfRule type="cellIs" dxfId="461" priority="25" operator="greaterThan">
      <formula>1.5</formula>
    </cfRule>
  </conditionalFormatting>
  <conditionalFormatting sqref="J9:J10">
    <cfRule type="cellIs" dxfId="460" priority="20" operator="lessThan">
      <formula>0.5</formula>
    </cfRule>
    <cfRule type="cellIs" dxfId="459" priority="21" operator="greaterThan">
      <formula>0.5</formula>
    </cfRule>
  </conditionalFormatting>
  <conditionalFormatting sqref="G11:G12">
    <cfRule type="cellIs" dxfId="458" priority="17" operator="lessThan">
      <formula>8.5</formula>
    </cfRule>
    <cfRule type="cellIs" dxfId="457" priority="18" operator="greaterThan">
      <formula>9.5</formula>
    </cfRule>
  </conditionalFormatting>
  <conditionalFormatting sqref="G11:J12">
    <cfRule type="expression" dxfId="456" priority="10">
      <formula>G11=""</formula>
    </cfRule>
  </conditionalFormatting>
  <conditionalFormatting sqref="H11:H12">
    <cfRule type="cellIs" dxfId="455" priority="14" operator="lessThan">
      <formula>3.5</formula>
    </cfRule>
    <cfRule type="cellIs" dxfId="454" priority="15" operator="greaterThan">
      <formula>4.5</formula>
    </cfRule>
  </conditionalFormatting>
  <conditionalFormatting sqref="I11:I12">
    <cfRule type="cellIs" dxfId="453" priority="13" operator="lessThan">
      <formula>0.5</formula>
    </cfRule>
    <cfRule type="cellIs" dxfId="452" priority="16" operator="greaterThan">
      <formula>1.5</formula>
    </cfRule>
  </conditionalFormatting>
  <conditionalFormatting sqref="J11:J12">
    <cfRule type="cellIs" dxfId="451" priority="11" operator="lessThan">
      <formula>0.5</formula>
    </cfRule>
    <cfRule type="cellIs" dxfId="450" priority="12" operator="greaterThan">
      <formula>0.5</formula>
    </cfRule>
  </conditionalFormatting>
  <conditionalFormatting sqref="G13:G14">
    <cfRule type="cellIs" dxfId="449" priority="8" operator="lessThan">
      <formula>8.5</formula>
    </cfRule>
    <cfRule type="cellIs" dxfId="448" priority="9" operator="greaterThan">
      <formula>9.5</formula>
    </cfRule>
  </conditionalFormatting>
  <conditionalFormatting sqref="G13:J14">
    <cfRule type="expression" dxfId="447" priority="1">
      <formula>G13=""</formula>
    </cfRule>
  </conditionalFormatting>
  <conditionalFormatting sqref="H13:H14">
    <cfRule type="cellIs" dxfId="446" priority="5" operator="lessThan">
      <formula>3.5</formula>
    </cfRule>
    <cfRule type="cellIs" dxfId="445" priority="6" operator="greaterThan">
      <formula>4.5</formula>
    </cfRule>
  </conditionalFormatting>
  <conditionalFormatting sqref="I13:I14">
    <cfRule type="cellIs" dxfId="444" priority="4" operator="lessThan">
      <formula>0.5</formula>
    </cfRule>
    <cfRule type="cellIs" dxfId="443" priority="7" operator="greaterThan">
      <formula>1.5</formula>
    </cfRule>
  </conditionalFormatting>
  <conditionalFormatting sqref="J13:J14">
    <cfRule type="cellIs" dxfId="442" priority="2" operator="lessThan">
      <formula>0.5</formula>
    </cfRule>
    <cfRule type="cellIs" dxfId="44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6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111</v>
      </c>
      <c r="C1" s="42" t="s">
        <v>106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2015:12:4:3:0:TAOYUAN_1_2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2015:12:5:3:0:TAOYUAN_1_2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2016:1:2:3:0:TAOYUAN_1_2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2016:1:3:3:0:TAOYUAN_1_2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107</v>
      </c>
      <c r="C7" s="40" t="s">
        <v>845</v>
      </c>
      <c r="D7" s="2" t="str">
        <f t="shared" ref="D7:D14" si="9">CONCATENATE(YEAR,":",MONTH,":",WEEK,":",WEEKDAY,":",$A7,":",$B7)</f>
        <v>2016:3:3:3:0:TAO_2_E</v>
      </c>
      <c r="E7" s="2">
        <f>MATCH($D7,DATA_BY_COMP!$A:$A,0)</f>
        <v>382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16</v>
      </c>
      <c r="H7" s="7">
        <f>IFERROR(INDEX(DATA_BY_COMP!$A:$AA,$E7,MATCH(H$6,DATA_BY_COMP!$A$1:$AA$1,0)), "")</f>
        <v>13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2016:1:4:3:0:TAOYUAN_1_2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107</v>
      </c>
      <c r="C8" s="41"/>
      <c r="D8" s="2" t="str">
        <f t="shared" si="9"/>
        <v>2016:3:3:3:1:TAO_2_E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2016:1:5:3:0:TAOYUAN_1_2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108</v>
      </c>
      <c r="C9" s="40" t="s">
        <v>846</v>
      </c>
      <c r="D9" s="2" t="str">
        <f t="shared" si="9"/>
        <v>2016:3:3:3:0:TAO_1_A</v>
      </c>
      <c r="E9" s="2">
        <f>MATCH($D9,DATA_BY_COMP!$A:$A,0)</f>
        <v>380</v>
      </c>
      <c r="F9" s="2" t="str">
        <f>IFERROR(INDEX(DATA_BY_COMP!$A:$AA,$E9,MATCH(F$6,DATA_BY_COMP!$A$1:$AA$1,0)), "")</f>
        <v>kids</v>
      </c>
      <c r="G9" s="7">
        <f>IFERROR(INDEX(DATA_BY_COMP!$A:$AA,$E9,MATCH(G$6,DATA_BY_COMP!$A$1:$AA$1,0)), "")</f>
        <v>5</v>
      </c>
      <c r="H9" s="7">
        <f>IFERROR(INDEX(DATA_BY_COMP!$A:$AA,$E9,MATCH(H$6,DATA_BY_COMP!$A$1:$AA$1,0)), "")</f>
        <v>3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2016:2:1:3:0:TAOYUAN_1_2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108</v>
      </c>
      <c r="C10" s="41"/>
      <c r="D10" s="2" t="str">
        <f t="shared" si="9"/>
        <v>2016:3:3:3:1:TAO_1_A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2016:2:2:3:0:TAOYUAN_1_2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109</v>
      </c>
      <c r="C11" s="40" t="s">
        <v>847</v>
      </c>
      <c r="D11" s="2" t="str">
        <f t="shared" si="9"/>
        <v>2016:3:3:3:0:TAO_1_B</v>
      </c>
      <c r="E11" s="2">
        <f>MATCH($D11,DATA_BY_COMP!$A:$A,0)</f>
        <v>381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7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2016:2:3:3:0:TAOYUAN_1_2</v>
      </c>
      <c r="AH11" s="4">
        <f>MATCH(AG11,DATA_BY_UNIT!$A:$A,0)</f>
        <v>17</v>
      </c>
      <c r="AI11" s="4">
        <f>INDEX(DATA_BY_UNIT!$A:$AA,$AH11,MATCH(AI$2,DATA_BY_COMP!$A$1:$AA$1,0))</f>
        <v>13</v>
      </c>
      <c r="AJ11" s="4">
        <f>INDEX(DATA_BY_UNIT!$A:$AA,$AH11,MATCH(AJ$2,DATA_BY_COMP!$A$1:$AA$1,0))</f>
        <v>8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109</v>
      </c>
      <c r="C12" s="41"/>
      <c r="D12" s="2" t="str">
        <f t="shared" si="9"/>
        <v>2016:3:3:3:1:TAO_1_B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2016:2:4:3:0:TAOYUAN_1_2</v>
      </c>
      <c r="AH12" s="4">
        <f>MATCH(AG12,DATA_BY_UNIT!$A:$A,0)</f>
        <v>50</v>
      </c>
      <c r="AI12" s="4">
        <f>INDEX(DATA_BY_UNIT!$A:$AA,$AH12,MATCH(AI$2,DATA_BY_COMP!$A$1:$AA$1,0))</f>
        <v>39</v>
      </c>
      <c r="AJ12" s="4">
        <f>INDEX(DATA_BY_UNIT!$A:$AA,$AH12,MATCH(AJ$2,DATA_BY_COMP!$A$1:$AA$1,0))</f>
        <v>29</v>
      </c>
      <c r="AK12" s="4">
        <f>INDEX(DATA_BY_UNIT!$A:$AA,$AH12,MATCH(AK$2,DATA_BY_COMP!$A$1:$AA$1,0))</f>
        <v>9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110</v>
      </c>
      <c r="C13" s="40" t="s">
        <v>848</v>
      </c>
      <c r="D13" s="2" t="str">
        <f t="shared" si="9"/>
        <v>2016:3:3:3:0:GUISHAN_E</v>
      </c>
      <c r="E13" s="2">
        <f>MATCH($D13,DATA_BY_COMP!$A:$A,0)</f>
        <v>364</v>
      </c>
      <c r="F13" s="2" t="str">
        <f>IFERROR(INDEX(DATA_BY_COMP!$A:$AA,$E13,MATCH(F$6,DATA_BY_COMP!$A$1:$AA$1,0)), "")</f>
        <v>begin</v>
      </c>
      <c r="G13" s="7">
        <f>IFERROR(INDEX(DATA_BY_COMP!$A:$AA,$E13,MATCH(G$6,DATA_BY_COMP!$A$1:$AA$1,0)), "")</f>
        <v>18</v>
      </c>
      <c r="H13" s="7">
        <f>IFERROR(INDEX(DATA_BY_COMP!$A:$AA,$E13,MATCH(H$6,DATA_BY_COMP!$A$1:$AA$1,0)), "")</f>
        <v>11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2016:3:1:3:0:TAOYUAN_1_2</v>
      </c>
      <c r="AH13" s="4">
        <f>MATCH(AG13,DATA_BY_UNIT!$A:$A,0)</f>
        <v>82</v>
      </c>
      <c r="AI13" s="4">
        <f>INDEX(DATA_BY_UNIT!$A:$AA,$AH13,MATCH(AI$2,DATA_BY_COMP!$A$1:$AA$1,0))</f>
        <v>56</v>
      </c>
      <c r="AJ13" s="4">
        <f>INDEX(DATA_BY_UNIT!$A:$AA,$AH13,MATCH(AJ$2,DATA_BY_COMP!$A$1:$AA$1,0))</f>
        <v>43</v>
      </c>
      <c r="AK13" s="4">
        <f>INDEX(DATA_BY_UNIT!$A:$AA,$AH13,MATCH(AK$2,DATA_BY_COMP!$A$1:$AA$1,0))</f>
        <v>14</v>
      </c>
      <c r="AL13" s="4">
        <f>INDEX(DATA_BY_UNIT!$A:$AA,$AH13,MATCH(AL$2,DATA_BY_COMP!$A$1:$AA$1,0))</f>
        <v>2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110</v>
      </c>
      <c r="C14" s="41"/>
      <c r="D14" s="2" t="str">
        <f t="shared" si="9"/>
        <v>2016:3:3:3:1:GUISHAN_E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2016:3:2:3:0:TAOYUAN_1_2</v>
      </c>
      <c r="AH14" s="4">
        <f>MATCH(AG14,DATA_BY_UNIT!$A:$A,0)</f>
        <v>116</v>
      </c>
      <c r="AI14" s="4">
        <f>INDEX(DATA_BY_UNIT!$A:$AA,$AH14,MATCH(AI$2,DATA_BY_COMP!$A$1:$AA$1,0))</f>
        <v>69</v>
      </c>
      <c r="AJ14" s="4">
        <f>INDEX(DATA_BY_UNIT!$A:$AA,$AH14,MATCH(AJ$2,DATA_BY_COMP!$A$1:$AA$1,0))</f>
        <v>52</v>
      </c>
      <c r="AK14" s="4">
        <f>INDEX(DATA_BY_UNIT!$A:$AA,$AH14,MATCH(AK$2,DATA_BY_COMP!$A$1:$AA$1,0))</f>
        <v>8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50</v>
      </c>
      <c r="H15" s="8">
        <f>SUM(H7:H14)</f>
        <v>34</v>
      </c>
      <c r="I15" s="8">
        <f>SUM(I7:I14)</f>
        <v>6</v>
      </c>
      <c r="J15" s="8">
        <f>SUM(J7:J14)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2016:3:3:3:0:TAOYUAN_1_2</v>
      </c>
      <c r="AH15" s="4">
        <f>MATCH(AG15,DATA_BY_UNIT!$A:$A,0)</f>
        <v>158</v>
      </c>
      <c r="AI15" s="4">
        <f>INDEX(DATA_BY_UNIT!$A:$AA,$AH15,MATCH(AI$2,DATA_BY_COMP!$A$1:$AA$1,0))</f>
        <v>50</v>
      </c>
      <c r="AJ15" s="4">
        <f>INDEX(DATA_BY_UNIT!$A:$AA,$AH15,MATCH(AJ$2,DATA_BY_COMP!$A$1:$AA$1,0))</f>
        <v>34</v>
      </c>
      <c r="AK15" s="4">
        <f>INDEX(DATA_BY_UNIT!$A:$AA,$AH15,MATCH(AK$2,DATA_BY_COMP!$A$1:$AA$1,0))</f>
        <v>6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423</v>
      </c>
      <c r="AI16" s="4">
        <f>SUMIF(AI3:AI15,"&lt;&gt;#N/A",AI3:AI15)</f>
        <v>227</v>
      </c>
      <c r="AJ16" s="4">
        <f>SUMIF(AJ3:AJ15,"&lt;&gt;#N/A",AJ3:AJ15)</f>
        <v>166</v>
      </c>
      <c r="AK16" s="4">
        <f>SUMIF(AK3:AK15,"&lt;&gt;#N/A",AK3:AK15)</f>
        <v>40</v>
      </c>
      <c r="AL16" s="4">
        <f>SUMIF(AL3:AL15,"&lt;&gt;#N/A",AL3:AL15)</f>
        <v>4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2016:3:1:3:0:TAOYUAN_1_2</v>
      </c>
      <c r="E18" s="2">
        <f>MATCH($D18,DATA_BY_UNIT!$A:$A,0)</f>
        <v>82</v>
      </c>
      <c r="F18" s="10"/>
      <c r="G18" s="7">
        <f>IFERROR(INDEX(DATA_BY_UNIT!$A:$AA,$E18,MATCH(G$6,DATA_BY_UNIT!$A$1:$AA$1,0)), "")</f>
        <v>56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2016:3:2:3:0:TAOYUAN_1_2</v>
      </c>
      <c r="E19" s="2">
        <f>MATCH($D19,DATA_BY_UNIT!$A:$A,0)</f>
        <v>116</v>
      </c>
      <c r="F19" s="10"/>
      <c r="G19" s="7">
        <f>IFERROR(INDEX(DATA_BY_UNIT!$A:$AA,$E19,MATCH(G$6,DATA_BY_UNIT!$A$1:$AA$1,0)), "")</f>
        <v>69</v>
      </c>
      <c r="H19" s="7">
        <f>IFERROR(INDEX(DATA_BY_UNIT!$A:$AA,$E19,MATCH(H$6,DATA_BY_UNIT!$A$1:$AA$1,0)), "")</f>
        <v>52</v>
      </c>
      <c r="I19" s="7">
        <f>IFERROR(INDEX(DATA_BY_UNIT!$A:$AA,$E19,MATCH(I$6,DATA_BY_UNIT!$A$1:$AA$1,0)), "")</f>
        <v>8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2016:3:3:3:0:TAOYUAN_1_2</v>
      </c>
      <c r="E20" s="2">
        <f>MATCH($D20,DATA_BY_UNIT!$A:$A,0)</f>
        <v>158</v>
      </c>
      <c r="F20" s="10"/>
      <c r="G20" s="7">
        <f>IFERROR(INDEX(DATA_BY_UNIT!$A:$AA,$E20,MATCH(G$6,DATA_BY_UNIT!$A$1:$AA$1,0)), "")</f>
        <v>50</v>
      </c>
      <c r="H20" s="7">
        <f>IFERROR(INDEX(DATA_BY_UNIT!$A:$AA,$E20,MATCH(H$6,DATA_BY_UNIT!$A$1:$AA$1,0)), "")</f>
        <v>34</v>
      </c>
      <c r="I20" s="7">
        <f>IFERROR(INDEX(DATA_BY_UNIT!$A:$AA,$E20,MATCH(I$6,DATA_BY_UNIT!$A$1:$AA$1,0)), "")</f>
        <v>6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2016:3:4:3:0:TAOYUAN_1_2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2016:3:5:3:0:TAOYUAN_1_2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0">SUM(G18:G22)</f>
        <v>175</v>
      </c>
      <c r="H23" s="13">
        <f t="shared" si="10"/>
        <v>129</v>
      </c>
      <c r="I23" s="13">
        <f t="shared" si="10"/>
        <v>28</v>
      </c>
      <c r="J23" s="13">
        <f t="shared" si="10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0" priority="44" operator="lessThan">
      <formula>8.5</formula>
    </cfRule>
    <cfRule type="cellIs" dxfId="439" priority="45" operator="greaterThan">
      <formula>9.5</formula>
    </cfRule>
  </conditionalFormatting>
  <conditionalFormatting sqref="G7:J8">
    <cfRule type="expression" dxfId="438" priority="37">
      <formula>G7=""</formula>
    </cfRule>
  </conditionalFormatting>
  <conditionalFormatting sqref="H7:H8">
    <cfRule type="cellIs" dxfId="437" priority="41" operator="lessThan">
      <formula>3.5</formula>
    </cfRule>
    <cfRule type="cellIs" dxfId="436" priority="42" operator="greaterThan">
      <formula>4.5</formula>
    </cfRule>
  </conditionalFormatting>
  <conditionalFormatting sqref="I7:I8">
    <cfRule type="cellIs" dxfId="435" priority="40" operator="lessThan">
      <formula>0.5</formula>
    </cfRule>
    <cfRule type="cellIs" dxfId="434" priority="43" operator="greaterThan">
      <formula>1.5</formula>
    </cfRule>
  </conditionalFormatting>
  <conditionalFormatting sqref="J7:J8">
    <cfRule type="cellIs" dxfId="433" priority="38" operator="lessThan">
      <formula>0.5</formula>
    </cfRule>
    <cfRule type="cellIs" dxfId="432" priority="39" operator="greaterThan">
      <formula>0.5</formula>
    </cfRule>
  </conditionalFormatting>
  <conditionalFormatting sqref="G9:G10">
    <cfRule type="cellIs" dxfId="431" priority="35" operator="lessThan">
      <formula>8.5</formula>
    </cfRule>
    <cfRule type="cellIs" dxfId="430" priority="36" operator="greaterThan">
      <formula>9.5</formula>
    </cfRule>
  </conditionalFormatting>
  <conditionalFormatting sqref="G9:J10">
    <cfRule type="expression" dxfId="429" priority="28">
      <formula>G9=""</formula>
    </cfRule>
  </conditionalFormatting>
  <conditionalFormatting sqref="H9:H10">
    <cfRule type="cellIs" dxfId="428" priority="32" operator="lessThan">
      <formula>3.5</formula>
    </cfRule>
    <cfRule type="cellIs" dxfId="427" priority="33" operator="greaterThan">
      <formula>4.5</formula>
    </cfRule>
  </conditionalFormatting>
  <conditionalFormatting sqref="I9:I10">
    <cfRule type="cellIs" dxfId="426" priority="31" operator="lessThan">
      <formula>0.5</formula>
    </cfRule>
    <cfRule type="cellIs" dxfId="425" priority="34" operator="greaterThan">
      <formula>1.5</formula>
    </cfRule>
  </conditionalFormatting>
  <conditionalFormatting sqref="J9:J10">
    <cfRule type="cellIs" dxfId="424" priority="29" operator="lessThan">
      <formula>0.5</formula>
    </cfRule>
    <cfRule type="cellIs" dxfId="423" priority="30" operator="greaterThan">
      <formula>0.5</formula>
    </cfRule>
  </conditionalFormatting>
  <conditionalFormatting sqref="G11:G12">
    <cfRule type="cellIs" dxfId="422" priority="26" operator="lessThan">
      <formula>8.5</formula>
    </cfRule>
    <cfRule type="cellIs" dxfId="421" priority="27" operator="greaterThan">
      <formula>9.5</formula>
    </cfRule>
  </conditionalFormatting>
  <conditionalFormatting sqref="G11:J12">
    <cfRule type="expression" dxfId="420" priority="19">
      <formula>G11=""</formula>
    </cfRule>
  </conditionalFormatting>
  <conditionalFormatting sqref="H11:H12">
    <cfRule type="cellIs" dxfId="419" priority="23" operator="lessThan">
      <formula>3.5</formula>
    </cfRule>
    <cfRule type="cellIs" dxfId="418" priority="24" operator="greaterThan">
      <formula>4.5</formula>
    </cfRule>
  </conditionalFormatting>
  <conditionalFormatting sqref="I11:I12">
    <cfRule type="cellIs" dxfId="417" priority="22" operator="lessThan">
      <formula>0.5</formula>
    </cfRule>
    <cfRule type="cellIs" dxfId="416" priority="25" operator="greaterThan">
      <formula>1.5</formula>
    </cfRule>
  </conditionalFormatting>
  <conditionalFormatting sqref="J11:J12">
    <cfRule type="cellIs" dxfId="415" priority="20" operator="lessThan">
      <formula>0.5</formula>
    </cfRule>
    <cfRule type="cellIs" dxfId="414" priority="21" operator="greaterThan">
      <formula>0.5</formula>
    </cfRule>
  </conditionalFormatting>
  <conditionalFormatting sqref="G13:G14">
    <cfRule type="cellIs" dxfId="413" priority="8" operator="lessThan">
      <formula>8.5</formula>
    </cfRule>
    <cfRule type="cellIs" dxfId="412" priority="9" operator="greaterThan">
      <formula>9.5</formula>
    </cfRule>
  </conditionalFormatting>
  <conditionalFormatting sqref="G13:J14">
    <cfRule type="expression" dxfId="411" priority="1">
      <formula>G13=""</formula>
    </cfRule>
  </conditionalFormatting>
  <conditionalFormatting sqref="H13:H14">
    <cfRule type="cellIs" dxfId="410" priority="5" operator="lessThan">
      <formula>3.5</formula>
    </cfRule>
    <cfRule type="cellIs" dxfId="409" priority="6" operator="greaterThan">
      <formula>4.5</formula>
    </cfRule>
  </conditionalFormatting>
  <conditionalFormatting sqref="I13:I14">
    <cfRule type="cellIs" dxfId="408" priority="4" operator="lessThan">
      <formula>0.5</formula>
    </cfRule>
    <cfRule type="cellIs" dxfId="407" priority="7" operator="greaterThan">
      <formula>1.5</formula>
    </cfRule>
  </conditionalFormatting>
  <conditionalFormatting sqref="J13:J14">
    <cfRule type="cellIs" dxfId="406" priority="2" operator="lessThan">
      <formula>0.5</formula>
    </cfRule>
    <cfRule type="cellIs" dxfId="40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116</v>
      </c>
      <c r="C1" s="42" t="s">
        <v>34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2015:12:4:3:0:TAOYUAN_3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2015:12:5:3:0:TAOYUAN_3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2016:1:2:3:0:TAOYUAN_3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2016:1:3:3:0:TAOYUAN_3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112</v>
      </c>
      <c r="C7" s="40" t="s">
        <v>849</v>
      </c>
      <c r="D7" s="2" t="str">
        <f t="shared" ref="D7:D14" si="9">CONCATENATE(YEAR,":",MONTH,":",WEEK,":",WEEKDAY,":",$A7,":",$B7)</f>
        <v>2016:3:3:3:0:TAO_3_E_ZL</v>
      </c>
      <c r="E7" s="2">
        <f>MATCH($D7,DATA_BY_COMP!$A:$A,0)</f>
        <v>383</v>
      </c>
      <c r="F7" s="2" t="str">
        <f>IFERROR(INDEX(DATA_BY_COMP!$A:$AA,$E7,MATCH(F$6,DATA_BY_COMP!$A$1:$AA$1,0)), "")</f>
        <v>兒童</v>
      </c>
      <c r="G7" s="43">
        <f>IFERROR(INDEX(DATA_BY_COMP!$A:$AA,$E7,MATCH(G$6,DATA_BY_COMP!$A$1:$AA$1,0)), "")</f>
        <v>10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2016:1:4:3:0:TAOYUAN_3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112</v>
      </c>
      <c r="C8" s="41"/>
      <c r="D8" s="2" t="str">
        <f t="shared" si="9"/>
        <v>2016:3:3:3:1:TAO_3_E_ZL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2016:1:5:3:0:TAOYUAN_3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113</v>
      </c>
      <c r="C9" s="40" t="s">
        <v>850</v>
      </c>
      <c r="D9" s="2" t="str">
        <f t="shared" si="9"/>
        <v>2016:3:3:3:0:TAO_3_E</v>
      </c>
      <c r="E9" s="2">
        <f>MATCH($D9,DATA_BY_COMP!$A:$A,0)</f>
        <v>443</v>
      </c>
      <c r="F9" s="2" t="str">
        <f>IFERROR(INDEX(DATA_BY_COMP!$A:$AA,$E9,MATCH(F$6,DATA_BY_COMP!$A$1:$AA$1,0)), "")</f>
        <v>高級</v>
      </c>
      <c r="G9" s="43">
        <f>IFERROR(INDEX(DATA_BY_COMP!$A:$AA,$E9,MATCH(G$6,DATA_BY_COMP!$A$1:$AA$1,0)), "")</f>
        <v>10</v>
      </c>
      <c r="H9" s="43">
        <f>IFERROR(INDEX(DATA_BY_COMP!$A:$AA,$E9,MATCH(H$6,DATA_BY_COMP!$A$1:$AA$1,0)), "")</f>
        <v>10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2016:2:1:3:0:TAOYUAN_3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113</v>
      </c>
      <c r="C10" s="41"/>
      <c r="D10" s="2" t="str">
        <f t="shared" si="9"/>
        <v>2016:3:3:3:1:TAO_3_E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2016:2:2:3:0:TAOYUAN_3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114</v>
      </c>
      <c r="C11" s="40" t="s">
        <v>851</v>
      </c>
      <c r="D11" s="2" t="str">
        <f t="shared" si="9"/>
        <v>2016:3:3:3:0:TAO_4_E</v>
      </c>
      <c r="E11" s="2">
        <f>MATCH($D11,DATA_BY_COMP!$A:$A,0)</f>
        <v>384</v>
      </c>
      <c r="F11" s="2" t="str">
        <f>IFERROR(INDEX(DATA_BY_COMP!$A:$AA,$E11,MATCH(F$6,DATA_BY_COMP!$A$1:$AA$1,0)), "")</f>
        <v>beginner</v>
      </c>
      <c r="G11" s="43">
        <f>IFERROR(INDEX(DATA_BY_COMP!$A:$AA,$E11,MATCH(G$6,DATA_BY_COMP!$A$1:$AA$1,0)), "")</f>
        <v>14</v>
      </c>
      <c r="H11" s="43">
        <f>IFERROR(INDEX(DATA_BY_COMP!$A:$AA,$E11,MATCH(H$6,DATA_BY_COMP!$A$1:$AA$1,0)), "")</f>
        <v>13</v>
      </c>
      <c r="I11" s="43">
        <f>IFERROR(INDEX(DATA_BY_COMP!$A:$AA,$E11,MATCH(I$6,DATA_BY_COMP!$A$1:$AA$1,0)), "")</f>
        <v>3</v>
      </c>
      <c r="J11" s="43">
        <f>IFERROR(INDEX(DATA_BY_COMP!$A:$AA,$E11,MATCH(J$6,DATA_BY_COMP!$A$1:$AA$1,0)), "")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2016:2:3:3:0:TAOYUAN_3</v>
      </c>
      <c r="AH11" s="4">
        <f>MATCH(AG11,DATA_BY_UNIT!$A:$A,0)</f>
        <v>18</v>
      </c>
      <c r="AI11" s="4">
        <f>INDEX(DATA_BY_UNIT!$A:$AA,$AH11,MATCH(AI$2,DATA_BY_COMP!$A$1:$AA$1,0))</f>
        <v>21</v>
      </c>
      <c r="AJ11" s="4">
        <f>INDEX(DATA_BY_UNIT!$A:$AA,$AH11,MATCH(AJ$2,DATA_BY_COMP!$A$1:$AA$1,0))</f>
        <v>20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114</v>
      </c>
      <c r="C12" s="41"/>
      <c r="D12" s="2" t="str">
        <f t="shared" si="9"/>
        <v>2016:3:3:3:1:TAO_4_E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2016:2:4:3:0:TAOYUAN_3</v>
      </c>
      <c r="AH12" s="4">
        <f>MATCH(AG12,DATA_BY_UNIT!$A:$A,0)</f>
        <v>51</v>
      </c>
      <c r="AI12" s="4">
        <f>INDEX(DATA_BY_UNIT!$A:$AA,$AH12,MATCH(AI$2,DATA_BY_COMP!$A$1:$AA$1,0))</f>
        <v>25</v>
      </c>
      <c r="AJ12" s="4">
        <f>INDEX(DATA_BY_UNIT!$A:$AA,$AH12,MATCH(AJ$2,DATA_BY_COMP!$A$1:$AA$1,0))</f>
        <v>23</v>
      </c>
      <c r="AK12" s="4">
        <f>INDEX(DATA_BY_UNIT!$A:$AA,$AH12,MATCH(AK$2,DATA_BY_COMP!$A$1:$AA$1,0))</f>
        <v>4</v>
      </c>
      <c r="AL12" s="4">
        <f>INDEX(DATA_BY_UNIT!$A:$AA,$AH12,MATCH(AL$2,DATA_BY_COMP!$A$1:$AA$1,0))</f>
        <v>2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115</v>
      </c>
      <c r="C13" s="40" t="s">
        <v>852</v>
      </c>
      <c r="D13" s="2" t="str">
        <f t="shared" si="9"/>
        <v>2016:3:3:3:0:TAO_4_S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43" t="str">
        <f>IFERROR(INDEX(DATA_BY_COMP!$A:$AA,$E13,MATCH(G$6,DATA_BY_COMP!$A$1:$AA$1,0)), "")</f>
        <v/>
      </c>
      <c r="H13" s="43" t="str">
        <f>IFERROR(INDEX(DATA_BY_COMP!$A:$AA,$E13,MATCH(H$6,DATA_BY_COMP!$A$1:$AA$1,0)), "")</f>
        <v/>
      </c>
      <c r="I13" s="43" t="str">
        <f>IFERROR(INDEX(DATA_BY_COMP!$A:$AA,$E13,MATCH(I$6,DATA_BY_COMP!$A$1:$AA$1,0)), "")</f>
        <v/>
      </c>
      <c r="J13" s="43" t="str">
        <f>IFERROR(INDEX(DATA_BY_COMP!$A:$AA,$E13,MATCH(J$6,DATA_BY_COMP!$A$1:$AA$1,0)), "")</f>
        <v/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2016:3:1:3:0:TAOYUAN_3</v>
      </c>
      <c r="AH13" s="4">
        <f>MATCH(AG13,DATA_BY_UNIT!$A:$A,0)</f>
        <v>83</v>
      </c>
      <c r="AI13" s="4">
        <f>INDEX(DATA_BY_UNIT!$A:$AA,$AH13,MATCH(AI$2,DATA_BY_COMP!$A$1:$AA$1,0))</f>
        <v>39</v>
      </c>
      <c r="AJ13" s="4">
        <f>INDEX(DATA_BY_UNIT!$A:$AA,$AH13,MATCH(AJ$2,DATA_BY_COMP!$A$1:$AA$1,0))</f>
        <v>32</v>
      </c>
      <c r="AK13" s="4">
        <f>INDEX(DATA_BY_UNIT!$A:$AA,$AH13,MATCH(AK$2,DATA_BY_COMP!$A$1:$AA$1,0))</f>
        <v>14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115</v>
      </c>
      <c r="C14" s="41"/>
      <c r="D14" s="2" t="str">
        <f t="shared" si="9"/>
        <v>2016:3:3:3:1:TAO_4_S</v>
      </c>
      <c r="E14" s="2">
        <f>MATCH($D14,DATA_BY_COMP!$A:$A,0)</f>
        <v>427</v>
      </c>
      <c r="F14" s="2" t="str">
        <f>IFERROR(INDEX(DATA_BY_COMP!$A:$AA,$E14,MATCH(F$6,DATA_BY_COMP!$A$1:$AA$1,0)), "")</f>
        <v>intermediate</v>
      </c>
      <c r="G14" s="43">
        <f>IFERROR(INDEX(DATA_BY_COMP!$A:$AA,$E14,MATCH(G$6,DATA_BY_COMP!$A$1:$AA$1,0)), "")</f>
        <v>9</v>
      </c>
      <c r="H14" s="43">
        <f>IFERROR(INDEX(DATA_BY_COMP!$A:$AA,$E14,MATCH(H$6,DATA_BY_COMP!$A$1:$AA$1,0)), "")</f>
        <v>7</v>
      </c>
      <c r="I14" s="43">
        <f>IFERROR(INDEX(DATA_BY_COMP!$A:$AA,$E14,MATCH(I$6,DATA_BY_COMP!$A$1:$AA$1,0)), "")</f>
        <v>3</v>
      </c>
      <c r="J14" s="43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2016:3:2:3:0:TAOYUAN_3</v>
      </c>
      <c r="AH14" s="4">
        <f>MATCH(AG14,DATA_BY_UNIT!$A:$A,0)</f>
        <v>117</v>
      </c>
      <c r="AI14" s="4">
        <f>INDEX(DATA_BY_UNIT!$A:$AA,$AH14,MATCH(AI$2,DATA_BY_COMP!$A$1:$AA$1,0))</f>
        <v>65</v>
      </c>
      <c r="AJ14" s="4">
        <f>INDEX(DATA_BY_UNIT!$A:$AA,$AH14,MATCH(AJ$2,DATA_BY_COMP!$A$1:$AA$1,0))</f>
        <v>54</v>
      </c>
      <c r="AK14" s="4">
        <f>INDEX(DATA_BY_UNIT!$A:$AA,$AH14,MATCH(AK$2,DATA_BY_COMP!$A$1:$AA$1,0))</f>
        <v>12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43</v>
      </c>
      <c r="H15" s="8">
        <f t="shared" ref="H15:J15" si="10">SUM(H7:H14)</f>
        <v>34</v>
      </c>
      <c r="I15" s="8">
        <f t="shared" si="10"/>
        <v>10</v>
      </c>
      <c r="J15" s="8">
        <f t="shared" si="10"/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2016:3:3:3:0:TAOYUAN_3</v>
      </c>
      <c r="AH15" s="4">
        <f>MATCH(AG15,DATA_BY_UNIT!$A:$A,0)</f>
        <v>159</v>
      </c>
      <c r="AI15" s="4">
        <f>INDEX(DATA_BY_UNIT!$A:$AA,$AH15,MATCH(AI$2,DATA_BY_COMP!$A$1:$AA$1,0))</f>
        <v>43</v>
      </c>
      <c r="AJ15" s="4">
        <f>INDEX(DATA_BY_UNIT!$A:$AA,$AH15,MATCH(AJ$2,DATA_BY_COMP!$A$1:$AA$1,0))</f>
        <v>34</v>
      </c>
      <c r="AK15" s="4">
        <f>INDEX(DATA_BY_UNIT!$A:$AA,$AH15,MATCH(AK$2,DATA_BY_COMP!$A$1:$AA$1,0))</f>
        <v>10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428</v>
      </c>
      <c r="AI16" s="4">
        <f>SUMIF(AI3:AI15,"&lt;&gt;#N/A",AI3:AI15)</f>
        <v>193</v>
      </c>
      <c r="AJ16" s="4">
        <f>SUMIF(AJ3:AJ15,"&lt;&gt;#N/A",AJ3:AJ15)</f>
        <v>163</v>
      </c>
      <c r="AK16" s="4">
        <f>SUMIF(AK3:AK15,"&lt;&gt;#N/A",AK3:AK15)</f>
        <v>43</v>
      </c>
      <c r="AL16" s="4">
        <f>SUMIF(AL3:AL15,"&lt;&gt;#N/A",AL3:AL15)</f>
        <v>4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2016:3:1:3:0:TAOYUAN_3</v>
      </c>
      <c r="E18" s="2">
        <f>MATCH($D18,DATA_BY_UNIT!$A:$A,0)</f>
        <v>83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32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2016:3:2:3:0:TAOYUAN_3</v>
      </c>
      <c r="E19" s="2">
        <f>MATCH($D19,DATA_BY_UNIT!$A:$A,0)</f>
        <v>117</v>
      </c>
      <c r="F19" s="10"/>
      <c r="G19" s="7">
        <f>IFERROR(INDEX(DATA_BY_UNIT!$A:$AA,$E19,MATCH(G$6,DATA_BY_UNIT!$A$1:$AA$1,0)), "")</f>
        <v>65</v>
      </c>
      <c r="H19" s="7">
        <f>IFERROR(INDEX(DATA_BY_UNIT!$A:$AA,$E19,MATCH(H$6,DATA_BY_UNIT!$A$1:$AA$1,0)), "")</f>
        <v>54</v>
      </c>
      <c r="I19" s="7">
        <f>IFERROR(INDEX(DATA_BY_UNIT!$A:$AA,$E19,MATCH(I$6,DATA_BY_UNIT!$A$1:$AA$1,0)), "")</f>
        <v>12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2016:3:3:3:0:TAOYUAN_3</v>
      </c>
      <c r="E20" s="2">
        <f>MATCH($D20,DATA_BY_UNIT!$A:$A,0)</f>
        <v>159</v>
      </c>
      <c r="F20" s="10"/>
      <c r="G20" s="7">
        <f>IFERROR(INDEX(DATA_BY_UNIT!$A:$AA,$E20,MATCH(G$6,DATA_BY_UNIT!$A$1:$AA$1,0)), "")</f>
        <v>43</v>
      </c>
      <c r="H20" s="7">
        <f>IFERROR(INDEX(DATA_BY_UNIT!$A:$AA,$E20,MATCH(H$6,DATA_BY_UNIT!$A$1:$AA$1,0)), "")</f>
        <v>34</v>
      </c>
      <c r="I20" s="7">
        <f>IFERROR(INDEX(DATA_BY_UNIT!$A:$AA,$E20,MATCH(I$6,DATA_BY_UNIT!$A$1:$AA$1,0)), "")</f>
        <v>10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2016:3:4:3:0:TAOYUAN_3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2016:3:5:3:0:TAOYUAN_3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147</v>
      </c>
      <c r="H23" s="13">
        <f t="shared" si="11"/>
        <v>120</v>
      </c>
      <c r="I23" s="13">
        <f t="shared" si="11"/>
        <v>36</v>
      </c>
      <c r="J23" s="13">
        <f t="shared" si="11"/>
        <v>2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04" priority="35" operator="lessThan">
      <formula>8.5</formula>
    </cfRule>
    <cfRule type="cellIs" dxfId="403" priority="36" operator="greaterThan">
      <formula>9.5</formula>
    </cfRule>
  </conditionalFormatting>
  <conditionalFormatting sqref="G7:J8">
    <cfRule type="expression" dxfId="402" priority="28">
      <formula>G7=""</formula>
    </cfRule>
  </conditionalFormatting>
  <conditionalFormatting sqref="H7:H8">
    <cfRule type="cellIs" dxfId="401" priority="32" operator="lessThan">
      <formula>3.5</formula>
    </cfRule>
    <cfRule type="cellIs" dxfId="400" priority="33" operator="greaterThan">
      <formula>4.5</formula>
    </cfRule>
  </conditionalFormatting>
  <conditionalFormatting sqref="I7:I8">
    <cfRule type="cellIs" dxfId="399" priority="31" operator="lessThan">
      <formula>0.5</formula>
    </cfRule>
    <cfRule type="cellIs" dxfId="398" priority="34" operator="greaterThan">
      <formula>1.5</formula>
    </cfRule>
  </conditionalFormatting>
  <conditionalFormatting sqref="J7:J8">
    <cfRule type="cellIs" dxfId="397" priority="29" operator="lessThan">
      <formula>0.5</formula>
    </cfRule>
    <cfRule type="cellIs" dxfId="396" priority="30" operator="greaterThan">
      <formula>0.5</formula>
    </cfRule>
  </conditionalFormatting>
  <conditionalFormatting sqref="G9:G10">
    <cfRule type="cellIs" dxfId="395" priority="26" operator="lessThan">
      <formula>8.5</formula>
    </cfRule>
    <cfRule type="cellIs" dxfId="394" priority="27" operator="greaterThan">
      <formula>9.5</formula>
    </cfRule>
  </conditionalFormatting>
  <conditionalFormatting sqref="G9:J10">
    <cfRule type="expression" dxfId="393" priority="19">
      <formula>G9=""</formula>
    </cfRule>
  </conditionalFormatting>
  <conditionalFormatting sqref="H9:H10">
    <cfRule type="cellIs" dxfId="392" priority="23" operator="lessThan">
      <formula>3.5</formula>
    </cfRule>
    <cfRule type="cellIs" dxfId="391" priority="24" operator="greaterThan">
      <formula>4.5</formula>
    </cfRule>
  </conditionalFormatting>
  <conditionalFormatting sqref="I9:I10">
    <cfRule type="cellIs" dxfId="390" priority="22" operator="lessThan">
      <formula>0.5</formula>
    </cfRule>
    <cfRule type="cellIs" dxfId="389" priority="25" operator="greaterThan">
      <formula>1.5</formula>
    </cfRule>
  </conditionalFormatting>
  <conditionalFormatting sqref="J9:J10">
    <cfRule type="cellIs" dxfId="388" priority="20" operator="lessThan">
      <formula>0.5</formula>
    </cfRule>
    <cfRule type="cellIs" dxfId="387" priority="21" operator="greaterThan">
      <formula>0.5</formula>
    </cfRule>
  </conditionalFormatting>
  <conditionalFormatting sqref="G11:G12">
    <cfRule type="cellIs" dxfId="386" priority="17" operator="lessThan">
      <formula>8.5</formula>
    </cfRule>
    <cfRule type="cellIs" dxfId="385" priority="18" operator="greaterThan">
      <formula>9.5</formula>
    </cfRule>
  </conditionalFormatting>
  <conditionalFormatting sqref="G11:J12">
    <cfRule type="expression" dxfId="384" priority="10">
      <formula>G11=""</formula>
    </cfRule>
  </conditionalFormatting>
  <conditionalFormatting sqref="H11:H12">
    <cfRule type="cellIs" dxfId="383" priority="14" operator="lessThan">
      <formula>3.5</formula>
    </cfRule>
    <cfRule type="cellIs" dxfId="382" priority="15" operator="greaterThan">
      <formula>4.5</formula>
    </cfRule>
  </conditionalFormatting>
  <conditionalFormatting sqref="I11:I12">
    <cfRule type="cellIs" dxfId="381" priority="13" operator="lessThan">
      <formula>0.5</formula>
    </cfRule>
    <cfRule type="cellIs" dxfId="380" priority="16" operator="greaterThan">
      <formula>1.5</formula>
    </cfRule>
  </conditionalFormatting>
  <conditionalFormatting sqref="J11:J12">
    <cfRule type="cellIs" dxfId="379" priority="11" operator="lessThan">
      <formula>0.5</formula>
    </cfRule>
    <cfRule type="cellIs" dxfId="378" priority="12" operator="greaterThan">
      <formula>0.5</formula>
    </cfRule>
  </conditionalFormatting>
  <conditionalFormatting sqref="G13:G14">
    <cfRule type="cellIs" dxfId="377" priority="8" operator="lessThan">
      <formula>8.5</formula>
    </cfRule>
    <cfRule type="cellIs" dxfId="376" priority="9" operator="greaterThan">
      <formula>9.5</formula>
    </cfRule>
  </conditionalFormatting>
  <conditionalFormatting sqref="G13:J14">
    <cfRule type="expression" dxfId="375" priority="1">
      <formula>G13=""</formula>
    </cfRule>
  </conditionalFormatting>
  <conditionalFormatting sqref="H13:H14">
    <cfRule type="cellIs" dxfId="374" priority="5" operator="lessThan">
      <formula>3.5</formula>
    </cfRule>
    <cfRule type="cellIs" dxfId="373" priority="6" operator="greaterThan">
      <formula>4.5</formula>
    </cfRule>
  </conditionalFormatting>
  <conditionalFormatting sqref="I13:I14">
    <cfRule type="cellIs" dxfId="372" priority="4" operator="lessThan">
      <formula>0.5</formula>
    </cfRule>
    <cfRule type="cellIs" dxfId="371" priority="7" operator="greaterThan">
      <formula>1.5</formula>
    </cfRule>
  </conditionalFormatting>
  <conditionalFormatting sqref="J13:J14">
    <cfRule type="cellIs" dxfId="370" priority="2" operator="lessThan">
      <formula>0.5</formula>
    </cfRule>
    <cfRule type="cellIs" dxfId="36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119</v>
      </c>
      <c r="C1" s="42" t="s">
        <v>117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2015:12:4:3:0:TOUFEN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10</v>
      </c>
      <c r="AN3" s="4">
        <f t="shared" ref="AN3:AN15" si="6">5*$AC$17</f>
        <v>5</v>
      </c>
      <c r="AO3" s="4">
        <f t="shared" ref="AO3:AO15" si="7">2*$AC$17</f>
        <v>2</v>
      </c>
      <c r="AP3" s="4">
        <f t="shared" ref="AP3:AP15" si="8">1*$AC$17</f>
        <v>1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2015:12:5:3:0:TOUFEN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2016:1:2:3:0:TOUFEN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2016:1:3:3:0:TOUFEN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118</v>
      </c>
      <c r="C7" s="40" t="s">
        <v>853</v>
      </c>
      <c r="D7" s="2" t="str">
        <f>CONCATENATE(YEAR,":",MONTH,":",WEEK,":",WEEKDAY,":",$A7,":",$B7)</f>
        <v>2016:3:3:3:0:TOUFEN_E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2016:1:4:3:0:TOUFEN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118</v>
      </c>
      <c r="C8" s="41"/>
      <c r="D8" s="2" t="str">
        <f>CONCATENATE(YEAR,":",MONTH,":",WEEK,":",WEEKDAY,":",$A8,":",$B8)</f>
        <v>2016:3:3:3:1:TOUFEN_E</v>
      </c>
      <c r="E8" s="2">
        <f>MATCH($D8,DATA_BY_COMP!$A:$A,0)</f>
        <v>428</v>
      </c>
      <c r="F8" s="2" t="str">
        <f>IFERROR(INDEX(DATA_BY_COMP!$A:$AA,$E8,MATCH(F$6,DATA_BY_COMP!$A$1:$AA$1,0)), "")</f>
        <v>Zhongji</v>
      </c>
      <c r="G8" s="16">
        <f>IFERROR(INDEX(DATA_BY_COMP!$A:$AA,$E8,MATCH(G$6,DATA_BY_COMP!$A$1:$AA$1,0)), "")</f>
        <v>7</v>
      </c>
      <c r="H8" s="16">
        <f>IFERROR(INDEX(DATA_BY_COMP!$A:$AA,$E8,MATCH(H$6,DATA_BY_COMP!$A$1:$AA$1,0)), "")</f>
        <v>5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2016:1:5:3:0:TOUFEN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7</v>
      </c>
      <c r="H9" s="8">
        <f>SUM(H7:H8)</f>
        <v>5</v>
      </c>
      <c r="I9" s="8">
        <f>SUM(I7:I8)</f>
        <v>0</v>
      </c>
      <c r="J9" s="8">
        <f>SUM(J7:J8)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2016:2:1:3:0:TOUFEN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2016:2:2:3:0:TOUFEN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2016:2:3:3:0:TOUFEN</v>
      </c>
      <c r="AH11" s="4">
        <f>MATCH(AG11,DATA_BY_UNIT!$A:$A,0)</f>
        <v>19</v>
      </c>
      <c r="AI11" s="4">
        <f>INDEX(DATA_BY_UNIT!$A:$AA,$AH11,MATCH(AI$2,DATA_BY_COMP!$A$1:$AA$1,0))</f>
        <v>6</v>
      </c>
      <c r="AJ11" s="4">
        <f>INDEX(DATA_BY_UNIT!$A:$AA,$AH11,MATCH(AJ$2,DATA_BY_COMP!$A$1:$AA$1,0))</f>
        <v>5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2016:3:1:3:0:TOUFEN</v>
      </c>
      <c r="E12" s="2">
        <f>MATCH($D12,DATA_BY_UNIT!$A:$A,0)</f>
        <v>84</v>
      </c>
      <c r="F12" s="10"/>
      <c r="G12" s="7">
        <f>IFERROR(INDEX(DATA_BY_UNIT!$A:$AA,$E12,MATCH(G$6,DATA_BY_UNIT!$A$1:$AA$1,0)), "")</f>
        <v>9</v>
      </c>
      <c r="H12" s="7">
        <f>IFERROR(INDEX(DATA_BY_UNIT!$A:$AA,$E12,MATCH(H$6,DATA_BY_UNIT!$A$1:$AA$1,0)), "")</f>
        <v>7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2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2016:2:4:3:0:TOUFEN</v>
      </c>
      <c r="AH12" s="4">
        <f>MATCH(AG12,DATA_BY_UNIT!$A:$A,0)</f>
        <v>52</v>
      </c>
      <c r="AI12" s="4">
        <f>INDEX(DATA_BY_UNIT!$A:$AA,$AH12,MATCH(AI$2,DATA_BY_COMP!$A$1:$AA$1,0))</f>
        <v>5</v>
      </c>
      <c r="AJ12" s="4">
        <f>INDEX(DATA_BY_UNIT!$A:$AA,$AH12,MATCH(AJ$2,DATA_BY_COMP!$A$1:$AA$1,0))</f>
        <v>3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2016:3:2:3:0:TOUFEN</v>
      </c>
      <c r="E13" s="2">
        <f>MATCH($D13,DATA_BY_UNIT!$A:$A,0)</f>
        <v>118</v>
      </c>
      <c r="F13" s="10"/>
      <c r="G13" s="7">
        <f>IFERROR(INDEX(DATA_BY_UNIT!$A:$AA,$E13,MATCH(G$6,DATA_BY_UNIT!$A$1:$AA$1,0)), "")</f>
        <v>17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2016:3:1:3:0:TOUFEN</v>
      </c>
      <c r="AH13" s="4">
        <f>MATCH(AG13,DATA_BY_UNIT!$A:$A,0)</f>
        <v>84</v>
      </c>
      <c r="AI13" s="4">
        <f>INDEX(DATA_BY_UNIT!$A:$AA,$AH13,MATCH(AI$2,DATA_BY_COMP!$A$1:$AA$1,0))</f>
        <v>9</v>
      </c>
      <c r="AJ13" s="4">
        <f>INDEX(DATA_BY_UNIT!$A:$AA,$AH13,MATCH(AJ$2,DATA_BY_COMP!$A$1:$AA$1,0))</f>
        <v>7</v>
      </c>
      <c r="AK13" s="4">
        <f>INDEX(DATA_BY_UNIT!$A:$AA,$AH13,MATCH(AK$2,DATA_BY_COMP!$A$1:$AA$1,0))</f>
        <v>2</v>
      </c>
      <c r="AL13" s="4">
        <f>INDEX(DATA_BY_UNIT!$A:$AA,$AH13,MATCH(AL$2,DATA_BY_COMP!$A$1:$AA$1,0))</f>
        <v>2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2016:3:3:3:0:TOUFEN</v>
      </c>
      <c r="E14" s="2">
        <f>MATCH($D14,DATA_BY_UNIT!$A:$A,0)</f>
        <v>160</v>
      </c>
      <c r="F14" s="10"/>
      <c r="G14" s="7">
        <f>IFERROR(INDEX(DATA_BY_UNIT!$A:$AA,$E14,MATCH(G$6,DATA_BY_UNIT!$A$1:$AA$1,0)), "")</f>
        <v>7</v>
      </c>
      <c r="H14" s="7">
        <f>IFERROR(INDEX(DATA_BY_UNIT!$A:$AA,$E14,MATCH(H$6,DATA_BY_UNIT!$A$1:$AA$1,0)), "")</f>
        <v>5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2016:3:2:3:0:TOUFEN</v>
      </c>
      <c r="AH14" s="4">
        <f>MATCH(AG14,DATA_BY_UNIT!$A:$A,0)</f>
        <v>118</v>
      </c>
      <c r="AI14" s="4">
        <f>INDEX(DATA_BY_UNIT!$A:$AA,$AH14,MATCH(AI$2,DATA_BY_COMP!$A$1:$AA$1,0))</f>
        <v>17</v>
      </c>
      <c r="AJ14" s="4">
        <f>INDEX(DATA_BY_UNIT!$A:$AA,$AH14,MATCH(AJ$2,DATA_BY_COMP!$A$1:$AA$1,0))</f>
        <v>12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2016:3:4:3:0:TOUFEN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2016:3:3:3:0:TOUFEN</v>
      </c>
      <c r="AH15" s="4">
        <f>MATCH(AG15,DATA_BY_UNIT!$A:$A,0)</f>
        <v>160</v>
      </c>
      <c r="AI15" s="4">
        <f>INDEX(DATA_BY_UNIT!$A:$AA,$AH15,MATCH(AI$2,DATA_BY_COMP!$A$1:$AA$1,0))</f>
        <v>7</v>
      </c>
      <c r="AJ15" s="4">
        <f>INDEX(DATA_BY_UNIT!$A:$AA,$AH15,MATCH(AJ$2,DATA_BY_COMP!$A$1:$AA$1,0))</f>
        <v>5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2016:3:5:3:0:TOUFEN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433</v>
      </c>
      <c r="AI16" s="4">
        <f>SUMIF(AI3:AI15,"&lt;&gt;#N/A",AI3:AI15)</f>
        <v>44</v>
      </c>
      <c r="AJ16" s="4">
        <f>SUMIF(AJ3:AJ15,"&lt;&gt;#N/A",AJ3:AJ15)</f>
        <v>32</v>
      </c>
      <c r="AK16" s="4">
        <f>SUMIF(AK3:AK15,"&lt;&gt;#N/A",AK3:AK15)</f>
        <v>4</v>
      </c>
      <c r="AL16" s="4">
        <f>SUMIF(AL3:AL15,"&lt;&gt;#N/A",AL3:AL15)</f>
        <v>2</v>
      </c>
    </row>
    <row r="17" spans="2:32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33</v>
      </c>
      <c r="H17" s="13">
        <f t="shared" si="9"/>
        <v>24</v>
      </c>
      <c r="I17" s="13">
        <f t="shared" si="9"/>
        <v>3</v>
      </c>
      <c r="J17" s="13">
        <f t="shared" si="9"/>
        <v>2</v>
      </c>
      <c r="AB17" s="4" t="s">
        <v>487</v>
      </c>
      <c r="AC17" s="4">
        <f>COUNTIF($F:$F,"?*")-2</f>
        <v>1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68" priority="35" operator="lessThan">
      <formula>8.5</formula>
    </cfRule>
    <cfRule type="cellIs" dxfId="367" priority="36" operator="greaterThan">
      <formula>9.5</formula>
    </cfRule>
  </conditionalFormatting>
  <conditionalFormatting sqref="G7:J8">
    <cfRule type="expression" dxfId="366" priority="28">
      <formula>G7=""</formula>
    </cfRule>
  </conditionalFormatting>
  <conditionalFormatting sqref="H7:H8">
    <cfRule type="cellIs" dxfId="365" priority="32" operator="lessThan">
      <formula>3.5</formula>
    </cfRule>
    <cfRule type="cellIs" dxfId="364" priority="33" operator="greaterThan">
      <formula>4.5</formula>
    </cfRule>
  </conditionalFormatting>
  <conditionalFormatting sqref="I7:I8">
    <cfRule type="cellIs" dxfId="363" priority="31" operator="lessThan">
      <formula>0.5</formula>
    </cfRule>
    <cfRule type="cellIs" dxfId="362" priority="34" operator="greaterThan">
      <formula>1.5</formula>
    </cfRule>
  </conditionalFormatting>
  <conditionalFormatting sqref="J7:J8">
    <cfRule type="cellIs" dxfId="361" priority="29" operator="lessThan">
      <formula>0.5</formula>
    </cfRule>
    <cfRule type="cellIs" dxfId="360" priority="30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122</v>
      </c>
      <c r="C1" s="42" t="s">
        <v>120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2015:12:4:3:0:TUCHENG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10*$AC$15</f>
        <v>30</v>
      </c>
      <c r="AN3" s="4">
        <f>5*$AC$15</f>
        <v>15</v>
      </c>
      <c r="AO3" s="4">
        <f>2*$AC$15</f>
        <v>6</v>
      </c>
      <c r="AP3" s="4">
        <f>1*$AC$15</f>
        <v>3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2015:12:5:3:0:TUCHENG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10*$AC$15</f>
        <v>30</v>
      </c>
      <c r="AN4" s="4">
        <f>5*$AC$15</f>
        <v>15</v>
      </c>
      <c r="AO4" s="4">
        <f>2*$AC$15</f>
        <v>6</v>
      </c>
      <c r="AP4" s="4">
        <f>1*$AC$15</f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2016:1:2:3:0:TUCHENG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10*$AC$15</f>
        <v>30</v>
      </c>
      <c r="AN5" s="4">
        <f>5*$AC$15</f>
        <v>15</v>
      </c>
      <c r="AO5" s="4">
        <f>2*$AC$15</f>
        <v>6</v>
      </c>
      <c r="AP5" s="4">
        <f>1*$AC$15</f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2016:1:3:3:0:TUCHENG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10*$AC$15</f>
        <v>30</v>
      </c>
      <c r="AN6" s="4">
        <f>5*$AC$15</f>
        <v>15</v>
      </c>
      <c r="AO6" s="4">
        <f>2*$AC$15</f>
        <v>6</v>
      </c>
      <c r="AP6" s="4">
        <f>1*$AC$15</f>
        <v>3</v>
      </c>
    </row>
    <row r="7" spans="1:42" x14ac:dyDescent="0.25">
      <c r="A7" s="4">
        <v>0</v>
      </c>
      <c r="B7" s="28" t="s">
        <v>121</v>
      </c>
      <c r="C7" s="40" t="s">
        <v>854</v>
      </c>
      <c r="D7" s="2" t="str">
        <f t="shared" ref="D7:D10" si="5">CONCATENATE(YEAR,":",MONTH,":",WEEK,":",WEEKDAY,":",$A7,":",$B7)</f>
        <v>2016:3:3:3:0:TUCHENG_E</v>
      </c>
      <c r="E7" s="2">
        <f>MATCH($D7,DATA_BY_COMP!$A:$A,0)</f>
        <v>429</v>
      </c>
      <c r="F7" s="2" t="str">
        <f>IFERROR(INDEX(DATA_BY_COMP!$A:$AA,$E7,MATCH(F$6,DATA_BY_COMP!$A$1:$AA$1,0)), "")</f>
        <v>高級</v>
      </c>
      <c r="G7" s="43">
        <f>IFERROR(INDEX(DATA_BY_COMP!$A:$AA,$E7,MATCH(G$6,DATA_BY_COMP!$A$1:$AA$1,0)), "")</f>
        <v>9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2016:1:4:3:0:TUCHENG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10*$AC$15</f>
        <v>30</v>
      </c>
      <c r="AN7" s="4">
        <f>5*$AC$15</f>
        <v>15</v>
      </c>
      <c r="AO7" s="4">
        <f>2*$AC$15</f>
        <v>6</v>
      </c>
      <c r="AP7" s="4">
        <f>1*$AC$15</f>
        <v>3</v>
      </c>
    </row>
    <row r="8" spans="1:42" x14ac:dyDescent="0.25">
      <c r="A8" s="4">
        <v>1</v>
      </c>
      <c r="B8" s="28" t="s">
        <v>121</v>
      </c>
      <c r="C8" s="41"/>
      <c r="D8" s="2" t="str">
        <f t="shared" si="5"/>
        <v>2016:3:3:3:1:TUCHENG_E</v>
      </c>
      <c r="E8" s="2">
        <f>MATCH($D8,DATA_BY_COMP!$A:$A,0)</f>
        <v>444</v>
      </c>
      <c r="F8" s="2" t="str">
        <f>IFERROR(INDEX(DATA_BY_COMP!$A:$AA,$E8,MATCH(F$6,DATA_BY_COMP!$A$1:$AA$1,0)), "")</f>
        <v>中級</v>
      </c>
      <c r="G8" s="43">
        <f>IFERROR(INDEX(DATA_BY_COMP!$A:$AA,$E8,MATCH(G$6,DATA_BY_COMP!$A$1:$AA$1,0)), "")</f>
        <v>14</v>
      </c>
      <c r="H8" s="43">
        <f>IFERROR(INDEX(DATA_BY_COMP!$A:$AA,$E8,MATCH(H$6,DATA_BY_COMP!$A$1:$AA$1,0)), "")</f>
        <v>12</v>
      </c>
      <c r="I8" s="43">
        <f>IFERROR(INDEX(DATA_BY_COMP!$A:$AA,$E8,MATCH(I$6,DATA_BY_COMP!$A$1:$AA$1,0)), "")</f>
        <v>4</v>
      </c>
      <c r="J8" s="43">
        <f>IFERROR(INDEX(DATA_BY_COMP!$A:$AA,$E8,MATCH(J$6,DATA_BY_COMP!$A$1:$AA$1,0)), "")</f>
        <v>2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2016:1:5:3:0:TUCHENG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10*$AC$15</f>
        <v>30</v>
      </c>
      <c r="AN8" s="4">
        <f>5*$AC$15</f>
        <v>15</v>
      </c>
      <c r="AO8" s="4">
        <f>2*$AC$15</f>
        <v>6</v>
      </c>
      <c r="AP8" s="4">
        <f>1*$AC$15</f>
        <v>3</v>
      </c>
    </row>
    <row r="9" spans="1:42" x14ac:dyDescent="0.25">
      <c r="A9" s="4">
        <v>0</v>
      </c>
      <c r="B9" s="28" t="s">
        <v>855</v>
      </c>
      <c r="C9" s="40" t="s">
        <v>204</v>
      </c>
      <c r="D9" s="2" t="str">
        <f t="shared" si="5"/>
        <v>2016:3:3:3:0:TUCHENG_S</v>
      </c>
      <c r="E9" s="2">
        <f>MATCH($D9,DATA_BY_COMP!$A:$A,0)</f>
        <v>386</v>
      </c>
      <c r="F9" s="2" t="str">
        <f>IFERROR(INDEX(DATA_BY_COMP!$A:$AA,$E9,MATCH(F$6,DATA_BY_COMP!$A$1:$AA$1,0)), "")</f>
        <v>childrens</v>
      </c>
      <c r="G9" s="43">
        <f>IFERROR(INDEX(DATA_BY_COMP!$A:$AA,$E9,MATCH(G$6,DATA_BY_COMP!$A$1:$AA$1,0)), "")</f>
        <v>5</v>
      </c>
      <c r="H9" s="43">
        <f>IFERROR(INDEX(DATA_BY_COMP!$A:$AA,$E9,MATCH(H$6,DATA_BY_COMP!$A$1:$AA$1,0)), "")</f>
        <v>1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2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2016:2:1:3:0:TUCHENG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10*$AC$15</f>
        <v>30</v>
      </c>
      <c r="AN9" s="4">
        <f>5*$AC$15</f>
        <v>15</v>
      </c>
      <c r="AO9" s="4">
        <f>2*$AC$15</f>
        <v>6</v>
      </c>
      <c r="AP9" s="4">
        <f>1*$AC$15</f>
        <v>3</v>
      </c>
    </row>
    <row r="10" spans="1:42" x14ac:dyDescent="0.25">
      <c r="A10" s="4">
        <v>1</v>
      </c>
      <c r="B10" s="28" t="s">
        <v>855</v>
      </c>
      <c r="C10" s="41"/>
      <c r="D10" s="2" t="str">
        <f t="shared" si="5"/>
        <v>2016:3:3:3:1:TUCHENG_S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2016:2:2:3:0:TUCHENG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10*$AC$15</f>
        <v>30</v>
      </c>
      <c r="AN10" s="4">
        <f>5*$AC$15</f>
        <v>15</v>
      </c>
      <c r="AO10" s="4">
        <f>2*$AC$15</f>
        <v>6</v>
      </c>
      <c r="AP10" s="4">
        <f>1*$AC$15</f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28</v>
      </c>
      <c r="H11" s="8">
        <f>SUM(H7:H10)</f>
        <v>19</v>
      </c>
      <c r="I11" s="8">
        <f>SUM(I7:I10)</f>
        <v>6</v>
      </c>
      <c r="J11" s="8">
        <f>SUM(J7:J10)</f>
        <v>4</v>
      </c>
      <c r="AB11" s="4">
        <v>-2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2016:3:1:3:0:TUCHENG</v>
      </c>
      <c r="AH11" s="4">
        <f>MATCH(AG11,DATA_BY_UNIT!$A:$A,0)</f>
        <v>85</v>
      </c>
      <c r="AI11" s="4">
        <f>INDEX(DATA_BY_UNIT!$A:$AA,$AH11,MATCH(AI$2,DATA_BY_COMP!$A$1:$AA$1,0))</f>
        <v>22</v>
      </c>
      <c r="AJ11" s="4">
        <f>INDEX(DATA_BY_UNIT!$A:$AA,$AH11,MATCH(AJ$2,DATA_BY_COMP!$A$1:$AA$1,0))</f>
        <v>15</v>
      </c>
      <c r="AK11" s="4">
        <f>INDEX(DATA_BY_UNIT!$A:$AA,$AH11,MATCH(AK$2,DATA_BY_COMP!$A$1:$AA$1,0))</f>
        <v>7</v>
      </c>
      <c r="AL11" s="4">
        <f>INDEX(DATA_BY_UNIT!$A:$AA,$AH11,MATCH(AL$2,DATA_BY_COMP!$A$1:$AA$1,0))</f>
        <v>3</v>
      </c>
      <c r="AM11" s="4">
        <f>10*$AC$15</f>
        <v>30</v>
      </c>
      <c r="AN11" s="4">
        <f>5*$AC$15</f>
        <v>15</v>
      </c>
      <c r="AO11" s="4">
        <f>2*$AC$15</f>
        <v>6</v>
      </c>
      <c r="AP11" s="4">
        <f>1*$AC$15</f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-1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2016:3:2:3:0:TUCHENG</v>
      </c>
      <c r="AH12" s="4">
        <f>MATCH(AG12,DATA_BY_UNIT!$A:$A,0)</f>
        <v>119</v>
      </c>
      <c r="AI12" s="4">
        <f>INDEX(DATA_BY_UNIT!$A:$AA,$AH12,MATCH(AI$2,DATA_BY_COMP!$A$1:$AA$1,0))</f>
        <v>57</v>
      </c>
      <c r="AJ12" s="4">
        <f>INDEX(DATA_BY_UNIT!$A:$AA,$AH12,MATCH(AJ$2,DATA_BY_COMP!$A$1:$AA$1,0))</f>
        <v>41</v>
      </c>
      <c r="AK12" s="4">
        <f>INDEX(DATA_BY_UNIT!$A:$AA,$AH12,MATCH(AK$2,DATA_BY_COMP!$A$1:$AA$1,0))</f>
        <v>12</v>
      </c>
      <c r="AL12" s="4">
        <f>INDEX(DATA_BY_UNIT!$A:$AA,$AH12,MATCH(AL$2,DATA_BY_COMP!$A$1:$AA$1,0))</f>
        <v>6</v>
      </c>
      <c r="AM12" s="4">
        <f>10*$AC$15</f>
        <v>30</v>
      </c>
      <c r="AN12" s="4">
        <f>5*$AC$15</f>
        <v>15</v>
      </c>
      <c r="AO12" s="4">
        <f>2*$AC$15</f>
        <v>6</v>
      </c>
      <c r="AP12" s="4">
        <f>1*$AC$15</f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2016:3:3:3:0:TUCHENG</v>
      </c>
      <c r="AH13" s="4">
        <f>MATCH(AG13,DATA_BY_UNIT!$A:$A,0)</f>
        <v>161</v>
      </c>
      <c r="AI13" s="4">
        <f>INDEX(DATA_BY_UNIT!$A:$AA,$AH13,MATCH(AI$2,DATA_BY_COMP!$A$1:$AA$1,0))</f>
        <v>28</v>
      </c>
      <c r="AJ13" s="4">
        <f>INDEX(DATA_BY_UNIT!$A:$AA,$AH13,MATCH(AJ$2,DATA_BY_COMP!$A$1:$AA$1,0))</f>
        <v>19</v>
      </c>
      <c r="AK13" s="4">
        <f>INDEX(DATA_BY_UNIT!$A:$AA,$AH13,MATCH(AK$2,DATA_BY_COMP!$A$1:$AA$1,0))</f>
        <v>6</v>
      </c>
      <c r="AL13" s="4">
        <f>INDEX(DATA_BY_UNIT!$A:$AA,$AH13,MATCH(AL$2,DATA_BY_COMP!$A$1:$AA$1,0))</f>
        <v>4</v>
      </c>
      <c r="AM13" s="4">
        <f>10*$AC$15</f>
        <v>30</v>
      </c>
      <c r="AN13" s="4">
        <f>5*$AC$15</f>
        <v>15</v>
      </c>
      <c r="AO13" s="4">
        <f>2*$AC$15</f>
        <v>6</v>
      </c>
      <c r="AP13" s="4">
        <f>1*$AC$15</f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2016:3:1:3:0:TUCHENG</v>
      </c>
      <c r="E14" s="2">
        <f>MATCH($D14,DATA_BY_UNIT!$A:$A,0)</f>
        <v>85</v>
      </c>
      <c r="F14" s="10"/>
      <c r="G14" s="7">
        <f>IFERROR(INDEX(DATA_BY_UNIT!$A:$AA,$E14,MATCH(G$6,DATA_BY_UNIT!$A$1:$AA$1,0)), "")</f>
        <v>22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3</v>
      </c>
      <c r="AC14" s="14"/>
      <c r="AF14" s="14"/>
      <c r="AH14" s="4">
        <f>SUMIF(AH3:AH13,"&lt;&gt;#N/A",AH3:AH13)</f>
        <v>365</v>
      </c>
      <c r="AI14" s="4">
        <f>SUMIF(AI3:AI13,"&lt;&gt;#N/A",AI3:AI13)</f>
        <v>107</v>
      </c>
      <c r="AJ14" s="4">
        <f>SUMIF(AJ3:AJ13,"&lt;&gt;#N/A",AJ3:AJ13)</f>
        <v>75</v>
      </c>
      <c r="AK14" s="4">
        <f>SUMIF(AK3:AK13,"&lt;&gt;#N/A",AK3:AK13)</f>
        <v>25</v>
      </c>
      <c r="AL14" s="4">
        <f>SUMIF(AL3:AL13,"&lt;&gt;#N/A",AL3:AL13)</f>
        <v>13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2016:3:2:3:0:TUCHENG</v>
      </c>
      <c r="E15" s="2">
        <f>MATCH($D15,DATA_BY_UNIT!$A:$A,0)</f>
        <v>119</v>
      </c>
      <c r="F15" s="10"/>
      <c r="G15" s="7">
        <f>IFERROR(INDEX(DATA_BY_UNIT!$A:$AA,$E15,MATCH(G$6,DATA_BY_UNIT!$A$1:$AA$1,0)), "")</f>
        <v>57</v>
      </c>
      <c r="H15" s="7">
        <f>IFERROR(INDEX(DATA_BY_UNIT!$A:$AA,$E15,MATCH(H$6,DATA_BY_UNIT!$A$1:$AA$1,0)), "")</f>
        <v>41</v>
      </c>
      <c r="I15" s="7">
        <f>IFERROR(INDEX(DATA_BY_UNIT!$A:$AA,$E15,MATCH(I$6,DATA_BY_UNIT!$A$1:$AA$1,0)), "")</f>
        <v>12</v>
      </c>
      <c r="J15" s="7">
        <f>IFERROR(INDEX(DATA_BY_UNIT!$A:$AA,$E15,MATCH(J$6,DATA_BY_UNIT!$A$1:$AA$1,0)), "")</f>
        <v>6</v>
      </c>
      <c r="AB15" s="4" t="s">
        <v>487</v>
      </c>
      <c r="AC15" s="4">
        <f>COUNTIF($F:$F,"?*")-2</f>
        <v>3</v>
      </c>
      <c r="AF15" s="14"/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2016:3:3:3:0:TUCHENG</v>
      </c>
      <c r="E16" s="2">
        <f>MATCH($D16,DATA_BY_UNIT!$A:$A,0)</f>
        <v>161</v>
      </c>
      <c r="F16" s="10"/>
      <c r="G16" s="7">
        <f>IFERROR(INDEX(DATA_BY_UNIT!$A:$AA,$E16,MATCH(G$6,DATA_BY_UNIT!$A$1:$AA$1,0)), "")</f>
        <v>28</v>
      </c>
      <c r="H16" s="7">
        <f>IFERROR(INDEX(DATA_BY_UNIT!$A:$AA,$E16,MATCH(H$6,DATA_BY_UNIT!$A$1:$AA$1,0)), "")</f>
        <v>19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4</v>
      </c>
    </row>
    <row r="17" spans="2:10" x14ac:dyDescent="0.25">
      <c r="B17" s="19"/>
      <c r="C17" s="9" t="s">
        <v>11</v>
      </c>
      <c r="D17" s="10" t="str">
        <f>CONCATENATE(YEAR,":",MONTH,":4:",ENGLISH_REPORT_DAY,":0:", $B$1)</f>
        <v>2016:3:4:3:0:TUCHENG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</row>
    <row r="18" spans="2:10" x14ac:dyDescent="0.25">
      <c r="B18" s="19"/>
      <c r="C18" s="9" t="s">
        <v>12</v>
      </c>
      <c r="D18" s="10" t="str">
        <f>CONCATENATE(YEAR,":",MONTH,":5:",ENGLISH_REPORT_DAY,":0:", $B$1)</f>
        <v>2016:3:5:3:0:TUCHENG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10" x14ac:dyDescent="0.25">
      <c r="B19" s="19"/>
      <c r="C19" s="12" t="s">
        <v>307</v>
      </c>
      <c r="D19" s="11"/>
      <c r="E19" s="11"/>
      <c r="F19" s="11"/>
      <c r="G19" s="13">
        <f t="shared" ref="G19:J19" si="6">SUM(G14:G18)</f>
        <v>107</v>
      </c>
      <c r="H19" s="13">
        <f t="shared" si="6"/>
        <v>75</v>
      </c>
      <c r="I19" s="13">
        <f t="shared" si="6"/>
        <v>25</v>
      </c>
      <c r="J19" s="13">
        <f t="shared" si="6"/>
        <v>13</v>
      </c>
    </row>
    <row r="20" spans="2:10" x14ac:dyDescent="0.25">
      <c r="B20" s="17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9" priority="35" operator="lessThan">
      <formula>8.5</formula>
    </cfRule>
    <cfRule type="cellIs" dxfId="358" priority="36" operator="greaterThan">
      <formula>9.5</formula>
    </cfRule>
  </conditionalFormatting>
  <conditionalFormatting sqref="G7:J8">
    <cfRule type="expression" dxfId="357" priority="28">
      <formula>G7=""</formula>
    </cfRule>
  </conditionalFormatting>
  <conditionalFormatting sqref="H7:H8">
    <cfRule type="cellIs" dxfId="356" priority="32" operator="lessThan">
      <formula>3.5</formula>
    </cfRule>
    <cfRule type="cellIs" dxfId="355" priority="33" operator="greaterThan">
      <formula>4.5</formula>
    </cfRule>
  </conditionalFormatting>
  <conditionalFormatting sqref="I7:I8">
    <cfRule type="cellIs" dxfId="354" priority="31" operator="lessThan">
      <formula>0.5</formula>
    </cfRule>
    <cfRule type="cellIs" dxfId="353" priority="34" operator="greaterThan">
      <formula>1.5</formula>
    </cfRule>
  </conditionalFormatting>
  <conditionalFormatting sqref="J7:J8">
    <cfRule type="cellIs" dxfId="352" priority="29" operator="lessThan">
      <formula>0.5</formula>
    </cfRule>
    <cfRule type="cellIs" dxfId="351" priority="30" operator="greaterThan">
      <formula>0.5</formula>
    </cfRule>
  </conditionalFormatting>
  <conditionalFormatting sqref="G9:G10">
    <cfRule type="cellIs" dxfId="350" priority="26" operator="lessThan">
      <formula>8.5</formula>
    </cfRule>
    <cfRule type="cellIs" dxfId="349" priority="27" operator="greaterThan">
      <formula>9.5</formula>
    </cfRule>
  </conditionalFormatting>
  <conditionalFormatting sqref="G9:J10">
    <cfRule type="expression" dxfId="348" priority="19">
      <formula>G9=""</formula>
    </cfRule>
  </conditionalFormatting>
  <conditionalFormatting sqref="H9:H10">
    <cfRule type="cellIs" dxfId="347" priority="23" operator="lessThan">
      <formula>3.5</formula>
    </cfRule>
    <cfRule type="cellIs" dxfId="346" priority="24" operator="greaterThan">
      <formula>4.5</formula>
    </cfRule>
  </conditionalFormatting>
  <conditionalFormatting sqref="I9:I10">
    <cfRule type="cellIs" dxfId="345" priority="22" operator="lessThan">
      <formula>0.5</formula>
    </cfRule>
    <cfRule type="cellIs" dxfId="344" priority="25" operator="greaterThan">
      <formula>1.5</formula>
    </cfRule>
  </conditionalFormatting>
  <conditionalFormatting sqref="J9:J10">
    <cfRule type="cellIs" dxfId="343" priority="20" operator="lessThan">
      <formula>0.5</formula>
    </cfRule>
    <cfRule type="cellIs" dxfId="342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127</v>
      </c>
      <c r="C1" s="42" t="s">
        <v>123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2015:12:4:3:0:WANDA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2015:12:5:3:0:WANDA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2016:1:2:3:0:WANDA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2016:1:3:3:0:WANDA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124</v>
      </c>
      <c r="C7" s="40" t="s">
        <v>857</v>
      </c>
      <c r="D7" s="2" t="str">
        <f t="shared" ref="D7:D14" si="9">CONCATENATE(YEAR,":",MONTH,":",WEEK,":",WEEKDAY,":",$A7,":",$B7)</f>
        <v>2016:3:3:3:0:NORTH_JINHUA_E</v>
      </c>
      <c r="E7" s="2">
        <f>MATCH($D7,DATA_BY_COMP!$A:$A,0)</f>
        <v>373</v>
      </c>
      <c r="F7" s="2" t="str">
        <f>IFERROR(INDEX(DATA_BY_COMP!$A:$AA,$E7,MATCH(F$6,DATA_BY_COMP!$A$1:$AA$1,0)), "")</f>
        <v>CHILDRENSCLASS</v>
      </c>
      <c r="G7" s="7">
        <f>IFERROR(INDEX(DATA_BY_COMP!$A:$AA,$E7,MATCH(G$6,DATA_BY_COMP!$A$1:$AA$1,0)), "")</f>
        <v>11</v>
      </c>
      <c r="H7" s="7">
        <f>IFERROR(INDEX(DATA_BY_COMP!$A:$AA,$E7,MATCH(H$6,DATA_BY_COMP!$A$1:$AA$1,0)), "")</f>
        <v>11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2016:1:4:3:0:WANDA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124</v>
      </c>
      <c r="C8" s="41"/>
      <c r="D8" s="2" t="str">
        <f t="shared" si="9"/>
        <v>2016:3:3:3:1:NORTH_JINHUA_E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2016:1:5:3:0:WANDA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125</v>
      </c>
      <c r="C9" s="40" t="s">
        <v>858</v>
      </c>
      <c r="D9" s="2" t="str">
        <f t="shared" si="9"/>
        <v>2016:3:3:3:0:WANDA_E</v>
      </c>
      <c r="E9" s="2">
        <f>MATCH($D9,DATA_BY_COMP!$A:$A,0)</f>
        <v>387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12</v>
      </c>
      <c r="H9" s="7">
        <f>IFERROR(INDEX(DATA_BY_COMP!$A:$AA,$E9,MATCH(H$6,DATA_BY_COMP!$A$1:$AA$1,0)), "")</f>
        <v>9</v>
      </c>
      <c r="I9" s="7">
        <f>IFERROR(INDEX(DATA_BY_COMP!$A:$AA,$E9,MATCH(I$6,DATA_BY_COMP!$A$1:$AA$1,0)), "")</f>
        <v>5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2016:2:1:3:0:WANDA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125</v>
      </c>
      <c r="C10" s="41"/>
      <c r="D10" s="2" t="str">
        <f t="shared" si="9"/>
        <v>2016:3:3:3:1:WANDA_E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2016:2:2:3:0:WANDA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856</v>
      </c>
      <c r="C11" s="40" t="s">
        <v>859</v>
      </c>
      <c r="D11" s="2" t="str">
        <f t="shared" si="9"/>
        <v>2016:3:3:3:0:WANDA_S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2016:2:3:3:0:WANDA</v>
      </c>
      <c r="AH11" s="4">
        <f>MATCH(AG11,DATA_BY_UNIT!$A:$A,0)</f>
        <v>22</v>
      </c>
      <c r="AI11" s="4">
        <f>INDEX(DATA_BY_UNIT!$A:$AA,$AH11,MATCH(AI$2,DATA_BY_COMP!$A$1:$AA$1,0))</f>
        <v>5</v>
      </c>
      <c r="AJ11" s="4">
        <f>INDEX(DATA_BY_UNIT!$A:$AA,$AH11,MATCH(AJ$2,DATA_BY_COMP!$A$1:$AA$1,0))</f>
        <v>4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856</v>
      </c>
      <c r="C12" s="41"/>
      <c r="D12" s="2" t="str">
        <f t="shared" si="9"/>
        <v>2016:3:3:3:1:WANDA_S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2016:2:4:3:0:WANDA</v>
      </c>
      <c r="AH12" s="4">
        <f>MATCH(AG12,DATA_BY_UNIT!$A:$A,0)</f>
        <v>54</v>
      </c>
      <c r="AI12" s="4">
        <f>INDEX(DATA_BY_UNIT!$A:$AA,$AH12,MATCH(AI$2,DATA_BY_COMP!$A$1:$AA$1,0))</f>
        <v>35</v>
      </c>
      <c r="AJ12" s="4">
        <f>INDEX(DATA_BY_UNIT!$A:$AA,$AH12,MATCH(AJ$2,DATA_BY_COMP!$A$1:$AA$1,0))</f>
        <v>30</v>
      </c>
      <c r="AK12" s="4">
        <f>INDEX(DATA_BY_UNIT!$A:$AA,$AH12,MATCH(AK$2,DATA_BY_COMP!$A$1:$AA$1,0))</f>
        <v>12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126</v>
      </c>
      <c r="C13" s="40" t="s">
        <v>860</v>
      </c>
      <c r="D13" s="2" t="str">
        <f t="shared" si="9"/>
        <v>2016:3:3:3:0:XINAN_S</v>
      </c>
      <c r="E13" s="2">
        <f>MATCH($D13,DATA_BY_COMP!$A:$A,0)</f>
        <v>389</v>
      </c>
      <c r="F13" s="2" t="str">
        <f>IFERROR(INDEX(DATA_BY_COMP!$A:$AA,$E13,MATCH(F$6,DATA_BY_COMP!$A$1:$AA$1,0)), "")</f>
        <v>beginner</v>
      </c>
      <c r="G13" s="7">
        <f>IFERROR(INDEX(DATA_BY_COMP!$A:$AA,$E13,MATCH(G$6,DATA_BY_COMP!$A$1:$AA$1,0)), "")</f>
        <v>14</v>
      </c>
      <c r="H13" s="7">
        <f>IFERROR(INDEX(DATA_BY_COMP!$A:$AA,$E13,MATCH(H$6,DATA_BY_COMP!$A$1:$AA$1,0)), "")</f>
        <v>13</v>
      </c>
      <c r="I13" s="7">
        <f>IFERROR(INDEX(DATA_BY_COMP!$A:$AA,$E13,MATCH(I$6,DATA_BY_COMP!$A$1:$AA$1,0)), "")</f>
        <v>8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2016:3:1:3:0:WANDA</v>
      </c>
      <c r="AH13" s="4">
        <f>MATCH(AG13,DATA_BY_UNIT!$A:$A,0)</f>
        <v>87</v>
      </c>
      <c r="AI13" s="4">
        <f>INDEX(DATA_BY_UNIT!$A:$AA,$AH13,MATCH(AI$2,DATA_BY_COMP!$A$1:$AA$1,0))</f>
        <v>39</v>
      </c>
      <c r="AJ13" s="4">
        <f>INDEX(DATA_BY_UNIT!$A:$AA,$AH13,MATCH(AJ$2,DATA_BY_COMP!$A$1:$AA$1,0))</f>
        <v>35</v>
      </c>
      <c r="AK13" s="4">
        <f>INDEX(DATA_BY_UNIT!$A:$AA,$AH13,MATCH(AK$2,DATA_BY_COMP!$A$1:$AA$1,0))</f>
        <v>17</v>
      </c>
      <c r="AL13" s="4">
        <f>INDEX(DATA_BY_UNIT!$A:$AA,$AH13,MATCH(AL$2,DATA_BY_COMP!$A$1:$AA$1,0))</f>
        <v>4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126</v>
      </c>
      <c r="C14" s="41"/>
      <c r="D14" s="2" t="str">
        <f t="shared" si="9"/>
        <v>2016:3:3:3:1:XINAN_S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2016:3:2:3:0:WANDA</v>
      </c>
      <c r="AH14" s="4">
        <f>MATCH(AG14,DATA_BY_UNIT!$A:$A,0)</f>
        <v>120</v>
      </c>
      <c r="AI14" s="4">
        <f>INDEX(DATA_BY_UNIT!$A:$AA,$AH14,MATCH(AI$2,DATA_BY_COMP!$A$1:$AA$1,0))</f>
        <v>38</v>
      </c>
      <c r="AJ14" s="4">
        <f>INDEX(DATA_BY_UNIT!$A:$AA,$AH14,MATCH(AJ$2,DATA_BY_COMP!$A$1:$AA$1,0))</f>
        <v>32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37</v>
      </c>
      <c r="H15" s="8">
        <f t="shared" ref="H15:J15" si="10">SUM(H7:H14)</f>
        <v>33</v>
      </c>
      <c r="I15" s="8">
        <f t="shared" si="10"/>
        <v>13</v>
      </c>
      <c r="J15" s="8">
        <f t="shared" si="10"/>
        <v>2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2016:3:3:3:0:WANDA</v>
      </c>
      <c r="AH15" s="4">
        <f>MATCH(AG15,DATA_BY_UNIT!$A:$A,0)</f>
        <v>162</v>
      </c>
      <c r="AI15" s="4">
        <f>INDEX(DATA_BY_UNIT!$A:$AA,$AH15,MATCH(AI$2,DATA_BY_COMP!$A$1:$AA$1,0))</f>
        <v>23</v>
      </c>
      <c r="AJ15" s="4">
        <f>INDEX(DATA_BY_UNIT!$A:$AA,$AH15,MATCH(AJ$2,DATA_BY_COMP!$A$1:$AA$1,0))</f>
        <v>20</v>
      </c>
      <c r="AK15" s="4">
        <f>INDEX(DATA_BY_UNIT!$A:$AA,$AH15,MATCH(AK$2,DATA_BY_COMP!$A$1:$AA$1,0))</f>
        <v>5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445</v>
      </c>
      <c r="AI16" s="4">
        <f>SUMIF(AI3:AI15,"&lt;&gt;#N/A",AI3:AI15)</f>
        <v>140</v>
      </c>
      <c r="AJ16" s="4">
        <f>SUMIF(AJ3:AJ15,"&lt;&gt;#N/A",AJ3:AJ15)</f>
        <v>121</v>
      </c>
      <c r="AK16" s="4">
        <f>SUMIF(AK3:AK15,"&lt;&gt;#N/A",AK3:AK15)</f>
        <v>41</v>
      </c>
      <c r="AL16" s="4">
        <f>SUMIF(AL3:AL15,"&lt;&gt;#N/A",AL3:AL15)</f>
        <v>6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2016:3:1:3:0:WANDA</v>
      </c>
      <c r="E18" s="2">
        <f>MATCH($D18,DATA_BY_UNIT!$A:$A,0)</f>
        <v>87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35</v>
      </c>
      <c r="I18" s="7">
        <f>IFERROR(INDEX(DATA_BY_UNIT!$A:$AA,$E18,MATCH(I$6,DATA_BY_UNIT!$A$1:$AA$1,0)), "")</f>
        <v>17</v>
      </c>
      <c r="J18" s="7">
        <f>IFERROR(INDEX(DATA_BY_UNIT!$A:$AA,$E18,MATCH(J$6,DATA_BY_UNIT!$A$1:$AA$1,0)), "")</f>
        <v>4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2016:3:2:3:0:WANDA</v>
      </c>
      <c r="E19" s="2">
        <f>MATCH($D19,DATA_BY_UNIT!$A:$A,0)</f>
        <v>120</v>
      </c>
      <c r="F19" s="10"/>
      <c r="G19" s="7">
        <f>IFERROR(INDEX(DATA_BY_UNIT!$A:$AA,$E19,MATCH(G$6,DATA_BY_UNIT!$A$1:$AA$1,0)), "")</f>
        <v>38</v>
      </c>
      <c r="H19" s="7">
        <f>IFERROR(INDEX(DATA_BY_UNIT!$A:$AA,$E19,MATCH(H$6,DATA_BY_UNIT!$A$1:$AA$1,0)), "")</f>
        <v>32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2016:3:3:3:0:WANDA</v>
      </c>
      <c r="E20" s="2">
        <f>MATCH($D20,DATA_BY_UNIT!$A:$A,0)</f>
        <v>162</v>
      </c>
      <c r="F20" s="10"/>
      <c r="G20" s="7">
        <f>IFERROR(INDEX(DATA_BY_UNIT!$A:$AA,$E20,MATCH(G$6,DATA_BY_UNIT!$A$1:$AA$1,0)), "")</f>
        <v>23</v>
      </c>
      <c r="H20" s="7">
        <f>IFERROR(INDEX(DATA_BY_UNIT!$A:$AA,$E20,MATCH(H$6,DATA_BY_UNIT!$A$1:$AA$1,0)), "")</f>
        <v>20</v>
      </c>
      <c r="I20" s="7">
        <f>IFERROR(INDEX(DATA_BY_UNIT!$A:$AA,$E20,MATCH(I$6,DATA_BY_UNIT!$A$1:$AA$1,0)), "")</f>
        <v>5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2016:3:4:3:0:WANDA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2016:3:5:3:0:WANDA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100</v>
      </c>
      <c r="H23" s="13">
        <f t="shared" si="11"/>
        <v>87</v>
      </c>
      <c r="I23" s="13">
        <f t="shared" si="11"/>
        <v>26</v>
      </c>
      <c r="J23" s="13">
        <f t="shared" si="11"/>
        <v>5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41" priority="35" operator="lessThan">
      <formula>8.5</formula>
    </cfRule>
    <cfRule type="cellIs" dxfId="340" priority="36" operator="greaterThan">
      <formula>9.5</formula>
    </cfRule>
  </conditionalFormatting>
  <conditionalFormatting sqref="G7:J8">
    <cfRule type="expression" dxfId="339" priority="28">
      <formula>G7=""</formula>
    </cfRule>
  </conditionalFormatting>
  <conditionalFormatting sqref="H7:H8">
    <cfRule type="cellIs" dxfId="338" priority="32" operator="lessThan">
      <formula>3.5</formula>
    </cfRule>
    <cfRule type="cellIs" dxfId="337" priority="33" operator="greaterThan">
      <formula>4.5</formula>
    </cfRule>
  </conditionalFormatting>
  <conditionalFormatting sqref="I7:I8">
    <cfRule type="cellIs" dxfId="336" priority="31" operator="lessThan">
      <formula>0.5</formula>
    </cfRule>
    <cfRule type="cellIs" dxfId="335" priority="34" operator="greaterThan">
      <formula>1.5</formula>
    </cfRule>
  </conditionalFormatting>
  <conditionalFormatting sqref="J7:J8">
    <cfRule type="cellIs" dxfId="334" priority="29" operator="lessThan">
      <formula>0.5</formula>
    </cfRule>
    <cfRule type="cellIs" dxfId="333" priority="30" operator="greaterThan">
      <formula>0.5</formula>
    </cfRule>
  </conditionalFormatting>
  <conditionalFormatting sqref="G9:G10">
    <cfRule type="cellIs" dxfId="332" priority="26" operator="lessThan">
      <formula>8.5</formula>
    </cfRule>
    <cfRule type="cellIs" dxfId="331" priority="27" operator="greaterThan">
      <formula>9.5</formula>
    </cfRule>
  </conditionalFormatting>
  <conditionalFormatting sqref="G9:J10">
    <cfRule type="expression" dxfId="330" priority="19">
      <formula>G9=""</formula>
    </cfRule>
  </conditionalFormatting>
  <conditionalFormatting sqref="H9:H10">
    <cfRule type="cellIs" dxfId="329" priority="23" operator="lessThan">
      <formula>3.5</formula>
    </cfRule>
    <cfRule type="cellIs" dxfId="328" priority="24" operator="greaterThan">
      <formula>4.5</formula>
    </cfRule>
  </conditionalFormatting>
  <conditionalFormatting sqref="I9:I10">
    <cfRule type="cellIs" dxfId="327" priority="22" operator="lessThan">
      <formula>0.5</formula>
    </cfRule>
    <cfRule type="cellIs" dxfId="326" priority="25" operator="greaterThan">
      <formula>1.5</formula>
    </cfRule>
  </conditionalFormatting>
  <conditionalFormatting sqref="J9:J10">
    <cfRule type="cellIs" dxfId="325" priority="20" operator="lessThan">
      <formula>0.5</formula>
    </cfRule>
    <cfRule type="cellIs" dxfId="324" priority="21" operator="greaterThan">
      <formula>0.5</formula>
    </cfRule>
  </conditionalFormatting>
  <conditionalFormatting sqref="G11:G12">
    <cfRule type="cellIs" dxfId="323" priority="17" operator="lessThan">
      <formula>8.5</formula>
    </cfRule>
    <cfRule type="cellIs" dxfId="322" priority="18" operator="greaterThan">
      <formula>9.5</formula>
    </cfRule>
  </conditionalFormatting>
  <conditionalFormatting sqref="G11:J12">
    <cfRule type="expression" dxfId="321" priority="10">
      <formula>G11=""</formula>
    </cfRule>
  </conditionalFormatting>
  <conditionalFormatting sqref="H11:H12">
    <cfRule type="cellIs" dxfId="320" priority="14" operator="lessThan">
      <formula>3.5</formula>
    </cfRule>
    <cfRule type="cellIs" dxfId="319" priority="15" operator="greaterThan">
      <formula>4.5</formula>
    </cfRule>
  </conditionalFormatting>
  <conditionalFormatting sqref="I11:I12">
    <cfRule type="cellIs" dxfId="318" priority="13" operator="lessThan">
      <formula>0.5</formula>
    </cfRule>
    <cfRule type="cellIs" dxfId="317" priority="16" operator="greaterThan">
      <formula>1.5</formula>
    </cfRule>
  </conditionalFormatting>
  <conditionalFormatting sqref="J11:J12">
    <cfRule type="cellIs" dxfId="316" priority="11" operator="lessThan">
      <formula>0.5</formula>
    </cfRule>
    <cfRule type="cellIs" dxfId="315" priority="12" operator="greaterThan">
      <formula>0.5</formula>
    </cfRule>
  </conditionalFormatting>
  <conditionalFormatting sqref="G13:G14">
    <cfRule type="cellIs" dxfId="314" priority="8" operator="lessThan">
      <formula>8.5</formula>
    </cfRule>
    <cfRule type="cellIs" dxfId="313" priority="9" operator="greaterThan">
      <formula>9.5</formula>
    </cfRule>
  </conditionalFormatting>
  <conditionalFormatting sqref="G13:J14">
    <cfRule type="expression" dxfId="312" priority="1">
      <formula>G13=""</formula>
    </cfRule>
  </conditionalFormatting>
  <conditionalFormatting sqref="H13:H14">
    <cfRule type="cellIs" dxfId="311" priority="5" operator="lessThan">
      <formula>3.5</formula>
    </cfRule>
    <cfRule type="cellIs" dxfId="310" priority="6" operator="greaterThan">
      <formula>4.5</formula>
    </cfRule>
  </conditionalFormatting>
  <conditionalFormatting sqref="I13:I14">
    <cfRule type="cellIs" dxfId="309" priority="4" operator="lessThan">
      <formula>0.5</formula>
    </cfRule>
    <cfRule type="cellIs" dxfId="308" priority="7" operator="greaterThan">
      <formula>1.5</formula>
    </cfRule>
  </conditionalFormatting>
  <conditionalFormatting sqref="J13:J14">
    <cfRule type="cellIs" dxfId="307" priority="2" operator="lessThan">
      <formula>0.5</formula>
    </cfRule>
    <cfRule type="cellIs" dxfId="30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132</v>
      </c>
      <c r="C1" s="42" t="s">
        <v>128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2015:12:4:3:0:XINBAN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10*$AC$15</f>
        <v>30</v>
      </c>
      <c r="AN3" s="4">
        <f>5*$AC$15</f>
        <v>15</v>
      </c>
      <c r="AO3" s="4">
        <f>2*$AC$15</f>
        <v>6</v>
      </c>
      <c r="AP3" s="4">
        <f>1*$AC$15</f>
        <v>3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2015:12:5:3:0:XINBAN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10*$AC$15</f>
        <v>30</v>
      </c>
      <c r="AN4" s="4">
        <f>5*$AC$15</f>
        <v>15</v>
      </c>
      <c r="AO4" s="4">
        <f>2*$AC$15</f>
        <v>6</v>
      </c>
      <c r="AP4" s="4">
        <f>1*$AC$15</f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2016:1:2:3:0:XINBAN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10*$AC$15</f>
        <v>30</v>
      </c>
      <c r="AN5" s="4">
        <f>5*$AC$15</f>
        <v>15</v>
      </c>
      <c r="AO5" s="4">
        <f>2*$AC$15</f>
        <v>6</v>
      </c>
      <c r="AP5" s="4">
        <f>1*$AC$15</f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2016:1:3:3:0:XINBAN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10*$AC$15</f>
        <v>30</v>
      </c>
      <c r="AN6" s="4">
        <f>5*$AC$15</f>
        <v>15</v>
      </c>
      <c r="AO6" s="4">
        <f>2*$AC$15</f>
        <v>6</v>
      </c>
      <c r="AP6" s="4">
        <f>1*$AC$15</f>
        <v>3</v>
      </c>
    </row>
    <row r="7" spans="1:42" x14ac:dyDescent="0.25">
      <c r="A7" s="4">
        <v>0</v>
      </c>
      <c r="B7" s="28" t="s">
        <v>130</v>
      </c>
      <c r="C7" s="40" t="s">
        <v>861</v>
      </c>
      <c r="D7" s="2" t="str">
        <f t="shared" ref="D7:D12" si="5">CONCATENATE(YEAR,":",MONTH,":",WEEK,":",WEEKDAY,":",$A7,":",$B7)</f>
        <v>2016:3:3:3:0:XINPU_E</v>
      </c>
      <c r="E7" s="2">
        <f>MATCH($D7,DATA_BY_COMP!$A:$A,0)</f>
        <v>391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11</v>
      </c>
      <c r="H7" s="43">
        <f>IFERROR(INDEX(DATA_BY_COMP!$A:$AA,$E7,MATCH(H$6,DATA_BY_COMP!$A$1:$AA$1,0)), "")</f>
        <v>10</v>
      </c>
      <c r="I7" s="43">
        <f>IFERROR(INDEX(DATA_BY_COMP!$A:$AA,$E7,MATCH(I$6,DATA_BY_COMP!$A$1:$AA$1,0)), "")</f>
        <v>5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2016:1:4:3:0:XINBAN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10*$AC$15</f>
        <v>30</v>
      </c>
      <c r="AN7" s="4">
        <f>5*$AC$15</f>
        <v>15</v>
      </c>
      <c r="AO7" s="4">
        <f>2*$AC$15</f>
        <v>6</v>
      </c>
      <c r="AP7" s="4">
        <f>1*$AC$15</f>
        <v>3</v>
      </c>
    </row>
    <row r="8" spans="1:42" x14ac:dyDescent="0.25">
      <c r="A8" s="4">
        <v>1</v>
      </c>
      <c r="B8" s="28" t="s">
        <v>130</v>
      </c>
      <c r="C8" s="41"/>
      <c r="D8" s="2" t="str">
        <f t="shared" si="5"/>
        <v>2016:3:3:3:1:XINPU_E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2016:1:5:3:0:XINBAN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10*$AC$15</f>
        <v>30</v>
      </c>
      <c r="AN8" s="4">
        <f>5*$AC$15</f>
        <v>15</v>
      </c>
      <c r="AO8" s="4">
        <f>2*$AC$15</f>
        <v>6</v>
      </c>
      <c r="AP8" s="4">
        <f>1*$AC$15</f>
        <v>3</v>
      </c>
    </row>
    <row r="9" spans="1:42" x14ac:dyDescent="0.25">
      <c r="A9" s="4">
        <v>0</v>
      </c>
      <c r="B9" s="28" t="s">
        <v>129</v>
      </c>
      <c r="C9" s="40" t="s">
        <v>862</v>
      </c>
      <c r="D9" s="2" t="str">
        <f t="shared" si="5"/>
        <v>2016:3:3:3:0:XINBAN_E</v>
      </c>
      <c r="E9" s="2">
        <f>MATCH($D9,DATA_BY_COMP!$A:$A,0)</f>
        <v>430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8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2016:2:1:3:0:XINBAN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10*$AC$15</f>
        <v>30</v>
      </c>
      <c r="AN9" s="4">
        <f>5*$AC$15</f>
        <v>15</v>
      </c>
      <c r="AO9" s="4">
        <f>2*$AC$15</f>
        <v>6</v>
      </c>
      <c r="AP9" s="4">
        <f>1*$AC$15</f>
        <v>3</v>
      </c>
    </row>
    <row r="10" spans="1:42" x14ac:dyDescent="0.25">
      <c r="A10" s="4">
        <v>1</v>
      </c>
      <c r="B10" s="28" t="s">
        <v>129</v>
      </c>
      <c r="C10" s="41"/>
      <c r="D10" s="2" t="str">
        <f t="shared" si="5"/>
        <v>2016:3:3:3:1:XINBAN_E</v>
      </c>
      <c r="E10" s="2">
        <f>MATCH($D10,DATA_BY_COMP!$A:$A,0)</f>
        <v>445</v>
      </c>
      <c r="F10" s="2" t="str">
        <f>IFERROR(INDEX(DATA_BY_COMP!$A:$AA,$E10,MATCH(F$6,DATA_BY_COMP!$A$1:$AA$1,0)), "")</f>
        <v>INTERMEDIATE</v>
      </c>
      <c r="G10" s="43">
        <f>IFERROR(INDEX(DATA_BY_COMP!$A:$AA,$E10,MATCH(G$6,DATA_BY_COMP!$A$1:$AA$1,0)), "")</f>
        <v>12</v>
      </c>
      <c r="H10" s="43">
        <f>IFERROR(INDEX(DATA_BY_COMP!$A:$AA,$E10,MATCH(H$6,DATA_BY_COMP!$A$1:$AA$1,0)), "")</f>
        <v>8</v>
      </c>
      <c r="I10" s="43">
        <f>IFERROR(INDEX(DATA_BY_COMP!$A:$AA,$E10,MATCH(I$6,DATA_BY_COMP!$A$1:$AA$1,0)), "")</f>
        <v>4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2016:2:2:3:0:XINBAN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10*$AC$15</f>
        <v>30</v>
      </c>
      <c r="AN10" s="4">
        <f>5*$AC$15</f>
        <v>15</v>
      </c>
      <c r="AO10" s="4">
        <f>2*$AC$15</f>
        <v>6</v>
      </c>
      <c r="AP10" s="4">
        <f>1*$AC$15</f>
        <v>3</v>
      </c>
    </row>
    <row r="11" spans="1:42" x14ac:dyDescent="0.25">
      <c r="A11" s="4">
        <v>0</v>
      </c>
      <c r="B11" s="28" t="s">
        <v>131</v>
      </c>
      <c r="C11" s="40" t="s">
        <v>863</v>
      </c>
      <c r="D11" s="2" t="str">
        <f t="shared" si="5"/>
        <v>2016:3:3:3:0:BANQIAO_S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43" t="str">
        <f>IFERROR(INDEX(DATA_BY_COMP!$A:$AA,$E11,MATCH(G$6,DATA_BY_COMP!$A$1:$AA$1,0)), "")</f>
        <v/>
      </c>
      <c r="H11" s="43" t="str">
        <f>IFERROR(INDEX(DATA_BY_COMP!$A:$AA,$E11,MATCH(H$6,DATA_BY_COMP!$A$1:$AA$1,0)), "")</f>
        <v/>
      </c>
      <c r="I11" s="43" t="str">
        <f>IFERROR(INDEX(DATA_BY_COMP!$A:$AA,$E11,MATCH(I$6,DATA_BY_COMP!$A$1:$AA$1,0)), "")</f>
        <v/>
      </c>
      <c r="J11" s="43" t="str">
        <f>IFERROR(INDEX(DATA_BY_COMP!$A:$AA,$E11,MATCH(J$6,DATA_BY_COMP!$A$1:$AA$1,0)),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2016:2:3:3:0:XINBAN</v>
      </c>
      <c r="AH11" s="4">
        <f>MATCH(AG11,DATA_BY_UNIT!$A:$A,0)</f>
        <v>23</v>
      </c>
      <c r="AI11" s="4">
        <f>INDEX(DATA_BY_UNIT!$A:$AA,$AH11,MATCH(AI$2,DATA_BY_COMP!$A$1:$AA$1,0))</f>
        <v>36</v>
      </c>
      <c r="AJ11" s="4">
        <f>INDEX(DATA_BY_UNIT!$A:$AA,$AH11,MATCH(AJ$2,DATA_BY_COMP!$A$1:$AA$1,0))</f>
        <v>28</v>
      </c>
      <c r="AK11" s="4">
        <f>INDEX(DATA_BY_UNIT!$A:$AA,$AH11,MATCH(AK$2,DATA_BY_COMP!$A$1:$AA$1,0))</f>
        <v>16</v>
      </c>
      <c r="AL11" s="4">
        <f>INDEX(DATA_BY_UNIT!$A:$AA,$AH11,MATCH(AL$2,DATA_BY_COMP!$A$1:$AA$1,0))</f>
        <v>0</v>
      </c>
      <c r="AM11" s="4">
        <f>10*$AC$15</f>
        <v>30</v>
      </c>
      <c r="AN11" s="4">
        <f>5*$AC$15</f>
        <v>15</v>
      </c>
      <c r="AO11" s="4">
        <f>2*$AC$15</f>
        <v>6</v>
      </c>
      <c r="AP11" s="4">
        <f>1*$AC$15</f>
        <v>3</v>
      </c>
    </row>
    <row r="12" spans="1:42" x14ac:dyDescent="0.25">
      <c r="A12" s="4">
        <v>1</v>
      </c>
      <c r="B12" s="28" t="s">
        <v>131</v>
      </c>
      <c r="C12" s="41"/>
      <c r="D12" s="2" t="str">
        <f t="shared" si="5"/>
        <v>2016:3:3:3:1:BANQIAO_S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2016:2:4:3:0:XINBAN</v>
      </c>
      <c r="AH12" s="4">
        <f>MATCH(AG12,DATA_BY_UNIT!$A:$A,0)</f>
        <v>55</v>
      </c>
      <c r="AI12" s="4">
        <f>INDEX(DATA_BY_UNIT!$A:$AA,$AH12,MATCH(AI$2,DATA_BY_COMP!$A$1:$AA$1,0))</f>
        <v>40</v>
      </c>
      <c r="AJ12" s="4">
        <f>INDEX(DATA_BY_UNIT!$A:$AA,$AH12,MATCH(AJ$2,DATA_BY_COMP!$A$1:$AA$1,0))</f>
        <v>34</v>
      </c>
      <c r="AK12" s="4">
        <f>INDEX(DATA_BY_UNIT!$A:$AA,$AH12,MATCH(AK$2,DATA_BY_COMP!$A$1:$AA$1,0))</f>
        <v>5</v>
      </c>
      <c r="AL12" s="4">
        <f>INDEX(DATA_BY_UNIT!$A:$AA,$AH12,MATCH(AL$2,DATA_BY_COMP!$A$1:$AA$1,0))</f>
        <v>2</v>
      </c>
      <c r="AM12" s="4">
        <f>10*$AC$15</f>
        <v>30</v>
      </c>
      <c r="AN12" s="4">
        <f>5*$AC$15</f>
        <v>15</v>
      </c>
      <c r="AO12" s="4">
        <f>2*$AC$15</f>
        <v>6</v>
      </c>
      <c r="AP12" s="4">
        <f>1*$AC$15</f>
        <v>3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31</v>
      </c>
      <c r="H13" s="8">
        <f>SUM(H7:H12)</f>
        <v>25</v>
      </c>
      <c r="I13" s="8">
        <f>SUM(I7:I12)</f>
        <v>10</v>
      </c>
      <c r="J13" s="8">
        <f>SUM(J7:J12)</f>
        <v>0</v>
      </c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2016:3:3:3:0:XINBAN</v>
      </c>
      <c r="AH13" s="4">
        <f>MATCH(AG13,DATA_BY_UNIT!$A:$A,0)</f>
        <v>163</v>
      </c>
      <c r="AI13" s="4">
        <f>INDEX(DATA_BY_UNIT!$A:$AA,$AH13,MATCH(AI$2,DATA_BY_COMP!$A$1:$AA$1,0))</f>
        <v>31</v>
      </c>
      <c r="AJ13" s="4">
        <f>INDEX(DATA_BY_UNIT!$A:$AA,$AH13,MATCH(AJ$2,DATA_BY_COMP!$A$1:$AA$1,0))</f>
        <v>25</v>
      </c>
      <c r="AK13" s="4">
        <f>INDEX(DATA_BY_UNIT!$A:$AA,$AH13,MATCH(AK$2,DATA_BY_COMP!$A$1:$AA$1,0))</f>
        <v>10</v>
      </c>
      <c r="AL13" s="4">
        <f>INDEX(DATA_BY_UNIT!$A:$AA,$AH13,MATCH(AL$2,DATA_BY_COMP!$A$1:$AA$1,0))</f>
        <v>0</v>
      </c>
      <c r="AM13" s="4">
        <f>10*$AC$15</f>
        <v>30</v>
      </c>
      <c r="AN13" s="4">
        <f>5*$AC$15</f>
        <v>15</v>
      </c>
      <c r="AO13" s="4">
        <f>2*$AC$15</f>
        <v>6</v>
      </c>
      <c r="AP13" s="4">
        <f>1*$AC$15</f>
        <v>3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241</v>
      </c>
      <c r="AI14" s="4">
        <f>SUMIF(AI3:AI13,"&lt;&gt;#N/A",AI3:AI13)</f>
        <v>107</v>
      </c>
      <c r="AJ14" s="4">
        <f>SUMIF(AJ3:AJ13,"&lt;&gt;#N/A",AJ3:AJ13)</f>
        <v>87</v>
      </c>
      <c r="AK14" s="4">
        <f>SUMIF(AK3:AK13,"&lt;&gt;#N/A",AK3:AK13)</f>
        <v>31</v>
      </c>
      <c r="AL14" s="4">
        <f>SUMIF(AL3:AL13,"&lt;&gt;#N/A",AL3:AL13)</f>
        <v>2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487</v>
      </c>
      <c r="AC15" s="4">
        <f>COUNTIF($F:$F,"?*")-2</f>
        <v>3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2016:3:1:3:0:XINBAN</v>
      </c>
      <c r="E16" s="2">
        <f>MATCH($D16,DATA_BY_UNIT!$A:$A,0)</f>
        <v>88</v>
      </c>
      <c r="F16" s="10"/>
      <c r="G16" s="7">
        <f>IFERROR(INDEX(DATA_BY_UNIT!$A:$AA,$E16,MATCH(G$6,DATA_BY_UNIT!$A$1:$AA$1,0)), "")</f>
        <v>46</v>
      </c>
      <c r="H16" s="7">
        <f>IFERROR(INDEX(DATA_BY_UNIT!$A:$AA,$E16,MATCH(H$6,DATA_BY_UNIT!$A$1:$AA$1,0)), "")</f>
        <v>44</v>
      </c>
      <c r="I16" s="7">
        <f>IFERROR(INDEX(DATA_BY_UNIT!$A:$AA,$E16,MATCH(I$6,DATA_BY_UNIT!$A$1:$AA$1,0)), "")</f>
        <v>17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2016:3:2:3:0:XINBAN</v>
      </c>
      <c r="E17" s="2">
        <f>MATCH($D17,DATA_BY_UNIT!$A:$A,0)</f>
        <v>121</v>
      </c>
      <c r="F17" s="10"/>
      <c r="G17" s="7">
        <f>IFERROR(INDEX(DATA_BY_UNIT!$A:$AA,$E17,MATCH(G$6,DATA_BY_UNIT!$A$1:$AA$1,0)), "")</f>
        <v>62</v>
      </c>
      <c r="H17" s="7">
        <f>IFERROR(INDEX(DATA_BY_UNIT!$A:$AA,$E17,MATCH(H$6,DATA_BY_UNIT!$A$1:$AA$1,0)), "")</f>
        <v>51</v>
      </c>
      <c r="I17" s="7">
        <f>IFERROR(INDEX(DATA_BY_UNIT!$A:$AA,$E17,MATCH(I$6,DATA_BY_UNIT!$A$1:$AA$1,0)), "")</f>
        <v>14</v>
      </c>
      <c r="J17" s="7">
        <f>IFERROR(INDEX(DATA_BY_UNIT!$A:$AA,$E17,MATCH(J$6,DATA_BY_UNIT!$A$1:$AA$1,0)), "")</f>
        <v>0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2016:3:3:3:0:XINBAN</v>
      </c>
      <c r="E18" s="2">
        <f>MATCH($D18,DATA_BY_UNIT!$A:$A,0)</f>
        <v>163</v>
      </c>
      <c r="F18" s="10"/>
      <c r="G18" s="7">
        <f>IFERROR(INDEX(DATA_BY_UNIT!$A:$AA,$E18,MATCH(G$6,DATA_BY_UNIT!$A$1:$AA$1,0)), "")</f>
        <v>31</v>
      </c>
      <c r="H18" s="7">
        <f>IFERROR(INDEX(DATA_BY_UNIT!$A:$AA,$E18,MATCH(H$6,DATA_BY_UNIT!$A$1:$AA$1,0)), "")</f>
        <v>25</v>
      </c>
      <c r="I18" s="7">
        <f>IFERROR(INDEX(DATA_BY_UNIT!$A:$AA,$E18,MATCH(I$6,DATA_BY_UNIT!$A$1:$AA$1,0)), "")</f>
        <v>10</v>
      </c>
      <c r="J18" s="7">
        <f>IFERROR(INDEX(DATA_BY_UNIT!$A:$AA,$E18,MATCH(J$6,DATA_BY_UNIT!$A$1:$AA$1,0)), "")</f>
        <v>0</v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2016:3:4:3:0:XINBAN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2016:3:5:3:0:XINBAN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10" x14ac:dyDescent="0.25">
      <c r="B21" s="19"/>
      <c r="C21" s="12" t="s">
        <v>307</v>
      </c>
      <c r="D21" s="11"/>
      <c r="E21" s="11"/>
      <c r="F21" s="11"/>
      <c r="G21" s="13">
        <f t="shared" ref="G21:J21" si="6">SUM(G16:G20)</f>
        <v>139</v>
      </c>
      <c r="H21" s="13">
        <f t="shared" si="6"/>
        <v>120</v>
      </c>
      <c r="I21" s="13">
        <f t="shared" si="6"/>
        <v>41</v>
      </c>
      <c r="J21" s="13">
        <f t="shared" si="6"/>
        <v>1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05" priority="35" operator="lessThan">
      <formula>8.5</formula>
    </cfRule>
    <cfRule type="cellIs" dxfId="304" priority="36" operator="greaterThan">
      <formula>9.5</formula>
    </cfRule>
  </conditionalFormatting>
  <conditionalFormatting sqref="G7:J8">
    <cfRule type="expression" dxfId="303" priority="28">
      <formula>G7=""</formula>
    </cfRule>
  </conditionalFormatting>
  <conditionalFormatting sqref="H7:H8">
    <cfRule type="cellIs" dxfId="302" priority="32" operator="lessThan">
      <formula>3.5</formula>
    </cfRule>
    <cfRule type="cellIs" dxfId="301" priority="33" operator="greaterThan">
      <formula>4.5</formula>
    </cfRule>
  </conditionalFormatting>
  <conditionalFormatting sqref="I7:I8">
    <cfRule type="cellIs" dxfId="300" priority="31" operator="lessThan">
      <formula>0.5</formula>
    </cfRule>
    <cfRule type="cellIs" dxfId="299" priority="34" operator="greaterThan">
      <formula>1.5</formula>
    </cfRule>
  </conditionalFormatting>
  <conditionalFormatting sqref="J7:J8">
    <cfRule type="cellIs" dxfId="298" priority="29" operator="lessThan">
      <formula>0.5</formula>
    </cfRule>
    <cfRule type="cellIs" dxfId="297" priority="30" operator="greaterThan">
      <formula>0.5</formula>
    </cfRule>
  </conditionalFormatting>
  <conditionalFormatting sqref="G9:G10">
    <cfRule type="cellIs" dxfId="296" priority="26" operator="lessThan">
      <formula>8.5</formula>
    </cfRule>
    <cfRule type="cellIs" dxfId="295" priority="27" operator="greaterThan">
      <formula>9.5</formula>
    </cfRule>
  </conditionalFormatting>
  <conditionalFormatting sqref="G9:J10">
    <cfRule type="expression" dxfId="294" priority="19">
      <formula>G9=""</formula>
    </cfRule>
  </conditionalFormatting>
  <conditionalFormatting sqref="H9:H10">
    <cfRule type="cellIs" dxfId="293" priority="23" operator="lessThan">
      <formula>3.5</formula>
    </cfRule>
    <cfRule type="cellIs" dxfId="292" priority="24" operator="greaterThan">
      <formula>4.5</formula>
    </cfRule>
  </conditionalFormatting>
  <conditionalFormatting sqref="I9:I10">
    <cfRule type="cellIs" dxfId="291" priority="22" operator="lessThan">
      <formula>0.5</formula>
    </cfRule>
    <cfRule type="cellIs" dxfId="290" priority="25" operator="greaterThan">
      <formula>1.5</formula>
    </cfRule>
  </conditionalFormatting>
  <conditionalFormatting sqref="J9:J10">
    <cfRule type="cellIs" dxfId="289" priority="20" operator="lessThan">
      <formula>0.5</formula>
    </cfRule>
    <cfRule type="cellIs" dxfId="288" priority="21" operator="greaterThan">
      <formula>0.5</formula>
    </cfRule>
  </conditionalFormatting>
  <conditionalFormatting sqref="G11:G12">
    <cfRule type="cellIs" dxfId="287" priority="17" operator="lessThan">
      <formula>8.5</formula>
    </cfRule>
    <cfRule type="cellIs" dxfId="286" priority="18" operator="greaterThan">
      <formula>9.5</formula>
    </cfRule>
  </conditionalFormatting>
  <conditionalFormatting sqref="G11:J12">
    <cfRule type="expression" dxfId="285" priority="10">
      <formula>G11=""</formula>
    </cfRule>
  </conditionalFormatting>
  <conditionalFormatting sqref="H11:H12">
    <cfRule type="cellIs" dxfId="284" priority="14" operator="lessThan">
      <formula>3.5</formula>
    </cfRule>
    <cfRule type="cellIs" dxfId="283" priority="15" operator="greaterThan">
      <formula>4.5</formula>
    </cfRule>
  </conditionalFormatting>
  <conditionalFormatting sqref="I11:I12">
    <cfRule type="cellIs" dxfId="282" priority="13" operator="lessThan">
      <formula>0.5</formula>
    </cfRule>
    <cfRule type="cellIs" dxfId="281" priority="16" operator="greaterThan">
      <formula>1.5</formula>
    </cfRule>
  </conditionalFormatting>
  <conditionalFormatting sqref="J11:J12">
    <cfRule type="cellIs" dxfId="280" priority="11" operator="lessThan">
      <formula>0.5</formula>
    </cfRule>
    <cfRule type="cellIs" dxfId="279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138</v>
      </c>
      <c r="C1" s="42" t="s">
        <v>133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2015:12:4:3:0:XINDIAN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2015:12:5:3:0:XINDIAN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2016:1:2:3:0:XINDIAN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2016:1:3:3:0:XINDIAN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134</v>
      </c>
      <c r="C7" s="40" t="s">
        <v>864</v>
      </c>
      <c r="D7" s="2" t="str">
        <f t="shared" ref="D7:D14" si="9">CONCATENATE(YEAR,":",MONTH,":",WEEK,":",WEEKDAY,":",$A7,":",$B7)</f>
        <v>2016:3:3:3:0:JINGXIN_E</v>
      </c>
      <c r="E7" s="2">
        <f>MATCH($D7,DATA_BY_COMP!$A:$A,0)</f>
        <v>450</v>
      </c>
      <c r="F7" s="2" t="str">
        <f>IFERROR(INDEX(DATA_BY_COMP!$A:$AA,$E7,MATCH(F$6,DATA_BY_COMP!$A$1:$AA$1,0)), "")</f>
        <v>高級</v>
      </c>
      <c r="G7" s="7">
        <f>IFERROR(INDEX(DATA_BY_COMP!$A:$AA,$E7,MATCH(G$6,DATA_BY_COMP!$A$1:$AA$1,0)), "")</f>
        <v>12</v>
      </c>
      <c r="H7" s="7">
        <f>IFERROR(INDEX(DATA_BY_COMP!$A:$AA,$E7,MATCH(H$6,DATA_BY_COMP!$A$1:$AA$1,0)), "")</f>
        <v>11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2016:1:4:3:0:XINDIAN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134</v>
      </c>
      <c r="C8" s="41"/>
      <c r="D8" s="2" t="str">
        <f t="shared" si="9"/>
        <v>2016:3:3:3:1:JINGXIN_E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2016:1:5:3:0:XINDIAN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135</v>
      </c>
      <c r="C9" s="40" t="s">
        <v>865</v>
      </c>
      <c r="D9" s="2" t="str">
        <f t="shared" si="9"/>
        <v>2016:3:3:3:0:JINGXIN_S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2016:2:1:3:0:XINDIAN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135</v>
      </c>
      <c r="C10" s="41"/>
      <c r="D10" s="2" t="str">
        <f t="shared" si="9"/>
        <v>2016:3:3:3:1:JINGXIN_S</v>
      </c>
      <c r="E10" s="2">
        <f>MATCH($D10,DATA_BY_COMP!$A:$A,0)</f>
        <v>417</v>
      </c>
      <c r="F10" s="2" t="str">
        <f>IFERROR(INDEX(DATA_BY_COMP!$A:$AA,$E10,MATCH(F$6,DATA_BY_COMP!$A$1:$AA$1,0)), "")</f>
        <v>CHUJIBAN</v>
      </c>
      <c r="G10" s="16">
        <f>IFERROR(INDEX(DATA_BY_COMP!$A:$AA,$E10,MATCH(G$6,DATA_BY_COMP!$A$1:$AA$1,0)), "")</f>
        <v>15</v>
      </c>
      <c r="H10" s="16">
        <f>IFERROR(INDEX(DATA_BY_COMP!$A:$AA,$E10,MATCH(H$6,DATA_BY_COMP!$A$1:$AA$1,0)), "")</f>
        <v>12</v>
      </c>
      <c r="I10" s="16">
        <f>IFERROR(INDEX(DATA_BY_COMP!$A:$AA,$E10,MATCH(I$6,DATA_BY_COMP!$A$1:$AA$1,0)), "")</f>
        <v>4</v>
      </c>
      <c r="J10" s="16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2016:2:2:3:0:XINDIAN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136</v>
      </c>
      <c r="C11" s="40" t="s">
        <v>866</v>
      </c>
      <c r="D11" s="2" t="str">
        <f t="shared" si="9"/>
        <v>2016:3:3:3:0:XINDIAN_E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2016:2:3:3:0:XINDIAN</v>
      </c>
      <c r="AH11" s="4">
        <f>MATCH(AG11,DATA_BY_UNIT!$A:$A,0)</f>
        <v>24</v>
      </c>
      <c r="AI11" s="4">
        <f>INDEX(DATA_BY_UNIT!$A:$AA,$AH11,MATCH(AI$2,DATA_BY_COMP!$A$1:$AA$1,0))</f>
        <v>11</v>
      </c>
      <c r="AJ11" s="4">
        <f>INDEX(DATA_BY_UNIT!$A:$AA,$AH11,MATCH(AJ$2,DATA_BY_COMP!$A$1:$AA$1,0))</f>
        <v>9</v>
      </c>
      <c r="AK11" s="4">
        <f>INDEX(DATA_BY_UNIT!$A:$AA,$AH11,MATCH(AK$2,DATA_BY_COMP!$A$1:$AA$1,0))</f>
        <v>5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136</v>
      </c>
      <c r="C12" s="41"/>
      <c r="D12" s="2" t="str">
        <f t="shared" si="9"/>
        <v>2016:3:3:3:1:XINDIAN_E</v>
      </c>
      <c r="E12" s="2">
        <f>MATCH($D12,DATA_BY_COMP!$A:$A,0)</f>
        <v>431</v>
      </c>
      <c r="F12" s="2" t="str">
        <f>IFERROR(INDEX(DATA_BY_COMP!$A:$AA,$E12,MATCH(F$6,DATA_BY_COMP!$A$1:$AA$1,0)), "")</f>
        <v>intermediate</v>
      </c>
      <c r="G12" s="16">
        <f>IFERROR(INDEX(DATA_BY_COMP!$A:$AA,$E12,MATCH(G$6,DATA_BY_COMP!$A$1:$AA$1,0)), "")</f>
        <v>8</v>
      </c>
      <c r="H12" s="16">
        <f>IFERROR(INDEX(DATA_BY_COMP!$A:$AA,$E12,MATCH(H$6,DATA_BY_COMP!$A$1:$AA$1,0)), "")</f>
        <v>5</v>
      </c>
      <c r="I12" s="16">
        <f>IFERROR(INDEX(DATA_BY_COMP!$A:$AA,$E12,MATCH(I$6,DATA_BY_COMP!$A$1:$AA$1,0)), "")</f>
        <v>1</v>
      </c>
      <c r="J12" s="16">
        <f>IFERROR(INDEX(DATA_BY_COMP!$A:$AA,$E12,MATCH(J$6,DATA_BY_COMP!$A$1:$AA$1,0)),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2016:2:4:3:0:XINDIAN</v>
      </c>
      <c r="AH12" s="4">
        <f>MATCH(AG12,DATA_BY_UNIT!$A:$A,0)</f>
        <v>56</v>
      </c>
      <c r="AI12" s="4">
        <f>INDEX(DATA_BY_UNIT!$A:$AA,$AH12,MATCH(AI$2,DATA_BY_COMP!$A$1:$AA$1,0))</f>
        <v>33</v>
      </c>
      <c r="AJ12" s="4">
        <f>INDEX(DATA_BY_UNIT!$A:$AA,$AH12,MATCH(AJ$2,DATA_BY_COMP!$A$1:$AA$1,0))</f>
        <v>27</v>
      </c>
      <c r="AK12" s="4">
        <f>INDEX(DATA_BY_UNIT!$A:$AA,$AH12,MATCH(AK$2,DATA_BY_COMP!$A$1:$AA$1,0))</f>
        <v>9</v>
      </c>
      <c r="AL12" s="4">
        <f>INDEX(DATA_BY_UNIT!$A:$AA,$AH12,MATCH(AL$2,DATA_BY_COMP!$A$1:$AA$1,0))</f>
        <v>3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137</v>
      </c>
      <c r="C13" s="40" t="s">
        <v>867</v>
      </c>
      <c r="D13" s="2" t="str">
        <f t="shared" si="9"/>
        <v>2016:3:3:3:0:XINDIAN_S</v>
      </c>
      <c r="E13" s="2">
        <f>MATCH($D13,DATA_BY_COMP!$A:$A,0)</f>
        <v>390</v>
      </c>
      <c r="F13" s="2" t="str">
        <f>IFERROR(INDEX(DATA_BY_COMP!$A:$AA,$E13,MATCH(F$6,DATA_BY_COMP!$A$1:$AA$1,0)), "")</f>
        <v>ertongban</v>
      </c>
      <c r="G13" s="7">
        <f>IFERROR(INDEX(DATA_BY_COMP!$A:$AA,$E13,MATCH(G$6,DATA_BY_COMP!$A$1:$AA$1,0)), "")</f>
        <v>5</v>
      </c>
      <c r="H13" s="7">
        <f>IFERROR(INDEX(DATA_BY_COMP!$A:$AA,$E13,MATCH(H$6,DATA_BY_COMP!$A$1:$AA$1,0)), "")</f>
        <v>3</v>
      </c>
      <c r="I13" s="7">
        <f>IFERROR(INDEX(DATA_BY_COMP!$A:$AA,$E13,MATCH(I$6,DATA_BY_COMP!$A$1:$AA$1,0)), "")</f>
        <v>2</v>
      </c>
      <c r="J13" s="7">
        <f>IFERROR(INDEX(DATA_BY_COMP!$A:$AA,$E13,MATCH(J$6,DATA_BY_COMP!$A$1:$AA$1,0)), "")</f>
        <v>3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2016:3:1:3:0:XINDIAN</v>
      </c>
      <c r="AH13" s="4">
        <f>MATCH(AG13,DATA_BY_UNIT!$A:$A,0)</f>
        <v>89</v>
      </c>
      <c r="AI13" s="4">
        <f>INDEX(DATA_BY_UNIT!$A:$AA,$AH13,MATCH(AI$2,DATA_BY_COMP!$A$1:$AA$1,0))</f>
        <v>40</v>
      </c>
      <c r="AJ13" s="4">
        <f>INDEX(DATA_BY_UNIT!$A:$AA,$AH13,MATCH(AJ$2,DATA_BY_COMP!$A$1:$AA$1,0))</f>
        <v>34</v>
      </c>
      <c r="AK13" s="4">
        <f>INDEX(DATA_BY_UNIT!$A:$AA,$AH13,MATCH(AK$2,DATA_BY_COMP!$A$1:$AA$1,0))</f>
        <v>14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137</v>
      </c>
      <c r="C14" s="41"/>
      <c r="D14" s="2" t="str">
        <f t="shared" si="9"/>
        <v>2016:3:3:3:1:XINDIAN_S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2016:3:2:3:0:XINDIAN</v>
      </c>
      <c r="AH14" s="4">
        <f>MATCH(AG14,DATA_BY_UNIT!$A:$A,0)</f>
        <v>122</v>
      </c>
      <c r="AI14" s="4">
        <f>INDEX(DATA_BY_UNIT!$A:$AA,$AH14,MATCH(AI$2,DATA_BY_COMP!$A$1:$AA$1,0))</f>
        <v>12</v>
      </c>
      <c r="AJ14" s="4">
        <f>INDEX(DATA_BY_UNIT!$A:$AA,$AH14,MATCH(AJ$2,DATA_BY_COMP!$A$1:$AA$1,0))</f>
        <v>11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40</v>
      </c>
      <c r="H15" s="8">
        <f t="shared" ref="H15:J15" si="10">SUM(H7:H14)</f>
        <v>31</v>
      </c>
      <c r="I15" s="8">
        <f t="shared" si="10"/>
        <v>7</v>
      </c>
      <c r="J15" s="8">
        <f t="shared" si="10"/>
        <v>3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2016:3:3:3:0:XINDIAN</v>
      </c>
      <c r="AH15" s="4">
        <f>MATCH(AG15,DATA_BY_UNIT!$A:$A,0)</f>
        <v>164</v>
      </c>
      <c r="AI15" s="4">
        <f>INDEX(DATA_BY_UNIT!$A:$AA,$AH15,MATCH(AI$2,DATA_BY_COMP!$A$1:$AA$1,0))</f>
        <v>40</v>
      </c>
      <c r="AJ15" s="4">
        <f>INDEX(DATA_BY_UNIT!$A:$AA,$AH15,MATCH(AJ$2,DATA_BY_COMP!$A$1:$AA$1,0))</f>
        <v>31</v>
      </c>
      <c r="AK15" s="4">
        <f>INDEX(DATA_BY_UNIT!$A:$AA,$AH15,MATCH(AK$2,DATA_BY_COMP!$A$1:$AA$1,0))</f>
        <v>7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455</v>
      </c>
      <c r="AI16" s="4">
        <f>SUMIF(AI3:AI15,"&lt;&gt;#N/A",AI3:AI15)</f>
        <v>136</v>
      </c>
      <c r="AJ16" s="4">
        <f>SUMIF(AJ3:AJ15,"&lt;&gt;#N/A",AJ3:AJ15)</f>
        <v>112</v>
      </c>
      <c r="AK16" s="4">
        <f>SUMIF(AK3:AK15,"&lt;&gt;#N/A",AK3:AK15)</f>
        <v>38</v>
      </c>
      <c r="AL16" s="4">
        <f>SUMIF(AL3:AL15,"&lt;&gt;#N/A",AL3:AL15)</f>
        <v>7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2016:3:1:3:0:XINDIAN</v>
      </c>
      <c r="E18" s="2">
        <f>MATCH($D18,DATA_BY_UNIT!$A:$A,0)</f>
        <v>89</v>
      </c>
      <c r="F18" s="10"/>
      <c r="G18" s="7">
        <f>IFERROR(INDEX(DATA_BY_UNIT!$A:$AA,$E18,MATCH(G$6,DATA_BY_UNIT!$A$1:$AA$1,0)), "")</f>
        <v>40</v>
      </c>
      <c r="H18" s="7">
        <f>IFERROR(INDEX(DATA_BY_UNIT!$A:$AA,$E18,MATCH(H$6,DATA_BY_UNIT!$A$1:$AA$1,0)), "")</f>
        <v>34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2016:3:2:3:0:XINDIAN</v>
      </c>
      <c r="E19" s="2">
        <f>MATCH($D19,DATA_BY_UNIT!$A:$A,0)</f>
        <v>122</v>
      </c>
      <c r="F19" s="10"/>
      <c r="G19" s="7">
        <f>IFERROR(INDEX(DATA_BY_UNIT!$A:$AA,$E19,MATCH(G$6,DATA_BY_UNIT!$A$1:$AA$1,0)), "")</f>
        <v>12</v>
      </c>
      <c r="H19" s="7">
        <f>IFERROR(INDEX(DATA_BY_UNIT!$A:$AA,$E19,MATCH(H$6,DATA_BY_UNIT!$A$1:$AA$1,0)), "")</f>
        <v>11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2016:3:3:3:0:XINDIAN</v>
      </c>
      <c r="E20" s="2">
        <f>MATCH($D20,DATA_BY_UNIT!$A:$A,0)</f>
        <v>164</v>
      </c>
      <c r="F20" s="10"/>
      <c r="G20" s="7">
        <f>IFERROR(INDEX(DATA_BY_UNIT!$A:$AA,$E20,MATCH(G$6,DATA_BY_UNIT!$A$1:$AA$1,0)), "")</f>
        <v>40</v>
      </c>
      <c r="H20" s="7">
        <f>IFERROR(INDEX(DATA_BY_UNIT!$A:$AA,$E20,MATCH(H$6,DATA_BY_UNIT!$A$1:$AA$1,0)), "")</f>
        <v>31</v>
      </c>
      <c r="I20" s="7">
        <f>IFERROR(INDEX(DATA_BY_UNIT!$A:$AA,$E20,MATCH(I$6,DATA_BY_UNIT!$A$1:$AA$1,0)), "")</f>
        <v>7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2016:3:4:3:0:XINDIAN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2016:3:5:3:0:XINDIAN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92</v>
      </c>
      <c r="H23" s="13">
        <f t="shared" si="11"/>
        <v>76</v>
      </c>
      <c r="I23" s="13">
        <f t="shared" si="11"/>
        <v>24</v>
      </c>
      <c r="J23" s="13">
        <f t="shared" si="11"/>
        <v>4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78" priority="35" operator="lessThan">
      <formula>8.5</formula>
    </cfRule>
    <cfRule type="cellIs" dxfId="277" priority="36" operator="greaterThan">
      <formula>9.5</formula>
    </cfRule>
  </conditionalFormatting>
  <conditionalFormatting sqref="G7:J8">
    <cfRule type="expression" dxfId="276" priority="28">
      <formula>G7=""</formula>
    </cfRule>
  </conditionalFormatting>
  <conditionalFormatting sqref="H7:H8">
    <cfRule type="cellIs" dxfId="275" priority="32" operator="lessThan">
      <formula>3.5</formula>
    </cfRule>
    <cfRule type="cellIs" dxfId="274" priority="33" operator="greaterThan">
      <formula>4.5</formula>
    </cfRule>
  </conditionalFormatting>
  <conditionalFormatting sqref="I7:I8">
    <cfRule type="cellIs" dxfId="273" priority="31" operator="lessThan">
      <formula>0.5</formula>
    </cfRule>
    <cfRule type="cellIs" dxfId="272" priority="34" operator="greaterThan">
      <formula>1.5</formula>
    </cfRule>
  </conditionalFormatting>
  <conditionalFormatting sqref="J7:J8">
    <cfRule type="cellIs" dxfId="271" priority="29" operator="lessThan">
      <formula>0.5</formula>
    </cfRule>
    <cfRule type="cellIs" dxfId="270" priority="30" operator="greaterThan">
      <formula>0.5</formula>
    </cfRule>
  </conditionalFormatting>
  <conditionalFormatting sqref="G9:G10">
    <cfRule type="cellIs" dxfId="269" priority="26" operator="lessThan">
      <formula>8.5</formula>
    </cfRule>
    <cfRule type="cellIs" dxfId="268" priority="27" operator="greaterThan">
      <formula>9.5</formula>
    </cfRule>
  </conditionalFormatting>
  <conditionalFormatting sqref="G9:J10">
    <cfRule type="expression" dxfId="267" priority="19">
      <formula>G9=""</formula>
    </cfRule>
  </conditionalFormatting>
  <conditionalFormatting sqref="H9:H10">
    <cfRule type="cellIs" dxfId="266" priority="23" operator="lessThan">
      <formula>3.5</formula>
    </cfRule>
    <cfRule type="cellIs" dxfId="265" priority="24" operator="greaterThan">
      <formula>4.5</formula>
    </cfRule>
  </conditionalFormatting>
  <conditionalFormatting sqref="I9:I10">
    <cfRule type="cellIs" dxfId="264" priority="22" operator="lessThan">
      <formula>0.5</formula>
    </cfRule>
    <cfRule type="cellIs" dxfId="263" priority="25" operator="greaterThan">
      <formula>1.5</formula>
    </cfRule>
  </conditionalFormatting>
  <conditionalFormatting sqref="J9:J10">
    <cfRule type="cellIs" dxfId="262" priority="20" operator="lessThan">
      <formula>0.5</formula>
    </cfRule>
    <cfRule type="cellIs" dxfId="261" priority="21" operator="greaterThan">
      <formula>0.5</formula>
    </cfRule>
  </conditionalFormatting>
  <conditionalFormatting sqref="G11:G12">
    <cfRule type="cellIs" dxfId="260" priority="17" operator="lessThan">
      <formula>8.5</formula>
    </cfRule>
    <cfRule type="cellIs" dxfId="259" priority="18" operator="greaterThan">
      <formula>9.5</formula>
    </cfRule>
  </conditionalFormatting>
  <conditionalFormatting sqref="G11:J12">
    <cfRule type="expression" dxfId="258" priority="10">
      <formula>G11=""</formula>
    </cfRule>
  </conditionalFormatting>
  <conditionalFormatting sqref="H11:H12">
    <cfRule type="cellIs" dxfId="257" priority="14" operator="lessThan">
      <formula>3.5</formula>
    </cfRule>
    <cfRule type="cellIs" dxfId="256" priority="15" operator="greaterThan">
      <formula>4.5</formula>
    </cfRule>
  </conditionalFormatting>
  <conditionalFormatting sqref="I11:I12">
    <cfRule type="cellIs" dxfId="255" priority="13" operator="lessThan">
      <formula>0.5</formula>
    </cfRule>
    <cfRule type="cellIs" dxfId="254" priority="16" operator="greaterThan">
      <formula>1.5</formula>
    </cfRule>
  </conditionalFormatting>
  <conditionalFormatting sqref="J11:J12">
    <cfRule type="cellIs" dxfId="253" priority="11" operator="lessThan">
      <formula>0.5</formula>
    </cfRule>
    <cfRule type="cellIs" dxfId="252" priority="12" operator="greaterThan">
      <formula>0.5</formula>
    </cfRule>
  </conditionalFormatting>
  <conditionalFormatting sqref="G13:G14">
    <cfRule type="cellIs" dxfId="251" priority="8" operator="lessThan">
      <formula>8.5</formula>
    </cfRule>
    <cfRule type="cellIs" dxfId="250" priority="9" operator="greaterThan">
      <formula>9.5</formula>
    </cfRule>
  </conditionalFormatting>
  <conditionalFormatting sqref="G13:J14">
    <cfRule type="expression" dxfId="249" priority="1">
      <formula>G13=""</formula>
    </cfRule>
  </conditionalFormatting>
  <conditionalFormatting sqref="H13:H14">
    <cfRule type="cellIs" dxfId="248" priority="5" operator="lessThan">
      <formula>3.5</formula>
    </cfRule>
    <cfRule type="cellIs" dxfId="247" priority="6" operator="greaterThan">
      <formula>4.5</formula>
    </cfRule>
  </conditionalFormatting>
  <conditionalFormatting sqref="I13:I14">
    <cfRule type="cellIs" dxfId="246" priority="4" operator="lessThan">
      <formula>0.5</formula>
    </cfRule>
    <cfRule type="cellIs" dxfId="245" priority="7" operator="greaterThan">
      <formula>1.5</formula>
    </cfRule>
  </conditionalFormatting>
  <conditionalFormatting sqref="J13:J14">
    <cfRule type="cellIs" dxfId="244" priority="2" operator="lessThan">
      <formula>0.5</formula>
    </cfRule>
    <cfRule type="cellIs" dxfId="24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customWidth="1"/>
    <col min="5" max="5" width="11" style="4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</v>
      </c>
      <c r="C1" s="42" t="s">
        <v>139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2015:12:4:3:0:XINZHU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2015:12:5:3:0:XINZHU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2016:1:2:3:0:XINZHU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2016:1:3:3:0:XINZHU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140</v>
      </c>
      <c r="C7" s="40" t="s">
        <v>868</v>
      </c>
      <c r="D7" s="2" t="str">
        <f t="shared" ref="D7:D14" si="9">CONCATENATE(YEAR,":",MONTH,":",WEEK,":",WEEKDAY,":",$A7,":",$B7)</f>
        <v>2016:3:3:3:0:XINZHU_3_E</v>
      </c>
      <c r="E7" s="2">
        <f>MATCH($D7,DATA_BY_COMP!$A:$A,0)</f>
        <v>394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9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2016:1:4:3:0:XINZHU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140</v>
      </c>
      <c r="C8" s="41"/>
      <c r="D8" s="2" t="str">
        <f t="shared" si="9"/>
        <v>2016:3:3:3:1:XINZHU_3_E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2016:1:5:3:0:XINZHU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141</v>
      </c>
      <c r="C9" s="40" t="s">
        <v>869</v>
      </c>
      <c r="D9" s="2" t="str">
        <f t="shared" si="9"/>
        <v>2016:3:3:3:0:XINZHU_1_E</v>
      </c>
      <c r="E9" s="2">
        <f>MATCH($D9,DATA_BY_COMP!$A:$A,0)</f>
        <v>392</v>
      </c>
      <c r="F9" s="2" t="str">
        <f>IFERROR(INDEX(DATA_BY_COMP!$A:$AA,$E9,MATCH(F$6,DATA_BY_COMP!$A$1:$AA$1,0)), "")</f>
        <v>中級班</v>
      </c>
      <c r="G9" s="7">
        <f>IFERROR(INDEX(DATA_BY_COMP!$A:$AA,$E9,MATCH(G$6,DATA_BY_COMP!$A$1:$AA$1,0)), "")</f>
        <v>10</v>
      </c>
      <c r="H9" s="7">
        <f>IFERROR(INDEX(DATA_BY_COMP!$A:$AA,$E9,MATCH(H$6,DATA_BY_COMP!$A$1:$AA$1,0)), "")</f>
        <v>7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2016:2:1:3:0:XINZHU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141</v>
      </c>
      <c r="C10" s="41"/>
      <c r="D10" s="2" t="str">
        <f t="shared" si="9"/>
        <v>2016:3:3:3:1:XINZHU_1_E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2016:2:2:3:0:XINZHU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142</v>
      </c>
      <c r="C11" s="40" t="s">
        <v>870</v>
      </c>
      <c r="D11" s="2" t="str">
        <f t="shared" si="9"/>
        <v>2016:3:3:3:0:XINZHU_1_S</v>
      </c>
      <c r="E11" s="2">
        <f>MATCH($D11,DATA_BY_COMP!$A:$A,0)</f>
        <v>393</v>
      </c>
      <c r="F11" s="2" t="str">
        <f>IFERROR(INDEX(DATA_BY_COMP!$A:$AA,$E11,MATCH(F$6,DATA_BY_COMP!$A$1:$AA$1,0)), "")</f>
        <v>chuji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10</v>
      </c>
      <c r="I11" s="7">
        <f>IFERROR(INDEX(DATA_BY_COMP!$A:$AA,$E11,MATCH(I$6,DATA_BY_COMP!$A$1:$AA$1,0)), "")</f>
        <v>2</v>
      </c>
      <c r="J11" s="7">
        <f>IFERROR(INDEX(DATA_BY_COMP!$A:$AA,$E11,MATCH(J$6,DATA_BY_COMP!$A$1:$AA$1,0)), "")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2016:2:3:3:0:XINZHU</v>
      </c>
      <c r="AH11" s="4">
        <f>MATCH(AG11,DATA_BY_UNIT!$A:$A,0)</f>
        <v>25</v>
      </c>
      <c r="AI11" s="4">
        <f>INDEX(DATA_BY_UNIT!$A:$AA,$AH11,MATCH(AI$2,DATA_BY_COMP!$A$1:$AA$1,0))</f>
        <v>33</v>
      </c>
      <c r="AJ11" s="4">
        <f>INDEX(DATA_BY_UNIT!$A:$AA,$AH11,MATCH(AJ$2,DATA_BY_COMP!$A$1:$AA$1,0))</f>
        <v>25</v>
      </c>
      <c r="AK11" s="4">
        <f>INDEX(DATA_BY_UNIT!$A:$AA,$AH11,MATCH(AK$2,DATA_BY_COMP!$A$1:$AA$1,0))</f>
        <v>7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142</v>
      </c>
      <c r="C12" s="41"/>
      <c r="D12" s="2" t="str">
        <f t="shared" si="9"/>
        <v>2016:3:3:3:1:XINZHU_1_S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2016:2:4:3:0:XINZHU</v>
      </c>
      <c r="AH12" s="4">
        <f>MATCH(AG12,DATA_BY_UNIT!$A:$A,0)</f>
        <v>57</v>
      </c>
      <c r="AI12" s="4">
        <f>INDEX(DATA_BY_UNIT!$A:$AA,$AH12,MATCH(AI$2,DATA_BY_COMP!$A$1:$AA$1,0))</f>
        <v>46</v>
      </c>
      <c r="AJ12" s="4">
        <f>INDEX(DATA_BY_UNIT!$A:$AA,$AH12,MATCH(AJ$2,DATA_BY_COMP!$A$1:$AA$1,0))</f>
        <v>39</v>
      </c>
      <c r="AK12" s="4">
        <f>INDEX(DATA_BY_UNIT!$A:$AA,$AH12,MATCH(AK$2,DATA_BY_COMP!$A$1:$AA$1,0))</f>
        <v>10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143</v>
      </c>
      <c r="C13" s="40" t="s">
        <v>871</v>
      </c>
      <c r="D13" s="2" t="str">
        <f t="shared" si="9"/>
        <v>2016:3:3:3:0:XINZHU_3_S</v>
      </c>
      <c r="E13" s="2">
        <f>MATCH($D13,DATA_BY_COMP!$A:$A,0)</f>
        <v>395</v>
      </c>
      <c r="F13" s="2" t="str">
        <f>IFERROR(INDEX(DATA_BY_COMP!$A:$AA,$E13,MATCH(F$6,DATA_BY_COMP!$A$1:$AA$1,0)), "")</f>
        <v>ertongban</v>
      </c>
      <c r="G13" s="7">
        <f>IFERROR(INDEX(DATA_BY_COMP!$A:$AA,$E13,MATCH(G$6,DATA_BY_COMP!$A$1:$AA$1,0)), "")</f>
        <v>5</v>
      </c>
      <c r="H13" s="7">
        <f>IFERROR(INDEX(DATA_BY_COMP!$A:$AA,$E13,MATCH(H$6,DATA_BY_COMP!$A$1:$AA$1,0)), "")</f>
        <v>5</v>
      </c>
      <c r="I13" s="7">
        <f>IFERROR(INDEX(DATA_BY_COMP!$A:$AA,$E13,MATCH(I$6,DATA_BY_COMP!$A$1:$AA$1,0)), "")</f>
        <v>0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2016:3:1:3:0:XINZHU</v>
      </c>
      <c r="AH13" s="4">
        <f>MATCH(AG13,DATA_BY_UNIT!$A:$A,0)</f>
        <v>90</v>
      </c>
      <c r="AI13" s="4">
        <f>INDEX(DATA_BY_UNIT!$A:$AA,$AH13,MATCH(AI$2,DATA_BY_COMP!$A$1:$AA$1,0))</f>
        <v>54</v>
      </c>
      <c r="AJ13" s="4">
        <f>INDEX(DATA_BY_UNIT!$A:$AA,$AH13,MATCH(AJ$2,DATA_BY_COMP!$A$1:$AA$1,0))</f>
        <v>43</v>
      </c>
      <c r="AK13" s="4">
        <f>INDEX(DATA_BY_UNIT!$A:$AA,$AH13,MATCH(AK$2,DATA_BY_COMP!$A$1:$AA$1,0))</f>
        <v>11</v>
      </c>
      <c r="AL13" s="4">
        <f>INDEX(DATA_BY_UNIT!$A:$AA,$AH13,MATCH(AL$2,DATA_BY_COMP!$A$1:$AA$1,0))</f>
        <v>2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143</v>
      </c>
      <c r="C14" s="41"/>
      <c r="D14" s="2" t="str">
        <f t="shared" si="9"/>
        <v>2016:3:3:3:1:XINZHU_3_S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2016:3:2:3:0:XINZHU</v>
      </c>
      <c r="AH14" s="4">
        <f>MATCH(AG14,DATA_BY_UNIT!$A:$A,0)</f>
        <v>123</v>
      </c>
      <c r="AI14" s="4">
        <f>INDEX(DATA_BY_UNIT!$A:$AA,$AH14,MATCH(AI$2,DATA_BY_COMP!$A$1:$AA$1,0))</f>
        <v>35</v>
      </c>
      <c r="AJ14" s="4">
        <f>INDEX(DATA_BY_UNIT!$A:$AA,$AH14,MATCH(AJ$2,DATA_BY_COMP!$A$1:$AA$1,0))</f>
        <v>30</v>
      </c>
      <c r="AK14" s="4">
        <f>INDEX(DATA_BY_UNIT!$A:$AA,$AH14,MATCH(AK$2,DATA_BY_COMP!$A$1:$AA$1,0))</f>
        <v>3</v>
      </c>
      <c r="AL14" s="4">
        <f>INDEX(DATA_BY_UNIT!$A:$AA,$AH14,MATCH(AL$2,DATA_BY_COMP!$A$1:$AA$1,0))</f>
        <v>3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35</v>
      </c>
      <c r="H15" s="8">
        <f t="shared" ref="H15:J15" si="10">SUM(H7:H14)</f>
        <v>30</v>
      </c>
      <c r="I15" s="8">
        <f t="shared" si="10"/>
        <v>3</v>
      </c>
      <c r="J15" s="8">
        <f t="shared" si="10"/>
        <v>3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2016:3:3:3:0:XINZHU</v>
      </c>
      <c r="AH15" s="4">
        <f>MATCH(AG15,DATA_BY_UNIT!$A:$A,0)</f>
        <v>165</v>
      </c>
      <c r="AI15" s="4">
        <f>INDEX(DATA_BY_UNIT!$A:$AA,$AH15,MATCH(AI$2,DATA_BY_COMP!$A$1:$AA$1,0))</f>
        <v>35</v>
      </c>
      <c r="AJ15" s="4">
        <f>INDEX(DATA_BY_UNIT!$A:$AA,$AH15,MATCH(AJ$2,DATA_BY_COMP!$A$1:$AA$1,0))</f>
        <v>30</v>
      </c>
      <c r="AK15" s="4">
        <f>INDEX(DATA_BY_UNIT!$A:$AA,$AH15,MATCH(AK$2,DATA_BY_COMP!$A$1:$AA$1,0))</f>
        <v>3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460</v>
      </c>
      <c r="AI16" s="4">
        <f>SUMIF(AI3:AI15,"&lt;&gt;#N/A",AI3:AI15)</f>
        <v>203</v>
      </c>
      <c r="AJ16" s="4">
        <f>SUMIF(AJ3:AJ15,"&lt;&gt;#N/A",AJ3:AJ15)</f>
        <v>167</v>
      </c>
      <c r="AK16" s="4">
        <f>SUMIF(AK3:AK15,"&lt;&gt;#N/A",AK3:AK15)</f>
        <v>34</v>
      </c>
      <c r="AL16" s="4">
        <f>SUMIF(AL3:AL15,"&lt;&gt;#N/A",AL3:AL15)</f>
        <v>9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2016:3:1:3:0:XINZHU</v>
      </c>
      <c r="E18" s="2">
        <f>MATCH($D18,DATA_BY_UNIT!$A:$A,0)</f>
        <v>90</v>
      </c>
      <c r="F18" s="10"/>
      <c r="G18" s="7">
        <f>IFERROR(INDEX(DATA_BY_UNIT!$A:$AA,$E18,MATCH(G$6,DATA_BY_UNIT!$A$1:$AA$1,0)), "")</f>
        <v>54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2016:3:2:3:0:XINZHU</v>
      </c>
      <c r="E19" s="2">
        <f>MATCH($D19,DATA_BY_UNIT!$A:$A,0)</f>
        <v>123</v>
      </c>
      <c r="F19" s="10"/>
      <c r="G19" s="7">
        <f>IFERROR(INDEX(DATA_BY_UNIT!$A:$AA,$E19,MATCH(G$6,DATA_BY_UNIT!$A$1:$AA$1,0)), "")</f>
        <v>35</v>
      </c>
      <c r="H19" s="7">
        <f>IFERROR(INDEX(DATA_BY_UNIT!$A:$AA,$E19,MATCH(H$6,DATA_BY_UNIT!$A$1:$AA$1,0)), "")</f>
        <v>30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2016:3:3:3:0:XINZHU</v>
      </c>
      <c r="E20" s="2">
        <f>MATCH($D20,DATA_BY_UNIT!$A:$A,0)</f>
        <v>165</v>
      </c>
      <c r="F20" s="10"/>
      <c r="G20" s="7">
        <f>IFERROR(INDEX(DATA_BY_UNIT!$A:$AA,$E20,MATCH(G$6,DATA_BY_UNIT!$A$1:$AA$1,0)), "")</f>
        <v>35</v>
      </c>
      <c r="H20" s="7">
        <f>IFERROR(INDEX(DATA_BY_UNIT!$A:$AA,$E20,MATCH(H$6,DATA_BY_UNIT!$A$1:$AA$1,0)), "")</f>
        <v>30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2016:3:4:3:0:XINZHU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2016:3:5:3:0:XINZHU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124</v>
      </c>
      <c r="H23" s="13">
        <f t="shared" si="11"/>
        <v>103</v>
      </c>
      <c r="I23" s="13">
        <f t="shared" si="11"/>
        <v>17</v>
      </c>
      <c r="J23" s="13">
        <f t="shared" si="11"/>
        <v>8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42" priority="35" operator="lessThan">
      <formula>8.5</formula>
    </cfRule>
    <cfRule type="cellIs" dxfId="241" priority="36" operator="greaterThan">
      <formula>9.5</formula>
    </cfRule>
  </conditionalFormatting>
  <conditionalFormatting sqref="G7:J8">
    <cfRule type="expression" dxfId="240" priority="28">
      <formula>G7=""</formula>
    </cfRule>
  </conditionalFormatting>
  <conditionalFormatting sqref="H7:H8">
    <cfRule type="cellIs" dxfId="239" priority="32" operator="lessThan">
      <formula>3.5</formula>
    </cfRule>
    <cfRule type="cellIs" dxfId="238" priority="33" operator="greaterThan">
      <formula>4.5</formula>
    </cfRule>
  </conditionalFormatting>
  <conditionalFormatting sqref="I7:I8">
    <cfRule type="cellIs" dxfId="237" priority="31" operator="lessThan">
      <formula>0.5</formula>
    </cfRule>
    <cfRule type="cellIs" dxfId="236" priority="34" operator="greaterThan">
      <formula>1.5</formula>
    </cfRule>
  </conditionalFormatting>
  <conditionalFormatting sqref="J7:J8">
    <cfRule type="cellIs" dxfId="235" priority="29" operator="lessThan">
      <formula>0.5</formula>
    </cfRule>
    <cfRule type="cellIs" dxfId="234" priority="30" operator="greaterThan">
      <formula>0.5</formula>
    </cfRule>
  </conditionalFormatting>
  <conditionalFormatting sqref="G9:G10">
    <cfRule type="cellIs" dxfId="233" priority="26" operator="lessThan">
      <formula>8.5</formula>
    </cfRule>
    <cfRule type="cellIs" dxfId="232" priority="27" operator="greaterThan">
      <formula>9.5</formula>
    </cfRule>
  </conditionalFormatting>
  <conditionalFormatting sqref="G9:J10">
    <cfRule type="expression" dxfId="231" priority="19">
      <formula>G9=""</formula>
    </cfRule>
  </conditionalFormatting>
  <conditionalFormatting sqref="H9:H10">
    <cfRule type="cellIs" dxfId="230" priority="23" operator="lessThan">
      <formula>3.5</formula>
    </cfRule>
    <cfRule type="cellIs" dxfId="229" priority="24" operator="greaterThan">
      <formula>4.5</formula>
    </cfRule>
  </conditionalFormatting>
  <conditionalFormatting sqref="I9:I10">
    <cfRule type="cellIs" dxfId="228" priority="22" operator="lessThan">
      <formula>0.5</formula>
    </cfRule>
    <cfRule type="cellIs" dxfId="227" priority="25" operator="greaterThan">
      <formula>1.5</formula>
    </cfRule>
  </conditionalFormatting>
  <conditionalFormatting sqref="J9:J10">
    <cfRule type="cellIs" dxfId="226" priority="20" operator="lessThan">
      <formula>0.5</formula>
    </cfRule>
    <cfRule type="cellIs" dxfId="225" priority="21" operator="greaterThan">
      <formula>0.5</formula>
    </cfRule>
  </conditionalFormatting>
  <conditionalFormatting sqref="G11:G12">
    <cfRule type="cellIs" dxfId="224" priority="17" operator="lessThan">
      <formula>8.5</formula>
    </cfRule>
    <cfRule type="cellIs" dxfId="223" priority="18" operator="greaterThan">
      <formula>9.5</formula>
    </cfRule>
  </conditionalFormatting>
  <conditionalFormatting sqref="G11:J12">
    <cfRule type="expression" dxfId="222" priority="10">
      <formula>G11=""</formula>
    </cfRule>
  </conditionalFormatting>
  <conditionalFormatting sqref="H11:H12">
    <cfRule type="cellIs" dxfId="221" priority="14" operator="lessThan">
      <formula>3.5</formula>
    </cfRule>
    <cfRule type="cellIs" dxfId="220" priority="15" operator="greaterThan">
      <formula>4.5</formula>
    </cfRule>
  </conditionalFormatting>
  <conditionalFormatting sqref="I11:I12">
    <cfRule type="cellIs" dxfId="219" priority="13" operator="lessThan">
      <formula>0.5</formula>
    </cfRule>
    <cfRule type="cellIs" dxfId="218" priority="16" operator="greaterThan">
      <formula>1.5</formula>
    </cfRule>
  </conditionalFormatting>
  <conditionalFormatting sqref="J11:J12">
    <cfRule type="cellIs" dxfId="217" priority="11" operator="lessThan">
      <formula>0.5</formula>
    </cfRule>
    <cfRule type="cellIs" dxfId="216" priority="12" operator="greaterThan">
      <formula>0.5</formula>
    </cfRule>
  </conditionalFormatting>
  <conditionalFormatting sqref="G13:G14">
    <cfRule type="cellIs" dxfId="215" priority="8" operator="lessThan">
      <formula>8.5</formula>
    </cfRule>
    <cfRule type="cellIs" dxfId="214" priority="9" operator="greaterThan">
      <formula>9.5</formula>
    </cfRule>
  </conditionalFormatting>
  <conditionalFormatting sqref="G13:J14">
    <cfRule type="expression" dxfId="213" priority="1">
      <formula>G13=""</formula>
    </cfRule>
  </conditionalFormatting>
  <conditionalFormatting sqref="H13:H14">
    <cfRule type="cellIs" dxfId="212" priority="5" operator="lessThan">
      <formula>3.5</formula>
    </cfRule>
    <cfRule type="cellIs" dxfId="211" priority="6" operator="greaterThan">
      <formula>4.5</formula>
    </cfRule>
  </conditionalFormatting>
  <conditionalFormatting sqref="I13:I14">
    <cfRule type="cellIs" dxfId="210" priority="4" operator="lessThan">
      <formula>0.5</formula>
    </cfRule>
    <cfRule type="cellIs" dxfId="209" priority="7" operator="greaterThan">
      <formula>1.5</formula>
    </cfRule>
  </conditionalFormatting>
  <conditionalFormatting sqref="J13:J14">
    <cfRule type="cellIs" dxfId="208" priority="2" operator="lessThan">
      <formula>0.5</formula>
    </cfRule>
    <cfRule type="cellIs" dxfId="20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3"/>
  <sheetViews>
    <sheetView topLeftCell="A127" workbookViewId="0">
      <selection activeCell="B1" sqref="B1:B1048576"/>
    </sheetView>
  </sheetViews>
  <sheetFormatPr defaultRowHeight="15" x14ac:dyDescent="0.25"/>
  <cols>
    <col min="1" max="1" width="25" style="4" bestFit="1" customWidth="1"/>
    <col min="2" max="2" width="23.7109375" style="4" bestFit="1" customWidth="1"/>
    <col min="3" max="3" width="15.7109375" style="4" bestFit="1" customWidth="1"/>
    <col min="4" max="4" width="15.42578125" style="4" bestFit="1" customWidth="1"/>
    <col min="5" max="5" width="14.42578125" style="4" bestFit="1" customWidth="1"/>
    <col min="6" max="7" width="8.5703125" style="4" bestFit="1" customWidth="1"/>
    <col min="8" max="16384" width="9.140625" style="4"/>
  </cols>
  <sheetData>
    <row r="1" spans="1:7" x14ac:dyDescent="0.25">
      <c r="B1" s="4" t="s">
        <v>207</v>
      </c>
      <c r="C1" s="4" t="s">
        <v>208</v>
      </c>
      <c r="D1" s="4" t="s">
        <v>209</v>
      </c>
      <c r="E1" s="4" t="s">
        <v>210</v>
      </c>
      <c r="F1" s="4" t="s">
        <v>211</v>
      </c>
      <c r="G1"/>
    </row>
    <row r="2" spans="1:7" x14ac:dyDescent="0.25">
      <c r="A2" s="4" t="s">
        <v>309</v>
      </c>
      <c r="B2" s="1" t="s">
        <v>212</v>
      </c>
      <c r="C2" s="4">
        <v>18</v>
      </c>
      <c r="D2" s="4">
        <v>15</v>
      </c>
      <c r="E2" s="4">
        <v>9</v>
      </c>
      <c r="F2" s="4">
        <v>0</v>
      </c>
      <c r="G2"/>
    </row>
    <row r="3" spans="1:7" x14ac:dyDescent="0.25">
      <c r="A3" s="4" t="s">
        <v>213</v>
      </c>
      <c r="B3" s="1" t="s">
        <v>214</v>
      </c>
      <c r="C3" s="4">
        <v>21</v>
      </c>
      <c r="D3" s="4">
        <v>16</v>
      </c>
      <c r="E3" s="4">
        <v>10</v>
      </c>
      <c r="F3" s="4">
        <v>0</v>
      </c>
      <c r="G3"/>
    </row>
    <row r="4" spans="1:7" x14ac:dyDescent="0.25">
      <c r="A4" s="4" t="s">
        <v>215</v>
      </c>
      <c r="B4" s="1" t="s">
        <v>214</v>
      </c>
      <c r="C4" s="4">
        <v>7</v>
      </c>
      <c r="D4" s="4">
        <v>5</v>
      </c>
      <c r="E4" s="4">
        <v>4</v>
      </c>
      <c r="F4" s="4">
        <v>0</v>
      </c>
      <c r="G4"/>
    </row>
    <row r="5" spans="1:7" x14ac:dyDescent="0.25">
      <c r="A5" s="4" t="s">
        <v>216</v>
      </c>
      <c r="B5" s="1" t="s">
        <v>214</v>
      </c>
      <c r="C5" s="4">
        <v>18</v>
      </c>
      <c r="D5" s="4">
        <v>9</v>
      </c>
      <c r="E5" s="4">
        <v>4</v>
      </c>
      <c r="F5" s="4">
        <v>0</v>
      </c>
      <c r="G5"/>
    </row>
    <row r="6" spans="1:7" x14ac:dyDescent="0.25">
      <c r="A6" s="4" t="s">
        <v>217</v>
      </c>
      <c r="B6" s="1" t="s">
        <v>214</v>
      </c>
      <c r="C6" s="4">
        <v>22</v>
      </c>
      <c r="D6" s="4">
        <v>21</v>
      </c>
      <c r="E6" s="4">
        <v>1</v>
      </c>
      <c r="F6" s="4">
        <v>0</v>
      </c>
      <c r="G6"/>
    </row>
    <row r="7" spans="1:7" x14ac:dyDescent="0.25">
      <c r="A7" s="4" t="s">
        <v>218</v>
      </c>
      <c r="B7" s="1" t="s">
        <v>214</v>
      </c>
      <c r="C7" s="4">
        <v>12</v>
      </c>
      <c r="D7" s="4">
        <v>10</v>
      </c>
      <c r="E7" s="4">
        <v>0</v>
      </c>
      <c r="F7" s="4">
        <v>0</v>
      </c>
      <c r="G7"/>
    </row>
    <row r="8" spans="1:7" x14ac:dyDescent="0.25">
      <c r="A8" s="4" t="s">
        <v>219</v>
      </c>
      <c r="B8" s="1" t="s">
        <v>214</v>
      </c>
      <c r="C8" s="4">
        <v>13</v>
      </c>
      <c r="D8" s="4">
        <v>10</v>
      </c>
      <c r="E8" s="4">
        <v>3</v>
      </c>
      <c r="F8" s="4">
        <v>1</v>
      </c>
      <c r="G8"/>
    </row>
    <row r="9" spans="1:7" x14ac:dyDescent="0.25">
      <c r="A9" s="4" t="s">
        <v>220</v>
      </c>
      <c r="B9" s="1" t="s">
        <v>29</v>
      </c>
      <c r="C9" s="4">
        <v>4</v>
      </c>
      <c r="D9" s="4">
        <v>3</v>
      </c>
      <c r="E9" s="4">
        <v>1</v>
      </c>
      <c r="F9" s="4">
        <v>0</v>
      </c>
      <c r="G9"/>
    </row>
    <row r="10" spans="1:7" x14ac:dyDescent="0.25">
      <c r="A10" s="4" t="s">
        <v>221</v>
      </c>
      <c r="B10" s="1" t="s">
        <v>184</v>
      </c>
      <c r="C10" s="4">
        <v>6</v>
      </c>
      <c r="D10" s="4">
        <v>3</v>
      </c>
      <c r="E10" s="4">
        <v>1</v>
      </c>
      <c r="F10" s="4">
        <v>0</v>
      </c>
      <c r="G10"/>
    </row>
    <row r="11" spans="1:7" x14ac:dyDescent="0.25">
      <c r="A11" s="4" t="s">
        <v>222</v>
      </c>
      <c r="B11" s="1" t="s">
        <v>214</v>
      </c>
      <c r="C11" s="4">
        <v>31</v>
      </c>
      <c r="D11" s="4">
        <v>17</v>
      </c>
      <c r="E11" s="4">
        <v>5</v>
      </c>
      <c r="F11" s="4">
        <v>0</v>
      </c>
      <c r="G11"/>
    </row>
    <row r="12" spans="1:7" x14ac:dyDescent="0.25">
      <c r="A12" s="4" t="s">
        <v>223</v>
      </c>
      <c r="B12" s="1" t="s">
        <v>214</v>
      </c>
      <c r="C12" s="4">
        <v>10</v>
      </c>
      <c r="D12" s="4">
        <v>10</v>
      </c>
      <c r="E12" s="4">
        <v>0</v>
      </c>
      <c r="F12" s="4">
        <v>0</v>
      </c>
      <c r="G12"/>
    </row>
    <row r="13" spans="1:7" x14ac:dyDescent="0.25">
      <c r="A13" s="4" t="s">
        <v>224</v>
      </c>
      <c r="B13" s="1" t="s">
        <v>214</v>
      </c>
      <c r="C13" s="4">
        <v>25</v>
      </c>
      <c r="D13" s="4">
        <v>18</v>
      </c>
      <c r="E13" s="4">
        <v>8</v>
      </c>
      <c r="F13" s="4">
        <v>0</v>
      </c>
      <c r="G13"/>
    </row>
    <row r="14" spans="1:7" x14ac:dyDescent="0.25">
      <c r="A14" s="4" t="s">
        <v>225</v>
      </c>
      <c r="B14" s="1" t="s">
        <v>214</v>
      </c>
      <c r="C14" s="4">
        <v>42</v>
      </c>
      <c r="D14" s="4">
        <v>36</v>
      </c>
      <c r="E14" s="4">
        <v>15</v>
      </c>
      <c r="F14" s="4">
        <v>0</v>
      </c>
      <c r="G14"/>
    </row>
    <row r="15" spans="1:7" x14ac:dyDescent="0.25">
      <c r="A15" s="4" t="s">
        <v>226</v>
      </c>
      <c r="B15" s="1" t="s">
        <v>183</v>
      </c>
      <c r="C15" s="4">
        <v>4</v>
      </c>
      <c r="D15" s="4">
        <v>2</v>
      </c>
      <c r="E15" s="4">
        <v>2</v>
      </c>
      <c r="F15" s="4">
        <v>0</v>
      </c>
      <c r="G15"/>
    </row>
    <row r="16" spans="1:7" x14ac:dyDescent="0.25">
      <c r="A16" s="4" t="s">
        <v>227</v>
      </c>
      <c r="B16" s="1" t="s">
        <v>214</v>
      </c>
      <c r="C16" s="4">
        <v>25</v>
      </c>
      <c r="D16" s="4">
        <v>20</v>
      </c>
      <c r="E16" s="4">
        <v>2</v>
      </c>
      <c r="F16" s="4">
        <v>1</v>
      </c>
      <c r="G16"/>
    </row>
    <row r="17" spans="1:7" x14ac:dyDescent="0.25">
      <c r="A17" s="4" t="s">
        <v>228</v>
      </c>
      <c r="B17" s="1" t="s">
        <v>214</v>
      </c>
      <c r="C17" s="4">
        <v>13</v>
      </c>
      <c r="D17" s="4">
        <v>8</v>
      </c>
      <c r="E17" s="4">
        <v>3</v>
      </c>
      <c r="F17" s="4">
        <v>0</v>
      </c>
      <c r="G17"/>
    </row>
    <row r="18" spans="1:7" x14ac:dyDescent="0.25">
      <c r="A18" s="4" t="s">
        <v>229</v>
      </c>
      <c r="B18" s="1" t="s">
        <v>214</v>
      </c>
      <c r="C18" s="4">
        <v>21</v>
      </c>
      <c r="D18" s="4">
        <v>20</v>
      </c>
      <c r="E18" s="4">
        <v>3</v>
      </c>
      <c r="F18" s="4">
        <v>0</v>
      </c>
      <c r="G18"/>
    </row>
    <row r="19" spans="1:7" x14ac:dyDescent="0.25">
      <c r="A19" s="4" t="s">
        <v>230</v>
      </c>
      <c r="B19" s="1" t="s">
        <v>198</v>
      </c>
      <c r="C19" s="4">
        <v>6</v>
      </c>
      <c r="D19" s="4">
        <v>5</v>
      </c>
      <c r="E19" s="4">
        <v>0</v>
      </c>
      <c r="F19" s="4">
        <v>0</v>
      </c>
      <c r="G19"/>
    </row>
    <row r="20" spans="1:7" x14ac:dyDescent="0.25">
      <c r="A20" s="4" t="s">
        <v>231</v>
      </c>
      <c r="B20" s="1" t="s">
        <v>214</v>
      </c>
      <c r="C20" s="4">
        <v>16</v>
      </c>
      <c r="D20" s="4">
        <v>11</v>
      </c>
      <c r="E20" s="4">
        <v>4</v>
      </c>
      <c r="F20" s="4">
        <v>0</v>
      </c>
      <c r="G20"/>
    </row>
    <row r="21" spans="1:7" x14ac:dyDescent="0.25">
      <c r="A21" s="4" t="s">
        <v>574</v>
      </c>
      <c r="B21" s="1" t="s">
        <v>35</v>
      </c>
      <c r="C21" s="4">
        <v>100</v>
      </c>
      <c r="D21" s="4">
        <v>95</v>
      </c>
      <c r="E21" s="4">
        <v>90</v>
      </c>
      <c r="F21" s="4">
        <v>95</v>
      </c>
      <c r="G21"/>
    </row>
    <row r="22" spans="1:7" x14ac:dyDescent="0.25">
      <c r="A22" s="4" t="s">
        <v>232</v>
      </c>
      <c r="B22" s="1" t="s">
        <v>31</v>
      </c>
      <c r="C22" s="4">
        <v>5</v>
      </c>
      <c r="D22" s="4">
        <v>4</v>
      </c>
      <c r="E22" s="4">
        <v>3</v>
      </c>
      <c r="F22" s="4">
        <v>0</v>
      </c>
      <c r="G22"/>
    </row>
    <row r="23" spans="1:7" x14ac:dyDescent="0.25">
      <c r="A23" s="4" t="s">
        <v>233</v>
      </c>
      <c r="B23" s="1" t="s">
        <v>214</v>
      </c>
      <c r="C23" s="4">
        <v>36</v>
      </c>
      <c r="D23" s="4">
        <v>28</v>
      </c>
      <c r="E23" s="4">
        <v>16</v>
      </c>
      <c r="F23" s="4">
        <v>0</v>
      </c>
      <c r="G23"/>
    </row>
    <row r="24" spans="1:7" x14ac:dyDescent="0.25">
      <c r="A24" s="4" t="s">
        <v>234</v>
      </c>
      <c r="B24" s="1" t="s">
        <v>214</v>
      </c>
      <c r="C24" s="4">
        <v>11</v>
      </c>
      <c r="D24" s="4">
        <v>9</v>
      </c>
      <c r="E24" s="4">
        <v>5</v>
      </c>
      <c r="F24" s="4">
        <v>0</v>
      </c>
      <c r="G24"/>
    </row>
    <row r="25" spans="1:7" x14ac:dyDescent="0.25">
      <c r="A25" s="4" t="s">
        <v>235</v>
      </c>
      <c r="B25" s="1" t="s">
        <v>214</v>
      </c>
      <c r="C25" s="4">
        <v>33</v>
      </c>
      <c r="D25" s="4">
        <v>25</v>
      </c>
      <c r="E25" s="4">
        <v>7</v>
      </c>
      <c r="F25" s="4">
        <v>0</v>
      </c>
      <c r="G25"/>
    </row>
    <row r="26" spans="1:7" x14ac:dyDescent="0.25">
      <c r="A26" s="4" t="s">
        <v>236</v>
      </c>
      <c r="B26" s="1" t="s">
        <v>214</v>
      </c>
      <c r="C26" s="4">
        <v>13</v>
      </c>
      <c r="D26" s="4">
        <v>11</v>
      </c>
      <c r="E26" s="4">
        <v>2</v>
      </c>
      <c r="F26" s="4">
        <v>0</v>
      </c>
      <c r="G26"/>
    </row>
    <row r="27" spans="1:7" x14ac:dyDescent="0.25">
      <c r="A27" s="4" t="s">
        <v>237</v>
      </c>
      <c r="B27" s="1" t="s">
        <v>202</v>
      </c>
      <c r="C27" s="4">
        <v>7</v>
      </c>
      <c r="D27" s="4">
        <v>4</v>
      </c>
      <c r="E27" s="4">
        <v>1</v>
      </c>
      <c r="F27" s="4">
        <v>0</v>
      </c>
      <c r="G27"/>
    </row>
    <row r="28" spans="1:7" x14ac:dyDescent="0.25">
      <c r="A28" s="4" t="s">
        <v>238</v>
      </c>
      <c r="B28" s="1" t="s">
        <v>189</v>
      </c>
      <c r="C28" s="4">
        <v>4</v>
      </c>
      <c r="D28" s="4">
        <v>3</v>
      </c>
      <c r="E28" s="4">
        <v>1</v>
      </c>
      <c r="F28" s="4">
        <v>0</v>
      </c>
      <c r="G28"/>
    </row>
    <row r="29" spans="1:7" x14ac:dyDescent="0.25">
      <c r="A29" s="4" t="s">
        <v>239</v>
      </c>
      <c r="B29" s="1" t="s">
        <v>191</v>
      </c>
      <c r="C29" s="4">
        <v>17</v>
      </c>
      <c r="D29" s="4">
        <v>13</v>
      </c>
      <c r="E29" s="4">
        <v>2</v>
      </c>
      <c r="F29" s="4">
        <v>0</v>
      </c>
      <c r="G29"/>
    </row>
    <row r="30" spans="1:7" x14ac:dyDescent="0.25">
      <c r="A30" s="4" t="s">
        <v>240</v>
      </c>
      <c r="B30" s="1" t="s">
        <v>214</v>
      </c>
      <c r="C30" s="4">
        <v>17</v>
      </c>
      <c r="D30" s="4">
        <v>14</v>
      </c>
      <c r="E30" s="4">
        <v>3</v>
      </c>
      <c r="F30" s="4">
        <v>0</v>
      </c>
      <c r="G30"/>
    </row>
    <row r="31" spans="1:7" x14ac:dyDescent="0.25">
      <c r="A31" s="4" t="s">
        <v>241</v>
      </c>
      <c r="B31" s="1" t="s">
        <v>189</v>
      </c>
      <c r="C31" s="4">
        <v>4</v>
      </c>
      <c r="D31" s="4">
        <v>4</v>
      </c>
      <c r="E31" s="4">
        <v>0</v>
      </c>
      <c r="F31" s="4">
        <v>0</v>
      </c>
      <c r="G31"/>
    </row>
    <row r="32" spans="1:7" x14ac:dyDescent="0.25">
      <c r="A32" s="4" t="s">
        <v>743</v>
      </c>
      <c r="B32" s="1" t="s">
        <v>212</v>
      </c>
      <c r="C32" s="4">
        <v>1003</v>
      </c>
      <c r="D32" s="4">
        <v>6</v>
      </c>
      <c r="E32" s="4">
        <v>9</v>
      </c>
      <c r="F32" s="4">
        <v>16</v>
      </c>
      <c r="G32"/>
    </row>
    <row r="33" spans="1:7" x14ac:dyDescent="0.25">
      <c r="A33" s="4" t="s">
        <v>242</v>
      </c>
      <c r="B33" s="1" t="s">
        <v>214</v>
      </c>
      <c r="C33" s="4">
        <v>1003</v>
      </c>
      <c r="D33" s="4">
        <v>8</v>
      </c>
      <c r="E33" s="4">
        <v>12</v>
      </c>
      <c r="F33" s="4">
        <v>21</v>
      </c>
      <c r="G33"/>
    </row>
    <row r="34" spans="1:7" x14ac:dyDescent="0.25">
      <c r="A34" s="4" t="s">
        <v>422</v>
      </c>
      <c r="B34" s="1" t="s">
        <v>214</v>
      </c>
      <c r="C34" s="4">
        <v>19</v>
      </c>
      <c r="D34" s="4">
        <v>11</v>
      </c>
      <c r="E34" s="4">
        <v>1</v>
      </c>
      <c r="F34" s="4">
        <v>1</v>
      </c>
      <c r="G34"/>
    </row>
    <row r="35" spans="1:7" x14ac:dyDescent="0.25">
      <c r="A35" s="4" t="s">
        <v>423</v>
      </c>
      <c r="B35" s="1" t="s">
        <v>214</v>
      </c>
      <c r="C35" s="4">
        <v>27</v>
      </c>
      <c r="D35" s="4">
        <v>14</v>
      </c>
      <c r="E35" s="4">
        <v>6</v>
      </c>
      <c r="F35" s="4">
        <v>0</v>
      </c>
      <c r="G35"/>
    </row>
    <row r="36" spans="1:7" x14ac:dyDescent="0.25">
      <c r="A36" s="4" t="s">
        <v>346</v>
      </c>
      <c r="B36" s="1" t="s">
        <v>214</v>
      </c>
      <c r="C36" s="4">
        <v>10</v>
      </c>
      <c r="D36" s="4">
        <v>6</v>
      </c>
      <c r="E36" s="4">
        <v>5</v>
      </c>
      <c r="F36" s="4">
        <v>2</v>
      </c>
      <c r="G36"/>
    </row>
    <row r="37" spans="1:7" x14ac:dyDescent="0.25">
      <c r="A37" s="4" t="s">
        <v>424</v>
      </c>
      <c r="B37" s="1" t="s">
        <v>214</v>
      </c>
      <c r="C37" s="4">
        <v>10</v>
      </c>
      <c r="D37" s="4">
        <v>7</v>
      </c>
      <c r="E37" s="4">
        <v>2</v>
      </c>
      <c r="F37" s="4">
        <v>1</v>
      </c>
      <c r="G37"/>
    </row>
    <row r="38" spans="1:7" x14ac:dyDescent="0.25">
      <c r="A38" s="4" t="s">
        <v>425</v>
      </c>
      <c r="B38" s="1" t="s">
        <v>214</v>
      </c>
      <c r="C38" s="4">
        <v>34</v>
      </c>
      <c r="D38" s="4">
        <v>27</v>
      </c>
      <c r="E38" s="4">
        <v>6</v>
      </c>
      <c r="F38" s="4">
        <v>0</v>
      </c>
      <c r="G38"/>
    </row>
    <row r="39" spans="1:7" x14ac:dyDescent="0.25">
      <c r="A39" s="4" t="s">
        <v>471</v>
      </c>
      <c r="B39" s="1" t="s">
        <v>214</v>
      </c>
      <c r="C39" s="4">
        <v>48</v>
      </c>
      <c r="D39" s="4">
        <v>38</v>
      </c>
      <c r="E39" s="4">
        <v>14</v>
      </c>
      <c r="F39" s="4">
        <v>2</v>
      </c>
      <c r="G39"/>
    </row>
    <row r="40" spans="1:7" x14ac:dyDescent="0.25">
      <c r="A40" s="4" t="s">
        <v>472</v>
      </c>
      <c r="B40" s="1" t="s">
        <v>214</v>
      </c>
      <c r="C40" s="4">
        <v>9</v>
      </c>
      <c r="D40" s="4">
        <v>6</v>
      </c>
      <c r="E40" s="4">
        <v>2</v>
      </c>
      <c r="F40" s="4">
        <v>0</v>
      </c>
      <c r="G40"/>
    </row>
    <row r="41" spans="1:7" x14ac:dyDescent="0.25">
      <c r="A41" s="4" t="s">
        <v>437</v>
      </c>
      <c r="B41" s="1" t="s">
        <v>214</v>
      </c>
      <c r="C41" s="4">
        <v>12</v>
      </c>
      <c r="D41" s="4">
        <v>9</v>
      </c>
      <c r="E41" s="4">
        <v>1</v>
      </c>
      <c r="F41" s="4">
        <v>0</v>
      </c>
      <c r="G41"/>
    </row>
    <row r="42" spans="1:7" x14ac:dyDescent="0.25">
      <c r="A42" s="4" t="s">
        <v>426</v>
      </c>
      <c r="B42" s="1" t="s">
        <v>214</v>
      </c>
      <c r="C42" s="4">
        <v>15</v>
      </c>
      <c r="D42" s="4">
        <v>9</v>
      </c>
      <c r="E42" s="4">
        <v>4</v>
      </c>
      <c r="F42" s="4">
        <v>1</v>
      </c>
      <c r="G42"/>
    </row>
    <row r="43" spans="1:7" x14ac:dyDescent="0.25">
      <c r="A43" s="4" t="s">
        <v>427</v>
      </c>
      <c r="B43" s="1" t="s">
        <v>214</v>
      </c>
      <c r="C43" s="4">
        <v>9</v>
      </c>
      <c r="D43" s="4">
        <v>6</v>
      </c>
      <c r="E43" s="4">
        <v>1</v>
      </c>
      <c r="F43" s="4">
        <v>1</v>
      </c>
      <c r="G43"/>
    </row>
    <row r="44" spans="1:7" x14ac:dyDescent="0.25">
      <c r="A44" s="4" t="s">
        <v>347</v>
      </c>
      <c r="B44" s="1" t="s">
        <v>214</v>
      </c>
      <c r="C44" s="4">
        <v>49</v>
      </c>
      <c r="D44" s="4">
        <v>36</v>
      </c>
      <c r="E44" s="4">
        <v>16</v>
      </c>
      <c r="F44" s="4">
        <v>1</v>
      </c>
      <c r="G44"/>
    </row>
    <row r="45" spans="1:7" x14ac:dyDescent="0.25">
      <c r="A45" s="4" t="s">
        <v>348</v>
      </c>
      <c r="B45" s="1" t="s">
        <v>214</v>
      </c>
      <c r="C45" s="4">
        <v>21</v>
      </c>
      <c r="D45" s="4">
        <v>18</v>
      </c>
      <c r="E45" s="4">
        <v>4</v>
      </c>
      <c r="F45" s="4">
        <v>1</v>
      </c>
      <c r="G45"/>
    </row>
    <row r="46" spans="1:7" x14ac:dyDescent="0.25">
      <c r="A46" s="4" t="s">
        <v>349</v>
      </c>
      <c r="B46" s="1" t="s">
        <v>214</v>
      </c>
      <c r="C46" s="4">
        <v>24</v>
      </c>
      <c r="D46" s="4">
        <v>21</v>
      </c>
      <c r="E46" s="4">
        <v>4</v>
      </c>
      <c r="F46" s="4">
        <v>0</v>
      </c>
      <c r="G46"/>
    </row>
    <row r="47" spans="1:7" x14ac:dyDescent="0.25">
      <c r="A47" s="4" t="s">
        <v>350</v>
      </c>
      <c r="B47" s="1" t="s">
        <v>214</v>
      </c>
      <c r="C47" s="4">
        <v>48</v>
      </c>
      <c r="D47" s="4">
        <v>44</v>
      </c>
      <c r="E47" s="4">
        <v>8</v>
      </c>
      <c r="F47" s="4">
        <v>3</v>
      </c>
      <c r="G47"/>
    </row>
    <row r="48" spans="1:7" x14ac:dyDescent="0.25">
      <c r="A48" s="4" t="s">
        <v>366</v>
      </c>
      <c r="B48" s="1" t="s">
        <v>214</v>
      </c>
      <c r="C48" s="4">
        <v>41</v>
      </c>
      <c r="D48" s="4">
        <v>31</v>
      </c>
      <c r="E48" s="4">
        <v>8</v>
      </c>
      <c r="F48" s="4">
        <v>0</v>
      </c>
      <c r="G48"/>
    </row>
    <row r="49" spans="1:7" x14ac:dyDescent="0.25">
      <c r="A49" s="4" t="s">
        <v>351</v>
      </c>
      <c r="B49" s="1" t="s">
        <v>214</v>
      </c>
      <c r="C49" s="4">
        <v>38</v>
      </c>
      <c r="D49" s="4">
        <v>28</v>
      </c>
      <c r="E49" s="4">
        <v>2</v>
      </c>
      <c r="F49" s="4">
        <v>1</v>
      </c>
      <c r="G49"/>
    </row>
    <row r="50" spans="1:7" x14ac:dyDescent="0.25">
      <c r="A50" s="4" t="s">
        <v>428</v>
      </c>
      <c r="B50" s="1" t="s">
        <v>214</v>
      </c>
      <c r="C50" s="4">
        <v>39</v>
      </c>
      <c r="D50" s="4">
        <v>29</v>
      </c>
      <c r="E50" s="4">
        <v>9</v>
      </c>
      <c r="F50" s="4">
        <v>1</v>
      </c>
      <c r="G50"/>
    </row>
    <row r="51" spans="1:7" x14ac:dyDescent="0.25">
      <c r="A51" s="4" t="s">
        <v>429</v>
      </c>
      <c r="B51" s="1" t="s">
        <v>214</v>
      </c>
      <c r="C51" s="4">
        <v>25</v>
      </c>
      <c r="D51" s="4">
        <v>23</v>
      </c>
      <c r="E51" s="4">
        <v>4</v>
      </c>
      <c r="F51" s="4">
        <v>2</v>
      </c>
    </row>
    <row r="52" spans="1:7" x14ac:dyDescent="0.25">
      <c r="A52" s="4" t="s">
        <v>381</v>
      </c>
      <c r="B52" s="1" t="s">
        <v>214</v>
      </c>
      <c r="C52" s="4">
        <v>5</v>
      </c>
      <c r="D52" s="4">
        <v>3</v>
      </c>
      <c r="E52" s="4">
        <v>1</v>
      </c>
      <c r="F52" s="4">
        <v>0</v>
      </c>
    </row>
    <row r="53" spans="1:7" x14ac:dyDescent="0.25">
      <c r="A53" s="4" t="s">
        <v>352</v>
      </c>
      <c r="B53" s="1" t="s">
        <v>214</v>
      </c>
      <c r="C53" s="4">
        <v>26</v>
      </c>
      <c r="D53" s="4">
        <v>14</v>
      </c>
      <c r="E53" s="4">
        <v>2</v>
      </c>
      <c r="F53" s="4">
        <v>1</v>
      </c>
    </row>
    <row r="54" spans="1:7" x14ac:dyDescent="0.25">
      <c r="A54" s="4" t="s">
        <v>430</v>
      </c>
      <c r="B54" s="1" t="s">
        <v>214</v>
      </c>
      <c r="C54" s="4">
        <v>35</v>
      </c>
      <c r="D54" s="4">
        <v>30</v>
      </c>
      <c r="E54" s="4">
        <v>12</v>
      </c>
      <c r="F54" s="4">
        <v>1</v>
      </c>
    </row>
    <row r="55" spans="1:7" x14ac:dyDescent="0.25">
      <c r="A55" s="4" t="s">
        <v>353</v>
      </c>
      <c r="B55" s="1" t="s">
        <v>214</v>
      </c>
      <c r="C55" s="4">
        <v>40</v>
      </c>
      <c r="D55" s="4">
        <v>34</v>
      </c>
      <c r="E55" s="4">
        <v>5</v>
      </c>
      <c r="F55" s="4">
        <v>2</v>
      </c>
    </row>
    <row r="56" spans="1:7" x14ac:dyDescent="0.25">
      <c r="A56" s="4" t="s">
        <v>354</v>
      </c>
      <c r="B56" s="1" t="s">
        <v>214</v>
      </c>
      <c r="C56" s="4">
        <v>33</v>
      </c>
      <c r="D56" s="4">
        <v>27</v>
      </c>
      <c r="E56" s="4">
        <v>9</v>
      </c>
      <c r="F56" s="4">
        <v>3</v>
      </c>
    </row>
    <row r="57" spans="1:7" x14ac:dyDescent="0.25">
      <c r="A57" s="4" t="s">
        <v>355</v>
      </c>
      <c r="B57" s="1" t="s">
        <v>214</v>
      </c>
      <c r="C57" s="4">
        <v>46</v>
      </c>
      <c r="D57" s="4">
        <v>39</v>
      </c>
      <c r="E57" s="4">
        <v>10</v>
      </c>
      <c r="F57" s="4">
        <v>1</v>
      </c>
    </row>
    <row r="58" spans="1:7" x14ac:dyDescent="0.25">
      <c r="A58" s="4" t="s">
        <v>356</v>
      </c>
      <c r="B58" s="1" t="s">
        <v>214</v>
      </c>
      <c r="C58" s="4">
        <v>19</v>
      </c>
      <c r="D58" s="4">
        <v>15</v>
      </c>
      <c r="E58" s="4">
        <v>3</v>
      </c>
      <c r="F58" s="4">
        <v>0</v>
      </c>
    </row>
    <row r="59" spans="1:7" x14ac:dyDescent="0.25">
      <c r="A59" s="4" t="s">
        <v>382</v>
      </c>
      <c r="B59" s="1" t="s">
        <v>214</v>
      </c>
      <c r="C59" s="4">
        <v>15</v>
      </c>
      <c r="D59" s="4">
        <v>9</v>
      </c>
      <c r="E59" s="4">
        <v>5</v>
      </c>
      <c r="F59" s="4">
        <v>1</v>
      </c>
    </row>
    <row r="60" spans="1:7" x14ac:dyDescent="0.25">
      <c r="A60" s="4" t="s">
        <v>383</v>
      </c>
      <c r="B60" s="1" t="s">
        <v>214</v>
      </c>
      <c r="C60" s="4">
        <v>20</v>
      </c>
      <c r="D60" s="4">
        <v>15</v>
      </c>
      <c r="E60" s="4">
        <v>3</v>
      </c>
      <c r="F60" s="4">
        <v>1</v>
      </c>
    </row>
    <row r="61" spans="1:7" x14ac:dyDescent="0.25">
      <c r="A61" s="4" t="s">
        <v>431</v>
      </c>
      <c r="B61" s="1" t="s">
        <v>214</v>
      </c>
      <c r="C61" s="4">
        <v>7</v>
      </c>
      <c r="D61" s="4">
        <v>6</v>
      </c>
      <c r="E61" s="4">
        <v>1</v>
      </c>
      <c r="F61" s="4">
        <v>0</v>
      </c>
    </row>
    <row r="62" spans="1:7" x14ac:dyDescent="0.25">
      <c r="A62" s="4" t="s">
        <v>357</v>
      </c>
      <c r="B62" s="1" t="s">
        <v>214</v>
      </c>
      <c r="C62" s="4">
        <v>23</v>
      </c>
      <c r="D62" s="4">
        <v>19</v>
      </c>
      <c r="E62" s="4">
        <v>3</v>
      </c>
      <c r="F62" s="4">
        <v>0</v>
      </c>
    </row>
    <row r="63" spans="1:7" x14ac:dyDescent="0.25">
      <c r="A63" s="4" t="s">
        <v>358</v>
      </c>
      <c r="B63" s="1" t="s">
        <v>214</v>
      </c>
      <c r="C63" s="4">
        <v>46</v>
      </c>
      <c r="D63" s="4">
        <v>26</v>
      </c>
      <c r="E63" s="4">
        <v>8</v>
      </c>
      <c r="F63" s="4">
        <v>0</v>
      </c>
    </row>
    <row r="64" spans="1:7" x14ac:dyDescent="0.25">
      <c r="A64" s="4" t="s">
        <v>367</v>
      </c>
      <c r="B64" s="1" t="s">
        <v>214</v>
      </c>
      <c r="C64" s="4">
        <v>8</v>
      </c>
      <c r="D64" s="4">
        <v>6</v>
      </c>
      <c r="E64" s="4">
        <v>0</v>
      </c>
      <c r="F64" s="4">
        <v>1</v>
      </c>
    </row>
    <row r="65" spans="1:6" x14ac:dyDescent="0.25">
      <c r="A65" s="4" t="s">
        <v>359</v>
      </c>
      <c r="B65" s="1" t="s">
        <v>214</v>
      </c>
      <c r="C65" s="4">
        <v>34</v>
      </c>
      <c r="D65" s="4">
        <v>27</v>
      </c>
      <c r="E65" s="4">
        <v>6</v>
      </c>
      <c r="F65" s="4">
        <v>2</v>
      </c>
    </row>
    <row r="66" spans="1:6" x14ac:dyDescent="0.25">
      <c r="A66" s="4" t="s">
        <v>575</v>
      </c>
      <c r="B66" s="1" t="s">
        <v>416</v>
      </c>
      <c r="C66" s="4">
        <v>10</v>
      </c>
      <c r="D66" s="4">
        <v>2</v>
      </c>
      <c r="E66" s="4">
        <v>1</v>
      </c>
      <c r="F66" s="4">
        <v>1</v>
      </c>
    </row>
    <row r="67" spans="1:6" x14ac:dyDescent="0.25">
      <c r="A67" s="4" t="s">
        <v>576</v>
      </c>
      <c r="B67" s="1" t="s">
        <v>386</v>
      </c>
      <c r="C67" s="4">
        <v>29</v>
      </c>
      <c r="D67" s="4">
        <v>18</v>
      </c>
      <c r="E67" s="4">
        <v>2</v>
      </c>
      <c r="F67" s="4">
        <v>1</v>
      </c>
    </row>
    <row r="68" spans="1:6" x14ac:dyDescent="0.25">
      <c r="A68" s="4" t="s">
        <v>577</v>
      </c>
      <c r="B68" s="1" t="s">
        <v>194</v>
      </c>
      <c r="C68" s="4">
        <v>14</v>
      </c>
      <c r="D68" s="4">
        <v>11</v>
      </c>
      <c r="E68" s="4">
        <v>7</v>
      </c>
      <c r="F68" s="4">
        <v>1</v>
      </c>
    </row>
    <row r="69" spans="1:6" x14ac:dyDescent="0.25">
      <c r="A69" s="4" t="s">
        <v>578</v>
      </c>
      <c r="B69" s="1" t="s">
        <v>195</v>
      </c>
      <c r="C69" s="4">
        <v>8</v>
      </c>
      <c r="D69" s="4">
        <v>1</v>
      </c>
      <c r="E69" s="4">
        <v>2</v>
      </c>
      <c r="F69" s="4">
        <v>1</v>
      </c>
    </row>
    <row r="70" spans="1:6" x14ac:dyDescent="0.25">
      <c r="A70" s="4" t="s">
        <v>579</v>
      </c>
      <c r="B70" s="1" t="s">
        <v>498</v>
      </c>
      <c r="C70" s="4">
        <v>29</v>
      </c>
      <c r="D70" s="4">
        <v>24</v>
      </c>
      <c r="E70" s="4">
        <v>7</v>
      </c>
      <c r="F70" s="4">
        <v>0</v>
      </c>
    </row>
    <row r="71" spans="1:6" x14ac:dyDescent="0.25">
      <c r="A71" s="4" t="s">
        <v>580</v>
      </c>
      <c r="B71" s="1" t="s">
        <v>30</v>
      </c>
      <c r="C71" s="4">
        <v>32</v>
      </c>
      <c r="D71" s="4">
        <v>25</v>
      </c>
      <c r="E71" s="4">
        <v>5</v>
      </c>
      <c r="F71" s="4">
        <v>1</v>
      </c>
    </row>
    <row r="72" spans="1:6" x14ac:dyDescent="0.25">
      <c r="A72" s="4" t="s">
        <v>581</v>
      </c>
      <c r="B72" s="1" t="s">
        <v>184</v>
      </c>
      <c r="C72" s="4">
        <v>8</v>
      </c>
      <c r="D72" s="4">
        <v>6</v>
      </c>
      <c r="E72" s="4">
        <v>0</v>
      </c>
      <c r="F72" s="4">
        <v>0</v>
      </c>
    </row>
    <row r="73" spans="1:6" x14ac:dyDescent="0.25">
      <c r="A73" s="4" t="s">
        <v>582</v>
      </c>
      <c r="B73" s="1" t="s">
        <v>182</v>
      </c>
      <c r="C73" s="4">
        <v>11</v>
      </c>
      <c r="D73" s="4">
        <v>8</v>
      </c>
      <c r="E73" s="4">
        <v>2</v>
      </c>
      <c r="F73" s="4">
        <v>0</v>
      </c>
    </row>
    <row r="74" spans="1:6" x14ac:dyDescent="0.25">
      <c r="A74" s="4" t="s">
        <v>583</v>
      </c>
      <c r="B74" s="1" t="s">
        <v>28</v>
      </c>
      <c r="C74" s="4">
        <v>17</v>
      </c>
      <c r="D74" s="4">
        <v>11</v>
      </c>
      <c r="E74" s="4">
        <v>8</v>
      </c>
      <c r="F74" s="4">
        <v>2</v>
      </c>
    </row>
    <row r="75" spans="1:6" x14ac:dyDescent="0.25">
      <c r="A75" s="4" t="s">
        <v>584</v>
      </c>
      <c r="B75" s="1" t="s">
        <v>186</v>
      </c>
      <c r="C75" s="4">
        <v>23</v>
      </c>
      <c r="D75" s="4">
        <v>22</v>
      </c>
      <c r="E75" s="4">
        <v>8</v>
      </c>
      <c r="F75" s="4">
        <v>1</v>
      </c>
    </row>
    <row r="76" spans="1:6" x14ac:dyDescent="0.25">
      <c r="A76" s="4" t="s">
        <v>585</v>
      </c>
      <c r="B76" s="1" t="s">
        <v>212</v>
      </c>
      <c r="C76" s="4">
        <v>45</v>
      </c>
      <c r="D76" s="4">
        <v>31</v>
      </c>
      <c r="E76" s="4">
        <v>13</v>
      </c>
      <c r="F76" s="4">
        <v>1</v>
      </c>
    </row>
    <row r="77" spans="1:6" x14ac:dyDescent="0.25">
      <c r="A77" s="4" t="s">
        <v>586</v>
      </c>
      <c r="B77" s="1" t="s">
        <v>184</v>
      </c>
      <c r="C77" s="4">
        <v>18</v>
      </c>
      <c r="D77" s="4">
        <v>15</v>
      </c>
      <c r="E77" s="4">
        <v>5</v>
      </c>
      <c r="F77" s="4">
        <v>1</v>
      </c>
    </row>
    <row r="78" spans="1:6" x14ac:dyDescent="0.25">
      <c r="A78" s="4" t="s">
        <v>587</v>
      </c>
      <c r="B78" s="1" t="s">
        <v>28</v>
      </c>
      <c r="C78" s="4">
        <v>21</v>
      </c>
      <c r="D78" s="4">
        <v>16</v>
      </c>
      <c r="E78" s="4">
        <v>3</v>
      </c>
      <c r="F78" s="4">
        <v>1</v>
      </c>
    </row>
    <row r="79" spans="1:6" x14ac:dyDescent="0.25">
      <c r="A79" s="4" t="s">
        <v>588</v>
      </c>
      <c r="B79" s="1" t="s">
        <v>190</v>
      </c>
      <c r="C79" s="4">
        <v>62</v>
      </c>
      <c r="D79" s="4">
        <v>54</v>
      </c>
      <c r="E79" s="4">
        <v>14</v>
      </c>
      <c r="F79" s="4">
        <v>3</v>
      </c>
    </row>
    <row r="80" spans="1:6" x14ac:dyDescent="0.25">
      <c r="A80" s="4" t="s">
        <v>589</v>
      </c>
      <c r="B80" s="1" t="s">
        <v>35</v>
      </c>
      <c r="C80" s="4">
        <v>28</v>
      </c>
      <c r="D80" s="4">
        <v>23</v>
      </c>
      <c r="E80" s="4">
        <v>7</v>
      </c>
      <c r="F80" s="4">
        <v>0</v>
      </c>
    </row>
    <row r="81" spans="1:6" x14ac:dyDescent="0.25">
      <c r="A81" s="4" t="s">
        <v>590</v>
      </c>
      <c r="B81" s="1" t="s">
        <v>188</v>
      </c>
      <c r="C81" s="4">
        <v>37</v>
      </c>
      <c r="D81" s="4">
        <v>27</v>
      </c>
      <c r="E81" s="4">
        <v>7</v>
      </c>
      <c r="F81" s="4">
        <v>1</v>
      </c>
    </row>
    <row r="82" spans="1:6" x14ac:dyDescent="0.25">
      <c r="A82" s="4" t="s">
        <v>591</v>
      </c>
      <c r="B82" s="1" t="s">
        <v>29</v>
      </c>
      <c r="C82" s="4">
        <v>56</v>
      </c>
      <c r="D82" s="4">
        <v>43</v>
      </c>
      <c r="E82" s="4">
        <v>14</v>
      </c>
      <c r="F82" s="4">
        <v>2</v>
      </c>
    </row>
    <row r="83" spans="1:6" x14ac:dyDescent="0.25">
      <c r="A83" s="4" t="s">
        <v>592</v>
      </c>
      <c r="B83" s="1" t="s">
        <v>28</v>
      </c>
      <c r="C83" s="4">
        <v>39</v>
      </c>
      <c r="D83" s="4">
        <v>32</v>
      </c>
      <c r="E83" s="4">
        <v>14</v>
      </c>
      <c r="F83" s="4">
        <v>0</v>
      </c>
    </row>
    <row r="84" spans="1:6" x14ac:dyDescent="0.25">
      <c r="A84" s="4" t="s">
        <v>624</v>
      </c>
      <c r="B84" s="1" t="s">
        <v>189</v>
      </c>
      <c r="C84" s="4">
        <v>9</v>
      </c>
      <c r="D84" s="4">
        <v>7</v>
      </c>
      <c r="E84" s="4">
        <v>2</v>
      </c>
      <c r="F84" s="4">
        <v>2</v>
      </c>
    </row>
    <row r="85" spans="1:6" x14ac:dyDescent="0.25">
      <c r="A85" s="4" t="s">
        <v>593</v>
      </c>
      <c r="B85" s="1" t="s">
        <v>243</v>
      </c>
      <c r="C85" s="4">
        <v>22</v>
      </c>
      <c r="D85" s="4">
        <v>15</v>
      </c>
      <c r="E85" s="4">
        <v>7</v>
      </c>
      <c r="F85" s="4">
        <v>3</v>
      </c>
    </row>
    <row r="86" spans="1:6" x14ac:dyDescent="0.25">
      <c r="A86" s="4" t="s">
        <v>744</v>
      </c>
      <c r="B86" s="1" t="s">
        <v>339</v>
      </c>
      <c r="C86" s="4">
        <v>4</v>
      </c>
      <c r="D86" s="4">
        <v>2</v>
      </c>
      <c r="E86" s="4">
        <v>1</v>
      </c>
      <c r="F86" s="4">
        <v>0</v>
      </c>
    </row>
    <row r="87" spans="1:6" x14ac:dyDescent="0.25">
      <c r="A87" s="4" t="s">
        <v>594</v>
      </c>
      <c r="B87" s="1" t="s">
        <v>31</v>
      </c>
      <c r="C87" s="4">
        <v>39</v>
      </c>
      <c r="D87" s="4">
        <v>35</v>
      </c>
      <c r="E87" s="4">
        <v>17</v>
      </c>
      <c r="F87" s="4">
        <v>4</v>
      </c>
    </row>
    <row r="88" spans="1:6" x14ac:dyDescent="0.25">
      <c r="A88" s="4" t="s">
        <v>595</v>
      </c>
      <c r="B88" s="1" t="s">
        <v>194</v>
      </c>
      <c r="C88" s="4">
        <v>46</v>
      </c>
      <c r="D88" s="4">
        <v>44</v>
      </c>
      <c r="E88" s="4">
        <v>17</v>
      </c>
      <c r="F88" s="4">
        <v>1</v>
      </c>
    </row>
    <row r="89" spans="1:6" x14ac:dyDescent="0.25">
      <c r="A89" s="4" t="s">
        <v>596</v>
      </c>
      <c r="B89" s="1" t="s">
        <v>188</v>
      </c>
      <c r="C89" s="4">
        <v>40</v>
      </c>
      <c r="D89" s="4">
        <v>34</v>
      </c>
      <c r="E89" s="4">
        <v>14</v>
      </c>
      <c r="F89" s="4">
        <v>1</v>
      </c>
    </row>
    <row r="90" spans="1:6" x14ac:dyDescent="0.25">
      <c r="A90" s="4" t="s">
        <v>597</v>
      </c>
      <c r="B90" s="1" t="s">
        <v>543</v>
      </c>
      <c r="C90" s="4">
        <v>54</v>
      </c>
      <c r="D90" s="4">
        <v>43</v>
      </c>
      <c r="E90" s="4">
        <v>11</v>
      </c>
      <c r="F90" s="4">
        <v>2</v>
      </c>
    </row>
    <row r="91" spans="1:6" x14ac:dyDescent="0.25">
      <c r="A91" s="4" t="s">
        <v>598</v>
      </c>
      <c r="B91" s="1" t="s">
        <v>314</v>
      </c>
      <c r="C91" s="4">
        <v>25</v>
      </c>
      <c r="D91" s="4">
        <v>13</v>
      </c>
      <c r="E91" s="4">
        <v>2</v>
      </c>
      <c r="F91" s="4">
        <v>1</v>
      </c>
    </row>
    <row r="92" spans="1:6" x14ac:dyDescent="0.25">
      <c r="A92" s="4" t="s">
        <v>599</v>
      </c>
      <c r="B92" s="1" t="s">
        <v>35</v>
      </c>
      <c r="C92" s="4">
        <v>20</v>
      </c>
      <c r="D92" s="4">
        <v>14</v>
      </c>
      <c r="E92" s="4">
        <v>6</v>
      </c>
      <c r="F92" s="4">
        <v>0</v>
      </c>
    </row>
    <row r="93" spans="1:6" x14ac:dyDescent="0.25">
      <c r="A93" s="4" t="s">
        <v>600</v>
      </c>
      <c r="B93" s="1" t="s">
        <v>183</v>
      </c>
      <c r="C93" s="4">
        <v>19</v>
      </c>
      <c r="D93" s="4">
        <v>17</v>
      </c>
      <c r="E93" s="4">
        <v>11</v>
      </c>
      <c r="F93" s="4">
        <v>0</v>
      </c>
    </row>
    <row r="94" spans="1:6" x14ac:dyDescent="0.25">
      <c r="A94" s="4" t="s">
        <v>601</v>
      </c>
      <c r="B94" s="1" t="s">
        <v>361</v>
      </c>
      <c r="C94" s="4">
        <v>3</v>
      </c>
      <c r="D94" s="4">
        <v>1</v>
      </c>
      <c r="E94" s="4">
        <v>0</v>
      </c>
      <c r="F94" s="4">
        <v>0</v>
      </c>
    </row>
    <row r="95" spans="1:6" x14ac:dyDescent="0.25">
      <c r="A95" s="4" t="s">
        <v>625</v>
      </c>
      <c r="B95" s="1" t="s">
        <v>188</v>
      </c>
      <c r="C95" s="4">
        <v>7</v>
      </c>
      <c r="D95" s="4">
        <v>5</v>
      </c>
      <c r="E95" s="4">
        <v>1</v>
      </c>
      <c r="F95" s="4">
        <v>0</v>
      </c>
    </row>
    <row r="96" spans="1:6" x14ac:dyDescent="0.25">
      <c r="A96" s="4" t="s">
        <v>602</v>
      </c>
      <c r="B96" s="1" t="s">
        <v>543</v>
      </c>
      <c r="C96" s="4">
        <v>38</v>
      </c>
      <c r="D96" s="4">
        <v>21</v>
      </c>
      <c r="E96" s="4">
        <v>6</v>
      </c>
      <c r="F96" s="4">
        <v>3</v>
      </c>
    </row>
    <row r="97" spans="1:6" x14ac:dyDescent="0.25">
      <c r="A97" s="4" t="s">
        <v>603</v>
      </c>
      <c r="B97" s="1" t="s">
        <v>189</v>
      </c>
      <c r="C97" s="4">
        <v>13</v>
      </c>
      <c r="D97" s="4">
        <v>11</v>
      </c>
      <c r="E97" s="4">
        <v>0</v>
      </c>
      <c r="F97" s="4">
        <v>0</v>
      </c>
    </row>
    <row r="98" spans="1:6" x14ac:dyDescent="0.25">
      <c r="A98" s="4" t="s">
        <v>604</v>
      </c>
      <c r="B98" s="1" t="s">
        <v>198</v>
      </c>
      <c r="C98" s="4">
        <v>20</v>
      </c>
      <c r="D98" s="4">
        <v>13</v>
      </c>
      <c r="E98" s="4">
        <v>4</v>
      </c>
      <c r="F98" s="4">
        <v>1</v>
      </c>
    </row>
    <row r="99" spans="1:6" x14ac:dyDescent="0.25">
      <c r="A99" s="4" t="s">
        <v>745</v>
      </c>
      <c r="B99" s="1" t="s">
        <v>184</v>
      </c>
      <c r="C99" s="4">
        <v>14</v>
      </c>
      <c r="D99" s="4">
        <v>13</v>
      </c>
      <c r="E99" s="4">
        <v>8</v>
      </c>
      <c r="F99" s="4">
        <v>1</v>
      </c>
    </row>
    <row r="100" spans="1:6" x14ac:dyDescent="0.25">
      <c r="A100" s="4" t="s">
        <v>746</v>
      </c>
      <c r="B100" s="1" t="s">
        <v>28</v>
      </c>
      <c r="C100" s="4">
        <v>28</v>
      </c>
      <c r="D100" s="4">
        <v>18</v>
      </c>
      <c r="E100" s="4">
        <v>4</v>
      </c>
      <c r="F100" s="4">
        <v>0</v>
      </c>
    </row>
    <row r="101" spans="1:6" x14ac:dyDescent="0.25">
      <c r="A101" s="4" t="s">
        <v>747</v>
      </c>
      <c r="B101" s="1" t="s">
        <v>418</v>
      </c>
      <c r="C101" s="4">
        <v>29</v>
      </c>
      <c r="D101" s="4">
        <v>14</v>
      </c>
      <c r="E101" s="4">
        <v>4</v>
      </c>
      <c r="F101" s="4">
        <v>0</v>
      </c>
    </row>
    <row r="102" spans="1:6" x14ac:dyDescent="0.25">
      <c r="A102" s="4" t="s">
        <v>748</v>
      </c>
      <c r="B102" s="1" t="s">
        <v>35</v>
      </c>
      <c r="C102" s="4">
        <v>5</v>
      </c>
      <c r="D102" s="4">
        <v>2</v>
      </c>
      <c r="E102" s="4">
        <v>0</v>
      </c>
      <c r="F102" s="4">
        <v>0</v>
      </c>
    </row>
    <row r="103" spans="1:6" x14ac:dyDescent="0.25">
      <c r="A103" s="4" t="s">
        <v>749</v>
      </c>
      <c r="B103" s="1" t="s">
        <v>35</v>
      </c>
      <c r="C103" s="4">
        <v>9</v>
      </c>
      <c r="D103" s="4">
        <v>8</v>
      </c>
      <c r="E103" s="4">
        <v>1</v>
      </c>
      <c r="F103" s="4">
        <v>1</v>
      </c>
    </row>
    <row r="104" spans="1:6" x14ac:dyDescent="0.25">
      <c r="A104" s="4" t="s">
        <v>750</v>
      </c>
      <c r="B104" s="1" t="s">
        <v>650</v>
      </c>
      <c r="C104" s="4">
        <v>24</v>
      </c>
      <c r="D104" s="4">
        <v>10</v>
      </c>
      <c r="E104" s="4">
        <v>4</v>
      </c>
      <c r="F104" s="4">
        <v>1</v>
      </c>
    </row>
    <row r="105" spans="1:6" x14ac:dyDescent="0.25">
      <c r="A105" s="4" t="s">
        <v>751</v>
      </c>
      <c r="B105" s="1" t="s">
        <v>653</v>
      </c>
      <c r="C105" s="4">
        <v>52</v>
      </c>
      <c r="D105" s="4">
        <v>40</v>
      </c>
      <c r="E105" s="4">
        <v>1</v>
      </c>
      <c r="F105" s="4">
        <v>1</v>
      </c>
    </row>
    <row r="106" spans="1:6" x14ac:dyDescent="0.25">
      <c r="A106" s="4" t="s">
        <v>752</v>
      </c>
      <c r="B106" s="1" t="s">
        <v>179</v>
      </c>
      <c r="C106" s="4">
        <v>16</v>
      </c>
      <c r="D106" s="4">
        <v>11</v>
      </c>
      <c r="E106" s="4">
        <v>1</v>
      </c>
      <c r="F106" s="4">
        <v>2</v>
      </c>
    </row>
    <row r="107" spans="1:6" x14ac:dyDescent="0.25">
      <c r="A107" s="4" t="s">
        <v>753</v>
      </c>
      <c r="B107" s="1" t="s">
        <v>186</v>
      </c>
      <c r="C107" s="4">
        <v>16</v>
      </c>
      <c r="D107" s="4">
        <v>12</v>
      </c>
      <c r="E107" s="4">
        <v>2</v>
      </c>
      <c r="F107" s="4">
        <v>0</v>
      </c>
    </row>
    <row r="108" spans="1:6" x14ac:dyDescent="0.25">
      <c r="A108" s="4" t="s">
        <v>754</v>
      </c>
      <c r="B108" s="1">
        <v>0</v>
      </c>
      <c r="C108" s="4">
        <v>14</v>
      </c>
      <c r="D108" s="4">
        <v>7</v>
      </c>
      <c r="E108" s="4">
        <v>3</v>
      </c>
      <c r="F108" s="4">
        <v>1</v>
      </c>
    </row>
    <row r="109" spans="1:6" x14ac:dyDescent="0.25">
      <c r="A109" s="4" t="s">
        <v>755</v>
      </c>
      <c r="B109" s="1" t="s">
        <v>184</v>
      </c>
      <c r="C109" s="4">
        <v>9</v>
      </c>
      <c r="D109" s="4">
        <v>9</v>
      </c>
      <c r="E109" s="4">
        <v>0</v>
      </c>
      <c r="F109" s="4">
        <v>0</v>
      </c>
    </row>
    <row r="110" spans="1:6" x14ac:dyDescent="0.25">
      <c r="A110" s="4" t="s">
        <v>756</v>
      </c>
      <c r="B110" s="1" t="s">
        <v>668</v>
      </c>
      <c r="C110" s="4">
        <v>32</v>
      </c>
      <c r="D110" s="4">
        <v>25</v>
      </c>
      <c r="E110" s="4">
        <v>5</v>
      </c>
      <c r="F110" s="4">
        <v>0</v>
      </c>
    </row>
    <row r="111" spans="1:6" x14ac:dyDescent="0.25">
      <c r="A111" s="4" t="s">
        <v>757</v>
      </c>
      <c r="B111" s="1" t="s">
        <v>179</v>
      </c>
      <c r="C111" s="4">
        <v>23</v>
      </c>
      <c r="D111" s="4">
        <v>14</v>
      </c>
      <c r="E111" s="4">
        <v>1</v>
      </c>
      <c r="F111" s="4">
        <v>1</v>
      </c>
    </row>
    <row r="112" spans="1:6" x14ac:dyDescent="0.25">
      <c r="A112" s="4" t="s">
        <v>758</v>
      </c>
      <c r="B112" s="1" t="s">
        <v>28</v>
      </c>
      <c r="C112" s="4">
        <v>34</v>
      </c>
      <c r="D112" s="4">
        <v>21</v>
      </c>
      <c r="E112" s="4">
        <v>9</v>
      </c>
      <c r="F112" s="4">
        <v>3</v>
      </c>
    </row>
    <row r="113" spans="1:6" x14ac:dyDescent="0.25">
      <c r="A113" s="4" t="s">
        <v>759</v>
      </c>
      <c r="B113" s="1" t="s">
        <v>317</v>
      </c>
      <c r="C113" s="4">
        <v>34</v>
      </c>
      <c r="D113" s="4">
        <v>31</v>
      </c>
      <c r="E113" s="4">
        <v>3</v>
      </c>
      <c r="F113" s="4">
        <v>0</v>
      </c>
    </row>
    <row r="114" spans="1:6" x14ac:dyDescent="0.25">
      <c r="A114" s="4" t="s">
        <v>760</v>
      </c>
      <c r="B114" s="1" t="s">
        <v>188</v>
      </c>
      <c r="C114" s="4">
        <v>28</v>
      </c>
      <c r="D114" s="4">
        <v>23</v>
      </c>
      <c r="E114" s="4">
        <v>3</v>
      </c>
      <c r="F114" s="4">
        <v>0</v>
      </c>
    </row>
    <row r="115" spans="1:6" x14ac:dyDescent="0.25">
      <c r="A115" s="4" t="s">
        <v>761</v>
      </c>
      <c r="B115" s="1" t="s">
        <v>190</v>
      </c>
      <c r="C115" s="4">
        <v>27</v>
      </c>
      <c r="D115" s="4">
        <v>24</v>
      </c>
      <c r="E115" s="4">
        <v>1</v>
      </c>
      <c r="F115" s="4">
        <v>0</v>
      </c>
    </row>
    <row r="116" spans="1:6" x14ac:dyDescent="0.25">
      <c r="A116" s="4" t="s">
        <v>762</v>
      </c>
      <c r="B116" s="1" t="s">
        <v>179</v>
      </c>
      <c r="C116" s="4">
        <v>69</v>
      </c>
      <c r="D116" s="4">
        <v>52</v>
      </c>
      <c r="E116" s="4">
        <v>8</v>
      </c>
      <c r="F116" s="4">
        <v>0</v>
      </c>
    </row>
    <row r="117" spans="1:6" x14ac:dyDescent="0.25">
      <c r="A117" s="4" t="s">
        <v>763</v>
      </c>
      <c r="B117" s="1" t="s">
        <v>684</v>
      </c>
      <c r="C117" s="4">
        <v>65</v>
      </c>
      <c r="D117" s="4">
        <v>54</v>
      </c>
      <c r="E117" s="4">
        <v>12</v>
      </c>
      <c r="F117" s="4">
        <v>1</v>
      </c>
    </row>
    <row r="118" spans="1:6" x14ac:dyDescent="0.25">
      <c r="A118" s="4" t="s">
        <v>764</v>
      </c>
      <c r="B118" s="1" t="s">
        <v>374</v>
      </c>
      <c r="C118" s="4">
        <v>17</v>
      </c>
      <c r="D118" s="4">
        <v>12</v>
      </c>
      <c r="E118" s="4">
        <v>1</v>
      </c>
      <c r="F118" s="4">
        <v>0</v>
      </c>
    </row>
    <row r="119" spans="1:6" x14ac:dyDescent="0.25">
      <c r="A119" s="4" t="s">
        <v>765</v>
      </c>
      <c r="B119" s="1" t="s">
        <v>337</v>
      </c>
      <c r="C119" s="4">
        <v>57</v>
      </c>
      <c r="D119" s="4">
        <v>41</v>
      </c>
      <c r="E119" s="4">
        <v>12</v>
      </c>
      <c r="F119" s="4">
        <v>6</v>
      </c>
    </row>
    <row r="120" spans="1:6" x14ac:dyDescent="0.25">
      <c r="A120" s="4" t="s">
        <v>766</v>
      </c>
      <c r="B120" s="1" t="s">
        <v>695</v>
      </c>
      <c r="C120" s="4">
        <v>38</v>
      </c>
      <c r="D120" s="4">
        <v>32</v>
      </c>
      <c r="E120" s="4">
        <v>4</v>
      </c>
      <c r="F120" s="4">
        <v>0</v>
      </c>
    </row>
    <row r="121" spans="1:6" x14ac:dyDescent="0.25">
      <c r="A121" s="4" t="s">
        <v>767</v>
      </c>
      <c r="B121" s="1" t="s">
        <v>194</v>
      </c>
      <c r="C121" s="4">
        <v>62</v>
      </c>
      <c r="D121" s="4">
        <v>51</v>
      </c>
      <c r="E121" s="4">
        <v>14</v>
      </c>
      <c r="F121" s="4">
        <v>0</v>
      </c>
    </row>
    <row r="122" spans="1:6" x14ac:dyDescent="0.25">
      <c r="A122" s="4" t="s">
        <v>768</v>
      </c>
      <c r="B122" s="1" t="s">
        <v>179</v>
      </c>
      <c r="C122" s="4">
        <v>12</v>
      </c>
      <c r="D122" s="4">
        <v>11</v>
      </c>
      <c r="E122" s="4">
        <v>3</v>
      </c>
      <c r="F122" s="4">
        <v>0</v>
      </c>
    </row>
    <row r="123" spans="1:6" x14ac:dyDescent="0.25">
      <c r="A123" s="4" t="s">
        <v>769</v>
      </c>
      <c r="B123" s="1" t="s">
        <v>703</v>
      </c>
      <c r="C123" s="4">
        <v>35</v>
      </c>
      <c r="D123" s="4">
        <v>30</v>
      </c>
      <c r="E123" s="4">
        <v>3</v>
      </c>
      <c r="F123" s="4">
        <v>3</v>
      </c>
    </row>
    <row r="124" spans="1:6" x14ac:dyDescent="0.25">
      <c r="A124" s="4" t="s">
        <v>770</v>
      </c>
      <c r="B124" s="1" t="s">
        <v>314</v>
      </c>
      <c r="C124" s="4">
        <v>50</v>
      </c>
      <c r="D124" s="4">
        <v>47</v>
      </c>
      <c r="E124" s="4">
        <v>9</v>
      </c>
      <c r="F124" s="4">
        <v>5</v>
      </c>
    </row>
    <row r="125" spans="1:6" x14ac:dyDescent="0.25">
      <c r="A125" s="4" t="s">
        <v>771</v>
      </c>
      <c r="B125" s="1" t="s">
        <v>35</v>
      </c>
      <c r="C125" s="4">
        <v>17</v>
      </c>
      <c r="D125" s="4">
        <v>8</v>
      </c>
      <c r="E125" s="4">
        <v>2</v>
      </c>
      <c r="F125" s="4">
        <v>0</v>
      </c>
    </row>
    <row r="126" spans="1:6" x14ac:dyDescent="0.25">
      <c r="A126" s="4" t="s">
        <v>772</v>
      </c>
      <c r="B126" s="1" t="s">
        <v>658</v>
      </c>
      <c r="C126" s="4">
        <v>31</v>
      </c>
      <c r="D126" s="4">
        <v>28</v>
      </c>
      <c r="E126" s="4">
        <v>7</v>
      </c>
      <c r="F126" s="4">
        <v>0</v>
      </c>
    </row>
    <row r="127" spans="1:6" x14ac:dyDescent="0.25">
      <c r="A127" s="4" t="s">
        <v>773</v>
      </c>
      <c r="B127" s="1" t="s">
        <v>35</v>
      </c>
      <c r="C127" s="4">
        <v>13</v>
      </c>
      <c r="D127" s="4">
        <v>10</v>
      </c>
      <c r="E127" s="4">
        <v>1</v>
      </c>
      <c r="F127" s="4">
        <v>0</v>
      </c>
    </row>
    <row r="128" spans="1:6" x14ac:dyDescent="0.25">
      <c r="A128" s="4" t="s">
        <v>774</v>
      </c>
      <c r="B128" s="1" t="s">
        <v>31</v>
      </c>
      <c r="C128" s="4">
        <v>22</v>
      </c>
      <c r="D128" s="4">
        <v>15</v>
      </c>
      <c r="E128" s="4">
        <v>3</v>
      </c>
      <c r="F128" s="4">
        <v>0</v>
      </c>
    </row>
    <row r="129" spans="1:6" x14ac:dyDescent="0.25">
      <c r="A129" s="4" t="s">
        <v>775</v>
      </c>
      <c r="B129" s="1" t="s">
        <v>543</v>
      </c>
      <c r="C129" s="4">
        <v>21</v>
      </c>
      <c r="D129" s="4">
        <v>17</v>
      </c>
      <c r="E129" s="4">
        <v>5</v>
      </c>
      <c r="F129" s="4">
        <v>3</v>
      </c>
    </row>
    <row r="130" spans="1:6" x14ac:dyDescent="0.25">
      <c r="A130" s="4" t="s">
        <v>776</v>
      </c>
      <c r="B130" s="1" t="s">
        <v>184</v>
      </c>
      <c r="C130" s="4">
        <v>17</v>
      </c>
      <c r="D130" s="4">
        <v>11</v>
      </c>
      <c r="E130" s="4">
        <v>0</v>
      </c>
      <c r="F130" s="4">
        <v>0</v>
      </c>
    </row>
    <row r="131" spans="1:6" x14ac:dyDescent="0.25">
      <c r="A131" s="4" t="s">
        <v>777</v>
      </c>
      <c r="B131" s="1" t="s">
        <v>198</v>
      </c>
      <c r="C131" s="4">
        <v>38</v>
      </c>
      <c r="D131" s="4">
        <v>29</v>
      </c>
      <c r="E131" s="4">
        <v>6</v>
      </c>
      <c r="F131" s="4">
        <v>2</v>
      </c>
    </row>
    <row r="132" spans="1:6" x14ac:dyDescent="0.25">
      <c r="A132" s="4" t="s">
        <v>778</v>
      </c>
      <c r="B132" s="1" t="s">
        <v>188</v>
      </c>
      <c r="C132" s="4">
        <v>12</v>
      </c>
      <c r="D132" s="4">
        <v>10</v>
      </c>
      <c r="E132" s="4">
        <v>3</v>
      </c>
      <c r="F132" s="4">
        <v>2</v>
      </c>
    </row>
    <row r="133" spans="1:6" x14ac:dyDescent="0.25">
      <c r="A133" s="4" t="s">
        <v>779</v>
      </c>
      <c r="B133" s="1" t="s">
        <v>543</v>
      </c>
      <c r="C133" s="4">
        <v>40</v>
      </c>
      <c r="D133" s="4">
        <v>22</v>
      </c>
      <c r="E133" s="4">
        <v>8</v>
      </c>
      <c r="F133" s="4">
        <v>1</v>
      </c>
    </row>
    <row r="134" spans="1:6" x14ac:dyDescent="0.25">
      <c r="A134" s="4" t="s">
        <v>780</v>
      </c>
      <c r="B134" s="1" t="s">
        <v>395</v>
      </c>
      <c r="C134" s="4">
        <v>20</v>
      </c>
      <c r="D134" s="4">
        <v>17</v>
      </c>
      <c r="E134" s="4">
        <v>2</v>
      </c>
      <c r="F134" s="4">
        <v>0</v>
      </c>
    </row>
    <row r="135" spans="1:6" x14ac:dyDescent="0.25">
      <c r="A135" s="4" t="s">
        <v>781</v>
      </c>
      <c r="B135" s="1" t="s">
        <v>178</v>
      </c>
      <c r="C135" s="4">
        <v>39</v>
      </c>
      <c r="D135" s="4">
        <v>28</v>
      </c>
      <c r="E135" s="4">
        <v>5</v>
      </c>
      <c r="F135" s="4">
        <v>0</v>
      </c>
    </row>
    <row r="136" spans="1:6" x14ac:dyDescent="0.25">
      <c r="A136" s="4" t="s">
        <v>782</v>
      </c>
      <c r="B136" s="1" t="s">
        <v>188</v>
      </c>
      <c r="C136" s="4">
        <v>42</v>
      </c>
      <c r="D136" s="4">
        <v>33</v>
      </c>
      <c r="E136" s="4">
        <v>3</v>
      </c>
      <c r="F136" s="4">
        <v>0</v>
      </c>
    </row>
    <row r="137" spans="1:6" x14ac:dyDescent="0.25">
      <c r="A137" s="4" t="s">
        <v>783</v>
      </c>
      <c r="B137" s="1" t="s">
        <v>556</v>
      </c>
      <c r="C137" s="4">
        <v>112</v>
      </c>
      <c r="D137" s="4">
        <v>79</v>
      </c>
      <c r="E137" s="4">
        <v>13</v>
      </c>
      <c r="F137" s="4">
        <v>1</v>
      </c>
    </row>
    <row r="138" spans="1:6" x14ac:dyDescent="0.25">
      <c r="A138" s="4" t="s">
        <v>784</v>
      </c>
      <c r="B138" s="1" t="s">
        <v>666</v>
      </c>
      <c r="C138" s="4">
        <v>61</v>
      </c>
      <c r="D138" s="4">
        <v>52</v>
      </c>
      <c r="E138" s="4">
        <v>9</v>
      </c>
      <c r="F138" s="4">
        <v>1</v>
      </c>
    </row>
    <row r="139" spans="1:6" x14ac:dyDescent="0.25">
      <c r="A139" s="4" t="s">
        <v>785</v>
      </c>
      <c r="B139" s="1" t="s">
        <v>182</v>
      </c>
      <c r="C139" s="4">
        <v>48</v>
      </c>
      <c r="D139" s="4">
        <v>39</v>
      </c>
      <c r="E139" s="4">
        <v>13</v>
      </c>
      <c r="F139" s="4">
        <v>3</v>
      </c>
    </row>
    <row r="140" spans="1:6" x14ac:dyDescent="0.25">
      <c r="A140" s="4" t="s">
        <v>786</v>
      </c>
      <c r="B140" s="1" t="s">
        <v>395</v>
      </c>
      <c r="C140" s="4">
        <v>30</v>
      </c>
      <c r="D140" s="4">
        <v>24</v>
      </c>
      <c r="E140" s="4">
        <v>1</v>
      </c>
      <c r="F140" s="4">
        <v>0</v>
      </c>
    </row>
    <row r="141" spans="1:6" x14ac:dyDescent="0.25">
      <c r="A141" s="4" t="s">
        <v>787</v>
      </c>
      <c r="B141" s="1" t="s">
        <v>212</v>
      </c>
      <c r="C141" s="4">
        <v>64</v>
      </c>
      <c r="D141" s="4">
        <v>47</v>
      </c>
      <c r="E141" s="4">
        <v>8</v>
      </c>
      <c r="F141" s="4">
        <v>1</v>
      </c>
    </row>
    <row r="142" spans="1:6" x14ac:dyDescent="0.25">
      <c r="A142" s="4" t="s">
        <v>971</v>
      </c>
      <c r="B142" s="1" t="s">
        <v>184</v>
      </c>
      <c r="C142" s="4">
        <v>14</v>
      </c>
      <c r="D142" s="4">
        <v>13</v>
      </c>
      <c r="E142" s="4">
        <v>8</v>
      </c>
      <c r="F142" s="4">
        <v>1</v>
      </c>
    </row>
    <row r="143" spans="1:6" x14ac:dyDescent="0.25">
      <c r="A143" s="4" t="s">
        <v>972</v>
      </c>
      <c r="B143" s="1" t="s">
        <v>184</v>
      </c>
      <c r="C143" s="4">
        <v>19</v>
      </c>
      <c r="D143" s="4">
        <v>11</v>
      </c>
      <c r="E143" s="4">
        <v>3</v>
      </c>
      <c r="F143" s="4">
        <v>0</v>
      </c>
    </row>
    <row r="144" spans="1:6" x14ac:dyDescent="0.25">
      <c r="A144" s="4" t="s">
        <v>788</v>
      </c>
      <c r="B144" s="1" t="s">
        <v>418</v>
      </c>
      <c r="C144" s="4">
        <v>32</v>
      </c>
      <c r="D144" s="4">
        <v>18</v>
      </c>
      <c r="E144" s="4">
        <v>5</v>
      </c>
      <c r="F144" s="4">
        <v>0</v>
      </c>
    </row>
    <row r="145" spans="1:6" x14ac:dyDescent="0.25">
      <c r="A145" s="4" t="s">
        <v>973</v>
      </c>
      <c r="B145" s="1" t="s">
        <v>188</v>
      </c>
      <c r="C145" s="4">
        <v>12</v>
      </c>
      <c r="D145" s="4">
        <v>10</v>
      </c>
      <c r="E145" s="4">
        <v>3</v>
      </c>
      <c r="F145" s="4">
        <v>2</v>
      </c>
    </row>
    <row r="146" spans="1:6" x14ac:dyDescent="0.25">
      <c r="A146" s="4" t="s">
        <v>974</v>
      </c>
      <c r="B146" s="1" t="s">
        <v>543</v>
      </c>
      <c r="C146" s="4">
        <v>16</v>
      </c>
      <c r="D146" s="4">
        <v>12</v>
      </c>
      <c r="E146" s="4">
        <v>4</v>
      </c>
      <c r="F146" s="4">
        <v>0</v>
      </c>
    </row>
    <row r="147" spans="1:6" x14ac:dyDescent="0.25">
      <c r="A147" s="4" t="s">
        <v>975</v>
      </c>
      <c r="B147" s="1" t="s">
        <v>30</v>
      </c>
      <c r="C147" s="4">
        <v>31</v>
      </c>
      <c r="D147" s="4">
        <v>24</v>
      </c>
      <c r="E147" s="4">
        <v>0</v>
      </c>
      <c r="F147" s="4">
        <v>0</v>
      </c>
    </row>
    <row r="148" spans="1:6" x14ac:dyDescent="0.25">
      <c r="A148" s="4" t="s">
        <v>976</v>
      </c>
      <c r="B148" s="1" t="s">
        <v>179</v>
      </c>
      <c r="C148" s="4">
        <v>16</v>
      </c>
      <c r="D148" s="4">
        <v>11</v>
      </c>
      <c r="E148" s="4">
        <v>1</v>
      </c>
      <c r="F148" s="4">
        <v>2</v>
      </c>
    </row>
    <row r="149" spans="1:6" x14ac:dyDescent="0.25">
      <c r="A149" s="4" t="s">
        <v>977</v>
      </c>
      <c r="B149" s="1" t="s">
        <v>188</v>
      </c>
      <c r="C149" s="4">
        <v>6</v>
      </c>
      <c r="D149" s="4">
        <v>5</v>
      </c>
      <c r="E149" s="4">
        <v>0</v>
      </c>
      <c r="F149" s="4">
        <v>0</v>
      </c>
    </row>
    <row r="150" spans="1:6" x14ac:dyDescent="0.25">
      <c r="A150" s="4" t="s">
        <v>978</v>
      </c>
      <c r="B150" s="1" t="s">
        <v>186</v>
      </c>
      <c r="C150" s="4">
        <v>5</v>
      </c>
      <c r="D150" s="4">
        <v>2</v>
      </c>
      <c r="E150" s="4">
        <v>1</v>
      </c>
      <c r="F150" s="4">
        <v>1</v>
      </c>
    </row>
    <row r="151" spans="1:6" x14ac:dyDescent="0.25">
      <c r="A151" s="4" t="s">
        <v>979</v>
      </c>
      <c r="B151" s="1" t="s">
        <v>395</v>
      </c>
      <c r="C151" s="4">
        <v>11</v>
      </c>
      <c r="D151" s="4">
        <v>8</v>
      </c>
      <c r="E151" s="4">
        <v>2</v>
      </c>
      <c r="F151" s="4">
        <v>0</v>
      </c>
    </row>
    <row r="152" spans="1:6" x14ac:dyDescent="0.25">
      <c r="A152" s="4" t="s">
        <v>980</v>
      </c>
      <c r="B152" s="1" t="s">
        <v>212</v>
      </c>
      <c r="C152" s="4">
        <v>25</v>
      </c>
      <c r="D152" s="4">
        <v>19</v>
      </c>
      <c r="E152" s="4">
        <v>3</v>
      </c>
      <c r="F152" s="4">
        <v>1</v>
      </c>
    </row>
    <row r="153" spans="1:6" x14ac:dyDescent="0.25">
      <c r="A153" s="4" t="s">
        <v>981</v>
      </c>
      <c r="B153" s="1" t="s">
        <v>179</v>
      </c>
      <c r="C153" s="4">
        <v>15</v>
      </c>
      <c r="D153" s="4">
        <v>10</v>
      </c>
      <c r="E153" s="4">
        <v>1</v>
      </c>
      <c r="F153" s="4">
        <v>0</v>
      </c>
    </row>
    <row r="154" spans="1:6" x14ac:dyDescent="0.25">
      <c r="A154" s="4" t="s">
        <v>982</v>
      </c>
      <c r="B154" s="1" t="s">
        <v>28</v>
      </c>
      <c r="C154" s="4">
        <v>25</v>
      </c>
      <c r="D154" s="4">
        <v>13</v>
      </c>
      <c r="E154" s="4">
        <v>6</v>
      </c>
      <c r="F154" s="4">
        <v>1</v>
      </c>
    </row>
    <row r="155" spans="1:6" x14ac:dyDescent="0.25">
      <c r="A155" s="4" t="s">
        <v>983</v>
      </c>
      <c r="B155" s="1" t="s">
        <v>317</v>
      </c>
      <c r="C155" s="4">
        <v>34</v>
      </c>
      <c r="D155" s="4">
        <v>31</v>
      </c>
      <c r="E155" s="4">
        <v>3</v>
      </c>
      <c r="F155" s="4">
        <v>0</v>
      </c>
    </row>
    <row r="156" spans="1:6" x14ac:dyDescent="0.25">
      <c r="A156" s="4" t="s">
        <v>789</v>
      </c>
      <c r="B156" s="1" t="s">
        <v>35</v>
      </c>
      <c r="C156" s="4">
        <v>29</v>
      </c>
      <c r="D156" s="4">
        <v>22</v>
      </c>
      <c r="E156" s="4">
        <v>2</v>
      </c>
      <c r="F156" s="4">
        <v>2</v>
      </c>
    </row>
    <row r="157" spans="1:6" x14ac:dyDescent="0.25">
      <c r="A157" s="4" t="s">
        <v>984</v>
      </c>
      <c r="B157" s="1" t="s">
        <v>182</v>
      </c>
      <c r="C157" s="4">
        <v>29</v>
      </c>
      <c r="D157" s="4">
        <v>27</v>
      </c>
      <c r="E157" s="4">
        <v>2</v>
      </c>
      <c r="F157" s="4">
        <v>0</v>
      </c>
    </row>
    <row r="158" spans="1:6" x14ac:dyDescent="0.25">
      <c r="A158" s="4" t="s">
        <v>985</v>
      </c>
      <c r="B158" s="1" t="s">
        <v>556</v>
      </c>
      <c r="C158" s="4">
        <v>50</v>
      </c>
      <c r="D158" s="4">
        <v>34</v>
      </c>
      <c r="E158" s="4">
        <v>6</v>
      </c>
      <c r="F158" s="4">
        <v>1</v>
      </c>
    </row>
    <row r="159" spans="1:6" x14ac:dyDescent="0.25">
      <c r="A159" s="4" t="s">
        <v>986</v>
      </c>
      <c r="B159" s="1" t="s">
        <v>212</v>
      </c>
      <c r="C159" s="4">
        <v>43</v>
      </c>
      <c r="D159" s="4">
        <v>34</v>
      </c>
      <c r="E159" s="4">
        <v>10</v>
      </c>
      <c r="F159" s="4">
        <v>1</v>
      </c>
    </row>
    <row r="160" spans="1:6" x14ac:dyDescent="0.25">
      <c r="A160" s="4" t="s">
        <v>987</v>
      </c>
      <c r="B160" s="1" t="s">
        <v>733</v>
      </c>
      <c r="C160" s="4">
        <v>7</v>
      </c>
      <c r="D160" s="4">
        <v>5</v>
      </c>
      <c r="E160" s="4">
        <v>0</v>
      </c>
      <c r="F160" s="4">
        <v>0</v>
      </c>
    </row>
    <row r="161" spans="1:6" x14ac:dyDescent="0.25">
      <c r="A161" s="4" t="s">
        <v>988</v>
      </c>
      <c r="B161" s="1" t="s">
        <v>212</v>
      </c>
      <c r="C161" s="4">
        <v>28</v>
      </c>
      <c r="D161" s="4">
        <v>19</v>
      </c>
      <c r="E161" s="4">
        <v>6</v>
      </c>
      <c r="F161" s="4">
        <v>4</v>
      </c>
    </row>
    <row r="162" spans="1:6" x14ac:dyDescent="0.25">
      <c r="A162" s="4" t="s">
        <v>989</v>
      </c>
      <c r="B162" s="1" t="s">
        <v>666</v>
      </c>
      <c r="C162" s="4">
        <v>23</v>
      </c>
      <c r="D162" s="4">
        <v>20</v>
      </c>
      <c r="E162" s="4">
        <v>5</v>
      </c>
      <c r="F162" s="4">
        <v>1</v>
      </c>
    </row>
    <row r="163" spans="1:6" x14ac:dyDescent="0.25">
      <c r="A163" s="4" t="s">
        <v>990</v>
      </c>
      <c r="B163" s="1" t="s">
        <v>188</v>
      </c>
      <c r="C163" s="4">
        <v>31</v>
      </c>
      <c r="D163" s="4">
        <v>25</v>
      </c>
      <c r="E163" s="4">
        <v>10</v>
      </c>
      <c r="F163" s="4">
        <v>0</v>
      </c>
    </row>
    <row r="164" spans="1:6" x14ac:dyDescent="0.25">
      <c r="A164" s="4" t="s">
        <v>790</v>
      </c>
      <c r="B164" s="1" t="s">
        <v>212</v>
      </c>
      <c r="C164" s="4">
        <v>40</v>
      </c>
      <c r="D164" s="4">
        <v>31</v>
      </c>
      <c r="E164" s="4">
        <v>7</v>
      </c>
      <c r="F164" s="4">
        <v>3</v>
      </c>
    </row>
    <row r="165" spans="1:6" x14ac:dyDescent="0.25">
      <c r="A165" s="4" t="s">
        <v>991</v>
      </c>
      <c r="B165" s="1" t="s">
        <v>703</v>
      </c>
      <c r="C165" s="4">
        <v>35</v>
      </c>
      <c r="D165" s="4">
        <v>30</v>
      </c>
      <c r="E165" s="4">
        <v>3</v>
      </c>
      <c r="F165" s="4">
        <v>3</v>
      </c>
    </row>
    <row r="166" spans="1:6" x14ac:dyDescent="0.25">
      <c r="A166" s="4" t="s">
        <v>992</v>
      </c>
      <c r="B166" s="1" t="s">
        <v>716</v>
      </c>
      <c r="C166" s="4">
        <v>27</v>
      </c>
      <c r="D166" s="4">
        <v>24</v>
      </c>
      <c r="E166" s="4">
        <v>4</v>
      </c>
      <c r="F166" s="4">
        <v>3</v>
      </c>
    </row>
    <row r="167" spans="1:6" x14ac:dyDescent="0.25">
      <c r="A167" s="4" t="s">
        <v>993</v>
      </c>
      <c r="B167" s="1" t="s">
        <v>35</v>
      </c>
      <c r="C167" s="4">
        <v>15</v>
      </c>
      <c r="D167" s="4">
        <v>7</v>
      </c>
      <c r="E167" s="4">
        <v>2</v>
      </c>
      <c r="F167" s="4">
        <v>0</v>
      </c>
    </row>
    <row r="168" spans="1:6" x14ac:dyDescent="0.25">
      <c r="A168" s="4" t="s">
        <v>994</v>
      </c>
      <c r="B168" s="1" t="s">
        <v>183</v>
      </c>
      <c r="C168" s="4">
        <v>18</v>
      </c>
      <c r="D168" s="4">
        <v>17</v>
      </c>
      <c r="E168" s="4">
        <v>3</v>
      </c>
      <c r="F168" s="4">
        <v>0</v>
      </c>
    </row>
    <row r="169" spans="1:6" x14ac:dyDescent="0.25">
      <c r="A169" s="4" t="s">
        <v>995</v>
      </c>
      <c r="B169" s="1" t="s">
        <v>35</v>
      </c>
      <c r="C169" s="4">
        <v>8</v>
      </c>
      <c r="D169" s="4">
        <v>5</v>
      </c>
      <c r="E169" s="4">
        <v>1</v>
      </c>
      <c r="F169" s="4">
        <v>0</v>
      </c>
    </row>
    <row r="170" spans="1:6" x14ac:dyDescent="0.25">
      <c r="A170" s="4" t="s">
        <v>996</v>
      </c>
      <c r="B170" s="1" t="s">
        <v>31</v>
      </c>
      <c r="C170" s="4">
        <v>22</v>
      </c>
      <c r="D170" s="4">
        <v>15</v>
      </c>
      <c r="E170" s="4">
        <v>3</v>
      </c>
      <c r="F170" s="4">
        <v>0</v>
      </c>
    </row>
    <row r="171" spans="1:6" x14ac:dyDescent="0.25">
      <c r="A171" s="4" t="s">
        <v>791</v>
      </c>
      <c r="B171" s="1" t="s">
        <v>543</v>
      </c>
      <c r="C171" s="4">
        <v>34</v>
      </c>
      <c r="D171" s="4">
        <v>20</v>
      </c>
      <c r="E171" s="4">
        <v>5</v>
      </c>
      <c r="F171" s="4">
        <v>3</v>
      </c>
    </row>
    <row r="172" spans="1:6" x14ac:dyDescent="0.25">
      <c r="A172" s="4" t="s">
        <v>997</v>
      </c>
      <c r="B172" s="1" t="s">
        <v>395</v>
      </c>
      <c r="C172" s="4">
        <v>13</v>
      </c>
      <c r="D172" s="4">
        <v>13</v>
      </c>
      <c r="E172" s="4">
        <v>1</v>
      </c>
      <c r="F172" s="4">
        <v>0</v>
      </c>
    </row>
    <row r="173" spans="1:6" x14ac:dyDescent="0.25">
      <c r="A173" s="4" t="s">
        <v>998</v>
      </c>
      <c r="B173" s="1" t="s">
        <v>698</v>
      </c>
      <c r="C173" s="4">
        <v>13</v>
      </c>
      <c r="D173" s="4">
        <v>10</v>
      </c>
      <c r="E173" s="4">
        <v>3</v>
      </c>
      <c r="F173" s="4">
        <v>2</v>
      </c>
    </row>
  </sheetData>
  <pageMargins left="0.7" right="0.7" top="0.75" bottom="0.7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474</v>
      </c>
      <c r="C1" s="42" t="s">
        <v>473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2015:12:4:3:0:XINZHUANG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2015:12:5:3:0:XINZHUANG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2016:1:2:3:0:XINZHUANG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2016:1:3:3:0:XINZHUANG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144</v>
      </c>
      <c r="C7" s="40" t="s">
        <v>872</v>
      </c>
      <c r="D7" s="2" t="str">
        <f>CONCATENATE(YEAR,":",MONTH,":",WEEK,":",WEEKDAY,":",$A7,":",$B7)</f>
        <v>2016:3:3:3:0:SIYUAN_E</v>
      </c>
      <c r="E7" s="2">
        <f>MATCH($D7,DATA_BY_COMP!$A:$A,0)</f>
        <v>441</v>
      </c>
      <c r="F7" s="2" t="str">
        <f>IFERROR(INDEX(DATA_BY_COMP!$A:$AA,$E7,MATCH(F$6,DATA_BY_COMP!$A$1:$AA$1,0)), "")</f>
        <v>ADVANCED/INTERMEDIATE</v>
      </c>
      <c r="G7" s="7">
        <f>IFERROR(INDEX(DATA_BY_COMP!$A:$AA,$E7,MATCH(G$6,DATA_BY_COMP!$A$1:$AA$1,0)), "")</f>
        <v>11</v>
      </c>
      <c r="H7" s="7">
        <f>IFERROR(INDEX(DATA_BY_COMP!$A:$AA,$E7,MATCH(H$6,DATA_BY_COMP!$A$1:$AA$1,0)), "")</f>
        <v>9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2016:1:4:3:0:XINZHUANG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144</v>
      </c>
      <c r="C8" s="41"/>
      <c r="D8" s="2" t="str">
        <f>CONCATENATE(YEAR,":",MONTH,":",WEEK,":",WEEKDAY,":",$A8,":",$B8)</f>
        <v>2016:3:3:3:1:SIYUAN_E</v>
      </c>
      <c r="E8" s="2">
        <f>MATCH($D8,DATA_BY_COMP!$A:$A,0)</f>
        <v>448</v>
      </c>
      <c r="F8" s="2" t="str">
        <f>IFERROR(INDEX(DATA_BY_COMP!$A:$AA,$E8,MATCH(F$6,DATA_BY_COMP!$A$1:$AA$1,0)), "")</f>
        <v>兒童</v>
      </c>
      <c r="G8" s="16">
        <f>IFERROR(INDEX(DATA_BY_COMP!$A:$AA,$E8,MATCH(G$6,DATA_BY_COMP!$A$1:$AA$1,0)), "")</f>
        <v>10</v>
      </c>
      <c r="H8" s="16">
        <f>IFERROR(INDEX(DATA_BY_COMP!$A:$AA,$E8,MATCH(H$6,DATA_BY_COMP!$A$1:$AA$1,0)), "")</f>
        <v>10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2016:1:5:3:0:XINZHUANG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145</v>
      </c>
      <c r="C9" s="40" t="s">
        <v>873</v>
      </c>
      <c r="D9" s="2" t="str">
        <f>CONCATENATE(YEAR,":",MONTH,":",WEEK,":",WEEKDAY,":",$A9,":",$B9)</f>
        <v>2016:3:3:3:0:DANFENG_E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2016:2:1:3:0:XINZHUANG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145</v>
      </c>
      <c r="C10" s="41"/>
      <c r="D10" s="2" t="str">
        <f>CONCATENATE(YEAR,":",MONTH,":",WEEK,":",WEEKDAY,":",$A10,":",$B10)</f>
        <v>2016:3:3:3:1:DANFENG_E</v>
      </c>
      <c r="E10" s="2">
        <f>MATCH($D10,DATA_BY_COMP!$A:$A,0)</f>
        <v>415</v>
      </c>
      <c r="F10" s="2" t="str">
        <f>IFERROR(INDEX(DATA_BY_COMP!$A:$AA,$E10,MATCH(F$6,DATA_BY_COMP!$A$1:$AA$1,0)), "")</f>
        <v>Begin</v>
      </c>
      <c r="G10" s="16">
        <f>IFERROR(INDEX(DATA_BY_COMP!$A:$AA,$E10,MATCH(G$6,DATA_BY_COMP!$A$1:$AA$1,0)), "")</f>
        <v>6</v>
      </c>
      <c r="H10" s="16">
        <f>IFERROR(INDEX(DATA_BY_COMP!$A:$AA,$E10,MATCH(H$6,DATA_BY_COMP!$A$1:$AA$1,0)), "")</f>
        <v>5</v>
      </c>
      <c r="I10" s="16">
        <f>IFERROR(INDEX(DATA_BY_COMP!$A:$AA,$E10,MATCH(I$6,DATA_BY_COMP!$A$1:$AA$1,0)), "")</f>
        <v>2</v>
      </c>
      <c r="J10" s="16">
        <f>IFERROR(INDEX(DATA_BY_COMP!$A:$AA,$E10,MATCH(J$6,DATA_BY_COMP!$A$1:$AA$1,0)), "")</f>
        <v>3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2016:2:2:3:0:XINZHUANG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27</v>
      </c>
      <c r="H11" s="8">
        <f>SUM(H7:H10)</f>
        <v>24</v>
      </c>
      <c r="I11" s="8">
        <f>SUM(I7:I10)</f>
        <v>4</v>
      </c>
      <c r="J11" s="8">
        <f>SUM(J7:J10)</f>
        <v>3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2016:2:3:3:0:XINZHUANG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2016:2:4:3:0:XINZHUANG</v>
      </c>
      <c r="AH12" s="4">
        <f>MATCH(AG12,DATA_BY_UNIT!$A:$A,0)</f>
        <v>58</v>
      </c>
      <c r="AI12" s="4">
        <f>INDEX(DATA_BY_UNIT!$A:$AA,$AH12,MATCH(AI$2,DATA_BY_COMP!$A$1:$AA$1,0))</f>
        <v>19</v>
      </c>
      <c r="AJ12" s="4">
        <f>INDEX(DATA_BY_UNIT!$A:$AA,$AH12,MATCH(AJ$2,DATA_BY_COMP!$A$1:$AA$1,0))</f>
        <v>15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2016:3:1:3:0:XINZHUANG</v>
      </c>
      <c r="AH13" s="4">
        <f>MATCH(AG13,DATA_BY_UNIT!$A:$A,0)</f>
        <v>91</v>
      </c>
      <c r="AI13" s="4">
        <f>INDEX(DATA_BY_UNIT!$A:$AA,$AH13,MATCH(AI$2,DATA_BY_COMP!$A$1:$AA$1,0))</f>
        <v>25</v>
      </c>
      <c r="AJ13" s="4">
        <f>INDEX(DATA_BY_UNIT!$A:$AA,$AH13,MATCH(AJ$2,DATA_BY_COMP!$A$1:$AA$1,0))</f>
        <v>13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2016:3:1:3:0:XINZHUANG</v>
      </c>
      <c r="E14" s="2">
        <f>MATCH($D14,DATA_BY_UNIT!$A:$A,0)</f>
        <v>91</v>
      </c>
      <c r="F14" s="10"/>
      <c r="G14" s="7">
        <f>IFERROR(INDEX(DATA_BY_UNIT!$A:$AA,$E14,MATCH(G$6,DATA_BY_UNIT!$A$1:$AA$1,0)), "")</f>
        <v>25</v>
      </c>
      <c r="H14" s="7">
        <f>IFERROR(INDEX(DATA_BY_UNIT!$A:$AA,$E14,MATCH(H$6,DATA_BY_UNIT!$A$1:$AA$1,0)), "")</f>
        <v>13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2016:3:2:3:0:XINZHUANG</v>
      </c>
      <c r="AH14" s="4">
        <f>MATCH(AG14,DATA_BY_UNIT!$A:$A,0)</f>
        <v>124</v>
      </c>
      <c r="AI14" s="4">
        <f>INDEX(DATA_BY_UNIT!$A:$AA,$AH14,MATCH(AI$2,DATA_BY_COMP!$A$1:$AA$1,0))</f>
        <v>50</v>
      </c>
      <c r="AJ14" s="4">
        <f>INDEX(DATA_BY_UNIT!$A:$AA,$AH14,MATCH(AJ$2,DATA_BY_COMP!$A$1:$AA$1,0))</f>
        <v>47</v>
      </c>
      <c r="AK14" s="4">
        <f>INDEX(DATA_BY_UNIT!$A:$AA,$AH14,MATCH(AK$2,DATA_BY_COMP!$A$1:$AA$1,0))</f>
        <v>9</v>
      </c>
      <c r="AL14" s="4">
        <f>INDEX(DATA_BY_UNIT!$A:$AA,$AH14,MATCH(AL$2,DATA_BY_COMP!$A$1:$AA$1,0))</f>
        <v>5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2016:3:2:3:0:XINZHUANG</v>
      </c>
      <c r="E15" s="2">
        <f>MATCH($D15,DATA_BY_UNIT!$A:$A,0)</f>
        <v>124</v>
      </c>
      <c r="F15" s="10"/>
      <c r="G15" s="7">
        <f>IFERROR(INDEX(DATA_BY_UNIT!$A:$AA,$E15,MATCH(G$6,DATA_BY_UNIT!$A$1:$AA$1,0)), "")</f>
        <v>50</v>
      </c>
      <c r="H15" s="7">
        <f>IFERROR(INDEX(DATA_BY_UNIT!$A:$AA,$E15,MATCH(H$6,DATA_BY_UNIT!$A$1:$AA$1,0)), "")</f>
        <v>47</v>
      </c>
      <c r="I15" s="7">
        <f>IFERROR(INDEX(DATA_BY_UNIT!$A:$AA,$E15,MATCH(I$6,DATA_BY_UNIT!$A$1:$AA$1,0)), "")</f>
        <v>9</v>
      </c>
      <c r="J15" s="7">
        <f>IFERROR(INDEX(DATA_BY_UNIT!$A:$AA,$E15,MATCH(J$6,DATA_BY_UNIT!$A$1:$AA$1,0)), "")</f>
        <v>5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2016:3:3:3:0:XINZHUANG</v>
      </c>
      <c r="AH15" s="4">
        <f>MATCH(AG15,DATA_BY_UNIT!$A:$A,0)</f>
        <v>166</v>
      </c>
      <c r="AI15" s="4">
        <f>INDEX(DATA_BY_UNIT!$A:$AA,$AH15,MATCH(AI$2,DATA_BY_COMP!$A$1:$AA$1,0))</f>
        <v>27</v>
      </c>
      <c r="AJ15" s="4">
        <f>INDEX(DATA_BY_UNIT!$A:$AA,$AH15,MATCH(AJ$2,DATA_BY_COMP!$A$1:$AA$1,0))</f>
        <v>24</v>
      </c>
      <c r="AK15" s="4">
        <f>INDEX(DATA_BY_UNIT!$A:$AA,$AH15,MATCH(AK$2,DATA_BY_COMP!$A$1:$AA$1,0))</f>
        <v>4</v>
      </c>
      <c r="AL15" s="4">
        <f>INDEX(DATA_BY_UNIT!$A:$AA,$AH15,MATCH(AL$2,DATA_BY_COMP!$A$1:$AA$1,0))</f>
        <v>3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2016:3:3:3:0:XINZHUANG</v>
      </c>
      <c r="E16" s="2">
        <f>MATCH($D16,DATA_BY_UNIT!$A:$A,0)</f>
        <v>166</v>
      </c>
      <c r="F16" s="10"/>
      <c r="G16" s="7">
        <f>IFERROR(INDEX(DATA_BY_UNIT!$A:$AA,$E16,MATCH(G$6,DATA_BY_UNIT!$A$1:$AA$1,0)), "")</f>
        <v>27</v>
      </c>
      <c r="H16" s="7">
        <f>IFERROR(INDEX(DATA_BY_UNIT!$A:$AA,$E16,MATCH(H$6,DATA_BY_UNIT!$A$1:$AA$1,0)), "")</f>
        <v>24</v>
      </c>
      <c r="I16" s="7">
        <f>IFERROR(INDEX(DATA_BY_UNIT!$A:$AA,$E16,MATCH(I$6,DATA_BY_UNIT!$A$1:$AA$1,0)), "")</f>
        <v>4</v>
      </c>
      <c r="J16" s="7">
        <f>IFERROR(INDEX(DATA_BY_UNIT!$A:$AA,$E16,MATCH(J$6,DATA_BY_UNIT!$A$1:$AA$1,0)), "")</f>
        <v>3</v>
      </c>
      <c r="AC16" s="14"/>
      <c r="AF16" s="14"/>
      <c r="AH16" s="4">
        <f>SUMIF(AH3:AH15,"&lt;&gt;#N/A",AH3:AH15)</f>
        <v>439</v>
      </c>
      <c r="AI16" s="4">
        <f>SUMIF(AI3:AI15,"&lt;&gt;#N/A",AI3:AI15)</f>
        <v>121</v>
      </c>
      <c r="AJ16" s="4">
        <f>SUMIF(AJ3:AJ15,"&lt;&gt;#N/A",AJ3:AJ15)</f>
        <v>99</v>
      </c>
      <c r="AK16" s="4">
        <f>SUMIF(AK3:AK15,"&lt;&gt;#N/A",AK3:AK15)</f>
        <v>18</v>
      </c>
      <c r="AL16" s="4">
        <f>SUMIF(AL3:AL15,"&lt;&gt;#N/A",AL3:AL15)</f>
        <v>9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2016:3:4:3:0:XINZHUANG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2016:3:5:3:0:XINZHUANG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102</v>
      </c>
      <c r="H19" s="13">
        <f t="shared" si="9"/>
        <v>84</v>
      </c>
      <c r="I19" s="13">
        <f t="shared" si="9"/>
        <v>15</v>
      </c>
      <c r="J19" s="13">
        <f t="shared" si="9"/>
        <v>9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06" priority="35" operator="lessThan">
      <formula>8.5</formula>
    </cfRule>
    <cfRule type="cellIs" dxfId="205" priority="36" operator="greaterThan">
      <formula>9.5</formula>
    </cfRule>
  </conditionalFormatting>
  <conditionalFormatting sqref="G7:J8">
    <cfRule type="expression" dxfId="204" priority="28">
      <formula>G7=""</formula>
    </cfRule>
  </conditionalFormatting>
  <conditionalFormatting sqref="H7:H8">
    <cfRule type="cellIs" dxfId="203" priority="32" operator="lessThan">
      <formula>3.5</formula>
    </cfRule>
    <cfRule type="cellIs" dxfId="202" priority="33" operator="greaterThan">
      <formula>4.5</formula>
    </cfRule>
  </conditionalFormatting>
  <conditionalFormatting sqref="I7:I8">
    <cfRule type="cellIs" dxfId="201" priority="31" operator="lessThan">
      <formula>0.5</formula>
    </cfRule>
    <cfRule type="cellIs" dxfId="200" priority="34" operator="greaterThan">
      <formula>1.5</formula>
    </cfRule>
  </conditionalFormatting>
  <conditionalFormatting sqref="J7:J8">
    <cfRule type="cellIs" dxfId="199" priority="29" operator="lessThan">
      <formula>0.5</formula>
    </cfRule>
    <cfRule type="cellIs" dxfId="198" priority="30" operator="greaterThan">
      <formula>0.5</formula>
    </cfRule>
  </conditionalFormatting>
  <conditionalFormatting sqref="G9:G10">
    <cfRule type="cellIs" dxfId="197" priority="26" operator="lessThan">
      <formula>8.5</formula>
    </cfRule>
    <cfRule type="cellIs" dxfId="196" priority="27" operator="greaterThan">
      <formula>9.5</formula>
    </cfRule>
  </conditionalFormatting>
  <conditionalFormatting sqref="G9:J10">
    <cfRule type="expression" dxfId="195" priority="19">
      <formula>G9=""</formula>
    </cfRule>
  </conditionalFormatting>
  <conditionalFormatting sqref="H9:H10">
    <cfRule type="cellIs" dxfId="194" priority="23" operator="lessThan">
      <formula>3.5</formula>
    </cfRule>
    <cfRule type="cellIs" dxfId="193" priority="24" operator="greaterThan">
      <formula>4.5</formula>
    </cfRule>
  </conditionalFormatting>
  <conditionalFormatting sqref="I9:I10">
    <cfRule type="cellIs" dxfId="192" priority="22" operator="lessThan">
      <formula>0.5</formula>
    </cfRule>
    <cfRule type="cellIs" dxfId="191" priority="25" operator="greaterThan">
      <formula>1.5</formula>
    </cfRule>
  </conditionalFormatting>
  <conditionalFormatting sqref="J9:J10">
    <cfRule type="cellIs" dxfId="190" priority="20" operator="lessThan">
      <formula>0.5</formula>
    </cfRule>
    <cfRule type="cellIs" dxfId="189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150</v>
      </c>
      <c r="C1" s="42" t="s">
        <v>146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2015:12:4:3:0:XIZHI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2015:12:5:3:0:XIZHI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2016:1:2:3:0:XIZHI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2016:1:3:3:0:XIZHI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147</v>
      </c>
      <c r="C7" s="40" t="s">
        <v>874</v>
      </c>
      <c r="D7" s="2" t="str">
        <f t="shared" ref="D7:D12" si="9">CONCATENATE(YEAR,":",MONTH,":",WEEK,":",WEEKDAY,":",$A7,":",$B7)</f>
        <v>2016:3:3:3:0:XIZHI_A_E</v>
      </c>
      <c r="E7" s="2">
        <f>MATCH($D7,DATA_BY_COMP!$A:$A,0)</f>
        <v>396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6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2016:1:4:3:0:XIZHI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147</v>
      </c>
      <c r="C8" s="41"/>
      <c r="D8" s="2" t="str">
        <f t="shared" si="9"/>
        <v>2016:3:3:3:1:XIZHI_A_E</v>
      </c>
      <c r="E8" s="2">
        <f>MATCH($D8,DATA_BY_COMP!$A:$A,0)</f>
        <v>432</v>
      </c>
      <c r="F8" s="2" t="str">
        <f>IFERROR(INDEX(DATA_BY_COMP!$A:$AA,$E8,MATCH(F$6,DATA_BY_COMP!$A$1:$AA$1,0)), "")</f>
        <v>INTERMEDIATE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3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2016:1:5:3:0:XIZHI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148</v>
      </c>
      <c r="C9" s="40" t="s">
        <v>875</v>
      </c>
      <c r="D9" s="2" t="str">
        <f t="shared" si="9"/>
        <v>2016:3:3:3:0:XIZHI_B_E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43" t="str">
        <f>IFERROR(INDEX(DATA_BY_COMP!$A:$AA,$E9,MATCH(G$6,DATA_BY_COMP!$A$1:$AA$1,0)), "")</f>
        <v/>
      </c>
      <c r="H9" s="43" t="str">
        <f>IFERROR(INDEX(DATA_BY_COMP!$A:$AA,$E9,MATCH(H$6,DATA_BY_COMP!$A$1:$AA$1,0)), "")</f>
        <v/>
      </c>
      <c r="I9" s="43" t="str">
        <f>IFERROR(INDEX(DATA_BY_COMP!$A:$AA,$E9,MATCH(I$6,DATA_BY_COMP!$A$1:$AA$1,0)), "")</f>
        <v/>
      </c>
      <c r="J9" s="43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2016:2:1:3:0:XIZHI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148</v>
      </c>
      <c r="C10" s="41"/>
      <c r="D10" s="2" t="str">
        <f t="shared" si="9"/>
        <v>2016:3:3:3:1:XIZHI_B_E</v>
      </c>
      <c r="E10" s="2">
        <f>MATCH($D10,DATA_BY_COMP!$A:$A,0)</f>
        <v>433</v>
      </c>
      <c r="F10" s="2" t="str">
        <f>IFERROR(INDEX(DATA_BY_COMP!$A:$AA,$E10,MATCH(F$6,DATA_BY_COMP!$A$1:$AA$1,0)), "")</f>
        <v>Beginner</v>
      </c>
      <c r="G10" s="43">
        <f>IFERROR(INDEX(DATA_BY_COMP!$A:$AA,$E10,MATCH(G$6,DATA_BY_COMP!$A$1:$AA$1,0)), "")</f>
        <v>3</v>
      </c>
      <c r="H10" s="43">
        <f>IFERROR(INDEX(DATA_BY_COMP!$A:$AA,$E10,MATCH(H$6,DATA_BY_COMP!$A$1:$AA$1,0)), "")</f>
        <v>1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2016:2:2:3:0:XIZHI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149</v>
      </c>
      <c r="C11" s="40" t="s">
        <v>876</v>
      </c>
      <c r="D11" s="2" t="str">
        <f t="shared" si="9"/>
        <v>2016:3:3:3:0:XIZHI_S</v>
      </c>
      <c r="E11" s="2">
        <f>MATCH($D11,DATA_BY_COMP!$A:$A,0)</f>
        <v>397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3</v>
      </c>
      <c r="H11" s="43">
        <f>IFERROR(INDEX(DATA_BY_COMP!$A:$AA,$E11,MATCH(H$6,DATA_BY_COMP!$A$1:$AA$1,0)), "")</f>
        <v>2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2016:2:3:3:0:XIZHI</v>
      </c>
      <c r="AH11" s="4">
        <f>MATCH(AG11,DATA_BY_UNIT!$A:$A,0)</f>
        <v>26</v>
      </c>
      <c r="AI11" s="4">
        <f>INDEX(DATA_BY_UNIT!$A:$AA,$AH11,MATCH(AI$2,DATA_BY_COMP!$A$1:$AA$1,0))</f>
        <v>13</v>
      </c>
      <c r="AJ11" s="4">
        <f>INDEX(DATA_BY_UNIT!$A:$AA,$AH11,MATCH(AJ$2,DATA_BY_COMP!$A$1:$AA$1,0))</f>
        <v>11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149</v>
      </c>
      <c r="C12" s="41"/>
      <c r="D12" s="2" t="str">
        <f t="shared" si="9"/>
        <v>2016:3:3:3:1:XIZHI_S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2016:2:4:3:0:XIZHI</v>
      </c>
      <c r="AH12" s="4">
        <f>MATCH(AG12,DATA_BY_UNIT!$A:$A,0)</f>
        <v>59</v>
      </c>
      <c r="AI12" s="4">
        <f>INDEX(DATA_BY_UNIT!$A:$AA,$AH12,MATCH(AI$2,DATA_BY_COMP!$A$1:$AA$1,0))</f>
        <v>15</v>
      </c>
      <c r="AJ12" s="4">
        <f>INDEX(DATA_BY_UNIT!$A:$AA,$AH12,MATCH(AJ$2,DATA_BY_COMP!$A$1:$AA$1,0))</f>
        <v>9</v>
      </c>
      <c r="AK12" s="4">
        <f>INDEX(DATA_BY_UNIT!$A:$AA,$AH12,MATCH(AK$2,DATA_BY_COMP!$A$1:$AA$1,0))</f>
        <v>5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15</v>
      </c>
      <c r="H13" s="8">
        <f>SUM(H7:H12)</f>
        <v>7</v>
      </c>
      <c r="I13" s="8">
        <f>SUM(I7:I12)</f>
        <v>2</v>
      </c>
      <c r="J13" s="8">
        <f>SUM(J7:J12)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2016:3:1:3:0:XIZHI</v>
      </c>
      <c r="AH13" s="4">
        <f>MATCH(AG13,DATA_BY_UNIT!$A:$A,0)</f>
        <v>92</v>
      </c>
      <c r="AI13" s="4">
        <f>INDEX(DATA_BY_UNIT!$A:$AA,$AH13,MATCH(AI$2,DATA_BY_COMP!$A$1:$AA$1,0))</f>
        <v>20</v>
      </c>
      <c r="AJ13" s="4">
        <f>INDEX(DATA_BY_UNIT!$A:$AA,$AH13,MATCH(AJ$2,DATA_BY_COMP!$A$1:$AA$1,0))</f>
        <v>14</v>
      </c>
      <c r="AK13" s="4">
        <f>INDEX(DATA_BY_UNIT!$A:$AA,$AH13,MATCH(AK$2,DATA_BY_COMP!$A$1:$AA$1,0))</f>
        <v>6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2016:3:2:3:0:XIZHI</v>
      </c>
      <c r="AH14" s="4">
        <f>MATCH(AG14,DATA_BY_UNIT!$A:$A,0)</f>
        <v>125</v>
      </c>
      <c r="AI14" s="4">
        <f>INDEX(DATA_BY_UNIT!$A:$AA,$AH14,MATCH(AI$2,DATA_BY_COMP!$A$1:$AA$1,0))</f>
        <v>17</v>
      </c>
      <c r="AJ14" s="4">
        <f>INDEX(DATA_BY_UNIT!$A:$AA,$AH14,MATCH(AJ$2,DATA_BY_COMP!$A$1:$AA$1,0))</f>
        <v>8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2016:3:3:3:0:XIZHI</v>
      </c>
      <c r="AH15" s="4">
        <f>MATCH(AG15,DATA_BY_UNIT!$A:$A,0)</f>
        <v>167</v>
      </c>
      <c r="AI15" s="4">
        <f>INDEX(DATA_BY_UNIT!$A:$AA,$AH15,MATCH(AI$2,DATA_BY_COMP!$A$1:$AA$1,0))</f>
        <v>15</v>
      </c>
      <c r="AJ15" s="4">
        <f>INDEX(DATA_BY_UNIT!$A:$AA,$AH15,MATCH(AJ$2,DATA_BY_COMP!$A$1:$AA$1,0))</f>
        <v>7</v>
      </c>
      <c r="AK15" s="4">
        <f>INDEX(DATA_BY_UNIT!$A:$AA,$AH15,MATCH(AK$2,DATA_BY_COMP!$A$1:$AA$1,0))</f>
        <v>2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2016:3:1:3:0:XIZHI</v>
      </c>
      <c r="E16" s="2">
        <f>MATCH($D16,DATA_BY_UNIT!$A:$A,0)</f>
        <v>92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14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469</v>
      </c>
      <c r="AI16" s="4">
        <f>SUMIF(AI3:AI15,"&lt;&gt;#N/A",AI3:AI15)</f>
        <v>80</v>
      </c>
      <c r="AJ16" s="4">
        <f>SUMIF(AJ3:AJ15,"&lt;&gt;#N/A",AJ3:AJ15)</f>
        <v>49</v>
      </c>
      <c r="AK16" s="4">
        <f>SUMIF(AK3:AK15,"&lt;&gt;#N/A",AK3:AK15)</f>
        <v>17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2016:3:2:3:0:XIZHI</v>
      </c>
      <c r="E17" s="2">
        <f>MATCH($D17,DATA_BY_UNIT!$A:$A,0)</f>
        <v>125</v>
      </c>
      <c r="F17" s="10"/>
      <c r="G17" s="7">
        <f>IFERROR(INDEX(DATA_BY_UNIT!$A:$AA,$E17,MATCH(G$6,DATA_BY_UNIT!$A$1:$AA$1,0)), "")</f>
        <v>17</v>
      </c>
      <c r="H17" s="7">
        <f>IFERROR(INDEX(DATA_BY_UNIT!$A:$AA,$E17,MATCH(H$6,DATA_BY_UNIT!$A$1:$AA$1,0)), "")</f>
        <v>8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0</v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2016:3:3:3:0:XIZHI</v>
      </c>
      <c r="E18" s="2">
        <f>MATCH($D18,DATA_BY_UNIT!$A:$A,0)</f>
        <v>167</v>
      </c>
      <c r="F18" s="10"/>
      <c r="G18" s="7">
        <f>IFERROR(INDEX(DATA_BY_UNIT!$A:$AA,$E18,MATCH(G$6,DATA_BY_UNIT!$A$1:$AA$1,0)), "")</f>
        <v>15</v>
      </c>
      <c r="H18" s="7">
        <f>IFERROR(INDEX(DATA_BY_UNIT!$A:$AA,$E18,MATCH(H$6,DATA_BY_UNIT!$A$1:$AA$1,0)), "")</f>
        <v>7</v>
      </c>
      <c r="I18" s="7">
        <f>IFERROR(INDEX(DATA_BY_UNIT!$A:$AA,$E18,MATCH(I$6,DATA_BY_UNIT!$A$1:$AA$1,0)), "")</f>
        <v>2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2016:3:4:3:0:XIZHI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2016:3:5:3:0:XIZHI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307</v>
      </c>
      <c r="D21" s="11"/>
      <c r="E21" s="11"/>
      <c r="F21" s="11"/>
      <c r="G21" s="13">
        <f t="shared" ref="G21:J21" si="10">SUM(G16:G20)</f>
        <v>52</v>
      </c>
      <c r="H21" s="13">
        <f t="shared" si="10"/>
        <v>29</v>
      </c>
      <c r="I21" s="13">
        <f t="shared" si="10"/>
        <v>10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88" priority="35" operator="lessThan">
      <formula>8.5</formula>
    </cfRule>
    <cfRule type="cellIs" dxfId="187" priority="36" operator="greaterThan">
      <formula>9.5</formula>
    </cfRule>
  </conditionalFormatting>
  <conditionalFormatting sqref="G7:J8">
    <cfRule type="expression" dxfId="186" priority="28">
      <formula>G7=""</formula>
    </cfRule>
  </conditionalFormatting>
  <conditionalFormatting sqref="H7:H8">
    <cfRule type="cellIs" dxfId="185" priority="32" operator="lessThan">
      <formula>3.5</formula>
    </cfRule>
    <cfRule type="cellIs" dxfId="184" priority="33" operator="greaterThan">
      <formula>4.5</formula>
    </cfRule>
  </conditionalFormatting>
  <conditionalFormatting sqref="I7:I8">
    <cfRule type="cellIs" dxfId="183" priority="31" operator="lessThan">
      <formula>0.5</formula>
    </cfRule>
    <cfRule type="cellIs" dxfId="182" priority="34" operator="greaterThan">
      <formula>1.5</formula>
    </cfRule>
  </conditionalFormatting>
  <conditionalFormatting sqref="J7:J8">
    <cfRule type="cellIs" dxfId="181" priority="29" operator="lessThan">
      <formula>0.5</formula>
    </cfRule>
    <cfRule type="cellIs" dxfId="180" priority="30" operator="greaterThan">
      <formula>0.5</formula>
    </cfRule>
  </conditionalFormatting>
  <conditionalFormatting sqref="G9:G10">
    <cfRule type="cellIs" dxfId="179" priority="26" operator="lessThan">
      <formula>8.5</formula>
    </cfRule>
    <cfRule type="cellIs" dxfId="178" priority="27" operator="greaterThan">
      <formula>9.5</formula>
    </cfRule>
  </conditionalFormatting>
  <conditionalFormatting sqref="G9:J10">
    <cfRule type="expression" dxfId="177" priority="19">
      <formula>G9=""</formula>
    </cfRule>
  </conditionalFormatting>
  <conditionalFormatting sqref="H9:H10">
    <cfRule type="cellIs" dxfId="176" priority="23" operator="lessThan">
      <formula>3.5</formula>
    </cfRule>
    <cfRule type="cellIs" dxfId="175" priority="24" operator="greaterThan">
      <formula>4.5</formula>
    </cfRule>
  </conditionalFormatting>
  <conditionalFormatting sqref="I9:I10">
    <cfRule type="cellIs" dxfId="174" priority="22" operator="lessThan">
      <formula>0.5</formula>
    </cfRule>
    <cfRule type="cellIs" dxfId="173" priority="25" operator="greaterThan">
      <formula>1.5</formula>
    </cfRule>
  </conditionalFormatting>
  <conditionalFormatting sqref="J9:J10">
    <cfRule type="cellIs" dxfId="172" priority="20" operator="lessThan">
      <formula>0.5</formula>
    </cfRule>
    <cfRule type="cellIs" dxfId="171" priority="21" operator="greaterThan">
      <formula>0.5</formula>
    </cfRule>
  </conditionalFormatting>
  <conditionalFormatting sqref="G11:G12">
    <cfRule type="cellIs" dxfId="170" priority="17" operator="lessThan">
      <formula>8.5</formula>
    </cfRule>
    <cfRule type="cellIs" dxfId="169" priority="18" operator="greaterThan">
      <formula>9.5</formula>
    </cfRule>
  </conditionalFormatting>
  <conditionalFormatting sqref="G11:J12">
    <cfRule type="expression" dxfId="168" priority="10">
      <formula>G11=""</formula>
    </cfRule>
  </conditionalFormatting>
  <conditionalFormatting sqref="H11:H12">
    <cfRule type="cellIs" dxfId="167" priority="14" operator="lessThan">
      <formula>3.5</formula>
    </cfRule>
    <cfRule type="cellIs" dxfId="166" priority="15" operator="greaterThan">
      <formula>4.5</formula>
    </cfRule>
  </conditionalFormatting>
  <conditionalFormatting sqref="I11:I12">
    <cfRule type="cellIs" dxfId="165" priority="13" operator="lessThan">
      <formula>0.5</formula>
    </cfRule>
    <cfRule type="cellIs" dxfId="164" priority="16" operator="greaterThan">
      <formula>1.5</formula>
    </cfRule>
  </conditionalFormatting>
  <conditionalFormatting sqref="J11:J12">
    <cfRule type="cellIs" dxfId="163" priority="11" operator="lessThan">
      <formula>0.5</formula>
    </cfRule>
    <cfRule type="cellIs" dxfId="162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156</v>
      </c>
      <c r="C1" s="42" t="s">
        <v>151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2015:12:4:3:0:YILAN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2015:12:5:3:0:YILAN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2016:1:2:3:0:YILAN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2016:1:3:3:0:YILAN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153</v>
      </c>
      <c r="C7" s="40" t="s">
        <v>877</v>
      </c>
      <c r="D7" s="2" t="str">
        <f t="shared" ref="D7:D14" si="9">CONCATENATE(YEAR,":",MONTH,":",WEEK,":",WEEKDAY,":",$A7,":",$B7)</f>
        <v>2016:3:3:3:0:YILAN_E</v>
      </c>
      <c r="E7" s="2">
        <f>MATCH($D7,DATA_BY_COMP!$A:$A,0)</f>
        <v>398</v>
      </c>
      <c r="F7" s="2" t="str">
        <f>IFERROR(INDEX(DATA_BY_COMP!$A:$AA,$E7,MATCH(F$6,DATA_BY_COMP!$A$1:$AA$1,0)), "")</f>
        <v>ADVANCE</v>
      </c>
      <c r="G7" s="43">
        <f>IFERROR(INDEX(DATA_BY_COMP!$A:$AA,$E7,MATCH(G$6,DATA_BY_COMP!$A$1:$AA$1,0)), "")</f>
        <v>2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2016:1:4:3:0:YILAN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153</v>
      </c>
      <c r="C8" s="41"/>
      <c r="D8" s="2" t="str">
        <f t="shared" si="9"/>
        <v>2016:3:3:3:1:YILAN_E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2016:1:5:3:0:YILAN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152</v>
      </c>
      <c r="C9" s="40" t="s">
        <v>878</v>
      </c>
      <c r="D9" s="2" t="str">
        <f t="shared" si="9"/>
        <v>2016:3:3:3:0:YILAN_S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43" t="str">
        <f>IFERROR(INDEX(DATA_BY_COMP!$A:$AA,$E9,MATCH(G$6,DATA_BY_COMP!$A$1:$AA$1,0)), "")</f>
        <v/>
      </c>
      <c r="H9" s="43" t="str">
        <f>IFERROR(INDEX(DATA_BY_COMP!$A:$AA,$E9,MATCH(H$6,DATA_BY_COMP!$A$1:$AA$1,0)), "")</f>
        <v/>
      </c>
      <c r="I9" s="43" t="str">
        <f>IFERROR(INDEX(DATA_BY_COMP!$A:$AA,$E9,MATCH(I$6,DATA_BY_COMP!$A$1:$AA$1,0)), "")</f>
        <v/>
      </c>
      <c r="J9" s="43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2016:2:1:3:0:YILAN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152</v>
      </c>
      <c r="C10" s="41"/>
      <c r="D10" s="2" t="str">
        <f t="shared" si="9"/>
        <v>2016:3:3:3:1:YILAN_S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2016:2:2:3:0:YILAN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154</v>
      </c>
      <c r="C11" s="40" t="s">
        <v>879</v>
      </c>
      <c r="D11" s="2" t="str">
        <f t="shared" si="9"/>
        <v>2016:3:3:3:0:LUODONG_A_E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43" t="str">
        <f>IFERROR(INDEX(DATA_BY_COMP!$A:$AA,$E11,MATCH(G$6,DATA_BY_COMP!$A$1:$AA$1,0)), "")</f>
        <v/>
      </c>
      <c r="H11" s="43" t="str">
        <f>IFERROR(INDEX(DATA_BY_COMP!$A:$AA,$E11,MATCH(H$6,DATA_BY_COMP!$A$1:$AA$1,0)), "")</f>
        <v/>
      </c>
      <c r="I11" s="43" t="str">
        <f>IFERROR(INDEX(DATA_BY_COMP!$A:$AA,$E11,MATCH(I$6,DATA_BY_COMP!$A$1:$AA$1,0)), "")</f>
        <v/>
      </c>
      <c r="J11" s="43" t="str">
        <f>IFERROR(INDEX(DATA_BY_COMP!$A:$AA,$E11,MATCH(J$6,DATA_BY_COMP!$A$1:$AA$1,0)),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2016:2:3:3:0:YILAN</v>
      </c>
      <c r="AH11" s="4">
        <f>MATCH(AG11,DATA_BY_UNIT!$A:$A,0)</f>
        <v>27</v>
      </c>
      <c r="AI11" s="4">
        <f>INDEX(DATA_BY_UNIT!$A:$AA,$AH11,MATCH(AI$2,DATA_BY_COMP!$A$1:$AA$1,0))</f>
        <v>7</v>
      </c>
      <c r="AJ11" s="4">
        <f>INDEX(DATA_BY_UNIT!$A:$AA,$AH11,MATCH(AJ$2,DATA_BY_COMP!$A$1:$AA$1,0))</f>
        <v>4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154</v>
      </c>
      <c r="C12" s="41"/>
      <c r="D12" s="2" t="str">
        <f t="shared" si="9"/>
        <v>2016:3:3:3:1:LUODONG_A_E</v>
      </c>
      <c r="E12" s="2">
        <f>MATCH($D12,DATA_BY_COMP!$A:$A,0)</f>
        <v>419</v>
      </c>
      <c r="F12" s="2" t="str">
        <f>IFERROR(INDEX(DATA_BY_COMP!$A:$AA,$E12,MATCH(F$6,DATA_BY_COMP!$A$1:$AA$1,0)), "")</f>
        <v>beginning</v>
      </c>
      <c r="G12" s="43">
        <f>IFERROR(INDEX(DATA_BY_COMP!$A:$AA,$E12,MATCH(G$6,DATA_BY_COMP!$A$1:$AA$1,0)), "")</f>
        <v>7</v>
      </c>
      <c r="H12" s="43">
        <f>IFERROR(INDEX(DATA_BY_COMP!$A:$AA,$E12,MATCH(H$6,DATA_BY_COMP!$A$1:$AA$1,0)), "")</f>
        <v>6</v>
      </c>
      <c r="I12" s="43">
        <f>IFERROR(INDEX(DATA_BY_COMP!$A:$AA,$E12,MATCH(I$6,DATA_BY_COMP!$A$1:$AA$1,0)), "")</f>
        <v>2</v>
      </c>
      <c r="J12" s="43">
        <f>IFERROR(INDEX(DATA_BY_COMP!$A:$AA,$E12,MATCH(J$6,DATA_BY_COMP!$A$1:$AA$1,0)),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2016:2:4:3:0:YILAN</v>
      </c>
      <c r="AH12" s="4">
        <f>MATCH(AG12,DATA_BY_UNIT!$A:$A,0)</f>
        <v>60</v>
      </c>
      <c r="AI12" s="4">
        <f>INDEX(DATA_BY_UNIT!$A:$AA,$AH12,MATCH(AI$2,DATA_BY_COMP!$A$1:$AA$1,0))</f>
        <v>20</v>
      </c>
      <c r="AJ12" s="4">
        <f>INDEX(DATA_BY_UNIT!$A:$AA,$AH12,MATCH(AJ$2,DATA_BY_COMP!$A$1:$AA$1,0))</f>
        <v>15</v>
      </c>
      <c r="AK12" s="4">
        <f>INDEX(DATA_BY_UNIT!$A:$AA,$AH12,MATCH(AK$2,DATA_BY_COMP!$A$1:$AA$1,0))</f>
        <v>3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155</v>
      </c>
      <c r="C13" s="40" t="s">
        <v>880</v>
      </c>
      <c r="D13" s="2" t="str">
        <f t="shared" si="9"/>
        <v>2016:3:3:3:0:LUODONG_B_E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43" t="str">
        <f>IFERROR(INDEX(DATA_BY_COMP!$A:$AA,$E13,MATCH(G$6,DATA_BY_COMP!$A$1:$AA$1,0)), "")</f>
        <v/>
      </c>
      <c r="H13" s="43" t="str">
        <f>IFERROR(INDEX(DATA_BY_COMP!$A:$AA,$E13,MATCH(H$6,DATA_BY_COMP!$A$1:$AA$1,0)), "")</f>
        <v/>
      </c>
      <c r="I13" s="43" t="str">
        <f>IFERROR(INDEX(DATA_BY_COMP!$A:$AA,$E13,MATCH(I$6,DATA_BY_COMP!$A$1:$AA$1,0)), "")</f>
        <v/>
      </c>
      <c r="J13" s="43" t="str">
        <f>IFERROR(INDEX(DATA_BY_COMP!$A:$AA,$E13,MATCH(J$6,DATA_BY_COMP!$A$1:$AA$1,0)), "")</f>
        <v/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2016:3:1:3:0:YILAN</v>
      </c>
      <c r="AH13" s="4">
        <f>MATCH(AG13,DATA_BY_UNIT!$A:$A,0)</f>
        <v>93</v>
      </c>
      <c r="AI13" s="4">
        <f>INDEX(DATA_BY_UNIT!$A:$AA,$AH13,MATCH(AI$2,DATA_BY_COMP!$A$1:$AA$1,0))</f>
        <v>19</v>
      </c>
      <c r="AJ13" s="4">
        <f>INDEX(DATA_BY_UNIT!$A:$AA,$AH13,MATCH(AJ$2,DATA_BY_COMP!$A$1:$AA$1,0))</f>
        <v>17</v>
      </c>
      <c r="AK13" s="4">
        <f>INDEX(DATA_BY_UNIT!$A:$AA,$AH13,MATCH(AK$2,DATA_BY_COMP!$A$1:$AA$1,0))</f>
        <v>11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155</v>
      </c>
      <c r="C14" s="41"/>
      <c r="D14" s="2" t="str">
        <f t="shared" si="9"/>
        <v>2016:3:3:3:1:LUODONG_B_E</v>
      </c>
      <c r="E14" s="2">
        <f>MATCH($D14,DATA_BY_COMP!$A:$A,0)</f>
        <v>420</v>
      </c>
      <c r="F14" s="2" t="str">
        <f>IFERROR(INDEX(DATA_BY_COMP!$A:$AA,$E14,MATCH(F$6,DATA_BY_COMP!$A$1:$AA$1,0)), "")</f>
        <v>Children</v>
      </c>
      <c r="G14" s="43">
        <f>IFERROR(INDEX(DATA_BY_COMP!$A:$AA,$E14,MATCH(G$6,DATA_BY_COMP!$A$1:$AA$1,0)), "")</f>
        <v>9</v>
      </c>
      <c r="H14" s="43">
        <f>IFERROR(INDEX(DATA_BY_COMP!$A:$AA,$E14,MATCH(H$6,DATA_BY_COMP!$A$1:$AA$1,0)), "")</f>
        <v>9</v>
      </c>
      <c r="I14" s="43">
        <f>IFERROR(INDEX(DATA_BY_COMP!$A:$AA,$E14,MATCH(I$6,DATA_BY_COMP!$A$1:$AA$1,0)), "")</f>
        <v>0</v>
      </c>
      <c r="J14" s="43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2016:3:2:3:0:YILAN</v>
      </c>
      <c r="AH14" s="4">
        <f>MATCH(AG14,DATA_BY_UNIT!$A:$A,0)</f>
        <v>126</v>
      </c>
      <c r="AI14" s="4">
        <f>INDEX(DATA_BY_UNIT!$A:$AA,$AH14,MATCH(AI$2,DATA_BY_COMP!$A$1:$AA$1,0))</f>
        <v>31</v>
      </c>
      <c r="AJ14" s="4">
        <f>INDEX(DATA_BY_UNIT!$A:$AA,$AH14,MATCH(AJ$2,DATA_BY_COMP!$A$1:$AA$1,0))</f>
        <v>28</v>
      </c>
      <c r="AK14" s="4">
        <f>INDEX(DATA_BY_UNIT!$A:$AA,$AH14,MATCH(AK$2,DATA_BY_COMP!$A$1:$AA$1,0))</f>
        <v>7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18</v>
      </c>
      <c r="H15" s="8">
        <f t="shared" ref="H15:J15" si="10">SUM(H7:H14)</f>
        <v>17</v>
      </c>
      <c r="I15" s="8">
        <f t="shared" si="10"/>
        <v>3</v>
      </c>
      <c r="J15" s="8">
        <f t="shared" si="10"/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2016:3:3:3:0:YILAN</v>
      </c>
      <c r="AH15" s="4">
        <f>MATCH(AG15,DATA_BY_UNIT!$A:$A,0)</f>
        <v>168</v>
      </c>
      <c r="AI15" s="4">
        <f>INDEX(DATA_BY_UNIT!$A:$AA,$AH15,MATCH(AI$2,DATA_BY_COMP!$A$1:$AA$1,0))</f>
        <v>18</v>
      </c>
      <c r="AJ15" s="4">
        <f>INDEX(DATA_BY_UNIT!$A:$AA,$AH15,MATCH(AJ$2,DATA_BY_COMP!$A$1:$AA$1,0))</f>
        <v>17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474</v>
      </c>
      <c r="AI16" s="4">
        <f>SUMIF(AI3:AI15,"&lt;&gt;#N/A",AI3:AI15)</f>
        <v>95</v>
      </c>
      <c r="AJ16" s="4">
        <f>SUMIF(AJ3:AJ15,"&lt;&gt;#N/A",AJ3:AJ15)</f>
        <v>81</v>
      </c>
      <c r="AK16" s="4">
        <f>SUMIF(AK3:AK15,"&lt;&gt;#N/A",AK3:AK15)</f>
        <v>25</v>
      </c>
      <c r="AL16" s="4">
        <f>SUMIF(AL3:AL15,"&lt;&gt;#N/A",AL3:AL15)</f>
        <v>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2016:3:1:3:0:YILAN</v>
      </c>
      <c r="E18" s="2">
        <f>MATCH($D18,DATA_BY_UNIT!$A:$A,0)</f>
        <v>93</v>
      </c>
      <c r="F18" s="10"/>
      <c r="G18" s="7">
        <f>IFERROR(INDEX(DATA_BY_UNIT!$A:$AA,$E18,MATCH(G$6,DATA_BY_UNIT!$A$1:$AA$1,0)), "")</f>
        <v>19</v>
      </c>
      <c r="H18" s="7">
        <f>IFERROR(INDEX(DATA_BY_UNIT!$A:$AA,$E18,MATCH(H$6,DATA_BY_UNIT!$A$1:$AA$1,0)), "")</f>
        <v>17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2016:3:2:3:0:YILAN</v>
      </c>
      <c r="E19" s="2">
        <f>MATCH($D19,DATA_BY_UNIT!$A:$A,0)</f>
        <v>126</v>
      </c>
      <c r="F19" s="10"/>
      <c r="G19" s="7">
        <f>IFERROR(INDEX(DATA_BY_UNIT!$A:$AA,$E19,MATCH(G$6,DATA_BY_UNIT!$A$1:$AA$1,0)), "")</f>
        <v>31</v>
      </c>
      <c r="H19" s="7">
        <f>IFERROR(INDEX(DATA_BY_UNIT!$A:$AA,$E19,MATCH(H$6,DATA_BY_UNIT!$A$1:$AA$1,0)), "")</f>
        <v>28</v>
      </c>
      <c r="I19" s="7">
        <f>IFERROR(INDEX(DATA_BY_UNIT!$A:$AA,$E19,MATCH(I$6,DATA_BY_UNIT!$A$1:$AA$1,0)), "")</f>
        <v>7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2016:3:3:3:0:YILAN</v>
      </c>
      <c r="E20" s="2">
        <f>MATCH($D20,DATA_BY_UNIT!$A:$A,0)</f>
        <v>168</v>
      </c>
      <c r="F20" s="10"/>
      <c r="G20" s="7">
        <f>IFERROR(INDEX(DATA_BY_UNIT!$A:$AA,$E20,MATCH(G$6,DATA_BY_UNIT!$A$1:$AA$1,0)), "")</f>
        <v>18</v>
      </c>
      <c r="H20" s="7">
        <f>IFERROR(INDEX(DATA_BY_UNIT!$A:$AA,$E20,MATCH(H$6,DATA_BY_UNIT!$A$1:$AA$1,0)), "")</f>
        <v>17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2016:3:4:3:0:YILAN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2016:3:5:3:0:YILAN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68</v>
      </c>
      <c r="H23" s="13">
        <f t="shared" si="11"/>
        <v>62</v>
      </c>
      <c r="I23" s="13">
        <f t="shared" si="11"/>
        <v>21</v>
      </c>
      <c r="J23" s="13">
        <f t="shared" si="11"/>
        <v>0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61" priority="35" operator="lessThan">
      <formula>8.5</formula>
    </cfRule>
    <cfRule type="cellIs" dxfId="160" priority="36" operator="greaterThan">
      <formula>9.5</formula>
    </cfRule>
  </conditionalFormatting>
  <conditionalFormatting sqref="G7:J8">
    <cfRule type="expression" dxfId="159" priority="28">
      <formula>G7=""</formula>
    </cfRule>
  </conditionalFormatting>
  <conditionalFormatting sqref="H7:H8">
    <cfRule type="cellIs" dxfId="158" priority="32" operator="lessThan">
      <formula>3.5</formula>
    </cfRule>
    <cfRule type="cellIs" dxfId="157" priority="33" operator="greaterThan">
      <formula>4.5</formula>
    </cfRule>
  </conditionalFormatting>
  <conditionalFormatting sqref="I7:I8">
    <cfRule type="cellIs" dxfId="156" priority="31" operator="lessThan">
      <formula>0.5</formula>
    </cfRule>
    <cfRule type="cellIs" dxfId="155" priority="34" operator="greaterThan">
      <formula>1.5</formula>
    </cfRule>
  </conditionalFormatting>
  <conditionalFormatting sqref="J7:J8">
    <cfRule type="cellIs" dxfId="154" priority="29" operator="lessThan">
      <formula>0.5</formula>
    </cfRule>
    <cfRule type="cellIs" dxfId="153" priority="30" operator="greaterThan">
      <formula>0.5</formula>
    </cfRule>
  </conditionalFormatting>
  <conditionalFormatting sqref="G9:G10">
    <cfRule type="cellIs" dxfId="152" priority="26" operator="lessThan">
      <formula>8.5</formula>
    </cfRule>
    <cfRule type="cellIs" dxfId="151" priority="27" operator="greaterThan">
      <formula>9.5</formula>
    </cfRule>
  </conditionalFormatting>
  <conditionalFormatting sqref="G9:J10">
    <cfRule type="expression" dxfId="150" priority="19">
      <formula>G9=""</formula>
    </cfRule>
  </conditionalFormatting>
  <conditionalFormatting sqref="H9:H10">
    <cfRule type="cellIs" dxfId="149" priority="23" operator="lessThan">
      <formula>3.5</formula>
    </cfRule>
    <cfRule type="cellIs" dxfId="148" priority="24" operator="greaterThan">
      <formula>4.5</formula>
    </cfRule>
  </conditionalFormatting>
  <conditionalFormatting sqref="I9:I10">
    <cfRule type="cellIs" dxfId="147" priority="22" operator="lessThan">
      <formula>0.5</formula>
    </cfRule>
    <cfRule type="cellIs" dxfId="146" priority="25" operator="greaterThan">
      <formula>1.5</formula>
    </cfRule>
  </conditionalFormatting>
  <conditionalFormatting sqref="J9:J10">
    <cfRule type="cellIs" dxfId="145" priority="20" operator="lessThan">
      <formula>0.5</formula>
    </cfRule>
    <cfRule type="cellIs" dxfId="144" priority="21" operator="greaterThan">
      <formula>0.5</formula>
    </cfRule>
  </conditionalFormatting>
  <conditionalFormatting sqref="G11:G12">
    <cfRule type="cellIs" dxfId="143" priority="17" operator="lessThan">
      <formula>8.5</formula>
    </cfRule>
    <cfRule type="cellIs" dxfId="142" priority="18" operator="greaterThan">
      <formula>9.5</formula>
    </cfRule>
  </conditionalFormatting>
  <conditionalFormatting sqref="G11:J12">
    <cfRule type="expression" dxfId="141" priority="10">
      <formula>G11=""</formula>
    </cfRule>
  </conditionalFormatting>
  <conditionalFormatting sqref="H11:H12">
    <cfRule type="cellIs" dxfId="140" priority="14" operator="lessThan">
      <formula>3.5</formula>
    </cfRule>
    <cfRule type="cellIs" dxfId="139" priority="15" operator="greaterThan">
      <formula>4.5</formula>
    </cfRule>
  </conditionalFormatting>
  <conditionalFormatting sqref="I11:I12">
    <cfRule type="cellIs" dxfId="138" priority="13" operator="lessThan">
      <formula>0.5</formula>
    </cfRule>
    <cfRule type="cellIs" dxfId="137" priority="16" operator="greaterThan">
      <formula>1.5</formula>
    </cfRule>
  </conditionalFormatting>
  <conditionalFormatting sqref="J11:J12">
    <cfRule type="cellIs" dxfId="136" priority="11" operator="lessThan">
      <formula>0.5</formula>
    </cfRule>
    <cfRule type="cellIs" dxfId="135" priority="12" operator="greaterThan">
      <formula>0.5</formula>
    </cfRule>
  </conditionalFormatting>
  <conditionalFormatting sqref="G13:G14">
    <cfRule type="cellIs" dxfId="134" priority="8" operator="lessThan">
      <formula>8.5</formula>
    </cfRule>
    <cfRule type="cellIs" dxfId="133" priority="9" operator="greaterThan">
      <formula>9.5</formula>
    </cfRule>
  </conditionalFormatting>
  <conditionalFormatting sqref="G13:J14">
    <cfRule type="expression" dxfId="132" priority="1">
      <formula>G13=""</formula>
    </cfRule>
  </conditionalFormatting>
  <conditionalFormatting sqref="H13:H14">
    <cfRule type="cellIs" dxfId="131" priority="5" operator="lessThan">
      <formula>3.5</formula>
    </cfRule>
    <cfRule type="cellIs" dxfId="130" priority="6" operator="greaterThan">
      <formula>4.5</formula>
    </cfRule>
  </conditionalFormatting>
  <conditionalFormatting sqref="I13:I14">
    <cfRule type="cellIs" dxfId="129" priority="4" operator="lessThan">
      <formula>0.5</formula>
    </cfRule>
    <cfRule type="cellIs" dxfId="128" priority="7" operator="greaterThan">
      <formula>1.5</formula>
    </cfRule>
  </conditionalFormatting>
  <conditionalFormatting sqref="J13:J14">
    <cfRule type="cellIs" dxfId="127" priority="2" operator="lessThan">
      <formula>0.5</formula>
    </cfRule>
    <cfRule type="cellIs" dxfId="12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6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160</v>
      </c>
      <c r="C1" s="42" t="s">
        <v>157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2015:12:4:3:0:YULI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2015:12:5:3:0:YULI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2016:1:2:3:0:YULI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2016:1:3:3:0:YULI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158</v>
      </c>
      <c r="C7" s="40" t="s">
        <v>881</v>
      </c>
      <c r="D7" s="2" t="str">
        <f>CONCATENATE(YEAR,":",MONTH,":",WEEK,":",WEEKDAY,":",$A7,":",$B7)</f>
        <v>2016:3:3:3:0:YULI_E</v>
      </c>
      <c r="E7" s="2">
        <f>MATCH($D7,DATA_BY_COMP!$A:$A,0)</f>
        <v>400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3</v>
      </c>
      <c r="H7" s="7">
        <f>IFERROR(INDEX(DATA_BY_COMP!$A:$AA,$E7,MATCH(H$6,DATA_BY_COMP!$A$1:$AA$1,0)), "")</f>
        <v>2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2016:1:4:3:0:YULI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158</v>
      </c>
      <c r="C8" s="41"/>
      <c r="D8" s="2" t="str">
        <f>CONCATENATE(YEAR,":",MONTH,":",WEEK,":",WEEKDAY,":",$A8,":",$B8)</f>
        <v>2016:3:3:3:1:YULI_E</v>
      </c>
      <c r="E8" s="2">
        <f>MATCH($D8,DATA_BY_COMP!$A:$A,0)</f>
        <v>446</v>
      </c>
      <c r="F8" s="2" t="str">
        <f>IFERROR(INDEX(DATA_BY_COMP!$A:$AA,$E8,MATCH(F$6,DATA_BY_COMP!$A$1:$AA$1,0)), "")</f>
        <v>Beginner</v>
      </c>
      <c r="G8" s="16">
        <f>IFERROR(INDEX(DATA_BY_COMP!$A:$AA,$E8,MATCH(G$6,DATA_BY_COMP!$A$1:$AA$1,0)), "")</f>
        <v>3</v>
      </c>
      <c r="H8" s="16">
        <f>IFERROR(INDEX(DATA_BY_COMP!$A:$AA,$E8,MATCH(H$6,DATA_BY_COMP!$A$1:$AA$1,0)), "")</f>
        <v>3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2016:1:5:3:0:YULI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159</v>
      </c>
      <c r="C9" s="40" t="s">
        <v>882</v>
      </c>
      <c r="D9" s="2" t="str">
        <f>CONCATENATE(YEAR,":",MONTH,":",WEEK,":",WEEKDAY,":",$A9,":",$B9)</f>
        <v>2016:3:3:3:0:YULI_S</v>
      </c>
      <c r="E9" s="2">
        <f>MATCH($D9,DATA_BY_COMP!$A:$A,0)</f>
        <v>401</v>
      </c>
      <c r="F9" s="2" t="str">
        <f>IFERROR(INDEX(DATA_BY_COMP!$A:$AA,$E9,MATCH(F$6,DATA_BY_COMP!$A$1:$AA$1,0)), "")</f>
        <v>BEGINNING</v>
      </c>
      <c r="G9" s="7">
        <f>IFERROR(INDEX(DATA_BY_COMP!$A:$AA,$E9,MATCH(G$6,DATA_BY_COMP!$A$1:$AA$1,0)), "")</f>
        <v>2</v>
      </c>
      <c r="H9" s="7">
        <f>IFERROR(INDEX(DATA_BY_COMP!$A:$AA,$E9,MATCH(H$6,DATA_BY_COMP!$A$1:$AA$1,0)), "")</f>
        <v>0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2016:2:1:3:0:YULI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159</v>
      </c>
      <c r="C10" s="41"/>
      <c r="D10" s="2" t="str">
        <f>CONCATENATE(YEAR,":",MONTH,":",WEEK,":",WEEKDAY,":",$A10,":",$B10)</f>
        <v>2016:3:3:3:1:YULI_S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2016:2:2:3:0:YULI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8</v>
      </c>
      <c r="H11" s="8">
        <f>SUM(H7:H10)</f>
        <v>5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2016:2:3:3:0:YULI</v>
      </c>
      <c r="AH11" s="4">
        <f>MATCH(AG11,DATA_BY_UNIT!$A:$A,0)</f>
        <v>28</v>
      </c>
      <c r="AI11" s="4">
        <f>INDEX(DATA_BY_UNIT!$A:$AA,$AH11,MATCH(AI$2,DATA_BY_COMP!$A$1:$AA$1,0))</f>
        <v>4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2016:2:4:3:0:YULI</v>
      </c>
      <c r="AH12" s="4">
        <f>MATCH(AG12,DATA_BY_UNIT!$A:$A,0)</f>
        <v>61</v>
      </c>
      <c r="AI12" s="4">
        <f>INDEX(DATA_BY_UNIT!$A:$AA,$AH12,MATCH(AI$2,DATA_BY_COMP!$A$1:$AA$1,0))</f>
        <v>7</v>
      </c>
      <c r="AJ12" s="4">
        <f>INDEX(DATA_BY_UNIT!$A:$AA,$AH12,MATCH(AJ$2,DATA_BY_COMP!$A$1:$AA$1,0))</f>
        <v>6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2016:3:1:3:0:YULI</v>
      </c>
      <c r="AH13" s="4">
        <f>MATCH(AG13,DATA_BY_UNIT!$A:$A,0)</f>
        <v>94</v>
      </c>
      <c r="AI13" s="4">
        <f>INDEX(DATA_BY_UNIT!$A:$AA,$AH13,MATCH(AI$2,DATA_BY_COMP!$A$1:$AA$1,0))</f>
        <v>3</v>
      </c>
      <c r="AJ13" s="4">
        <f>INDEX(DATA_BY_UNIT!$A:$AA,$AH13,MATCH(AJ$2,DATA_BY_COMP!$A$1:$AA$1,0))</f>
        <v>1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2016:3:1:3:0:YULI</v>
      </c>
      <c r="E14" s="2">
        <f>MATCH($D14,DATA_BY_UNIT!$A:$A,0)</f>
        <v>94</v>
      </c>
      <c r="F14" s="10"/>
      <c r="G14" s="7">
        <f>IFERROR(INDEX(DATA_BY_UNIT!$A:$AA,$E14,MATCH(G$6,DATA_BY_UNIT!$A$1:$AA$1,0)), "")</f>
        <v>3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2016:3:2:3:0:YULI</v>
      </c>
      <c r="AH14" s="4">
        <f>MATCH(AG14,DATA_BY_UNIT!$A:$A,0)</f>
        <v>127</v>
      </c>
      <c r="AI14" s="4">
        <f>INDEX(DATA_BY_UNIT!$A:$AA,$AH14,MATCH(AI$2,DATA_BY_COMP!$A$1:$AA$1,0))</f>
        <v>13</v>
      </c>
      <c r="AJ14" s="4">
        <f>INDEX(DATA_BY_UNIT!$A:$AA,$AH14,MATCH(AJ$2,DATA_BY_COMP!$A$1:$AA$1,0))</f>
        <v>10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2016:3:2:3:0:YULI</v>
      </c>
      <c r="E15" s="2">
        <f>MATCH($D15,DATA_BY_UNIT!$A:$A,0)</f>
        <v>127</v>
      </c>
      <c r="F15" s="10"/>
      <c r="G15" s="7">
        <f>IFERROR(INDEX(DATA_BY_UNIT!$A:$AA,$E15,MATCH(G$6,DATA_BY_UNIT!$A$1:$AA$1,0)), "")</f>
        <v>13</v>
      </c>
      <c r="H15" s="7">
        <f>IFERROR(INDEX(DATA_BY_UNIT!$A:$AA,$E15,MATCH(H$6,DATA_BY_UNIT!$A$1:$AA$1,0)), "")</f>
        <v>10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2016:3:3:3:0:YULI</v>
      </c>
      <c r="AH15" s="4">
        <f>MATCH(AG15,DATA_BY_UNIT!$A:$A,0)</f>
        <v>169</v>
      </c>
      <c r="AI15" s="4">
        <f>INDEX(DATA_BY_UNIT!$A:$AA,$AH15,MATCH(AI$2,DATA_BY_COMP!$A$1:$AA$1,0))</f>
        <v>8</v>
      </c>
      <c r="AJ15" s="4">
        <f>INDEX(DATA_BY_UNIT!$A:$AA,$AH15,MATCH(AJ$2,DATA_BY_COMP!$A$1:$AA$1,0))</f>
        <v>5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2016:3:3:3:0:YULI</v>
      </c>
      <c r="E16" s="2">
        <f>MATCH($D16,DATA_BY_UNIT!$A:$A,0)</f>
        <v>169</v>
      </c>
      <c r="F16" s="10"/>
      <c r="G16" s="7">
        <f>IFERROR(INDEX(DATA_BY_UNIT!$A:$AA,$E16,MATCH(G$6,DATA_BY_UNIT!$A$1:$AA$1,0)), "")</f>
        <v>8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479</v>
      </c>
      <c r="AI16" s="4">
        <f>SUMIF(AI3:AI15,"&lt;&gt;#N/A",AI3:AI15)</f>
        <v>35</v>
      </c>
      <c r="AJ16" s="4">
        <f>SUMIF(AJ3:AJ15,"&lt;&gt;#N/A",AJ3:AJ15)</f>
        <v>25</v>
      </c>
      <c r="AK16" s="4">
        <f>SUMIF(AK3:AK15,"&lt;&gt;#N/A",AK3:AK15)</f>
        <v>4</v>
      </c>
      <c r="AL16" s="4">
        <f>SUMIF(AL3:AL15,"&lt;&gt;#N/A",AL3:AL15)</f>
        <v>0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2016:3:4:3:0:YULI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2016:3:5:3:0:YULI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24</v>
      </c>
      <c r="H19" s="13">
        <f t="shared" si="9"/>
        <v>16</v>
      </c>
      <c r="I19" s="13">
        <f t="shared" si="9"/>
        <v>2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25" priority="35" operator="lessThan">
      <formula>8.5</formula>
    </cfRule>
    <cfRule type="cellIs" dxfId="124" priority="36" operator="greaterThan">
      <formula>9.5</formula>
    </cfRule>
  </conditionalFormatting>
  <conditionalFormatting sqref="G7:J8">
    <cfRule type="expression" dxfId="123" priority="28">
      <formula>G7=""</formula>
    </cfRule>
  </conditionalFormatting>
  <conditionalFormatting sqref="H7:H8">
    <cfRule type="cellIs" dxfId="122" priority="32" operator="lessThan">
      <formula>3.5</formula>
    </cfRule>
    <cfRule type="cellIs" dxfId="121" priority="33" operator="greaterThan">
      <formula>4.5</formula>
    </cfRule>
  </conditionalFormatting>
  <conditionalFormatting sqref="I7:I8">
    <cfRule type="cellIs" dxfId="120" priority="31" operator="lessThan">
      <formula>0.5</formula>
    </cfRule>
    <cfRule type="cellIs" dxfId="119" priority="34" operator="greaterThan">
      <formula>1.5</formula>
    </cfRule>
  </conditionalFormatting>
  <conditionalFormatting sqref="J7:J8">
    <cfRule type="cellIs" dxfId="118" priority="29" operator="lessThan">
      <formula>0.5</formula>
    </cfRule>
    <cfRule type="cellIs" dxfId="117" priority="30" operator="greaterThan">
      <formula>0.5</formula>
    </cfRule>
  </conditionalFormatting>
  <conditionalFormatting sqref="G9:G10">
    <cfRule type="cellIs" dxfId="116" priority="26" operator="lessThan">
      <formula>8.5</formula>
    </cfRule>
    <cfRule type="cellIs" dxfId="115" priority="27" operator="greaterThan">
      <formula>9.5</formula>
    </cfRule>
  </conditionalFormatting>
  <conditionalFormatting sqref="G9:J10">
    <cfRule type="expression" dxfId="114" priority="19">
      <formula>G9=""</formula>
    </cfRule>
  </conditionalFormatting>
  <conditionalFormatting sqref="H9:H10">
    <cfRule type="cellIs" dxfId="113" priority="23" operator="lessThan">
      <formula>3.5</formula>
    </cfRule>
    <cfRule type="cellIs" dxfId="112" priority="24" operator="greaterThan">
      <formula>4.5</formula>
    </cfRule>
  </conditionalFormatting>
  <conditionalFormatting sqref="I9:I10">
    <cfRule type="cellIs" dxfId="111" priority="22" operator="lessThan">
      <formula>0.5</formula>
    </cfRule>
    <cfRule type="cellIs" dxfId="110" priority="25" operator="greaterThan">
      <formula>1.5</formula>
    </cfRule>
  </conditionalFormatting>
  <conditionalFormatting sqref="J9:J10">
    <cfRule type="cellIs" dxfId="109" priority="20" operator="lessThan">
      <formula>0.5</formula>
    </cfRule>
    <cfRule type="cellIs" dxfId="108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165</v>
      </c>
      <c r="C1" s="42" t="s">
        <v>161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2015:12:4:3:0:ZHONGLI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2015:12:5:3:0:ZHONGLI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2016:1:2:3:0:ZHONGLI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2016:1:3:3:0:ZHONGLI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162</v>
      </c>
      <c r="C7" s="40" t="s">
        <v>883</v>
      </c>
      <c r="D7" s="2" t="str">
        <f t="shared" ref="D7:D12" si="9">CONCATENATE(YEAR,":",MONTH,":",WEEK,":",WEEKDAY,":",$A7,":",$B7)</f>
        <v>2016:3:3:3:0:ZHONGLI_1_E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2016:1:4:3:0:ZHONGLI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162</v>
      </c>
      <c r="C8" s="41"/>
      <c r="D8" s="2" t="str">
        <f t="shared" si="9"/>
        <v>2016:3:3:3:1:ZHONGLI_1_E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2016:1:5:3:0:ZHONGLI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163</v>
      </c>
      <c r="C9" s="40" t="s">
        <v>884</v>
      </c>
      <c r="D9" s="2" t="str">
        <f t="shared" si="9"/>
        <v>2016:3:3:3:0:ZHONGLI_1_S</v>
      </c>
      <c r="E9" s="2">
        <f>MATCH($D9,DATA_BY_COMP!$A:$A,0)</f>
        <v>405</v>
      </c>
      <c r="F9" s="2" t="str">
        <f>IFERROR(INDEX(DATA_BY_COMP!$A:$AA,$E9,MATCH(F$6,DATA_BY_COMP!$A$1:$AA$1,0)), "")</f>
        <v>Children</v>
      </c>
      <c r="G9" s="7">
        <f>IFERROR(INDEX(DATA_BY_COMP!$A:$AA,$E9,MATCH(G$6,DATA_BY_COMP!$A$1:$AA$1,0)), "")</f>
        <v>4</v>
      </c>
      <c r="H9" s="7">
        <f>IFERROR(INDEX(DATA_BY_COMP!$A:$AA,$E9,MATCH(H$6,DATA_BY_COMP!$A$1:$AA$1,0)), "")</f>
        <v>1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2016:2:1:3:0:ZHONGLI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163</v>
      </c>
      <c r="C10" s="41"/>
      <c r="D10" s="2" t="str">
        <f t="shared" si="9"/>
        <v>2016:3:3:3:1:ZHONGLI_1_S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2016:2:2:3:0:ZHONGLI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164</v>
      </c>
      <c r="C11" s="40" t="s">
        <v>885</v>
      </c>
      <c r="D11" s="2" t="str">
        <f t="shared" si="9"/>
        <v>2016:3:3:3:0:ZHONGLI_2_E</v>
      </c>
      <c r="E11" s="2">
        <f>MATCH($D11,DATA_BY_COMP!$A:$A,0)</f>
        <v>406</v>
      </c>
      <c r="F11" s="2" t="str">
        <f>IFERROR(INDEX(DATA_BY_COMP!$A:$AA,$E11,MATCH(F$6,DATA_BY_COMP!$A$1:$AA$1,0)), "")</f>
        <v>Beginning/Intermediate</v>
      </c>
      <c r="G11" s="7">
        <f>IFERROR(INDEX(DATA_BY_COMP!$A:$AA,$E11,MATCH(G$6,DATA_BY_COMP!$A$1:$AA$1,0)), "")</f>
        <v>8</v>
      </c>
      <c r="H11" s="7">
        <f>IFERROR(INDEX(DATA_BY_COMP!$A:$AA,$E11,MATCH(H$6,DATA_BY_COMP!$A$1:$AA$1,0)), "")</f>
        <v>5</v>
      </c>
      <c r="I11" s="7">
        <f>IFERROR(INDEX(DATA_BY_COMP!$A:$AA,$E11,MATCH(I$6,DATA_BY_COMP!$A$1:$AA$1,0)), "")</f>
        <v>0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2016:2:3:3:0:ZHONGLI</v>
      </c>
      <c r="AH11" s="4">
        <f>MATCH(AG11,DATA_BY_UNIT!$A:$A,0)</f>
        <v>29</v>
      </c>
      <c r="AI11" s="4">
        <f>INDEX(DATA_BY_UNIT!$A:$AA,$AH11,MATCH(AI$2,DATA_BY_COMP!$A$1:$AA$1,0))</f>
        <v>17</v>
      </c>
      <c r="AJ11" s="4">
        <f>INDEX(DATA_BY_UNIT!$A:$AA,$AH11,MATCH(AJ$2,DATA_BY_COMP!$A$1:$AA$1,0))</f>
        <v>13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164</v>
      </c>
      <c r="C12" s="41"/>
      <c r="D12" s="2" t="str">
        <f t="shared" si="9"/>
        <v>2016:3:3:3:1:ZHONGLI_2_E</v>
      </c>
      <c r="E12" s="2">
        <f>MATCH($D12,DATA_BY_COMP!$A:$A,0)</f>
        <v>434</v>
      </c>
      <c r="F12" s="2" t="str">
        <f>IFERROR(INDEX(DATA_BY_COMP!$A:$AA,$E12,MATCH(F$6,DATA_BY_COMP!$A$1:$AA$1,0)), "")</f>
        <v>Advanced</v>
      </c>
      <c r="G12" s="16">
        <f>IFERROR(INDEX(DATA_BY_COMP!$A:$AA,$E12,MATCH(G$6,DATA_BY_COMP!$A$1:$AA$1,0)), "")</f>
        <v>10</v>
      </c>
      <c r="H12" s="16">
        <f>IFERROR(INDEX(DATA_BY_COMP!$A:$AA,$E12,MATCH(H$6,DATA_BY_COMP!$A$1:$AA$1,0)), "")</f>
        <v>9</v>
      </c>
      <c r="I12" s="16">
        <f>IFERROR(INDEX(DATA_BY_COMP!$A:$AA,$E12,MATCH(I$6,DATA_BY_COMP!$A$1:$AA$1,0)), "")</f>
        <v>3</v>
      </c>
      <c r="J12" s="16">
        <f>IFERROR(INDEX(DATA_BY_COMP!$A:$AA,$E12,MATCH(J$6,DATA_BY_COMP!$A$1:$AA$1,0)),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2016:2:4:3:0:ZHONGLI</v>
      </c>
      <c r="AH12" s="4">
        <f>MATCH(AG12,DATA_BY_UNIT!$A:$A,0)</f>
        <v>62</v>
      </c>
      <c r="AI12" s="4">
        <f>INDEX(DATA_BY_UNIT!$A:$AA,$AH12,MATCH(AI$2,DATA_BY_COMP!$A$1:$AA$1,0))</f>
        <v>23</v>
      </c>
      <c r="AJ12" s="4">
        <f>INDEX(DATA_BY_UNIT!$A:$AA,$AH12,MATCH(AJ$2,DATA_BY_COMP!$A$1:$AA$1,0))</f>
        <v>19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22</v>
      </c>
      <c r="H13" s="8">
        <f>SUM(H7:H12)</f>
        <v>15</v>
      </c>
      <c r="I13" s="8">
        <f>SUM(I7:I12)</f>
        <v>3</v>
      </c>
      <c r="J13" s="8">
        <f>SUM(J7:J12)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2016:3:1:3:0:ZHONGLI</v>
      </c>
      <c r="AH13" s="4">
        <f>MATCH(AG13,DATA_BY_UNIT!$A:$A,0)</f>
        <v>95</v>
      </c>
      <c r="AI13" s="4">
        <f>INDEX(DATA_BY_UNIT!$A:$AA,$AH13,MATCH(AI$2,DATA_BY_COMP!$A$1:$AA$1,0))</f>
        <v>7</v>
      </c>
      <c r="AJ13" s="4">
        <f>INDEX(DATA_BY_UNIT!$A:$AA,$AH13,MATCH(AJ$2,DATA_BY_COMP!$A$1:$AA$1,0))</f>
        <v>5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2016:3:2:3:0:ZHONGLI</v>
      </c>
      <c r="AH14" s="4">
        <f>MATCH(AG14,DATA_BY_UNIT!$A:$A,0)</f>
        <v>128</v>
      </c>
      <c r="AI14" s="4">
        <f>INDEX(DATA_BY_UNIT!$A:$AA,$AH14,MATCH(AI$2,DATA_BY_COMP!$A$1:$AA$1,0))</f>
        <v>22</v>
      </c>
      <c r="AJ14" s="4">
        <f>INDEX(DATA_BY_UNIT!$A:$AA,$AH14,MATCH(AJ$2,DATA_BY_COMP!$A$1:$AA$1,0))</f>
        <v>15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2016:3:3:3:0:ZHONGLI</v>
      </c>
      <c r="AH15" s="4">
        <f>MATCH(AG15,DATA_BY_UNIT!$A:$A,0)</f>
        <v>170</v>
      </c>
      <c r="AI15" s="4">
        <f>INDEX(DATA_BY_UNIT!$A:$AA,$AH15,MATCH(AI$2,DATA_BY_COMP!$A$1:$AA$1,0))</f>
        <v>22</v>
      </c>
      <c r="AJ15" s="4">
        <f>INDEX(DATA_BY_UNIT!$A:$AA,$AH15,MATCH(AJ$2,DATA_BY_COMP!$A$1:$AA$1,0))</f>
        <v>15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2016:3:1:3:0:ZHONGLI</v>
      </c>
      <c r="E16" s="2">
        <f>MATCH($D16,DATA_BY_UNIT!$A:$A,0)</f>
        <v>95</v>
      </c>
      <c r="F16" s="10"/>
      <c r="G16" s="7">
        <f>IFERROR(INDEX(DATA_BY_UNIT!$A:$AA,$E16,MATCH(G$6,DATA_BY_UNIT!$A$1:$AA$1,0)), "")</f>
        <v>7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484</v>
      </c>
      <c r="AI16" s="4">
        <f>SUMIF(AI3:AI15,"&lt;&gt;#N/A",AI3:AI15)</f>
        <v>91</v>
      </c>
      <c r="AJ16" s="4">
        <f>SUMIF(AJ3:AJ15,"&lt;&gt;#N/A",AJ3:AJ15)</f>
        <v>67</v>
      </c>
      <c r="AK16" s="4">
        <f>SUMIF(AK3:AK15,"&lt;&gt;#N/A",AK3:AK15)</f>
        <v>12</v>
      </c>
      <c r="AL16" s="4">
        <f>SUMIF(AL3:AL15,"&lt;&gt;#N/A",AL3:AL15)</f>
        <v>0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2016:3:2:3:0:ZHONGLI</v>
      </c>
      <c r="E17" s="2">
        <f>MATCH($D17,DATA_BY_UNIT!$A:$A,0)</f>
        <v>128</v>
      </c>
      <c r="F17" s="10"/>
      <c r="G17" s="7">
        <f>IFERROR(INDEX(DATA_BY_UNIT!$A:$AA,$E17,MATCH(G$6,DATA_BY_UNIT!$A$1:$AA$1,0)), "")</f>
        <v>22</v>
      </c>
      <c r="H17" s="7">
        <f>IFERROR(INDEX(DATA_BY_UNIT!$A:$AA,$E17,MATCH(H$6,DATA_BY_UNIT!$A$1:$AA$1,0)), "")</f>
        <v>15</v>
      </c>
      <c r="I17" s="7">
        <f>IFERROR(INDEX(DATA_BY_UNIT!$A:$AA,$E17,MATCH(I$6,DATA_BY_UNIT!$A$1:$AA$1,0)), "")</f>
        <v>3</v>
      </c>
      <c r="J17" s="7">
        <f>IFERROR(INDEX(DATA_BY_UNIT!$A:$AA,$E17,MATCH(J$6,DATA_BY_UNIT!$A$1:$AA$1,0)), "")</f>
        <v>0</v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2016:3:3:3:0:ZHONGLI</v>
      </c>
      <c r="E18" s="2">
        <f>MATCH($D18,DATA_BY_UNIT!$A:$A,0)</f>
        <v>170</v>
      </c>
      <c r="F18" s="10"/>
      <c r="G18" s="7">
        <f>IFERROR(INDEX(DATA_BY_UNIT!$A:$AA,$E18,MATCH(G$6,DATA_BY_UNIT!$A$1:$AA$1,0)), "")</f>
        <v>22</v>
      </c>
      <c r="H18" s="7">
        <f>IFERROR(INDEX(DATA_BY_UNIT!$A:$AA,$E18,MATCH(H$6,DATA_BY_UNIT!$A$1:$AA$1,0)), "")</f>
        <v>15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2016:3:4:3:0:ZHONGLI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2016:3:5:3:0:ZHONGLI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307</v>
      </c>
      <c r="D21" s="11"/>
      <c r="E21" s="11"/>
      <c r="F21" s="11"/>
      <c r="G21" s="13">
        <f t="shared" ref="G21:J21" si="10">SUM(G16:G20)</f>
        <v>51</v>
      </c>
      <c r="H21" s="13">
        <f t="shared" si="10"/>
        <v>35</v>
      </c>
      <c r="I21" s="13">
        <f t="shared" si="10"/>
        <v>7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07" priority="35" operator="lessThan">
      <formula>8.5</formula>
    </cfRule>
    <cfRule type="cellIs" dxfId="106" priority="36" operator="greaterThan">
      <formula>9.5</formula>
    </cfRule>
  </conditionalFormatting>
  <conditionalFormatting sqref="G7:J8">
    <cfRule type="expression" dxfId="105" priority="28">
      <formula>G7=""</formula>
    </cfRule>
  </conditionalFormatting>
  <conditionalFormatting sqref="H7:H8">
    <cfRule type="cellIs" dxfId="104" priority="32" operator="lessThan">
      <formula>3.5</formula>
    </cfRule>
    <cfRule type="cellIs" dxfId="103" priority="33" operator="greaterThan">
      <formula>4.5</formula>
    </cfRule>
  </conditionalFormatting>
  <conditionalFormatting sqref="I7:I8">
    <cfRule type="cellIs" dxfId="102" priority="31" operator="lessThan">
      <formula>0.5</formula>
    </cfRule>
    <cfRule type="cellIs" dxfId="101" priority="34" operator="greaterThan">
      <formula>1.5</formula>
    </cfRule>
  </conditionalFormatting>
  <conditionalFormatting sqref="J7:J8">
    <cfRule type="cellIs" dxfId="100" priority="29" operator="lessThan">
      <formula>0.5</formula>
    </cfRule>
    <cfRule type="cellIs" dxfId="99" priority="30" operator="greaterThan">
      <formula>0.5</formula>
    </cfRule>
  </conditionalFormatting>
  <conditionalFormatting sqref="G9:G10">
    <cfRule type="cellIs" dxfId="98" priority="26" operator="lessThan">
      <formula>8.5</formula>
    </cfRule>
    <cfRule type="cellIs" dxfId="97" priority="27" operator="greaterThan">
      <formula>9.5</formula>
    </cfRule>
  </conditionalFormatting>
  <conditionalFormatting sqref="G9:J10">
    <cfRule type="expression" dxfId="96" priority="19">
      <formula>G9=""</formula>
    </cfRule>
  </conditionalFormatting>
  <conditionalFormatting sqref="H9:H10">
    <cfRule type="cellIs" dxfId="95" priority="23" operator="lessThan">
      <formula>3.5</formula>
    </cfRule>
    <cfRule type="cellIs" dxfId="94" priority="24" operator="greaterThan">
      <formula>4.5</formula>
    </cfRule>
  </conditionalFormatting>
  <conditionalFormatting sqref="I9:I10">
    <cfRule type="cellIs" dxfId="93" priority="22" operator="lessThan">
      <formula>0.5</formula>
    </cfRule>
    <cfRule type="cellIs" dxfId="92" priority="25" operator="greaterThan">
      <formula>1.5</formula>
    </cfRule>
  </conditionalFormatting>
  <conditionalFormatting sqref="J9:J10">
    <cfRule type="cellIs" dxfId="91" priority="20" operator="lessThan">
      <formula>0.5</formula>
    </cfRule>
    <cfRule type="cellIs" dxfId="90" priority="21" operator="greaterThan">
      <formula>0.5</formula>
    </cfRule>
  </conditionalFormatting>
  <conditionalFormatting sqref="G11:G12">
    <cfRule type="cellIs" dxfId="89" priority="17" operator="lessThan">
      <formula>8.5</formula>
    </cfRule>
    <cfRule type="cellIs" dxfId="88" priority="18" operator="greaterThan">
      <formula>9.5</formula>
    </cfRule>
  </conditionalFormatting>
  <conditionalFormatting sqref="G11:J12">
    <cfRule type="expression" dxfId="87" priority="10">
      <formula>G11=""</formula>
    </cfRule>
  </conditionalFormatting>
  <conditionalFormatting sqref="H11:H12">
    <cfRule type="cellIs" dxfId="86" priority="14" operator="lessThan">
      <formula>3.5</formula>
    </cfRule>
    <cfRule type="cellIs" dxfId="85" priority="15" operator="greaterThan">
      <formula>4.5</formula>
    </cfRule>
  </conditionalFormatting>
  <conditionalFormatting sqref="I11:I12">
    <cfRule type="cellIs" dxfId="84" priority="13" operator="lessThan">
      <formula>0.5</formula>
    </cfRule>
    <cfRule type="cellIs" dxfId="83" priority="16" operator="greaterThan">
      <formula>1.5</formula>
    </cfRule>
  </conditionalFormatting>
  <conditionalFormatting sqref="J11:J12">
    <cfRule type="cellIs" dxfId="82" priority="11" operator="lessThan">
      <formula>0.5</formula>
    </cfRule>
    <cfRule type="cellIs" dxfId="81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170</v>
      </c>
      <c r="C1" s="42" t="s">
        <v>166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2015:12:4:3:0:ZHUBEI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2015:12:5:3:0:ZHUBEI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2016:1:2:3:0:ZHUBEI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2016:1:3:3:0:ZHUBEI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192</v>
      </c>
      <c r="C7" s="40" t="s">
        <v>886</v>
      </c>
      <c r="D7" s="2" t="str">
        <f t="shared" ref="D7:D14" si="9">CONCATENATE(YEAR,":",MONTH,":",WEEK,":",WEEKDAY,":",$A7,":",$B7)</f>
        <v>2016:3:3:3:0:ZHUBEI_3_E</v>
      </c>
      <c r="E7" s="2">
        <f>MATCH($D7,DATA_BY_COMP!$A:$A,0)</f>
        <v>452</v>
      </c>
      <c r="F7" s="2" t="str">
        <f>IFERROR(INDEX(DATA_BY_COMP!$A:$AA,$E7,MATCH(F$6,DATA_BY_COMP!$A$1:$AA$1,0)), "")</f>
        <v>兒童班</v>
      </c>
      <c r="G7" s="7">
        <f>IFERROR(INDEX(DATA_BY_COMP!$A:$AA,$E7,MATCH(G$6,DATA_BY_COMP!$A$1:$AA$1,0)), "")</f>
        <v>13</v>
      </c>
      <c r="H7" s="7">
        <f>IFERROR(INDEX(DATA_BY_COMP!$A:$AA,$E7,MATCH(H$6,DATA_BY_COMP!$A$1:$AA$1,0)), "")</f>
        <v>3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2016:1:4:3:0:ZHUBEI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192</v>
      </c>
      <c r="C8" s="41"/>
      <c r="D8" s="2" t="str">
        <f t="shared" si="9"/>
        <v>2016:3:3:3:1:ZHUBEI_3_E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2016:1:5:3:0:ZHUBEI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167</v>
      </c>
      <c r="C9" s="40" t="s">
        <v>887</v>
      </c>
      <c r="D9" s="2" t="str">
        <f t="shared" si="9"/>
        <v>2016:3:3:3:0:ZHUBEI_1_S</v>
      </c>
      <c r="E9" s="2">
        <f>MATCH($D9,DATA_BY_COMP!$A:$A,0)</f>
        <v>407</v>
      </c>
      <c r="F9" s="2" t="str">
        <f>IFERROR(INDEX(DATA_BY_COMP!$A:$AA,$E9,MATCH(F$6,DATA_BY_COMP!$A$1:$AA$1,0)), "")</f>
        <v>gaoji</v>
      </c>
      <c r="G9" s="7">
        <f>IFERROR(INDEX(DATA_BY_COMP!$A:$AA,$E9,MATCH(G$6,DATA_BY_COMP!$A$1:$AA$1,0)), "")</f>
        <v>5</v>
      </c>
      <c r="H9" s="7">
        <f>IFERROR(INDEX(DATA_BY_COMP!$A:$AA,$E9,MATCH(H$6,DATA_BY_COMP!$A$1:$AA$1,0)), "")</f>
        <v>5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2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2016:2:1:3:0:ZHUBEI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167</v>
      </c>
      <c r="C10" s="41"/>
      <c r="D10" s="2" t="str">
        <f t="shared" si="9"/>
        <v>2016:3:3:3:1:ZHUBEI_1_S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2016:2:2:3:0:ZHUBEI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168</v>
      </c>
      <c r="C11" s="40" t="s">
        <v>888</v>
      </c>
      <c r="D11" s="2" t="str">
        <f t="shared" si="9"/>
        <v>2016:3:3:3:0:ZHUBEI_2_E</v>
      </c>
      <c r="E11" s="2">
        <f>MATCH($D11,DATA_BY_COMP!$A:$A,0)</f>
        <v>408</v>
      </c>
      <c r="F11" s="2" t="str">
        <f>IFERROR(INDEX(DATA_BY_COMP!$A:$AA,$E11,MATCH(F$6,DATA_BY_COMP!$A$1:$AA$1,0)), "")</f>
        <v>初級</v>
      </c>
      <c r="G11" s="7">
        <f>IFERROR(INDEX(DATA_BY_COMP!$A:$AA,$E11,MATCH(G$6,DATA_BY_COMP!$A$1:$AA$1,0)), "")</f>
        <v>8</v>
      </c>
      <c r="H11" s="7">
        <f>IFERROR(INDEX(DATA_BY_COMP!$A:$AA,$E11,MATCH(H$6,DATA_BY_COMP!$A$1:$AA$1,0)), "")</f>
        <v>4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2016:2:3:3:0:ZHUBEI</v>
      </c>
      <c r="AH11" s="4">
        <f>MATCH(AG11,DATA_BY_UNIT!$A:$A,0)</f>
        <v>30</v>
      </c>
      <c r="AI11" s="4">
        <f>INDEX(DATA_BY_UNIT!$A:$AA,$AH11,MATCH(AI$2,DATA_BY_COMP!$A$1:$AA$1,0))</f>
        <v>17</v>
      </c>
      <c r="AJ11" s="4">
        <f>INDEX(DATA_BY_UNIT!$A:$AA,$AH11,MATCH(AJ$2,DATA_BY_COMP!$A$1:$AA$1,0))</f>
        <v>14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168</v>
      </c>
      <c r="C12" s="41"/>
      <c r="D12" s="2" t="str">
        <f t="shared" si="9"/>
        <v>2016:3:3:3:1:ZHUBEI_2_E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2016:2:4:3:0:ZHUBEI</v>
      </c>
      <c r="AH12" s="4">
        <f>MATCH(AG12,DATA_BY_UNIT!$A:$A,0)</f>
        <v>63</v>
      </c>
      <c r="AI12" s="4">
        <f>INDEX(DATA_BY_UNIT!$A:$AA,$AH12,MATCH(AI$2,DATA_BY_COMP!$A$1:$AA$1,0))</f>
        <v>46</v>
      </c>
      <c r="AJ12" s="4">
        <f>INDEX(DATA_BY_UNIT!$A:$AA,$AH12,MATCH(AJ$2,DATA_BY_COMP!$A$1:$AA$1,0))</f>
        <v>26</v>
      </c>
      <c r="AK12" s="4">
        <f>INDEX(DATA_BY_UNIT!$A:$AA,$AH12,MATCH(AK$2,DATA_BY_COMP!$A$1:$AA$1,0))</f>
        <v>8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169</v>
      </c>
      <c r="C13" s="40" t="s">
        <v>889</v>
      </c>
      <c r="D13" s="2" t="str">
        <f t="shared" si="9"/>
        <v>2016:3:3:3:0:ZHUBEI_2_S</v>
      </c>
      <c r="E13" s="2">
        <f>MATCH($D13,DATA_BY_COMP!$A:$A,0)</f>
        <v>409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8</v>
      </c>
      <c r="H13" s="7">
        <f>IFERROR(INDEX(DATA_BY_COMP!$A:$AA,$E13,MATCH(H$6,DATA_BY_COMP!$A$1:$AA$1,0)), "")</f>
        <v>8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2016:3:1:3:0:ZHUBEI</v>
      </c>
      <c r="AH13" s="4">
        <f>MATCH(AG13,DATA_BY_UNIT!$A:$A,0)</f>
        <v>96</v>
      </c>
      <c r="AI13" s="4">
        <f>INDEX(DATA_BY_UNIT!$A:$AA,$AH13,MATCH(AI$2,DATA_BY_COMP!$A$1:$AA$1,0))</f>
        <v>38</v>
      </c>
      <c r="AJ13" s="4">
        <f>INDEX(DATA_BY_UNIT!$A:$AA,$AH13,MATCH(AJ$2,DATA_BY_COMP!$A$1:$AA$1,0))</f>
        <v>21</v>
      </c>
      <c r="AK13" s="4">
        <f>INDEX(DATA_BY_UNIT!$A:$AA,$AH13,MATCH(AK$2,DATA_BY_COMP!$A$1:$AA$1,0))</f>
        <v>6</v>
      </c>
      <c r="AL13" s="4">
        <f>INDEX(DATA_BY_UNIT!$A:$AA,$AH13,MATCH(AL$2,DATA_BY_COMP!$A$1:$AA$1,0))</f>
        <v>3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169</v>
      </c>
      <c r="C14" s="41"/>
      <c r="D14" s="2" t="str">
        <f t="shared" si="9"/>
        <v>2016:3:3:3:1:ZHUBEI_2_S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2016:3:2:3:0:ZHUBEI</v>
      </c>
      <c r="AH14" s="4">
        <f>MATCH(AG14,DATA_BY_UNIT!$A:$A,0)</f>
        <v>129</v>
      </c>
      <c r="AI14" s="4">
        <f>INDEX(DATA_BY_UNIT!$A:$AA,$AH14,MATCH(AI$2,DATA_BY_COMP!$A$1:$AA$1,0))</f>
        <v>21</v>
      </c>
      <c r="AJ14" s="4">
        <f>INDEX(DATA_BY_UNIT!$A:$AA,$AH14,MATCH(AJ$2,DATA_BY_COMP!$A$1:$AA$1,0))</f>
        <v>17</v>
      </c>
      <c r="AK14" s="4">
        <f>INDEX(DATA_BY_UNIT!$A:$AA,$AH14,MATCH(AK$2,DATA_BY_COMP!$A$1:$AA$1,0))</f>
        <v>5</v>
      </c>
      <c r="AL14" s="4">
        <f>INDEX(DATA_BY_UNIT!$A:$AA,$AH14,MATCH(AL$2,DATA_BY_COMP!$A$1:$AA$1,0))</f>
        <v>3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34</v>
      </c>
      <c r="H15" s="8">
        <f t="shared" ref="H15:J15" si="10">SUM(H7:H14)</f>
        <v>20</v>
      </c>
      <c r="I15" s="8">
        <f t="shared" si="10"/>
        <v>5</v>
      </c>
      <c r="J15" s="8">
        <f t="shared" si="10"/>
        <v>3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2016:3:3:3:0:ZHUBEI</v>
      </c>
      <c r="AH15" s="4">
        <f>MATCH(AG15,DATA_BY_UNIT!$A:$A,0)</f>
        <v>171</v>
      </c>
      <c r="AI15" s="4">
        <f>INDEX(DATA_BY_UNIT!$A:$AA,$AH15,MATCH(AI$2,DATA_BY_COMP!$A$1:$AA$1,0))</f>
        <v>34</v>
      </c>
      <c r="AJ15" s="4">
        <f>INDEX(DATA_BY_UNIT!$A:$AA,$AH15,MATCH(AJ$2,DATA_BY_COMP!$A$1:$AA$1,0))</f>
        <v>20</v>
      </c>
      <c r="AK15" s="4">
        <f>INDEX(DATA_BY_UNIT!$A:$AA,$AH15,MATCH(AK$2,DATA_BY_COMP!$A$1:$AA$1,0))</f>
        <v>5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489</v>
      </c>
      <c r="AI16" s="4">
        <f>SUMIF(AI3:AI15,"&lt;&gt;#N/A",AI3:AI15)</f>
        <v>156</v>
      </c>
      <c r="AJ16" s="4">
        <f>SUMIF(AJ3:AJ15,"&lt;&gt;#N/A",AJ3:AJ15)</f>
        <v>98</v>
      </c>
      <c r="AK16" s="4">
        <f>SUMIF(AK3:AK15,"&lt;&gt;#N/A",AK3:AK15)</f>
        <v>27</v>
      </c>
      <c r="AL16" s="4">
        <f>SUMIF(AL3:AL15,"&lt;&gt;#N/A",AL3:AL15)</f>
        <v>9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2016:3:1:3:0:ZHUBEI</v>
      </c>
      <c r="E18" s="2">
        <f>MATCH($D18,DATA_BY_UNIT!$A:$A,0)</f>
        <v>96</v>
      </c>
      <c r="F18" s="10"/>
      <c r="G18" s="7">
        <f>IFERROR(INDEX(DATA_BY_UNIT!$A:$AA,$E18,MATCH(G$6,DATA_BY_UNIT!$A$1:$AA$1,0)), "")</f>
        <v>38</v>
      </c>
      <c r="H18" s="7">
        <f>IFERROR(INDEX(DATA_BY_UNIT!$A:$AA,$E18,MATCH(H$6,DATA_BY_UNIT!$A$1:$AA$1,0)), "")</f>
        <v>21</v>
      </c>
      <c r="I18" s="7">
        <f>IFERROR(INDEX(DATA_BY_UNIT!$A:$AA,$E18,MATCH(I$6,DATA_BY_UNIT!$A$1:$AA$1,0)), "")</f>
        <v>6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2016:3:2:3:0:ZHUBEI</v>
      </c>
      <c r="E19" s="2">
        <f>MATCH($D19,DATA_BY_UNIT!$A:$A,0)</f>
        <v>129</v>
      </c>
      <c r="F19" s="10"/>
      <c r="G19" s="7">
        <f>IFERROR(INDEX(DATA_BY_UNIT!$A:$AA,$E19,MATCH(G$6,DATA_BY_UNIT!$A$1:$AA$1,0)), "")</f>
        <v>21</v>
      </c>
      <c r="H19" s="7">
        <f>IFERROR(INDEX(DATA_BY_UNIT!$A:$AA,$E19,MATCH(H$6,DATA_BY_UNIT!$A$1:$AA$1,0)), "")</f>
        <v>17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2016:3:3:3:0:ZHUBEI</v>
      </c>
      <c r="E20" s="2">
        <f>MATCH($D20,DATA_BY_UNIT!$A:$A,0)</f>
        <v>171</v>
      </c>
      <c r="F20" s="10"/>
      <c r="G20" s="7">
        <f>IFERROR(INDEX(DATA_BY_UNIT!$A:$AA,$E20,MATCH(G$6,DATA_BY_UNIT!$A$1:$AA$1,0)), "")</f>
        <v>34</v>
      </c>
      <c r="H20" s="7">
        <f>IFERROR(INDEX(DATA_BY_UNIT!$A:$AA,$E20,MATCH(H$6,DATA_BY_UNIT!$A$1:$AA$1,0)), "")</f>
        <v>20</v>
      </c>
      <c r="I20" s="7">
        <f>IFERROR(INDEX(DATA_BY_UNIT!$A:$AA,$E20,MATCH(I$6,DATA_BY_UNIT!$A$1:$AA$1,0)), "")</f>
        <v>5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2016:3:4:3:0:ZHUBEI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2016:3:5:3:0:ZHUBEI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93</v>
      </c>
      <c r="H23" s="13">
        <f t="shared" si="11"/>
        <v>58</v>
      </c>
      <c r="I23" s="13">
        <f t="shared" si="11"/>
        <v>16</v>
      </c>
      <c r="J23" s="13">
        <f t="shared" si="11"/>
        <v>9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0" priority="35" operator="lessThan">
      <formula>8.5</formula>
    </cfRule>
    <cfRule type="cellIs" dxfId="79" priority="36" operator="greaterThan">
      <formula>9.5</formula>
    </cfRule>
  </conditionalFormatting>
  <conditionalFormatting sqref="G7:J8">
    <cfRule type="expression" dxfId="78" priority="28">
      <formula>G7=""</formula>
    </cfRule>
  </conditionalFormatting>
  <conditionalFormatting sqref="H7:H8">
    <cfRule type="cellIs" dxfId="77" priority="32" operator="lessThan">
      <formula>3.5</formula>
    </cfRule>
    <cfRule type="cellIs" dxfId="76" priority="33" operator="greaterThan">
      <formula>4.5</formula>
    </cfRule>
  </conditionalFormatting>
  <conditionalFormatting sqref="I7:I8">
    <cfRule type="cellIs" dxfId="75" priority="31" operator="lessThan">
      <formula>0.5</formula>
    </cfRule>
    <cfRule type="cellIs" dxfId="74" priority="34" operator="greaterThan">
      <formula>1.5</formula>
    </cfRule>
  </conditionalFormatting>
  <conditionalFormatting sqref="J7:J8">
    <cfRule type="cellIs" dxfId="73" priority="29" operator="lessThan">
      <formula>0.5</formula>
    </cfRule>
    <cfRule type="cellIs" dxfId="72" priority="30" operator="greaterThan">
      <formula>0.5</formula>
    </cfRule>
  </conditionalFormatting>
  <conditionalFormatting sqref="G9:G10">
    <cfRule type="cellIs" dxfId="71" priority="26" operator="lessThan">
      <formula>8.5</formula>
    </cfRule>
    <cfRule type="cellIs" dxfId="70" priority="27" operator="greaterThan">
      <formula>9.5</formula>
    </cfRule>
  </conditionalFormatting>
  <conditionalFormatting sqref="G9:J10">
    <cfRule type="expression" dxfId="69" priority="19">
      <formula>G9=""</formula>
    </cfRule>
  </conditionalFormatting>
  <conditionalFormatting sqref="H9:H10">
    <cfRule type="cellIs" dxfId="68" priority="23" operator="lessThan">
      <formula>3.5</formula>
    </cfRule>
    <cfRule type="cellIs" dxfId="67" priority="24" operator="greaterThan">
      <formula>4.5</formula>
    </cfRule>
  </conditionalFormatting>
  <conditionalFormatting sqref="I9:I10">
    <cfRule type="cellIs" dxfId="66" priority="22" operator="lessThan">
      <formula>0.5</formula>
    </cfRule>
    <cfRule type="cellIs" dxfId="65" priority="25" operator="greaterThan">
      <formula>1.5</formula>
    </cfRule>
  </conditionalFormatting>
  <conditionalFormatting sqref="J9:J10">
    <cfRule type="cellIs" dxfId="64" priority="20" operator="lessThan">
      <formula>0.5</formula>
    </cfRule>
    <cfRule type="cellIs" dxfId="63" priority="21" operator="greaterThan">
      <formula>0.5</formula>
    </cfRule>
  </conditionalFormatting>
  <conditionalFormatting sqref="G11:G12">
    <cfRule type="cellIs" dxfId="62" priority="17" operator="lessThan">
      <formula>8.5</formula>
    </cfRule>
    <cfRule type="cellIs" dxfId="61" priority="18" operator="greaterThan">
      <formula>9.5</formula>
    </cfRule>
  </conditionalFormatting>
  <conditionalFormatting sqref="G11:J12">
    <cfRule type="expression" dxfId="60" priority="10">
      <formula>G11=""</formula>
    </cfRule>
  </conditionalFormatting>
  <conditionalFormatting sqref="H11:H12">
    <cfRule type="cellIs" dxfId="59" priority="14" operator="lessThan">
      <formula>3.5</formula>
    </cfRule>
    <cfRule type="cellIs" dxfId="58" priority="15" operator="greaterThan">
      <formula>4.5</formula>
    </cfRule>
  </conditionalFormatting>
  <conditionalFormatting sqref="I11:I12">
    <cfRule type="cellIs" dxfId="57" priority="13" operator="lessThan">
      <formula>0.5</formula>
    </cfRule>
    <cfRule type="cellIs" dxfId="56" priority="16" operator="greaterThan">
      <formula>1.5</formula>
    </cfRule>
  </conditionalFormatting>
  <conditionalFormatting sqref="J11:J12">
    <cfRule type="cellIs" dxfId="55" priority="11" operator="lessThan">
      <formula>0.5</formula>
    </cfRule>
    <cfRule type="cellIs" dxfId="54" priority="12" operator="greaterThan">
      <formula>0.5</formula>
    </cfRule>
  </conditionalFormatting>
  <conditionalFormatting sqref="G13:G14">
    <cfRule type="cellIs" dxfId="53" priority="8" operator="lessThan">
      <formula>8.5</formula>
    </cfRule>
    <cfRule type="cellIs" dxfId="52" priority="9" operator="greaterThan">
      <formula>9.5</formula>
    </cfRule>
  </conditionalFormatting>
  <conditionalFormatting sqref="G13:J14">
    <cfRule type="expression" dxfId="51" priority="1">
      <formula>G13=""</formula>
    </cfRule>
  </conditionalFormatting>
  <conditionalFormatting sqref="H13:H14">
    <cfRule type="cellIs" dxfId="50" priority="5" operator="lessThan">
      <formula>3.5</formula>
    </cfRule>
    <cfRule type="cellIs" dxfId="49" priority="6" operator="greaterThan">
      <formula>4.5</formula>
    </cfRule>
  </conditionalFormatting>
  <conditionalFormatting sqref="I13:I14">
    <cfRule type="cellIs" dxfId="48" priority="4" operator="lessThan">
      <formula>0.5</formula>
    </cfRule>
    <cfRule type="cellIs" dxfId="47" priority="7" operator="greaterThan">
      <formula>1.5</formula>
    </cfRule>
  </conditionalFormatting>
  <conditionalFormatting sqref="J13:J14">
    <cfRule type="cellIs" dxfId="46" priority="2" operator="lessThan">
      <formula>0.5</formula>
    </cfRule>
    <cfRule type="cellIs" dxfId="4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2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174</v>
      </c>
      <c r="C1" s="42" t="s">
        <v>171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2015:12:4:3:0:ZHUDONG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2015:12:5:3:0:ZHUDONG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2016:1:2:3:0:ZHUDONG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2016:1:3:3:0:ZHUDONG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172</v>
      </c>
      <c r="C7" s="40" t="s">
        <v>890</v>
      </c>
      <c r="D7" s="2" t="str">
        <f>CONCATENATE(YEAR,":",MONTH,":",WEEK,":",WEEKDAY,":",$A7,":",$B7)</f>
        <v>2016:3:3:3:0:ZHUDONG_E</v>
      </c>
      <c r="E7" s="2">
        <f>MATCH($D7,DATA_BY_COMP!$A:$A,0)</f>
        <v>410</v>
      </c>
      <c r="F7" s="2" t="str">
        <f>IFERROR(INDEX(DATA_BY_COMP!$A:$AA,$E7,MATCH(F$6,DATA_BY_COMP!$A$1:$AA$1,0)), "")</f>
        <v>adv</v>
      </c>
      <c r="G7" s="7">
        <f>IFERROR(INDEX(DATA_BY_COMP!$A:$AA,$E7,MATCH(G$6,DATA_BY_COMP!$A$1:$AA$1,0)), "")</f>
        <v>6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2016:1:4:3:0:ZHUDONG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172</v>
      </c>
      <c r="C8" s="41"/>
      <c r="D8" s="2" t="str">
        <f>CONCATENATE(YEAR,":",MONTH,":",WEEK,":",WEEKDAY,":",$A8,":",$B8)</f>
        <v>2016:3:3:3:1:ZHUDONG_E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2016:1:5:3:0:ZHUDONG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173</v>
      </c>
      <c r="C9" s="40" t="s">
        <v>891</v>
      </c>
      <c r="D9" s="2" t="str">
        <f>CONCATENATE(YEAR,":",MONTH,":",WEEK,":",WEEKDAY,":",$A9,":",$B9)</f>
        <v>2016:3:3:3:0:ZHUDONG_S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2016:2:1:3:0:ZHUDONG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173</v>
      </c>
      <c r="C10" s="41"/>
      <c r="D10" s="2" t="str">
        <f>CONCATENATE(YEAR,":",MONTH,":",WEEK,":",WEEKDAY,":",$A10,":",$B10)</f>
        <v>2016:3:3:3:1:ZHUDONG_S</v>
      </c>
      <c r="E10" s="2">
        <f>MATCH($D10,DATA_BY_COMP!$A:$A,0)</f>
        <v>435</v>
      </c>
      <c r="F10" s="2" t="str">
        <f>IFERROR(INDEX(DATA_BY_COMP!$A:$AA,$E10,MATCH(F$6,DATA_BY_COMP!$A$1:$AA$1,0)), "")</f>
        <v>Beginner</v>
      </c>
      <c r="G10" s="16">
        <f>IFERROR(INDEX(DATA_BY_COMP!$A:$AA,$E10,MATCH(G$6,DATA_BY_COMP!$A$1:$AA$1,0)), "")</f>
        <v>7</v>
      </c>
      <c r="H10" s="16">
        <f>IFERROR(INDEX(DATA_BY_COMP!$A:$AA,$E10,MATCH(H$6,DATA_BY_COMP!$A$1:$AA$1,0)), "")</f>
        <v>7</v>
      </c>
      <c r="I10" s="16">
        <f>IFERROR(INDEX(DATA_BY_COMP!$A:$AA,$E10,MATCH(I$6,DATA_BY_COMP!$A$1:$AA$1,0)), "")</f>
        <v>0</v>
      </c>
      <c r="J10" s="16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2016:2:2:3:0:ZHUDONG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13</v>
      </c>
      <c r="H11" s="8">
        <f>SUM(H7:H10)</f>
        <v>13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2016:2:3:3:0:ZHUDONG</v>
      </c>
      <c r="AH11" s="4">
        <f>MATCH(AG11,DATA_BY_UNIT!$A:$A,0)</f>
        <v>31</v>
      </c>
      <c r="AI11" s="4">
        <f>INDEX(DATA_BY_UNIT!$A:$AA,$AH11,MATCH(AI$2,DATA_BY_COMP!$A$1:$AA$1,0))</f>
        <v>4</v>
      </c>
      <c r="AJ11" s="4">
        <f>INDEX(DATA_BY_UNIT!$A:$AA,$AH11,MATCH(AJ$2,DATA_BY_COMP!$A$1:$AA$1,0))</f>
        <v>4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2016:2:4:3:0:ZHUDONG</v>
      </c>
      <c r="AH12" s="4">
        <f>MATCH(AG12,DATA_BY_UNIT!$A:$A,0)</f>
        <v>64</v>
      </c>
      <c r="AI12" s="4">
        <f>INDEX(DATA_BY_UNIT!$A:$AA,$AH12,MATCH(AI$2,DATA_BY_COMP!$A$1:$AA$1,0))</f>
        <v>8</v>
      </c>
      <c r="AJ12" s="4">
        <f>INDEX(DATA_BY_UNIT!$A:$AA,$AH12,MATCH(AJ$2,DATA_BY_COMP!$A$1:$AA$1,0))</f>
        <v>6</v>
      </c>
      <c r="AK12" s="4">
        <f>INDEX(DATA_BY_UNIT!$A:$AA,$AH12,MATCH(AK$2,DATA_BY_COMP!$A$1:$AA$1,0))</f>
        <v>0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2016:3:1:3:0:ZHUDONG</v>
      </c>
      <c r="AH13" s="4">
        <f>MATCH(AG13,DATA_BY_UNIT!$A:$A,0)</f>
        <v>97</v>
      </c>
      <c r="AI13" s="4">
        <f>INDEX(DATA_BY_UNIT!$A:$AA,$AH13,MATCH(AI$2,DATA_BY_COMP!$A$1:$AA$1,0))</f>
        <v>13</v>
      </c>
      <c r="AJ13" s="4">
        <f>INDEX(DATA_BY_UNIT!$A:$AA,$AH13,MATCH(AJ$2,DATA_BY_COMP!$A$1:$AA$1,0))</f>
        <v>11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2016:3:1:3:0:ZHUDONG</v>
      </c>
      <c r="E14" s="2">
        <f>MATCH($D14,DATA_BY_UNIT!$A:$A,0)</f>
        <v>97</v>
      </c>
      <c r="F14" s="10"/>
      <c r="G14" s="7">
        <f>IFERROR(INDEX(DATA_BY_UNIT!$A:$AA,$E14,MATCH(G$6,DATA_BY_UNIT!$A$1:$AA$1,0)), "")</f>
        <v>13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2016:3:2:3:0:ZHUDONG</v>
      </c>
      <c r="AH14" s="4">
        <f>MATCH(AG14,DATA_BY_UNIT!$A:$A,0)</f>
        <v>130</v>
      </c>
      <c r="AI14" s="4">
        <f>INDEX(DATA_BY_UNIT!$A:$AA,$AH14,MATCH(AI$2,DATA_BY_COMP!$A$1:$AA$1,0))</f>
        <v>17</v>
      </c>
      <c r="AJ14" s="4">
        <f>INDEX(DATA_BY_UNIT!$A:$AA,$AH14,MATCH(AJ$2,DATA_BY_COMP!$A$1:$AA$1,0))</f>
        <v>11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2016:3:2:3:0:ZHUDONG</v>
      </c>
      <c r="E15" s="2">
        <f>MATCH($D15,DATA_BY_UNIT!$A:$A,0)</f>
        <v>130</v>
      </c>
      <c r="F15" s="10"/>
      <c r="G15" s="7">
        <f>IFERROR(INDEX(DATA_BY_UNIT!$A:$AA,$E15,MATCH(G$6,DATA_BY_UNIT!$A$1:$AA$1,0)), "")</f>
        <v>17</v>
      </c>
      <c r="H15" s="7">
        <f>IFERROR(INDEX(DATA_BY_UNIT!$A:$AA,$E15,MATCH(H$6,DATA_BY_UNIT!$A$1:$AA$1,0)), "")</f>
        <v>11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2016:3:3:3:0:ZHUDONG</v>
      </c>
      <c r="AH15" s="4">
        <f>MATCH(AG15,DATA_BY_UNIT!$A:$A,0)</f>
        <v>172</v>
      </c>
      <c r="AI15" s="4">
        <f>INDEX(DATA_BY_UNIT!$A:$AA,$AH15,MATCH(AI$2,DATA_BY_COMP!$A$1:$AA$1,0))</f>
        <v>13</v>
      </c>
      <c r="AJ15" s="4">
        <f>INDEX(DATA_BY_UNIT!$A:$AA,$AH15,MATCH(AJ$2,DATA_BY_COMP!$A$1:$AA$1,0))</f>
        <v>13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2016:3:3:3:0:ZHUDONG</v>
      </c>
      <c r="E16" s="2">
        <f>MATCH($D16,DATA_BY_UNIT!$A:$A,0)</f>
        <v>172</v>
      </c>
      <c r="F16" s="10"/>
      <c r="G16" s="7">
        <f>IFERROR(INDEX(DATA_BY_UNIT!$A:$AA,$E16,MATCH(G$6,DATA_BY_UNIT!$A$1:$AA$1,0)), "")</f>
        <v>13</v>
      </c>
      <c r="H16" s="7">
        <f>IFERROR(INDEX(DATA_BY_UNIT!$A:$AA,$E16,MATCH(H$6,DATA_BY_UNIT!$A$1:$AA$1,0)), "")</f>
        <v>13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494</v>
      </c>
      <c r="AI16" s="4">
        <f>SUMIF(AI3:AI15,"&lt;&gt;#N/A",AI3:AI15)</f>
        <v>55</v>
      </c>
      <c r="AJ16" s="4">
        <f>SUMIF(AJ3:AJ15,"&lt;&gt;#N/A",AJ3:AJ15)</f>
        <v>45</v>
      </c>
      <c r="AK16" s="4">
        <f>SUMIF(AK3:AK15,"&lt;&gt;#N/A",AK3:AK15)</f>
        <v>1</v>
      </c>
      <c r="AL16" s="4">
        <f>SUMIF(AL3:AL15,"&lt;&gt;#N/A",AL3:AL15)</f>
        <v>1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2016:3:4:3:0:ZHUDONG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2016:3:5:3:0:ZHUDONG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43</v>
      </c>
      <c r="H19" s="13">
        <f t="shared" si="9"/>
        <v>35</v>
      </c>
      <c r="I19" s="13">
        <f t="shared" si="9"/>
        <v>1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" priority="35" operator="lessThan">
      <formula>8.5</formula>
    </cfRule>
    <cfRule type="cellIs" dxfId="43" priority="36" operator="greaterThan">
      <formula>9.5</formula>
    </cfRule>
  </conditionalFormatting>
  <conditionalFormatting sqref="G7:J8">
    <cfRule type="expression" dxfId="42" priority="28">
      <formula>G7=""</formula>
    </cfRule>
  </conditionalFormatting>
  <conditionalFormatting sqref="H7:H8">
    <cfRule type="cellIs" dxfId="41" priority="32" operator="lessThan">
      <formula>3.5</formula>
    </cfRule>
    <cfRule type="cellIs" dxfId="40" priority="33" operator="greaterThan">
      <formula>4.5</formula>
    </cfRule>
  </conditionalFormatting>
  <conditionalFormatting sqref="I7:I8">
    <cfRule type="cellIs" dxfId="39" priority="31" operator="lessThan">
      <formula>0.5</formula>
    </cfRule>
    <cfRule type="cellIs" dxfId="38" priority="34" operator="greaterThan">
      <formula>1.5</formula>
    </cfRule>
  </conditionalFormatting>
  <conditionalFormatting sqref="J7:J8">
    <cfRule type="cellIs" dxfId="37" priority="29" operator="lessThan">
      <formula>0.5</formula>
    </cfRule>
    <cfRule type="cellIs" dxfId="36" priority="30" operator="greaterThan">
      <formula>0.5</formula>
    </cfRule>
  </conditionalFormatting>
  <conditionalFormatting sqref="G9:G10">
    <cfRule type="cellIs" dxfId="35" priority="26" operator="lessThan">
      <formula>8.5</formula>
    </cfRule>
    <cfRule type="cellIs" dxfId="34" priority="27" operator="greaterThan">
      <formula>9.5</formula>
    </cfRule>
  </conditionalFormatting>
  <conditionalFormatting sqref="G9:J10">
    <cfRule type="expression" dxfId="33" priority="19">
      <formula>G9=""</formula>
    </cfRule>
  </conditionalFormatting>
  <conditionalFormatting sqref="H9:H10">
    <cfRule type="cellIs" dxfId="32" priority="23" operator="lessThan">
      <formula>3.5</formula>
    </cfRule>
    <cfRule type="cellIs" dxfId="31" priority="24" operator="greaterThan">
      <formula>4.5</formula>
    </cfRule>
  </conditionalFormatting>
  <conditionalFormatting sqref="I9:I10">
    <cfRule type="cellIs" dxfId="30" priority="22" operator="lessThan">
      <formula>0.5</formula>
    </cfRule>
    <cfRule type="cellIs" dxfId="29" priority="25" operator="greaterThan">
      <formula>1.5</formula>
    </cfRule>
  </conditionalFormatting>
  <conditionalFormatting sqref="J9:J10">
    <cfRule type="cellIs" dxfId="28" priority="20" operator="lessThan">
      <formula>0.5</formula>
    </cfRule>
    <cfRule type="cellIs" dxfId="2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14</v>
      </c>
      <c r="C1" s="42" t="s">
        <v>175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2015:12:4:3:0:ZHUNAN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10*$AC$15</f>
        <v>10</v>
      </c>
      <c r="AN3" s="4">
        <f>5*$AC$15</f>
        <v>5</v>
      </c>
      <c r="AO3" s="4">
        <f>2*$AC$15</f>
        <v>2</v>
      </c>
      <c r="AP3" s="4">
        <f>1*$AC$15</f>
        <v>1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2015:12:5:3:0:ZHUNAN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10*$AC$15</f>
        <v>10</v>
      </c>
      <c r="AN4" s="4">
        <f>5*$AC$15</f>
        <v>5</v>
      </c>
      <c r="AO4" s="4">
        <f>2*$AC$15</f>
        <v>2</v>
      </c>
      <c r="AP4" s="4">
        <f>1*$AC$15</f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2016:1:2:3:0:ZHUNAN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10*$AC$15</f>
        <v>10</v>
      </c>
      <c r="AN5" s="4">
        <f>5*$AC$15</f>
        <v>5</v>
      </c>
      <c r="AO5" s="4">
        <f>2*$AC$15</f>
        <v>2</v>
      </c>
      <c r="AP5" s="4">
        <f>1*$AC$15</f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2016:1:3:3:0:ZHUNAN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10*$AC$15</f>
        <v>10</v>
      </c>
      <c r="AN6" s="4">
        <f>5*$AC$15</f>
        <v>5</v>
      </c>
      <c r="AO6" s="4">
        <f>2*$AC$15</f>
        <v>2</v>
      </c>
      <c r="AP6" s="4">
        <f>1*$AC$15</f>
        <v>1</v>
      </c>
    </row>
    <row r="7" spans="1:42" x14ac:dyDescent="0.25">
      <c r="A7" s="4">
        <v>0</v>
      </c>
      <c r="B7" s="28" t="s">
        <v>176</v>
      </c>
      <c r="C7" s="40" t="s">
        <v>892</v>
      </c>
      <c r="D7" s="2" t="str">
        <f t="shared" ref="D7:D12" si="5">CONCATENATE(YEAR,":",MONTH,":",WEEK,":",WEEKDAY,":",$A7,":",$B7)</f>
        <v>2016:3:3:3:0:ZHUNAN_E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2016:1:4:3:0:ZHUNAN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10*$AC$15</f>
        <v>10</v>
      </c>
      <c r="AN7" s="4">
        <f>5*$AC$15</f>
        <v>5</v>
      </c>
      <c r="AO7" s="4">
        <f>2*$AC$15</f>
        <v>2</v>
      </c>
      <c r="AP7" s="4">
        <f>1*$AC$15</f>
        <v>1</v>
      </c>
    </row>
    <row r="8" spans="1:42" x14ac:dyDescent="0.25">
      <c r="A8" s="4">
        <v>1</v>
      </c>
      <c r="B8" s="28" t="s">
        <v>176</v>
      </c>
      <c r="C8" s="41"/>
      <c r="D8" s="2" t="str">
        <f t="shared" si="5"/>
        <v>2016:3:3:3:1:ZHUNAN_E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2016:1:5:3:0:ZHUNAN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10*$AC$15</f>
        <v>10</v>
      </c>
      <c r="AN8" s="4">
        <f>5*$AC$15</f>
        <v>5</v>
      </c>
      <c r="AO8" s="4">
        <f>2*$AC$15</f>
        <v>2</v>
      </c>
      <c r="AP8" s="4">
        <f>1*$AC$15</f>
        <v>1</v>
      </c>
    </row>
    <row r="9" spans="1:42" x14ac:dyDescent="0.25">
      <c r="A9" s="4">
        <v>0</v>
      </c>
      <c r="B9" s="28" t="s">
        <v>177</v>
      </c>
      <c r="C9" s="40" t="s">
        <v>893</v>
      </c>
      <c r="D9" s="2" t="str">
        <f t="shared" si="5"/>
        <v>2016:3:3:3:0:ZHUNAN_S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2016:2:1:3:0:ZHUNAN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10*$AC$15</f>
        <v>10</v>
      </c>
      <c r="AN9" s="4">
        <f>5*$AC$15</f>
        <v>5</v>
      </c>
      <c r="AO9" s="4">
        <f>2*$AC$15</f>
        <v>2</v>
      </c>
      <c r="AP9" s="4">
        <f>1*$AC$15</f>
        <v>1</v>
      </c>
    </row>
    <row r="10" spans="1:42" x14ac:dyDescent="0.25">
      <c r="A10" s="4">
        <v>1</v>
      </c>
      <c r="B10" s="28" t="s">
        <v>177</v>
      </c>
      <c r="C10" s="41"/>
      <c r="D10" s="2" t="str">
        <f t="shared" si="5"/>
        <v>2016:3:3:3:1:ZHUNAN_S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2016:2:2:3:0:ZHUNAN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10*$AC$15</f>
        <v>10</v>
      </c>
      <c r="AN10" s="4">
        <f>5*$AC$15</f>
        <v>5</v>
      </c>
      <c r="AO10" s="4">
        <f>2*$AC$15</f>
        <v>2</v>
      </c>
      <c r="AP10" s="4">
        <f>1*$AC$15</f>
        <v>1</v>
      </c>
    </row>
    <row r="11" spans="1:42" x14ac:dyDescent="0.25">
      <c r="A11" s="4">
        <v>0</v>
      </c>
      <c r="B11" s="28" t="s">
        <v>894</v>
      </c>
      <c r="C11" s="40" t="s">
        <v>895</v>
      </c>
      <c r="D11" s="2" t="str">
        <f t="shared" si="5"/>
        <v>2016:3:3:3:0:XIANGSHAN_E</v>
      </c>
      <c r="E11" s="2">
        <f>MATCH($D11,DATA_BY_COMP!$A:$A,0)</f>
        <v>388</v>
      </c>
      <c r="F11" s="2" t="str">
        <f>IFERROR(INDEX(DATA_BY_COMP!$A:$AA,$E11,MATCH(F$6,DATA_BY_COMP!$A$1:$AA$1,0)), "")</f>
        <v>gaojiban</v>
      </c>
      <c r="G11" s="7">
        <f>IFERROR(INDEX(DATA_BY_COMP!$A:$AA,$E11,MATCH(G$6,DATA_BY_COMP!$A$1:$AA$1,0)), "")</f>
        <v>6</v>
      </c>
      <c r="H11" s="7">
        <f>IFERROR(INDEX(DATA_BY_COMP!$A:$AA,$E11,MATCH(H$6,DATA_BY_COMP!$A$1:$AA$1,0)), "")</f>
        <v>3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2016:2:3:3:0:ZHUNAN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10*$AC$15</f>
        <v>10</v>
      </c>
      <c r="AN11" s="4">
        <f>5*$AC$15</f>
        <v>5</v>
      </c>
      <c r="AO11" s="4">
        <f>2*$AC$15</f>
        <v>2</v>
      </c>
      <c r="AP11" s="4">
        <f>1*$AC$15</f>
        <v>1</v>
      </c>
    </row>
    <row r="12" spans="1:42" x14ac:dyDescent="0.25">
      <c r="A12" s="4">
        <v>1</v>
      </c>
      <c r="B12" s="28" t="s">
        <v>894</v>
      </c>
      <c r="C12" s="41"/>
      <c r="D12" s="2" t="str">
        <f t="shared" si="5"/>
        <v>2016:3:3:3:1:XIANGSHAN_E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2016:2:4:3:0:ZHUNAN</v>
      </c>
      <c r="AH12" s="4">
        <f>MATCH(AG12,DATA_BY_UNIT!$A:$A,0)</f>
        <v>65</v>
      </c>
      <c r="AI12" s="4">
        <f>INDEX(DATA_BY_UNIT!$A:$AA,$AH12,MATCH(AI$2,DATA_BY_COMP!$A$1:$AA$1,0))</f>
        <v>34</v>
      </c>
      <c r="AJ12" s="4">
        <f>INDEX(DATA_BY_UNIT!$A:$AA,$AH12,MATCH(AJ$2,DATA_BY_COMP!$A$1:$AA$1,0))</f>
        <v>27</v>
      </c>
      <c r="AK12" s="4">
        <f>INDEX(DATA_BY_UNIT!$A:$AA,$AH12,MATCH(AK$2,DATA_BY_COMP!$A$1:$AA$1,0))</f>
        <v>6</v>
      </c>
      <c r="AL12" s="4">
        <f>INDEX(DATA_BY_UNIT!$A:$AA,$AH12,MATCH(AL$2,DATA_BY_COMP!$A$1:$AA$1,0))</f>
        <v>2</v>
      </c>
      <c r="AM12" s="4">
        <f>10*$AC$15</f>
        <v>10</v>
      </c>
      <c r="AN12" s="4">
        <f>5*$AC$15</f>
        <v>5</v>
      </c>
      <c r="AO12" s="4">
        <f>2*$AC$15</f>
        <v>2</v>
      </c>
      <c r="AP12" s="4">
        <f>1*$AC$15</f>
        <v>1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6</v>
      </c>
      <c r="H13" s="8">
        <f>SUM(H7:H12)</f>
        <v>3</v>
      </c>
      <c r="I13" s="8">
        <f>SUM(I7:I12)</f>
        <v>1</v>
      </c>
      <c r="J13" s="8">
        <f>SUM(J7:J12)</f>
        <v>0</v>
      </c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2016:3:3:3:0:ZHUNAN</v>
      </c>
      <c r="AH13" s="4">
        <f>MATCH(AG13,DATA_BY_UNIT!$A:$A,0)</f>
        <v>173</v>
      </c>
      <c r="AI13" s="4">
        <f>INDEX(DATA_BY_UNIT!$A:$AA,$AH13,MATCH(AI$2,DATA_BY_COMP!$A$1:$AA$1,0))</f>
        <v>13</v>
      </c>
      <c r="AJ13" s="4">
        <f>INDEX(DATA_BY_UNIT!$A:$AA,$AH13,MATCH(AJ$2,DATA_BY_COMP!$A$1:$AA$1,0))</f>
        <v>10</v>
      </c>
      <c r="AK13" s="4">
        <f>INDEX(DATA_BY_UNIT!$A:$AA,$AH13,MATCH(AK$2,DATA_BY_COMP!$A$1:$AA$1,0))</f>
        <v>3</v>
      </c>
      <c r="AL13" s="4">
        <f>INDEX(DATA_BY_UNIT!$A:$AA,$AH13,MATCH(AL$2,DATA_BY_COMP!$A$1:$AA$1,0))</f>
        <v>2</v>
      </c>
      <c r="AM13" s="4">
        <f>10*$AC$15</f>
        <v>10</v>
      </c>
      <c r="AN13" s="4">
        <f>5*$AC$15</f>
        <v>5</v>
      </c>
      <c r="AO13" s="4">
        <f>2*$AC$15</f>
        <v>2</v>
      </c>
      <c r="AP13" s="4">
        <f>1*$AC$15</f>
        <v>1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238</v>
      </c>
      <c r="AI14" s="4">
        <f>SUMIF(AI3:AI13,"&lt;&gt;#N/A",AI3:AI13)</f>
        <v>47</v>
      </c>
      <c r="AJ14" s="4">
        <f>SUMIF(AJ3:AJ13,"&lt;&gt;#N/A",AJ3:AJ13)</f>
        <v>37</v>
      </c>
      <c r="AK14" s="4">
        <f>SUMIF(AK3:AK13,"&lt;&gt;#N/A",AK3:AK13)</f>
        <v>9</v>
      </c>
      <c r="AL14" s="4">
        <f>SUMIF(AL3:AL13,"&lt;&gt;#N/A",AL3:AL13)</f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487</v>
      </c>
      <c r="AC15" s="4">
        <f>COUNTIF($F:$F,"?*")-2</f>
        <v>1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2016:3:1:3:0:ZHUNAN</v>
      </c>
      <c r="E16" s="2">
        <f>MATCH($D16,DATA_BY_UNIT!$A:$A,0)</f>
        <v>98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13</v>
      </c>
      <c r="I16" s="7">
        <f>IFERROR(INDEX(DATA_BY_UNIT!$A:$AA,$E16,MATCH(I$6,DATA_BY_UNIT!$A$1:$AA$1,0)), "")</f>
        <v>4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2016:3:2:3:0:ZHUNAN</v>
      </c>
      <c r="E17" s="2">
        <f>MATCH($D17,DATA_BY_UNIT!$A:$A,0)</f>
        <v>131</v>
      </c>
      <c r="F17" s="10"/>
      <c r="G17" s="7">
        <f>IFERROR(INDEX(DATA_BY_UNIT!$A:$AA,$E17,MATCH(G$6,DATA_BY_UNIT!$A$1:$AA$1,0)), "")</f>
        <v>38</v>
      </c>
      <c r="H17" s="7">
        <f>IFERROR(INDEX(DATA_BY_UNIT!$A:$AA,$E17,MATCH(H$6,DATA_BY_UNIT!$A$1:$AA$1,0)), "")</f>
        <v>29</v>
      </c>
      <c r="I17" s="7">
        <f>IFERROR(INDEX(DATA_BY_UNIT!$A:$AA,$E17,MATCH(I$6,DATA_BY_UNIT!$A$1:$AA$1,0)), "")</f>
        <v>6</v>
      </c>
      <c r="J17" s="7">
        <f>IFERROR(INDEX(DATA_BY_UNIT!$A:$AA,$E17,MATCH(J$6,DATA_BY_UNIT!$A$1:$AA$1,0)), "")</f>
        <v>2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2016:3:3:3:0:ZHUNAN</v>
      </c>
      <c r="E18" s="2">
        <f>MATCH($D18,DATA_BY_UNIT!$A:$A,0)</f>
        <v>173</v>
      </c>
      <c r="F18" s="10"/>
      <c r="G18" s="7">
        <f>IFERROR(INDEX(DATA_BY_UNIT!$A:$AA,$E18,MATCH(G$6,DATA_BY_UNIT!$A$1:$AA$1,0)), "")</f>
        <v>13</v>
      </c>
      <c r="H18" s="7">
        <f>IFERROR(INDEX(DATA_BY_UNIT!$A:$AA,$E18,MATCH(H$6,DATA_BY_UNIT!$A$1:$AA$1,0)), "")</f>
        <v>10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2</v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2016:3:4:3:0:ZHUNAN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2016:3:5:3:0:ZHUNAN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10" x14ac:dyDescent="0.25">
      <c r="B21" s="19"/>
      <c r="C21" s="12" t="s">
        <v>307</v>
      </c>
      <c r="D21" s="11"/>
      <c r="E21" s="11"/>
      <c r="F21" s="11"/>
      <c r="G21" s="13">
        <f t="shared" ref="G21:J21" si="6">SUM(G16:G20)</f>
        <v>71</v>
      </c>
      <c r="H21" s="13">
        <f t="shared" si="6"/>
        <v>52</v>
      </c>
      <c r="I21" s="13">
        <f t="shared" si="6"/>
        <v>13</v>
      </c>
      <c r="J21" s="13">
        <f t="shared" si="6"/>
        <v>5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6" priority="35" operator="lessThan">
      <formula>8.5</formula>
    </cfRule>
    <cfRule type="cellIs" dxfId="25" priority="36" operator="greaterThan">
      <formula>9.5</formula>
    </cfRule>
  </conditionalFormatting>
  <conditionalFormatting sqref="G7:J8">
    <cfRule type="expression" dxfId="24" priority="28">
      <formula>G7=""</formula>
    </cfRule>
  </conditionalFormatting>
  <conditionalFormatting sqref="H7:H8">
    <cfRule type="cellIs" dxfId="23" priority="32" operator="lessThan">
      <formula>3.5</formula>
    </cfRule>
    <cfRule type="cellIs" dxfId="22" priority="33" operator="greaterThan">
      <formula>4.5</formula>
    </cfRule>
  </conditionalFormatting>
  <conditionalFormatting sqref="I7:I8">
    <cfRule type="cellIs" dxfId="21" priority="31" operator="lessThan">
      <formula>0.5</formula>
    </cfRule>
    <cfRule type="cellIs" dxfId="20" priority="34" operator="greaterThan">
      <formula>1.5</formula>
    </cfRule>
  </conditionalFormatting>
  <conditionalFormatting sqref="J7:J8">
    <cfRule type="cellIs" dxfId="19" priority="29" operator="lessThan">
      <formula>0.5</formula>
    </cfRule>
    <cfRule type="cellIs" dxfId="18" priority="30" operator="greaterThan">
      <formula>0.5</formula>
    </cfRule>
  </conditionalFormatting>
  <conditionalFormatting sqref="G9:G10">
    <cfRule type="cellIs" dxfId="17" priority="26" operator="lessThan">
      <formula>8.5</formula>
    </cfRule>
    <cfRule type="cellIs" dxfId="16" priority="27" operator="greaterThan">
      <formula>9.5</formula>
    </cfRule>
  </conditionalFormatting>
  <conditionalFormatting sqref="G9:J10">
    <cfRule type="expression" dxfId="15" priority="19">
      <formula>G9=""</formula>
    </cfRule>
  </conditionalFormatting>
  <conditionalFormatting sqref="H9:H10">
    <cfRule type="cellIs" dxfId="14" priority="23" operator="lessThan">
      <formula>3.5</formula>
    </cfRule>
    <cfRule type="cellIs" dxfId="13" priority="24" operator="greaterThan">
      <formula>4.5</formula>
    </cfRule>
  </conditionalFormatting>
  <conditionalFormatting sqref="I9:I10">
    <cfRule type="cellIs" dxfId="12" priority="22" operator="lessThan">
      <formula>0.5</formula>
    </cfRule>
    <cfRule type="cellIs" dxfId="11" priority="25" operator="greaterThan">
      <formula>1.5</formula>
    </cfRule>
  </conditionalFormatting>
  <conditionalFormatting sqref="J9:J10">
    <cfRule type="cellIs" dxfId="10" priority="20" operator="lessThan">
      <formula>0.5</formula>
    </cfRule>
    <cfRule type="cellIs" dxfId="9" priority="21" operator="greaterThan">
      <formula>0.5</formula>
    </cfRule>
  </conditionalFormatting>
  <conditionalFormatting sqref="G11:G12">
    <cfRule type="cellIs" dxfId="8" priority="17" operator="lessThan">
      <formula>8.5</formula>
    </cfRule>
    <cfRule type="cellIs" dxfId="7" priority="18" operator="greaterThan">
      <formula>9.5</formula>
    </cfRule>
  </conditionalFormatting>
  <conditionalFormatting sqref="G11:J12">
    <cfRule type="expression" dxfId="6" priority="10">
      <formula>G11=""</formula>
    </cfRule>
  </conditionalFormatting>
  <conditionalFormatting sqref="H11:H12">
    <cfRule type="cellIs" dxfId="5" priority="14" operator="lessThan">
      <formula>3.5</formula>
    </cfRule>
    <cfRule type="cellIs" dxfId="4" priority="15" operator="greaterThan">
      <formula>4.5</formula>
    </cfRule>
  </conditionalFormatting>
  <conditionalFormatting sqref="I11:I12">
    <cfRule type="cellIs" dxfId="3" priority="13" operator="lessThan">
      <formula>0.5</formula>
    </cfRule>
    <cfRule type="cellIs" dxfId="2" priority="16" operator="greaterThan">
      <formula>1.5</formula>
    </cfRule>
  </conditionalFormatting>
  <conditionalFormatting sqref="J11:J12">
    <cfRule type="cellIs" dxfId="1" priority="11" operator="lessThan">
      <formula>0.5</formula>
    </cfRule>
    <cfRule type="cellIs" dxfId="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" sqref="B1:B1048576"/>
    </sheetView>
  </sheetViews>
  <sheetFormatPr defaultRowHeight="15" x14ac:dyDescent="0.25"/>
  <cols>
    <col min="1" max="1" width="19.85546875" bestFit="1" customWidth="1"/>
    <col min="2" max="2" width="11.28515625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t="s">
        <v>207</v>
      </c>
      <c r="C1" t="s">
        <v>208</v>
      </c>
      <c r="D1" t="s">
        <v>209</v>
      </c>
      <c r="E1" t="s">
        <v>210</v>
      </c>
      <c r="F1" t="s">
        <v>211</v>
      </c>
    </row>
    <row r="2" spans="1:6" x14ac:dyDescent="0.25">
      <c r="A2" t="s">
        <v>630</v>
      </c>
      <c r="B2" t="s">
        <v>214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631</v>
      </c>
      <c r="B3" t="s">
        <v>214</v>
      </c>
      <c r="C3">
        <v>1838</v>
      </c>
      <c r="D3">
        <v>641</v>
      </c>
      <c r="E3">
        <v>177</v>
      </c>
      <c r="F3">
        <v>51</v>
      </c>
    </row>
    <row r="4" spans="1:6" x14ac:dyDescent="0.25">
      <c r="A4" s="4" t="s">
        <v>632</v>
      </c>
      <c r="B4" s="4" t="s">
        <v>416</v>
      </c>
      <c r="C4" s="4">
        <v>846</v>
      </c>
      <c r="D4" s="4">
        <v>644</v>
      </c>
      <c r="E4" s="4">
        <v>218</v>
      </c>
      <c r="F4" s="4">
        <v>35</v>
      </c>
    </row>
    <row r="5" spans="1:6" x14ac:dyDescent="0.25">
      <c r="A5" s="4" t="s">
        <v>792</v>
      </c>
      <c r="B5" s="4" t="s">
        <v>793</v>
      </c>
      <c r="C5" s="4">
        <v>529</v>
      </c>
      <c r="D5" s="4">
        <v>402</v>
      </c>
      <c r="E5" s="4">
        <v>65</v>
      </c>
      <c r="F5" s="4">
        <v>9</v>
      </c>
    </row>
    <row r="6" spans="1:6" x14ac:dyDescent="0.25">
      <c r="A6" s="4" t="s">
        <v>794</v>
      </c>
      <c r="B6" s="4" t="s">
        <v>28</v>
      </c>
      <c r="C6" s="4">
        <v>620</v>
      </c>
      <c r="D6" s="4">
        <v>461</v>
      </c>
      <c r="E6" s="4">
        <v>82</v>
      </c>
      <c r="F6" s="4">
        <v>12</v>
      </c>
    </row>
    <row r="7" spans="1:6" x14ac:dyDescent="0.25">
      <c r="A7" s="4" t="s">
        <v>795</v>
      </c>
      <c r="B7" s="4" t="s">
        <v>395</v>
      </c>
      <c r="C7" s="4">
        <v>117</v>
      </c>
      <c r="D7" s="4">
        <v>92</v>
      </c>
      <c r="E7" s="4">
        <v>15</v>
      </c>
      <c r="F7" s="4">
        <v>0</v>
      </c>
    </row>
    <row r="8" spans="1:6" x14ac:dyDescent="0.25">
      <c r="A8" s="4" t="s">
        <v>796</v>
      </c>
      <c r="B8" s="4" t="s">
        <v>184</v>
      </c>
      <c r="C8" s="4">
        <v>958</v>
      </c>
      <c r="D8" s="4">
        <v>730</v>
      </c>
      <c r="E8" s="4">
        <v>140</v>
      </c>
      <c r="F8" s="4">
        <v>31</v>
      </c>
    </row>
    <row r="9" spans="1:6" x14ac:dyDescent="0.25">
      <c r="A9" s="4" t="s">
        <v>797</v>
      </c>
      <c r="B9" s="4" t="s">
        <v>188</v>
      </c>
      <c r="C9" s="4">
        <v>404</v>
      </c>
      <c r="D9" s="4">
        <v>304</v>
      </c>
      <c r="E9" s="4">
        <v>57</v>
      </c>
      <c r="F9" s="4">
        <v>8</v>
      </c>
    </row>
    <row r="10" spans="1:6" x14ac:dyDescent="0.25">
      <c r="A10" s="4" t="s">
        <v>798</v>
      </c>
      <c r="B10" s="4" t="s">
        <v>799</v>
      </c>
      <c r="C10" s="4">
        <v>64</v>
      </c>
      <c r="D10" s="4">
        <v>47</v>
      </c>
      <c r="E10" s="4">
        <v>8</v>
      </c>
      <c r="F10" s="4">
        <v>1</v>
      </c>
    </row>
    <row r="11" spans="1:6" x14ac:dyDescent="0.25">
      <c r="A11" s="4" t="s">
        <v>800</v>
      </c>
      <c r="B11" s="4" t="s">
        <v>184</v>
      </c>
      <c r="C11" s="4">
        <v>54</v>
      </c>
      <c r="D11" s="4">
        <v>39</v>
      </c>
      <c r="E11" s="4">
        <v>2</v>
      </c>
      <c r="F11" s="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"/>
  <sheetViews>
    <sheetView topLeftCell="C1" workbookViewId="0">
      <selection activeCell="K30" sqref="K3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hidden="1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2:42" ht="81.75" customHeight="1" x14ac:dyDescent="0.3">
      <c r="B1" s="27" t="s">
        <v>628</v>
      </c>
      <c r="C1" s="49" t="s">
        <v>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2:42" ht="15.75" customHeight="1" x14ac:dyDescent="0.25">
      <c r="B2" s="27"/>
      <c r="C2" s="50"/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2:42" ht="15" customHeight="1" x14ac:dyDescent="0.25">
      <c r="B3" s="27"/>
      <c r="C3" s="51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2015:12:4:3:0:MISSION</v>
      </c>
      <c r="AH3" s="4" t="e">
        <f>MATCH(AG3,DATA_BY_MISSION!$A:$A,0)</f>
        <v>#N/A</v>
      </c>
      <c r="AI3" s="4" t="e">
        <f>INDEX(DATA_BY_MISSION!$A:$AA,$AH3,MATCH(AI$2,DATA_BY_MISSION!$A$1:$AA$1,0))</f>
        <v>#N/A</v>
      </c>
      <c r="AJ3" s="4" t="e">
        <f>INDEX(DATA_BY_MISSION!$A:$AA,$AH3,MATCH(AJ$2,DATA_BY_MISSION!$A$1:$AA$1,0))</f>
        <v>#N/A</v>
      </c>
      <c r="AK3" s="4" t="e">
        <f>INDEX(DATA_BY_MISSION!$A:$AA,$AH3,MATCH(AK$2,DATA_BY_MISSION!$A$1:$AA$1,0))</f>
        <v>#N/A</v>
      </c>
      <c r="AL3" s="4" t="e">
        <f>INDEX(DATA_BY_MISSION!$A:$AA,$AH3,MATCH(AL$2,DATA_BY_MISSION!$A$1:$AA$1,0))</f>
        <v>#N/A</v>
      </c>
      <c r="AM3" s="4">
        <f t="shared" ref="AM3:AM15" si="5">10*$AC$17</f>
        <v>0</v>
      </c>
      <c r="AN3" s="4">
        <f t="shared" ref="AN3:AN15" si="6">5*$AC$17</f>
        <v>0</v>
      </c>
      <c r="AO3" s="4">
        <f t="shared" ref="AO3:AO15" si="7">2*$AC$17</f>
        <v>0</v>
      </c>
      <c r="AP3" s="4">
        <f t="shared" ref="AP3:AP15" si="8">1*$AC$17</f>
        <v>0</v>
      </c>
    </row>
    <row r="4" spans="2:42" ht="15" customHeight="1" x14ac:dyDescent="0.25">
      <c r="B4" s="27"/>
      <c r="C4" s="47">
        <f>DATE</f>
        <v>42445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2015:12:5:3:0:MISSION</v>
      </c>
      <c r="AH4" s="4" t="e">
        <f>MATCH(AG4,DATA_BY_MISSION!$A:$A,0)</f>
        <v>#N/A</v>
      </c>
      <c r="AI4" s="4" t="e">
        <f>INDEX(DATA_BY_MISSION!$A:$AA,$AH4,MATCH(AI$2,DATA_BY_MISSION!$A$1:$AA$1,0))</f>
        <v>#N/A</v>
      </c>
      <c r="AJ4" s="4" t="e">
        <f>INDEX(DATA_BY_MISSION!$A:$AA,$AH4,MATCH(AJ$2,DATA_BY_MISSION!$A$1:$AA$1,0))</f>
        <v>#N/A</v>
      </c>
      <c r="AK4" s="4" t="e">
        <f>INDEX(DATA_BY_MISSION!$A:$AA,$AH4,MATCH(AK$2,DATA_BY_MISSION!$A$1:$AA$1,0))</f>
        <v>#N/A</v>
      </c>
      <c r="AL4" s="4" t="e">
        <f>INDEX(DATA_BY_MISSION!$A:$AA,$AH4,MATCH(AL$2,DATA_BY_MISSION!$A$1:$AA$1,0))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2:42" ht="15" customHeight="1" x14ac:dyDescent="0.25">
      <c r="B5" s="27"/>
      <c r="C5" s="48"/>
      <c r="D5" s="37"/>
      <c r="E5" s="38"/>
      <c r="F5" s="29" t="s">
        <v>21</v>
      </c>
      <c r="G5" s="30"/>
      <c r="H5" s="30"/>
      <c r="I5" s="30"/>
      <c r="J5" s="30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2016:1:2:3:0:MISSION</v>
      </c>
      <c r="AH5" s="4" t="e">
        <f>MATCH(AG5,DATA_BY_MISSION!$A:$A,0)</f>
        <v>#N/A</v>
      </c>
      <c r="AI5" s="4" t="e">
        <f>INDEX(DATA_BY_MISSION!$A:$AA,$AH5,MATCH(AI$2,DATA_BY_MISSION!$A$1:$AA$1,0))</f>
        <v>#N/A</v>
      </c>
      <c r="AJ5" s="4" t="e">
        <f>INDEX(DATA_BY_MISSION!$A:$AA,$AH5,MATCH(AJ$2,DATA_BY_MISSION!$A$1:$AA$1,0))</f>
        <v>#N/A</v>
      </c>
      <c r="AK5" s="4" t="e">
        <f>INDEX(DATA_BY_MISSION!$A:$AA,$AH5,MATCH(AK$2,DATA_BY_MISSION!$A$1:$AA$1,0))</f>
        <v>#N/A</v>
      </c>
      <c r="AL5" s="4" t="e">
        <f>INDEX(DATA_BY_MISSION!$A:$AA,$AH5,MATCH(AL$2,DATA_BY_MISSION!$A$1:$AA$1,0))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2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2016:1:3:3:0:MISSION</v>
      </c>
      <c r="AH6" s="4" t="e">
        <f>MATCH(AG6,DATA_BY_MISSION!$A:$A,0)</f>
        <v>#N/A</v>
      </c>
      <c r="AI6" s="4" t="e">
        <f>INDEX(DATA_BY_MISSION!$A:$AA,$AH6,MATCH(AI$2,DATA_BY_MISSION!$A$1:$AA$1,0))</f>
        <v>#N/A</v>
      </c>
      <c r="AJ6" s="4" t="e">
        <f>INDEX(DATA_BY_MISSION!$A:$AA,$AH6,MATCH(AJ$2,DATA_BY_MISSION!$A$1:$AA$1,0))</f>
        <v>#N/A</v>
      </c>
      <c r="AK6" s="4" t="e">
        <f>INDEX(DATA_BY_MISSION!$A:$AA,$AH6,MATCH(AK$2,DATA_BY_MISSION!$A$1:$AA$1,0))</f>
        <v>#N/A</v>
      </c>
      <c r="AL6" s="4" t="e">
        <f>INDEX(DATA_BY_MISSION!$A:$AA,$AH6,MATCH(AL$2,DATA_BY_MISSION!$A$1:$AA$1,0))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2:42" x14ac:dyDescent="0.25">
      <c r="B7" s="19"/>
      <c r="C7" s="23" t="s">
        <v>629</v>
      </c>
      <c r="D7" s="24"/>
      <c r="E7" s="24"/>
      <c r="F7" s="24"/>
      <c r="G7" s="24"/>
      <c r="H7" s="24"/>
      <c r="I7" s="24"/>
      <c r="J7" s="2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2016:1:4:3:0:MISSION</v>
      </c>
      <c r="AH7" s="4" t="e">
        <f>MATCH(AG7,DATA_BY_MISSION!$A:$A,0)</f>
        <v>#N/A</v>
      </c>
      <c r="AI7" s="4" t="e">
        <f>INDEX(DATA_BY_MISSION!$A:$AA,$AH7,MATCH(AI$2,DATA_BY_MISSION!$A$1:$AA$1,0))</f>
        <v>#N/A</v>
      </c>
      <c r="AJ7" s="4" t="e">
        <f>INDEX(DATA_BY_MISSION!$A:$AA,$AH7,MATCH(AJ$2,DATA_BY_MISSION!$A$1:$AA$1,0))</f>
        <v>#N/A</v>
      </c>
      <c r="AK7" s="4" t="e">
        <f>INDEX(DATA_BY_MISSION!$A:$AA,$AH7,MATCH(AK$2,DATA_BY_MISSION!$A$1:$AA$1,0))</f>
        <v>#N/A</v>
      </c>
      <c r="AL7" s="4" t="e">
        <f>INDEX(DATA_BY_MISSION!$A:$AA,$AH7,MATCH(AL$2,DATA_BY_MISSION!$A$1:$AA$1,0))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2:42" x14ac:dyDescent="0.25">
      <c r="B8" s="19"/>
      <c r="C8" s="9" t="s">
        <v>8</v>
      </c>
      <c r="D8" s="10" t="str">
        <f>CONCATENATE(YEAR,":",MONTH,":1:",ENGLISH_REPORT_DAY,":0:", $B$1)</f>
        <v>2016:3:1:3:0:MISSION</v>
      </c>
      <c r="E8" s="2">
        <f>MATCH($D8,DATA_BY_MISSION!$A:$A,0)</f>
        <v>4</v>
      </c>
      <c r="F8" s="7"/>
      <c r="G8" s="7">
        <f>IFERROR(INDEX(DATA_BY_MISSION!$A:$AA,$E8,MATCH(G$6,DATA_BY_MISSION!$A$1:$AA$1,0)), "")</f>
        <v>846</v>
      </c>
      <c r="H8" s="7">
        <f>IFERROR(INDEX(DATA_BY_MISSION!$A:$AA,$E8,MATCH(H$6,DATA_BY_MISSION!$A$1:$AA$1,0)), "")</f>
        <v>644</v>
      </c>
      <c r="I8" s="7">
        <f>IFERROR(INDEX(DATA_BY_MISSION!$A:$AA,$E8,MATCH(I$6,DATA_BY_MISSION!$A$1:$AA$1,0)), "")</f>
        <v>218</v>
      </c>
      <c r="J8" s="7">
        <f>IFERROR(INDEX(DATA_BY_MISSION!$A:$AA,$E8,MATCH(J$6,DATA_BY_MISSION!$A$1:$AA$1,0)), "")</f>
        <v>35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2016:1:5:3:0:MISSION</v>
      </c>
      <c r="AH8" s="4" t="e">
        <f>MATCH(AG8,DATA_BY_MISSION!$A:$A,0)</f>
        <v>#N/A</v>
      </c>
      <c r="AI8" s="4" t="e">
        <f>INDEX(DATA_BY_MISSION!$A:$AA,$AH8,MATCH(AI$2,DATA_BY_MISSION!$A$1:$AA$1,0))</f>
        <v>#N/A</v>
      </c>
      <c r="AJ8" s="4" t="e">
        <f>INDEX(DATA_BY_MISSION!$A:$AA,$AH8,MATCH(AJ$2,DATA_BY_MISSION!$A$1:$AA$1,0))</f>
        <v>#N/A</v>
      </c>
      <c r="AK8" s="4" t="e">
        <f>INDEX(DATA_BY_MISSION!$A:$AA,$AH8,MATCH(AK$2,DATA_BY_MISSION!$A$1:$AA$1,0))</f>
        <v>#N/A</v>
      </c>
      <c r="AL8" s="4" t="e">
        <f>INDEX(DATA_BY_MISSION!$A:$AA,$AH8,MATCH(AL$2,DATA_BY_MISSION!$A$1:$AA$1,0))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2:42" x14ac:dyDescent="0.25">
      <c r="B9" s="19"/>
      <c r="C9" s="9" t="s">
        <v>9</v>
      </c>
      <c r="D9" s="10" t="str">
        <f>CONCATENATE(YEAR,":",MONTH,":2:",ENGLISH_REPORT_DAY,":0:", $B$1)</f>
        <v>2016:3:2:3:0:MISSION</v>
      </c>
      <c r="E9" s="2">
        <f>MATCH($D9,DATA_BY_MISSION!$A:$A,0)</f>
        <v>5</v>
      </c>
      <c r="F9" s="7"/>
      <c r="G9" s="7">
        <f>IFERROR(INDEX(DATA_BY_MISSION!$A:$AA,$E9,MATCH(G$6,DATA_BY_MISSION!$A$1:$AA$1,0)), "")</f>
        <v>529</v>
      </c>
      <c r="H9" s="7">
        <f>IFERROR(INDEX(DATA_BY_MISSION!$A:$AA,$E9,MATCH(H$6,DATA_BY_MISSION!$A$1:$AA$1,0)), "")</f>
        <v>402</v>
      </c>
      <c r="I9" s="7">
        <f>IFERROR(INDEX(DATA_BY_MISSION!$A:$AA,$E9,MATCH(I$6,DATA_BY_MISSION!$A$1:$AA$1,0)), "")</f>
        <v>65</v>
      </c>
      <c r="J9" s="7">
        <f>IFERROR(INDEX(DATA_BY_MISSION!$A:$AA,$E9,MATCH(J$6,DATA_BY_MISSION!$A$1:$AA$1,0)), "")</f>
        <v>9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2016:2:1:3:0:MISSION</v>
      </c>
      <c r="AH9" s="4" t="e">
        <f>MATCH(AG9,DATA_BY_MISSION!$A:$A,0)</f>
        <v>#N/A</v>
      </c>
      <c r="AI9" s="4" t="e">
        <f>INDEX(DATA_BY_MISSION!$A:$AA,$AH9,MATCH(AI$2,DATA_BY_MISSION!$A$1:$AA$1,0))</f>
        <v>#N/A</v>
      </c>
      <c r="AJ9" s="4" t="e">
        <f>INDEX(DATA_BY_MISSION!$A:$AA,$AH9,MATCH(AJ$2,DATA_BY_MISSION!$A$1:$AA$1,0))</f>
        <v>#N/A</v>
      </c>
      <c r="AK9" s="4" t="e">
        <f>INDEX(DATA_BY_MISSION!$A:$AA,$AH9,MATCH(AK$2,DATA_BY_MISSION!$A$1:$AA$1,0))</f>
        <v>#N/A</v>
      </c>
      <c r="AL9" s="4" t="e">
        <f>INDEX(DATA_BY_MISSION!$A:$AA,$AH9,MATCH(AL$2,DATA_BY_MISSION!$A$1:$AA$1,0))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2:42" x14ac:dyDescent="0.25">
      <c r="B10" s="19"/>
      <c r="C10" s="9" t="s">
        <v>10</v>
      </c>
      <c r="D10" s="10" t="str">
        <f>CONCATENATE(YEAR,":",MONTH,":3:",ENGLISH_REPORT_DAY,":0:", $B$1)</f>
        <v>2016:3:3:3:0:MISSION</v>
      </c>
      <c r="E10" s="2">
        <f>MATCH($D10,DATA_BY_MISSION!$A:$A,0)</f>
        <v>11</v>
      </c>
      <c r="F10" s="7"/>
      <c r="G10" s="7">
        <f>IFERROR(INDEX(DATA_BY_MISSION!$A:$AA,$E10,MATCH(G$6,DATA_BY_MISSION!$A$1:$AA$1,0)), "")</f>
        <v>54</v>
      </c>
      <c r="H10" s="7">
        <f>IFERROR(INDEX(DATA_BY_MISSION!$A:$AA,$E10,MATCH(H$6,DATA_BY_MISSION!$A$1:$AA$1,0)), "")</f>
        <v>39</v>
      </c>
      <c r="I10" s="7">
        <f>IFERROR(INDEX(DATA_BY_MISSION!$A:$AA,$E10,MATCH(I$6,DATA_BY_MISSION!$A$1:$AA$1,0)), "")</f>
        <v>2</v>
      </c>
      <c r="J10" s="7">
        <f>IFERROR(INDEX(DATA_BY_MISSION!$A:$AA,$E10,MATCH(J$6,DATA_BY_MISSION!$A$1:$AA$1,0)), "")</f>
        <v>2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2016:2:2:3:0:MISSION</v>
      </c>
      <c r="AH10" s="4" t="e">
        <f>MATCH(AG10,DATA_BY_MISSION!$A:$A,0)</f>
        <v>#N/A</v>
      </c>
      <c r="AI10" s="4" t="e">
        <f>INDEX(DATA_BY_MISSION!$A:$AA,$AH10,MATCH(AI$2,DATA_BY_MISSION!$A$1:$AA$1,0))</f>
        <v>#N/A</v>
      </c>
      <c r="AJ10" s="4" t="e">
        <f>INDEX(DATA_BY_MISSION!$A:$AA,$AH10,MATCH(AJ$2,DATA_BY_MISSION!$A$1:$AA$1,0))</f>
        <v>#N/A</v>
      </c>
      <c r="AK10" s="4" t="e">
        <f>INDEX(DATA_BY_MISSION!$A:$AA,$AH10,MATCH(AK$2,DATA_BY_MISSION!$A$1:$AA$1,0))</f>
        <v>#N/A</v>
      </c>
      <c r="AL10" s="4" t="e">
        <f>INDEX(DATA_BY_MISSION!$A:$AA,$AH10,MATCH(AL$2,DATA_BY_MISSION!$A$1:$AA$1,0))</f>
        <v>#N/A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2:42" x14ac:dyDescent="0.25">
      <c r="B11" s="19"/>
      <c r="C11" s="9" t="s">
        <v>11</v>
      </c>
      <c r="D11" s="10" t="str">
        <f>CONCATENATE(YEAR,":",MONTH,":4:",ENGLISH_REPORT_DAY,":0:", $B$1)</f>
        <v>2016:3:4:3:0:MISSION</v>
      </c>
      <c r="E11" s="2" t="e">
        <f>MATCH($D11,DATA_BY_MISSION!$A:$A,0)</f>
        <v>#N/A</v>
      </c>
      <c r="F11" s="7"/>
      <c r="G11" s="7" t="str">
        <f>IFERROR(INDEX(DATA_BY_MISSION!$A:$AA,$E11,MATCH(G$6,DATA_BY_MISSION!$A$1:$AA$1,0)), "")</f>
        <v/>
      </c>
      <c r="H11" s="7" t="str">
        <f>IFERROR(INDEX(DATA_BY_MISSION!$A:$AA,$E11,MATCH(H$6,DATA_BY_MISSION!$A$1:$AA$1,0)), "")</f>
        <v/>
      </c>
      <c r="I11" s="7" t="str">
        <f>IFERROR(INDEX(DATA_BY_MISSION!$A:$AA,$E11,MATCH(I$6,DATA_BY_MISSION!$A$1:$AA$1,0)), "")</f>
        <v/>
      </c>
      <c r="J11" s="7" t="str">
        <f>IFERROR(INDEX(DATA_BY_MISSION!$A:$AA,$E11,MATCH(J$6,DATA_BY_MISSION!$A$1:$AA$1,0)),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2016:2:3:3:0:MISSION</v>
      </c>
      <c r="AH11" s="4">
        <f>MATCH(AG11,DATA_BY_MISSION!$A:$A,0)</f>
        <v>2</v>
      </c>
      <c r="AI11" s="4">
        <f>INDEX(DATA_BY_MISSION!$A:$AA,$AH11,MATCH(AI$2,DATA_BY_MISSION!$A$1:$AA$1,0))</f>
        <v>561</v>
      </c>
      <c r="AJ11" s="4">
        <f>INDEX(DATA_BY_MISSION!$A:$AA,$AH11,MATCH(AJ$2,DATA_BY_MISSION!$A$1:$AA$1,0))</f>
        <v>449</v>
      </c>
      <c r="AK11" s="4">
        <f>INDEX(DATA_BY_MISSION!$A:$AA,$AH11,MATCH(AK$2,DATA_BY_MISSION!$A$1:$AA$1,0))</f>
        <v>205</v>
      </c>
      <c r="AL11" s="4">
        <f>INDEX(DATA_BY_MISSION!$A:$AA,$AH11,MATCH(AL$2,DATA_BY_MISSION!$A$1:$AA$1,0))</f>
        <v>97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2:42" x14ac:dyDescent="0.25">
      <c r="B12" s="19"/>
      <c r="C12" s="9" t="s">
        <v>12</v>
      </c>
      <c r="D12" s="10" t="str">
        <f>CONCATENATE(YEAR,":",MONTH,":5:",ENGLISH_REPORT_DAY,":0:", $B$1)</f>
        <v>2016:3:5:3:0:MISSION</v>
      </c>
      <c r="E12" s="2" t="e">
        <f>MATCH($D12,DATA_BY_MISSION!$A:$A,0)</f>
        <v>#N/A</v>
      </c>
      <c r="F12" s="7"/>
      <c r="G12" s="7" t="str">
        <f>IFERROR(INDEX(DATA_BY_MISSION!$A:$AA,$E12,MATCH(G$6,DATA_BY_MISSION!$A$1:$AA$1,0)), "")</f>
        <v/>
      </c>
      <c r="H12" s="7" t="str">
        <f>IFERROR(INDEX(DATA_BY_MISSION!$A:$AA,$E12,MATCH(H$6,DATA_BY_MISSION!$A$1:$AA$1,0)), "")</f>
        <v/>
      </c>
      <c r="I12" s="7" t="str">
        <f>IFERROR(INDEX(DATA_BY_MISSION!$A:$AA,$E12,MATCH(I$6,DATA_BY_MISSION!$A$1:$AA$1,0)), "")</f>
        <v/>
      </c>
      <c r="J12" s="7" t="str">
        <f>IFERROR(INDEX(DATA_BY_MISSION!$A:$AA,$E12,MATCH(J$6,DATA_BY_MISSION!$A$1:$AA$1,0)),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2016:2:4:3:0:MISSION</v>
      </c>
      <c r="AH12" s="4">
        <f>MATCH(AG12,DATA_BY_MISSION!$A:$A,0)</f>
        <v>3</v>
      </c>
      <c r="AI12" s="4">
        <f>INDEX(DATA_BY_MISSION!$A:$AA,$AH12,MATCH(AI$2,DATA_BY_MISSION!$A$1:$AA$1,0))</f>
        <v>1838</v>
      </c>
      <c r="AJ12" s="4">
        <f>INDEX(DATA_BY_MISSION!$A:$AA,$AH12,MATCH(AJ$2,DATA_BY_MISSION!$A$1:$AA$1,0))</f>
        <v>641</v>
      </c>
      <c r="AK12" s="4">
        <f>INDEX(DATA_BY_MISSION!$A:$AA,$AH12,MATCH(AK$2,DATA_BY_MISSION!$A$1:$AA$1,0))</f>
        <v>177</v>
      </c>
      <c r="AL12" s="4">
        <f>INDEX(DATA_BY_MISSION!$A:$AA,$AH12,MATCH(AL$2,DATA_BY_MISSION!$A$1:$AA$1,0))</f>
        <v>51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2:42" x14ac:dyDescent="0.25">
      <c r="B13" s="19"/>
      <c r="C13" s="12" t="s">
        <v>307</v>
      </c>
      <c r="D13" s="11"/>
      <c r="E13" s="11"/>
      <c r="F13" s="11"/>
      <c r="G13" s="13">
        <f t="shared" ref="G13:J13" si="9">SUM(G8:G12)</f>
        <v>1429</v>
      </c>
      <c r="H13" s="13">
        <f t="shared" si="9"/>
        <v>1085</v>
      </c>
      <c r="I13" s="13">
        <f t="shared" si="9"/>
        <v>285</v>
      </c>
      <c r="J13" s="13">
        <f t="shared" si="9"/>
        <v>46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2016:3:1:3:0:MISSION</v>
      </c>
      <c r="AH13" s="4">
        <f>MATCH(AG13,DATA_BY_MISSION!$A:$A,0)</f>
        <v>4</v>
      </c>
      <c r="AI13" s="4">
        <f>INDEX(DATA_BY_MISSION!$A:$AA,$AH13,MATCH(AI$2,DATA_BY_MISSION!$A$1:$AA$1,0))</f>
        <v>846</v>
      </c>
      <c r="AJ13" s="4">
        <f>INDEX(DATA_BY_MISSION!$A:$AA,$AH13,MATCH(AJ$2,DATA_BY_MISSION!$A$1:$AA$1,0))</f>
        <v>644</v>
      </c>
      <c r="AK13" s="4">
        <f>INDEX(DATA_BY_MISSION!$A:$AA,$AH13,MATCH(AK$2,DATA_BY_MISSION!$A$1:$AA$1,0))</f>
        <v>218</v>
      </c>
      <c r="AL13" s="4">
        <f>INDEX(DATA_BY_MISSION!$A:$AA,$AH13,MATCH(AL$2,DATA_BY_MISSION!$A$1:$AA$1,0))</f>
        <v>35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2:42" x14ac:dyDescent="0.25">
      <c r="B14" s="17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2016:3:2:3:0:MISSION</v>
      </c>
      <c r="AH14" s="4">
        <f>MATCH(AG14,DATA_BY_MISSION!$A:$A,0)</f>
        <v>5</v>
      </c>
      <c r="AI14" s="4">
        <f>INDEX(DATA_BY_MISSION!$A:$AA,$AH14,MATCH(AI$2,DATA_BY_MISSION!$A$1:$AA$1,0))</f>
        <v>529</v>
      </c>
      <c r="AJ14" s="4">
        <f>INDEX(DATA_BY_MISSION!$A:$AA,$AH14,MATCH(AJ$2,DATA_BY_MISSION!$A$1:$AA$1,0))</f>
        <v>402</v>
      </c>
      <c r="AK14" s="4">
        <f>INDEX(DATA_BY_MISSION!$A:$AA,$AH14,MATCH(AK$2,DATA_BY_MISSION!$A$1:$AA$1,0))</f>
        <v>65</v>
      </c>
      <c r="AL14" s="4">
        <f>INDEX(DATA_BY_MISSION!$A:$AA,$AH14,MATCH(AL$2,DATA_BY_MISSION!$A$1:$AA$1,0))</f>
        <v>9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2:42" x14ac:dyDescent="0.25"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2016:3:3:3:0:MISSION</v>
      </c>
      <c r="AH15" s="4">
        <f>MATCH(AG15,DATA_BY_MISSION!$A:$A,0)</f>
        <v>11</v>
      </c>
      <c r="AI15" s="4">
        <f>INDEX(DATA_BY_MISSION!$A:$AA,$AH15,MATCH(AI$2,DATA_BY_MISSION!$A$1:$AA$1,0))</f>
        <v>54</v>
      </c>
      <c r="AJ15" s="4">
        <f>INDEX(DATA_BY_MISSION!$A:$AA,$AH15,MATCH(AJ$2,DATA_BY_MISSION!$A$1:$AA$1,0))</f>
        <v>39</v>
      </c>
      <c r="AK15" s="4">
        <f>INDEX(DATA_BY_MISSION!$A:$AA,$AH15,MATCH(AK$2,DATA_BY_MISSION!$A$1:$AA$1,0))</f>
        <v>2</v>
      </c>
      <c r="AL15" s="4">
        <f>INDEX(DATA_BY_MISSION!$A:$AA,$AH15,MATCH(AL$2,DATA_BY_MISSION!$A$1:$AA$1,0))</f>
        <v>2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2:42" x14ac:dyDescent="0.25">
      <c r="E16" s="1"/>
      <c r="AC16" s="14"/>
      <c r="AF16" s="14"/>
      <c r="AH16" s="4">
        <f>SUMIF(AH3:AH15,"&lt;&gt;#N/A",AH3:AH15)</f>
        <v>25</v>
      </c>
      <c r="AI16" s="4">
        <f>SUMIF(AI3:AI15,"&lt;&gt;#N/A",AI3:AI15)</f>
        <v>3828</v>
      </c>
      <c r="AJ16" s="4">
        <f>SUMIF(AJ3:AJ15,"&lt;&gt;#N/A",AJ3:AJ15)</f>
        <v>2175</v>
      </c>
      <c r="AK16" s="4">
        <f>SUMIF(AK3:AK15,"&lt;&gt;#N/A",AK3:AK15)</f>
        <v>667</v>
      </c>
      <c r="AL16" s="4">
        <f>SUMIF(AL3:AL15,"&lt;&gt;#N/A",AL3:AL15)</f>
        <v>194</v>
      </c>
    </row>
    <row r="17" spans="5:32" x14ac:dyDescent="0.25">
      <c r="E17" s="1"/>
      <c r="AB17" s="4" t="s">
        <v>487</v>
      </c>
      <c r="AC17" s="4">
        <f>COUNTIF($F:$F,"?*")-2</f>
        <v>0</v>
      </c>
      <c r="AF17" s="14"/>
    </row>
    <row r="18" spans="5:32" x14ac:dyDescent="0.25">
      <c r="E18" s="1"/>
      <c r="AF18" s="14"/>
    </row>
  </sheetData>
  <mergeCells count="6">
    <mergeCell ref="G1:G4"/>
    <mergeCell ref="H1:H4"/>
    <mergeCell ref="I1:I4"/>
    <mergeCell ref="J1:J4"/>
    <mergeCell ref="C4:C5"/>
    <mergeCell ref="C1:C3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39</v>
      </c>
      <c r="C1" s="42" t="s">
        <v>37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t="s">
        <v>479</v>
      </c>
      <c r="AC2" s="15" t="s">
        <v>5</v>
      </c>
      <c r="AD2" t="s">
        <v>0</v>
      </c>
      <c r="AE2" t="s">
        <v>1</v>
      </c>
      <c r="AF2" s="14" t="s">
        <v>4</v>
      </c>
      <c r="AG2" s="14" t="s">
        <v>2</v>
      </c>
      <c r="AH2" s="14" t="s">
        <v>482</v>
      </c>
      <c r="AI2" t="s">
        <v>208</v>
      </c>
      <c r="AJ2" t="s">
        <v>209</v>
      </c>
      <c r="AK2" t="s">
        <v>210</v>
      </c>
      <c r="AL2" t="s">
        <v>211</v>
      </c>
      <c r="AM2" t="s">
        <v>483</v>
      </c>
      <c r="AN2" t="s">
        <v>484</v>
      </c>
      <c r="AO2" t="s">
        <v>485</v>
      </c>
      <c r="AP2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>
        <v>-12</v>
      </c>
      <c r="AC3" s="15">
        <f t="shared" ref="AC3:AC15" si="0">DATE(YEAR, MONTH, 7*AB3 + DAY)</f>
        <v>42361</v>
      </c>
      <c r="AD3">
        <f t="shared" ref="AD3:AD15" si="1">YEAR(AC3)</f>
        <v>2015</v>
      </c>
      <c r="AE3">
        <f t="shared" ref="AE3:AE15" si="2">MONTH(AC3)</f>
        <v>12</v>
      </c>
      <c r="AF3" s="14">
        <f t="shared" ref="AF3:AF15" si="3">WEEKNUM(AC3,2)-WEEKNUM(DATE(AD3,AE3,1),2)+1</f>
        <v>4</v>
      </c>
      <c r="AG3" t="str">
        <f t="shared" ref="AG3:AG15" si="4">CONCATENATE(AD3,":",AE3,":",AF3,":",ENGLISH_REPORT_DAY, ":0:",$B$1)</f>
        <v>2015:12:4:3:0:ANKANG</v>
      </c>
      <c r="AH3" t="e">
        <f>MATCH(AG3,DATA_BY_UNIT!$A:$A,0)</f>
        <v>#N/A</v>
      </c>
      <c r="AI3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>
        <f t="shared" ref="AM3:AM15" si="5">10*$AC$17</f>
        <v>20</v>
      </c>
      <c r="AN3">
        <f t="shared" ref="AN3:AN15" si="6">5*$AC$17</f>
        <v>10</v>
      </c>
      <c r="AO3">
        <f t="shared" ref="AO3:AO15" si="7">2*$AC$17</f>
        <v>4</v>
      </c>
      <c r="AP3">
        <f t="shared" ref="AP3:AP15" si="8">1*$AC$17</f>
        <v>2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2015:12:5:3:0:ANKANG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2016:1:2:3:0:ANKANG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2016:1:3:3:0:ANKANG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38</v>
      </c>
      <c r="C7" s="40" t="s">
        <v>801</v>
      </c>
      <c r="D7" s="2" t="str">
        <f>CONCATENATE(YEAR,":",MONTH,":",WEEK,":",WEEKDAY,":",$A7,":",$B7)</f>
        <v>2016:3:3:3:0:ANKANG_E</v>
      </c>
      <c r="E7" s="2">
        <f>MATCH($D7,DATA_BY_COMP!$A:$A,0)</f>
        <v>412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2016:1:4:3:0:ANKANG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38</v>
      </c>
      <c r="C8" s="41"/>
      <c r="D8" s="2" t="str">
        <f>CONCATENATE(YEAR,":",MONTH,":",WEEK,":",WEEKDAY,":",$A8,":",$B8)</f>
        <v>2016:3:3:3:1:ANKANG_E</v>
      </c>
      <c r="E8" s="2">
        <f>MATCH($D8,DATA_BY_COMP!$A:$A,0)</f>
        <v>436</v>
      </c>
      <c r="F8" s="2" t="str">
        <f>IFERROR(INDEX(DATA_BY_COMP!$A:$AA,$E8,MATCH(F$6,DATA_BY_COMP!$A$1:$AA$1,0)), "")</f>
        <v>intermediate</v>
      </c>
      <c r="G8" s="43">
        <f>IFERROR(INDEX(DATA_BY_COMP!$A:$AA,$E8,MATCH(G$6,DATA_BY_COMP!$A$1:$AA$1,0)), "")</f>
        <v>12</v>
      </c>
      <c r="H8" s="43">
        <f>IFERROR(INDEX(DATA_BY_COMP!$A:$AA,$E8,MATCH(H$6,DATA_BY_COMP!$A$1:$AA$1,0)), "")</f>
        <v>10</v>
      </c>
      <c r="I8" s="43">
        <f>IFERROR(INDEX(DATA_BY_COMP!$A:$AA,$E8,MATCH(I$6,DATA_BY_COMP!$A$1:$AA$1,0)), "")</f>
        <v>2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2016:1:5:3:0:ANKANG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19</v>
      </c>
      <c r="H9" s="8">
        <f>SUM(H7:H8)</f>
        <v>11</v>
      </c>
      <c r="I9" s="8">
        <f>SUM(I7:I8)</f>
        <v>3</v>
      </c>
      <c r="J9" s="8">
        <f>SUM(J7:J8)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2016:2:1:3:0:ANKANG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2016:2:2:3:0:ANKANG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2016:2:3:3:0:ANKANG</v>
      </c>
      <c r="AH11" s="4">
        <f>MATCH(AG11,DATA_BY_UNIT!$A:$A,0)</f>
        <v>2</v>
      </c>
      <c r="AI11" s="4">
        <f>INDEX(DATA_BY_UNIT!$A:$AA,$AH11,MATCH(AI$2,DATA_BY_COMP!$A$1:$AA$1,0))</f>
        <v>18</v>
      </c>
      <c r="AJ11" s="4">
        <f>INDEX(DATA_BY_UNIT!$A:$AA,$AH11,MATCH(AJ$2,DATA_BY_COMP!$A$1:$AA$1,0))</f>
        <v>15</v>
      </c>
      <c r="AK11" s="4">
        <f>INDEX(DATA_BY_UNIT!$A:$AA,$AH11,MATCH(AK$2,DATA_BY_COMP!$A$1:$AA$1,0))</f>
        <v>9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2016:3:1:3:0:ANKANG</v>
      </c>
      <c r="E12" s="2">
        <f>MATCH($D12,DATA_BY_UNIT!$A:$A,0)</f>
        <v>66</v>
      </c>
      <c r="F12" s="10"/>
      <c r="G12" s="7">
        <f>IFERROR(INDEX(DATA_BY_UNIT!$A:$AA,$E12,MATCH(G$6,DATA_BY_UNIT!$A$1:$AA$1,0)), "")</f>
        <v>10</v>
      </c>
      <c r="H12" s="7">
        <f>IFERROR(INDEX(DATA_BY_UNIT!$A:$AA,$E12,MATCH(H$6,DATA_BY_UNIT!$A$1:$AA$1,0)), "")</f>
        <v>2</v>
      </c>
      <c r="I12" s="7">
        <f>IFERROR(INDEX(DATA_BY_UNIT!$A:$AA,$E12,MATCH(I$6,DATA_BY_UNIT!$A$1:$AA$1,0)), "")</f>
        <v>1</v>
      </c>
      <c r="J12" s="7">
        <f>IFERROR(INDEX(DATA_BY_UNIT!$A:$AA,$E12,MATCH(J$6,DATA_BY_UNIT!$A$1:$AA$1,0)), "")</f>
        <v>1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2016:2:4:3:0:ANKANG</v>
      </c>
      <c r="AH12" s="4">
        <f>MATCH(AG12,DATA_BY_UNIT!$A:$A,0)</f>
        <v>34</v>
      </c>
      <c r="AI12" s="4">
        <f>INDEX(DATA_BY_UNIT!$A:$AA,$AH12,MATCH(AI$2,DATA_BY_COMP!$A$1:$AA$1,0))</f>
        <v>19</v>
      </c>
      <c r="AJ12" s="4">
        <f>INDEX(DATA_BY_UNIT!$A:$AA,$AH12,MATCH(AJ$2,DATA_BY_COMP!$A$1:$AA$1,0))</f>
        <v>11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2016:3:2:3:0:ANKANG</v>
      </c>
      <c r="E13" s="2">
        <f>MATCH($D13,DATA_BY_UNIT!$A:$A,0)</f>
        <v>100</v>
      </c>
      <c r="F13" s="10"/>
      <c r="G13" s="7">
        <f>IFERROR(INDEX(DATA_BY_UNIT!$A:$AA,$E13,MATCH(G$6,DATA_BY_UNIT!$A$1:$AA$1,0)), "")</f>
        <v>28</v>
      </c>
      <c r="H13" s="7">
        <f>IFERROR(INDEX(DATA_BY_UNIT!$A:$AA,$E13,MATCH(H$6,DATA_BY_UNIT!$A$1:$AA$1,0)), "")</f>
        <v>18</v>
      </c>
      <c r="I13" s="7">
        <f>IFERROR(INDEX(DATA_BY_UNIT!$A:$AA,$E13,MATCH(I$6,DATA_BY_UNIT!$A$1:$AA$1,0)), "")</f>
        <v>4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2016:3:1:3:0:ANKANG</v>
      </c>
      <c r="AH13" s="4">
        <f>MATCH(AG13,DATA_BY_UNIT!$A:$A,0)</f>
        <v>66</v>
      </c>
      <c r="AI13" s="4">
        <f>INDEX(DATA_BY_UNIT!$A:$AA,$AH13,MATCH(AI$2,DATA_BY_COMP!$A$1:$AA$1,0))</f>
        <v>10</v>
      </c>
      <c r="AJ13" s="4">
        <f>INDEX(DATA_BY_UNIT!$A:$AA,$AH13,MATCH(AJ$2,DATA_BY_COMP!$A$1:$AA$1,0))</f>
        <v>2</v>
      </c>
      <c r="AK13" s="4">
        <f>INDEX(DATA_BY_UNIT!$A:$AA,$AH13,MATCH(AK$2,DATA_BY_COMP!$A$1:$AA$1,0))</f>
        <v>1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2016:3:3:3:0:ANKANG</v>
      </c>
      <c r="E14" s="2">
        <f>MATCH($D14,DATA_BY_UNIT!$A:$A,0)</f>
        <v>143</v>
      </c>
      <c r="F14" s="10"/>
      <c r="G14" s="7">
        <f>IFERROR(INDEX(DATA_BY_UNIT!$A:$AA,$E14,MATCH(G$6,DATA_BY_UNIT!$A$1:$AA$1,0)), "")</f>
        <v>19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3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2016:3:2:3:0:ANKANG</v>
      </c>
      <c r="AH14" s="4">
        <f>MATCH(AG14,DATA_BY_UNIT!$A:$A,0)</f>
        <v>100</v>
      </c>
      <c r="AI14" s="4">
        <f>INDEX(DATA_BY_UNIT!$A:$AA,$AH14,MATCH(AI$2,DATA_BY_COMP!$A$1:$AA$1,0))</f>
        <v>28</v>
      </c>
      <c r="AJ14" s="4">
        <f>INDEX(DATA_BY_UNIT!$A:$AA,$AH14,MATCH(AJ$2,DATA_BY_COMP!$A$1:$AA$1,0))</f>
        <v>18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2016:3:4:3:0:ANKANG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2016:3:3:3:0:ANKANG</v>
      </c>
      <c r="AH15" s="4">
        <f>MATCH(AG15,DATA_BY_UNIT!$A:$A,0)</f>
        <v>143</v>
      </c>
      <c r="AI15" s="4">
        <f>INDEX(DATA_BY_UNIT!$A:$AA,$AH15,MATCH(AI$2,DATA_BY_COMP!$A$1:$AA$1,0))</f>
        <v>19</v>
      </c>
      <c r="AJ15" s="4">
        <f>INDEX(DATA_BY_UNIT!$A:$AA,$AH15,MATCH(AJ$2,DATA_BY_COMP!$A$1:$AA$1,0))</f>
        <v>11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2016:3:5:3:0:ANKANG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B16"/>
      <c r="AC16" s="14"/>
      <c r="AD16"/>
      <c r="AE16"/>
      <c r="AF16" s="14"/>
      <c r="AG16"/>
      <c r="AH16">
        <f>SUMIF(AH3:AH15,"&lt;&gt;#N/A",AH3:AH15)</f>
        <v>345</v>
      </c>
      <c r="AI16" s="4">
        <f>SUMIF(AI3:AI15,"&lt;&gt;#N/A",AI3:AI15)</f>
        <v>94</v>
      </c>
      <c r="AJ16" s="4">
        <f>SUMIF(AJ3:AJ15,"&lt;&gt;#N/A",AJ3:AJ15)</f>
        <v>57</v>
      </c>
      <c r="AK16" s="4">
        <f>SUMIF(AK3:AK15,"&lt;&gt;#N/A",AK3:AK15)</f>
        <v>18</v>
      </c>
      <c r="AL16" s="4">
        <f>SUMIF(AL3:AL15,"&lt;&gt;#N/A",AL3:AL15)</f>
        <v>2</v>
      </c>
      <c r="AM16"/>
      <c r="AN16"/>
      <c r="AO16"/>
      <c r="AP16"/>
    </row>
    <row r="17" spans="2:42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57</v>
      </c>
      <c r="H17" s="13">
        <f t="shared" si="9"/>
        <v>31</v>
      </c>
      <c r="I17" s="13">
        <f t="shared" si="9"/>
        <v>8</v>
      </c>
      <c r="J17" s="13">
        <f t="shared" si="9"/>
        <v>1</v>
      </c>
      <c r="AB17" t="s">
        <v>487</v>
      </c>
      <c r="AC17" s="4">
        <f>COUNTIF($F:$F,"?*")-2</f>
        <v>2</v>
      </c>
      <c r="AD17"/>
      <c r="AE17"/>
      <c r="AF17" s="14"/>
      <c r="AG17"/>
      <c r="AH17"/>
      <c r="AI17"/>
      <c r="AJ17"/>
      <c r="AK17"/>
      <c r="AL17"/>
      <c r="AM17"/>
      <c r="AN17"/>
      <c r="AO17"/>
      <c r="AP17"/>
    </row>
    <row r="18" spans="2:42" x14ac:dyDescent="0.25">
      <c r="B18" s="17"/>
      <c r="AD18"/>
      <c r="AE18"/>
      <c r="AF18" s="14"/>
      <c r="AG18"/>
      <c r="AH18"/>
      <c r="AI18"/>
      <c r="AJ18"/>
      <c r="AK18"/>
      <c r="AL18"/>
      <c r="AM18"/>
      <c r="AN18"/>
      <c r="AO18"/>
      <c r="AP18"/>
    </row>
    <row r="20" spans="2:42" x14ac:dyDescent="0.25">
      <c r="E20" s="1"/>
    </row>
    <row r="21" spans="2:42" x14ac:dyDescent="0.25">
      <c r="E21" s="1"/>
    </row>
    <row r="22" spans="2:42" x14ac:dyDescent="0.25">
      <c r="E22" s="1"/>
    </row>
  </sheetData>
  <mergeCells count="6">
    <mergeCell ref="J1:J4"/>
    <mergeCell ref="C2:C3"/>
    <mergeCell ref="C4:C5"/>
    <mergeCell ref="G1:G4"/>
    <mergeCell ref="H1:H4"/>
    <mergeCell ref="I1:I4"/>
  </mergeCells>
  <conditionalFormatting sqref="G7:G8">
    <cfRule type="cellIs" dxfId="800" priority="8" operator="lessThan">
      <formula>8.5</formula>
    </cfRule>
    <cfRule type="cellIs" dxfId="799" priority="9" operator="greaterThan">
      <formula>9.5</formula>
    </cfRule>
  </conditionalFormatting>
  <conditionalFormatting sqref="G7:J8">
    <cfRule type="expression" dxfId="798" priority="1">
      <formula>G7=""</formula>
    </cfRule>
  </conditionalFormatting>
  <conditionalFormatting sqref="H7:H8">
    <cfRule type="cellIs" dxfId="797" priority="5" operator="lessThan">
      <formula>3.5</formula>
    </cfRule>
    <cfRule type="cellIs" dxfId="796" priority="6" operator="greaterThan">
      <formula>4.5</formula>
    </cfRule>
  </conditionalFormatting>
  <conditionalFormatting sqref="I7:I8">
    <cfRule type="cellIs" dxfId="795" priority="4" operator="lessThan">
      <formula>0.5</formula>
    </cfRule>
    <cfRule type="cellIs" dxfId="794" priority="7" operator="greaterThan">
      <formula>1.5</formula>
    </cfRule>
  </conditionalFormatting>
  <conditionalFormatting sqref="J7:J8">
    <cfRule type="cellIs" dxfId="793" priority="2" operator="lessThan">
      <formula>0.5</formula>
    </cfRule>
    <cfRule type="cellIs" dxfId="79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C1" workbookViewId="0">
      <selection activeCell="F10" sqref="F10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44</v>
      </c>
      <c r="C1" s="42" t="s">
        <v>45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2015:12:4:3:0:BADE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2015:12:5:3:0:BADE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2016:1:2:3:0:BADE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2016:1:3:3:0:BADE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41</v>
      </c>
      <c r="C7" s="40" t="s">
        <v>802</v>
      </c>
      <c r="D7" s="2" t="str">
        <f t="shared" ref="D7:D12" si="9">CONCATENATE(YEAR,":",MONTH,":",WEEK,":",WEEKDAY,":",$A7,":",$B7)</f>
        <v>2016:3:3:3:0:BADE_A_E</v>
      </c>
      <c r="E7" s="2">
        <f>MATCH($D7,DATA_BY_COMP!$A:$A,0)</f>
        <v>360</v>
      </c>
      <c r="F7" s="2" t="str">
        <f>IFERROR(INDEX(DATA_BY_COMP!$A:$AA,$E7,MATCH(F$6,DATA_BY_COMP!$A$1:$AA$1,0)), "")</f>
        <v>中</v>
      </c>
      <c r="G7" s="43">
        <f>IFERROR(INDEX(DATA_BY_COMP!$A:$AA,$E7,MATCH(G$6,DATA_BY_COMP!$A$1:$AA$1,0)), "")</f>
        <v>2</v>
      </c>
      <c r="H7" s="43">
        <f>IFERROR(INDEX(DATA_BY_COMP!$A:$AA,$E7,MATCH(H$6,DATA_BY_COMP!$A$1:$AA$1,0)), "")</f>
        <v>0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2016:1:4:3:0:BADE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41</v>
      </c>
      <c r="C8" s="41"/>
      <c r="D8" s="2" t="str">
        <f t="shared" si="9"/>
        <v>2016:3:3:3:1:BADE_A_E</v>
      </c>
      <c r="E8" s="2">
        <f>MATCH($D8,DATA_BY_COMP!$A:$A,0)</f>
        <v>413</v>
      </c>
      <c r="F8" s="2" t="str">
        <f>IFERROR(INDEX(DATA_BY_COMP!$A:$AA,$E8,MATCH(F$6,DATA_BY_COMP!$A$1:$AA$1,0)), "")</f>
        <v>高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0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2016:1:5:3:0:BADE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42</v>
      </c>
      <c r="C9" s="40" t="s">
        <v>803</v>
      </c>
      <c r="D9" s="2" t="str">
        <f t="shared" si="9"/>
        <v>2016:3:3:3:0:BADE_B_E</v>
      </c>
      <c r="E9" s="2">
        <f>MATCH($D9,DATA_BY_COMP!$A:$A,0)</f>
        <v>449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8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2016:2:1:3:0:BADE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42</v>
      </c>
      <c r="C10" s="41"/>
      <c r="D10" s="2" t="str">
        <f t="shared" si="9"/>
        <v>2016:3:3:3:1:BADE_B_E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2016:2:2:3:0:BADE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43</v>
      </c>
      <c r="C11" s="40" t="s">
        <v>804</v>
      </c>
      <c r="D11" s="2" t="str">
        <f t="shared" si="9"/>
        <v>2016:3:3:3:0:BADE_S</v>
      </c>
      <c r="E11" s="2">
        <f>MATCH($D11,DATA_BY_COMP!$A:$A,0)</f>
        <v>361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19</v>
      </c>
      <c r="H11" s="43">
        <f>IFERROR(INDEX(DATA_BY_COMP!$A:$AA,$E11,MATCH(H$6,DATA_BY_COMP!$A$1:$AA$1,0)), "")</f>
        <v>11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0</v>
      </c>
      <c r="M11" s="15"/>
      <c r="P11" s="1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2016:2:3:3:0:BADE</v>
      </c>
      <c r="AH11" s="4">
        <f>MATCH(AG11,DATA_BY_UNIT!$A:$A,0)</f>
        <v>3</v>
      </c>
      <c r="AI11" s="4">
        <f>INDEX(DATA_BY_UNIT!$A:$AA,$AH11,MATCH(AI$2,DATA_BY_COMP!$A$1:$AA$1,0))</f>
        <v>21</v>
      </c>
      <c r="AJ11" s="4">
        <f>INDEX(DATA_BY_UNIT!$A:$AA,$AH11,MATCH(AJ$2,DATA_BY_COMP!$A$1:$AA$1,0))</f>
        <v>16</v>
      </c>
      <c r="AK11" s="4">
        <f>INDEX(DATA_BY_UNIT!$A:$AA,$AH11,MATCH(AK$2,DATA_BY_COMP!$A$1:$AA$1,0))</f>
        <v>10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43</v>
      </c>
      <c r="C12" s="41"/>
      <c r="D12" s="2" t="str">
        <f t="shared" si="9"/>
        <v>2016:3:3:3:1:BADE_S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2016:2:4:3:0:BADE</v>
      </c>
      <c r="AH12" s="4">
        <f>MATCH(AG12,DATA_BY_UNIT!$A:$A,0)</f>
        <v>35</v>
      </c>
      <c r="AI12" s="4">
        <f>INDEX(DATA_BY_UNIT!$A:$AA,$AH12,MATCH(AI$2,DATA_BY_COMP!$A$1:$AA$1,0))</f>
        <v>27</v>
      </c>
      <c r="AJ12" s="4">
        <f>INDEX(DATA_BY_UNIT!$A:$AA,$AH12,MATCH(AJ$2,DATA_BY_COMP!$A$1:$AA$1,0))</f>
        <v>14</v>
      </c>
      <c r="AK12" s="4">
        <f>INDEX(DATA_BY_UNIT!$A:$AA,$AH12,MATCH(AK$2,DATA_BY_COMP!$A$1:$AA$1,0))</f>
        <v>6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32</v>
      </c>
      <c r="H13" s="8">
        <f t="shared" ref="H13:J13" si="10">SUM(H7:H12)</f>
        <v>18</v>
      </c>
      <c r="I13" s="8">
        <f t="shared" si="10"/>
        <v>5</v>
      </c>
      <c r="J13" s="8">
        <f t="shared" si="10"/>
        <v>0</v>
      </c>
      <c r="M13" s="15"/>
      <c r="P13" s="1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2016:3:1:3:0:BADE</v>
      </c>
      <c r="AH13" s="4">
        <f>MATCH(AG13,DATA_BY_UNIT!$A:$A,0)</f>
        <v>67</v>
      </c>
      <c r="AI13" s="4">
        <f>INDEX(DATA_BY_UNIT!$A:$AA,$AH13,MATCH(AI$2,DATA_BY_COMP!$A$1:$AA$1,0))</f>
        <v>29</v>
      </c>
      <c r="AJ13" s="4">
        <f>INDEX(DATA_BY_UNIT!$A:$AA,$AH13,MATCH(AJ$2,DATA_BY_COMP!$A$1:$AA$1,0))</f>
        <v>18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M14" s="15"/>
      <c r="P14" s="14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2016:3:2:3:0:BADE</v>
      </c>
      <c r="AH14" s="4">
        <f>MATCH(AG14,DATA_BY_UNIT!$A:$A,0)</f>
        <v>101</v>
      </c>
      <c r="AI14" s="4">
        <f>INDEX(DATA_BY_UNIT!$A:$AA,$AH14,MATCH(AI$2,DATA_BY_COMP!$A$1:$AA$1,0))</f>
        <v>29</v>
      </c>
      <c r="AJ14" s="4">
        <f>INDEX(DATA_BY_UNIT!$A:$AA,$AH14,MATCH(AJ$2,DATA_BY_COMP!$A$1:$AA$1,0))</f>
        <v>14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M15" s="15"/>
      <c r="P15" s="1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2016:3:3:3:0:BADE</v>
      </c>
      <c r="AH15" s="4">
        <f>MATCH(AG15,DATA_BY_UNIT!$A:$A,0)</f>
        <v>144</v>
      </c>
      <c r="AI15" s="4">
        <f>INDEX(DATA_BY_UNIT!$A:$AA,$AH15,MATCH(AI$2,DATA_BY_COMP!$A$1:$AA$1,0))</f>
        <v>32</v>
      </c>
      <c r="AJ15" s="4">
        <f>INDEX(DATA_BY_UNIT!$A:$AA,$AH15,MATCH(AJ$2,DATA_BY_COMP!$A$1:$AA$1,0))</f>
        <v>18</v>
      </c>
      <c r="AK15" s="4">
        <f>INDEX(DATA_BY_UNIT!$A:$AA,$AH15,MATCH(AK$2,DATA_BY_COMP!$A$1:$AA$1,0))</f>
        <v>5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2016:3:1:3:0:BADE</v>
      </c>
      <c r="E16" s="2">
        <f>MATCH($D16,DATA_BY_UNIT!$A:$A,0)</f>
        <v>67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18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1</v>
      </c>
      <c r="M16" s="14"/>
      <c r="P16" s="14"/>
      <c r="AC16" s="14"/>
      <c r="AF16" s="14"/>
      <c r="AH16" s="4">
        <f>SUMIF(AH3:AH15,"&lt;&gt;#N/A",AH3:AH15)</f>
        <v>350</v>
      </c>
      <c r="AI16" s="4">
        <f>SUMIF(AI3:AI15,"&lt;&gt;#N/A",AI3:AI15)</f>
        <v>138</v>
      </c>
      <c r="AJ16" s="4">
        <f>SUMIF(AJ3:AJ15,"&lt;&gt;#N/A",AJ3:AJ15)</f>
        <v>80</v>
      </c>
      <c r="AK16" s="4">
        <f>SUMIF(AK3:AK15,"&lt;&gt;#N/A",AK3:AK15)</f>
        <v>27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2016:3:2:3:0:BADE</v>
      </c>
      <c r="E17" s="2">
        <f>MATCH($D17,DATA_BY_UNIT!$A:$A,0)</f>
        <v>101</v>
      </c>
      <c r="F17" s="10"/>
      <c r="G17" s="7">
        <f>IFERROR(INDEX(DATA_BY_UNIT!$A:$AA,$E17,MATCH(G$6,DATA_BY_UNIT!$A$1:$AA$1,0)), "")</f>
        <v>29</v>
      </c>
      <c r="H17" s="7">
        <f>IFERROR(INDEX(DATA_BY_UNIT!$A:$AA,$E17,MATCH(H$6,DATA_BY_UNIT!$A$1:$AA$1,0)), "")</f>
        <v>14</v>
      </c>
      <c r="I17" s="7">
        <f>IFERROR(INDEX(DATA_BY_UNIT!$A:$AA,$E17,MATCH(I$6,DATA_BY_UNIT!$A$1:$AA$1,0)), "")</f>
        <v>4</v>
      </c>
      <c r="J17" s="7">
        <f>IFERROR(INDEX(DATA_BY_UNIT!$A:$AA,$E17,MATCH(J$6,DATA_BY_UNIT!$A$1:$AA$1,0)), "")</f>
        <v>0</v>
      </c>
      <c r="M17" s="14"/>
      <c r="P17" s="1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2016:3:3:3:0:BADE</v>
      </c>
      <c r="E18" s="2">
        <f>MATCH($D18,DATA_BY_UNIT!$A:$A,0)</f>
        <v>144</v>
      </c>
      <c r="F18" s="10"/>
      <c r="G18" s="7">
        <f>IFERROR(INDEX(DATA_BY_UNIT!$A:$AA,$E18,MATCH(G$6,DATA_BY_UNIT!$A$1:$AA$1,0)), "")</f>
        <v>32</v>
      </c>
      <c r="H18" s="7">
        <f>IFERROR(INDEX(DATA_BY_UNIT!$A:$AA,$E18,MATCH(H$6,DATA_BY_UNIT!$A$1:$AA$1,0)), "")</f>
        <v>18</v>
      </c>
      <c r="I18" s="7">
        <f>IFERROR(INDEX(DATA_BY_UNIT!$A:$AA,$E18,MATCH(I$6,DATA_BY_UNIT!$A$1:$AA$1,0)), "")</f>
        <v>5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2016:3:4:3:0:BADE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2016:3:5:3:0:BADE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307</v>
      </c>
      <c r="D21" s="11"/>
      <c r="E21" s="11"/>
      <c r="F21" s="11"/>
      <c r="G21" s="13">
        <f>SUM(G16:G20)</f>
        <v>90</v>
      </c>
      <c r="H21" s="13">
        <f t="shared" ref="H21:J21" si="11">SUM(H16:H20)</f>
        <v>50</v>
      </c>
      <c r="I21" s="13">
        <f t="shared" si="11"/>
        <v>11</v>
      </c>
      <c r="J21" s="13">
        <f t="shared" si="11"/>
        <v>1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91" priority="26" operator="lessThan">
      <formula>8.5</formula>
    </cfRule>
    <cfRule type="cellIs" dxfId="790" priority="27" operator="greaterThan">
      <formula>9.5</formula>
    </cfRule>
  </conditionalFormatting>
  <conditionalFormatting sqref="G7:J8">
    <cfRule type="expression" dxfId="789" priority="19">
      <formula>G7=""</formula>
    </cfRule>
  </conditionalFormatting>
  <conditionalFormatting sqref="H7:H8">
    <cfRule type="cellIs" dxfId="788" priority="23" operator="lessThan">
      <formula>3.5</formula>
    </cfRule>
    <cfRule type="cellIs" dxfId="787" priority="24" operator="greaterThan">
      <formula>4.5</formula>
    </cfRule>
  </conditionalFormatting>
  <conditionalFormatting sqref="I7:I8">
    <cfRule type="cellIs" dxfId="786" priority="22" operator="lessThan">
      <formula>0.5</formula>
    </cfRule>
    <cfRule type="cellIs" dxfId="785" priority="25" operator="greaterThan">
      <formula>1.5</formula>
    </cfRule>
  </conditionalFormatting>
  <conditionalFormatting sqref="J7:J8">
    <cfRule type="cellIs" dxfId="784" priority="20" operator="lessThan">
      <formula>0.5</formula>
    </cfRule>
    <cfRule type="cellIs" dxfId="783" priority="21" operator="greaterThan">
      <formula>0.5</formula>
    </cfRule>
  </conditionalFormatting>
  <conditionalFormatting sqref="G9:G10">
    <cfRule type="cellIs" dxfId="782" priority="17" operator="lessThan">
      <formula>8.5</formula>
    </cfRule>
    <cfRule type="cellIs" dxfId="781" priority="18" operator="greaterThan">
      <formula>9.5</formula>
    </cfRule>
  </conditionalFormatting>
  <conditionalFormatting sqref="G9:J10">
    <cfRule type="expression" dxfId="780" priority="10">
      <formula>G9=""</formula>
    </cfRule>
  </conditionalFormatting>
  <conditionalFormatting sqref="H9:H10">
    <cfRule type="cellIs" dxfId="779" priority="14" operator="lessThan">
      <formula>3.5</formula>
    </cfRule>
    <cfRule type="cellIs" dxfId="778" priority="15" operator="greaterThan">
      <formula>4.5</formula>
    </cfRule>
  </conditionalFormatting>
  <conditionalFormatting sqref="I9:I10">
    <cfRule type="cellIs" dxfId="777" priority="13" operator="lessThan">
      <formula>0.5</formula>
    </cfRule>
    <cfRule type="cellIs" dxfId="776" priority="16" operator="greaterThan">
      <formula>1.5</formula>
    </cfRule>
  </conditionalFormatting>
  <conditionalFormatting sqref="J9:J10">
    <cfRule type="cellIs" dxfId="775" priority="11" operator="lessThan">
      <formula>0.5</formula>
    </cfRule>
    <cfRule type="cellIs" dxfId="774" priority="12" operator="greaterThan">
      <formula>0.5</formula>
    </cfRule>
  </conditionalFormatting>
  <conditionalFormatting sqref="G11:G12">
    <cfRule type="cellIs" dxfId="773" priority="8" operator="lessThan">
      <formula>8.5</formula>
    </cfRule>
    <cfRule type="cellIs" dxfId="772" priority="9" operator="greaterThan">
      <formula>9.5</formula>
    </cfRule>
  </conditionalFormatting>
  <conditionalFormatting sqref="G11:J12">
    <cfRule type="expression" dxfId="771" priority="1">
      <formula>G11=""</formula>
    </cfRule>
  </conditionalFormatting>
  <conditionalFormatting sqref="H11:H12">
    <cfRule type="cellIs" dxfId="770" priority="5" operator="lessThan">
      <formula>3.5</formula>
    </cfRule>
    <cfRule type="cellIs" dxfId="769" priority="6" operator="greaterThan">
      <formula>4.5</formula>
    </cfRule>
  </conditionalFormatting>
  <conditionalFormatting sqref="I11:I12">
    <cfRule type="cellIs" dxfId="768" priority="4" operator="lessThan">
      <formula>0.5</formula>
    </cfRule>
    <cfRule type="cellIs" dxfId="767" priority="7" operator="greaterThan">
      <formula>1.5</formula>
    </cfRule>
  </conditionalFormatting>
  <conditionalFormatting sqref="J11:J12">
    <cfRule type="cellIs" dxfId="766" priority="2" operator="lessThan">
      <formula>0.5</formula>
    </cfRule>
    <cfRule type="cellIs" dxfId="76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48</v>
      </c>
      <c r="C1" s="42" t="s">
        <v>49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2015:12:4:3:0:BEITOU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2015:12:5:3:0:BEITOU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2016:1:2:3:0:BEITOU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2016:1:3:3:0:BEITOU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46</v>
      </c>
      <c r="C7" s="40" t="s">
        <v>805</v>
      </c>
      <c r="D7" s="2" t="str">
        <f>CONCATENATE(YEAR,":",MONTH,":",WEEK,":",WEEKDAY,":",$A7,":",$B7)</f>
        <v>2016:3:3:3:0:BEITOU_E</v>
      </c>
      <c r="E7" s="2">
        <f>MATCH($D7,DATA_BY_COMP!$A:$A,0)</f>
        <v>362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4</v>
      </c>
      <c r="H7" s="43">
        <f>IFERROR(INDEX(DATA_BY_COMP!$A:$AA,$E7,MATCH(H$6,DATA_BY_COMP!$A$1:$AA$1,0)), "")</f>
        <v>3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2</v>
      </c>
      <c r="M7" s="15"/>
      <c r="P7" s="1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2016:1:4:3:0:BEITOU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46</v>
      </c>
      <c r="C8" s="41"/>
      <c r="D8" s="2" t="str">
        <f>CONCATENATE(YEAR,":",MONTH,":",WEEK,":",WEEKDAY,":",$A8,":",$B8)</f>
        <v>2016:3:3:3:1:BEITOU_E</v>
      </c>
      <c r="E8" s="2">
        <f>MATCH($D8,DATA_BY_COMP!$A:$A,0)</f>
        <v>414</v>
      </c>
      <c r="F8" s="2" t="str">
        <f>IFERROR(INDEX(DATA_BY_COMP!$A:$AA,$E8,MATCH(F$6,DATA_BY_COMP!$A$1:$AA$1,0)), "")</f>
        <v>CHILD</v>
      </c>
      <c r="G8" s="43">
        <f>IFERROR(INDEX(DATA_BY_COMP!$A:$AA,$E8,MATCH(G$6,DATA_BY_COMP!$A$1:$AA$1,0)), "")</f>
        <v>6</v>
      </c>
      <c r="H8" s="43">
        <f>IFERROR(INDEX(DATA_BY_COMP!$A:$AA,$E8,MATCH(H$6,DATA_BY_COMP!$A$1:$AA$1,0)), "")</f>
        <v>6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2016:1:5:3:0:BEITOU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47</v>
      </c>
      <c r="C9" s="40" t="s">
        <v>806</v>
      </c>
      <c r="D9" s="2" t="str">
        <f>CONCATENATE(YEAR,":",MONTH,":",WEEK,":",WEEKDAY,":",$A9,":",$B9)</f>
        <v>2016:3:3:3:0:BEITOU_S</v>
      </c>
      <c r="E9" s="2">
        <f>MATCH($D9,DATA_BY_COMP!$A:$A,0)</f>
        <v>363</v>
      </c>
      <c r="F9" s="2" t="str">
        <f>IFERROR(INDEX(DATA_BY_COMP!$A:$AA,$E9,MATCH(F$6,DATA_BY_COMP!$A$1:$AA$1,0)), "")</f>
        <v>ADVANCED</v>
      </c>
      <c r="G9" s="43">
        <f>IFERROR(INDEX(DATA_BY_COMP!$A:$AA,$E9,MATCH(G$6,DATA_BY_COMP!$A$1:$AA$1,0)), "")</f>
        <v>2</v>
      </c>
      <c r="H9" s="43">
        <f>IFERROR(INDEX(DATA_BY_COMP!$A:$AA,$E9,MATCH(H$6,DATA_BY_COMP!$A$1:$AA$1,0)), "")</f>
        <v>1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2016:2:1:3:0:BEITOU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47</v>
      </c>
      <c r="C10" s="41"/>
      <c r="D10" s="2" t="str">
        <f>CONCATENATE(YEAR,":",MONTH,":",WEEK,":",WEEKDAY,":",$A10,":",$B10)</f>
        <v>2016:3:3:3:1:BEITOU_S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2016:2:2:3:0:BEITOU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12</v>
      </c>
      <c r="H11" s="8">
        <f t="shared" ref="H11:J11" si="9">SUM(H7:H10)</f>
        <v>10</v>
      </c>
      <c r="I11" s="8">
        <f t="shared" si="9"/>
        <v>3</v>
      </c>
      <c r="J11" s="8">
        <f t="shared" si="9"/>
        <v>2</v>
      </c>
      <c r="M11" s="15"/>
      <c r="P11" s="1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2016:2:3:3:0:BEITOU</v>
      </c>
      <c r="AH11" s="4">
        <f>MATCH(AG11,DATA_BY_UNIT!$A:$A,0)</f>
        <v>4</v>
      </c>
      <c r="AI11" s="4">
        <f>INDEX(DATA_BY_UNIT!$A:$AA,$AH11,MATCH(AI$2,DATA_BY_COMP!$A$1:$AA$1,0))</f>
        <v>7</v>
      </c>
      <c r="AJ11" s="4">
        <f>INDEX(DATA_BY_UNIT!$A:$AA,$AH11,MATCH(AJ$2,DATA_BY_COMP!$A$1:$AA$1,0))</f>
        <v>5</v>
      </c>
      <c r="AK11" s="4">
        <f>INDEX(DATA_BY_UNIT!$A:$AA,$AH11,MATCH(AK$2,DATA_BY_COMP!$A$1:$AA$1,0))</f>
        <v>4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2016:2:4:3:0:BEITOU</v>
      </c>
      <c r="AH12" s="4">
        <f>MATCH(AG12,DATA_BY_UNIT!$A:$A,0)</f>
        <v>36</v>
      </c>
      <c r="AI12" s="4">
        <f>INDEX(DATA_BY_UNIT!$A:$AA,$AH12,MATCH(AI$2,DATA_BY_COMP!$A$1:$AA$1,0))</f>
        <v>10</v>
      </c>
      <c r="AJ12" s="4">
        <f>INDEX(DATA_BY_UNIT!$A:$AA,$AH12,MATCH(AJ$2,DATA_BY_COMP!$A$1:$AA$1,0))</f>
        <v>6</v>
      </c>
      <c r="AK12" s="4">
        <f>INDEX(DATA_BY_UNIT!$A:$AA,$AH12,MATCH(AK$2,DATA_BY_COMP!$A$1:$AA$1,0))</f>
        <v>5</v>
      </c>
      <c r="AL12" s="4">
        <f>INDEX(DATA_BY_UNIT!$A:$AA,$AH12,MATCH(AL$2,DATA_BY_COMP!$A$1:$AA$1,0))</f>
        <v>2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2016:3:1:3:0:BEITOU</v>
      </c>
      <c r="AH13" s="4">
        <f>MATCH(AG13,DATA_BY_UNIT!$A:$A,0)</f>
        <v>68</v>
      </c>
      <c r="AI13" s="4">
        <f>INDEX(DATA_BY_UNIT!$A:$AA,$AH13,MATCH(AI$2,DATA_BY_COMP!$A$1:$AA$1,0))</f>
        <v>14</v>
      </c>
      <c r="AJ13" s="4">
        <f>INDEX(DATA_BY_UNIT!$A:$AA,$AH13,MATCH(AJ$2,DATA_BY_COMP!$A$1:$AA$1,0))</f>
        <v>11</v>
      </c>
      <c r="AK13" s="4">
        <f>INDEX(DATA_BY_UNIT!$A:$AA,$AH13,MATCH(AK$2,DATA_BY_COMP!$A$1:$AA$1,0))</f>
        <v>7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2016:3:1:3:0:BEITOU</v>
      </c>
      <c r="E14" s="2">
        <f>MATCH($D14,DATA_BY_UNIT!$A:$A,0)</f>
        <v>68</v>
      </c>
      <c r="F14" s="10"/>
      <c r="G14" s="7">
        <f>IFERROR(INDEX(DATA_BY_UNIT!$A:$AA,$E14,MATCH(G$6,DATA_BY_UNIT!$A$1:$AA$1,0)), "")</f>
        <v>14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1</v>
      </c>
      <c r="M14" s="15"/>
      <c r="P14" s="14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2016:3:2:3:0:BEITOU</v>
      </c>
      <c r="AH14" s="4">
        <f>MATCH(AG14,DATA_BY_UNIT!$A:$A,0)</f>
        <v>102</v>
      </c>
      <c r="AI14" s="4">
        <f>INDEX(DATA_BY_UNIT!$A:$AA,$AH14,MATCH(AI$2,DATA_BY_COMP!$A$1:$AA$1,0))</f>
        <v>5</v>
      </c>
      <c r="AJ14" s="4">
        <f>INDEX(DATA_BY_UNIT!$A:$AA,$AH14,MATCH(AJ$2,DATA_BY_COMP!$A$1:$AA$1,0))</f>
        <v>2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2016:3:2:3:0:BEITOU</v>
      </c>
      <c r="E15" s="2">
        <f>MATCH($D15,DATA_BY_UNIT!$A:$A,0)</f>
        <v>102</v>
      </c>
      <c r="F15" s="10"/>
      <c r="G15" s="7">
        <f>IFERROR(INDEX(DATA_BY_UNIT!$A:$AA,$E15,MATCH(G$6,DATA_BY_UNIT!$A$1:$AA$1,0)), "")</f>
        <v>5</v>
      </c>
      <c r="H15" s="7">
        <f>IFERROR(INDEX(DATA_BY_UNIT!$A:$AA,$E15,MATCH(H$6,DATA_BY_UNIT!$A$1:$AA$1,0)), "")</f>
        <v>2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M15" s="15"/>
      <c r="P15" s="1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2016:3:3:3:0:BEITOU</v>
      </c>
      <c r="AH15" s="4">
        <f>MATCH(AG15,DATA_BY_UNIT!$A:$A,0)</f>
        <v>145</v>
      </c>
      <c r="AI15" s="4">
        <f>INDEX(DATA_BY_UNIT!$A:$AA,$AH15,MATCH(AI$2,DATA_BY_COMP!$A$1:$AA$1,0))</f>
        <v>12</v>
      </c>
      <c r="AJ15" s="4">
        <f>INDEX(DATA_BY_UNIT!$A:$AA,$AH15,MATCH(AJ$2,DATA_BY_COMP!$A$1:$AA$1,0))</f>
        <v>10</v>
      </c>
      <c r="AK15" s="4">
        <f>INDEX(DATA_BY_UNIT!$A:$AA,$AH15,MATCH(AK$2,DATA_BY_COMP!$A$1:$AA$1,0))</f>
        <v>3</v>
      </c>
      <c r="AL15" s="4">
        <f>INDEX(DATA_BY_UNIT!$A:$AA,$AH15,MATCH(AL$2,DATA_BY_COMP!$A$1:$AA$1,0))</f>
        <v>2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2016:3:3:3:0:BEITOU</v>
      </c>
      <c r="E16" s="2">
        <f>MATCH($D16,DATA_BY_UNIT!$A:$A,0)</f>
        <v>145</v>
      </c>
      <c r="F16" s="10"/>
      <c r="G16" s="7">
        <f>IFERROR(INDEX(DATA_BY_UNIT!$A:$AA,$E16,MATCH(G$6,DATA_BY_UNIT!$A$1:$AA$1,0)), "")</f>
        <v>12</v>
      </c>
      <c r="H16" s="7">
        <f>IFERROR(INDEX(DATA_BY_UNIT!$A:$AA,$E16,MATCH(H$6,DATA_BY_UNIT!$A$1:$AA$1,0)), "")</f>
        <v>10</v>
      </c>
      <c r="I16" s="7">
        <f>IFERROR(INDEX(DATA_BY_UNIT!$A:$AA,$E16,MATCH(I$6,DATA_BY_UNIT!$A$1:$AA$1,0)), "")</f>
        <v>3</v>
      </c>
      <c r="J16" s="7">
        <f>IFERROR(INDEX(DATA_BY_UNIT!$A:$AA,$E16,MATCH(J$6,DATA_BY_UNIT!$A$1:$AA$1,0)), "")</f>
        <v>2</v>
      </c>
      <c r="M16" s="14"/>
      <c r="P16" s="14"/>
      <c r="AC16" s="14"/>
      <c r="AF16" s="14"/>
      <c r="AH16" s="4">
        <f>SUMIF(AH3:AH15,"&lt;&gt;#N/A",AH3:AH15)</f>
        <v>355</v>
      </c>
      <c r="AI16" s="4">
        <f>SUMIF(AI3:AI15,"&lt;&gt;#N/A",AI3:AI15)</f>
        <v>48</v>
      </c>
      <c r="AJ16" s="4">
        <f>SUMIF(AJ3:AJ15,"&lt;&gt;#N/A",AJ3:AJ15)</f>
        <v>34</v>
      </c>
      <c r="AK16" s="4">
        <f>SUMIF(AK3:AK15,"&lt;&gt;#N/A",AK3:AK15)</f>
        <v>19</v>
      </c>
      <c r="AL16" s="4">
        <f>SUMIF(AL3:AL15,"&lt;&gt;#N/A",AL3:AL15)</f>
        <v>5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2016:3:4:3:0:BEITOU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M17" s="14"/>
      <c r="P17" s="1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2016:3:5:3:0:BEITOU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10">SUM(G14:G18)</f>
        <v>31</v>
      </c>
      <c r="H19" s="13">
        <f t="shared" si="10"/>
        <v>23</v>
      </c>
      <c r="I19" s="13">
        <f t="shared" si="10"/>
        <v>10</v>
      </c>
      <c r="J19" s="13">
        <f t="shared" si="10"/>
        <v>3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64" priority="26" operator="lessThan">
      <formula>8.5</formula>
    </cfRule>
    <cfRule type="cellIs" dxfId="763" priority="27" operator="greaterThan">
      <formula>9.5</formula>
    </cfRule>
  </conditionalFormatting>
  <conditionalFormatting sqref="G7:J8">
    <cfRule type="expression" dxfId="762" priority="19">
      <formula>G7=""</formula>
    </cfRule>
  </conditionalFormatting>
  <conditionalFormatting sqref="H7:H8">
    <cfRule type="cellIs" dxfId="761" priority="23" operator="lessThan">
      <formula>3.5</formula>
    </cfRule>
    <cfRule type="cellIs" dxfId="760" priority="24" operator="greaterThan">
      <formula>4.5</formula>
    </cfRule>
  </conditionalFormatting>
  <conditionalFormatting sqref="I7:I8">
    <cfRule type="cellIs" dxfId="759" priority="22" operator="lessThan">
      <formula>0.5</formula>
    </cfRule>
    <cfRule type="cellIs" dxfId="758" priority="25" operator="greaterThan">
      <formula>1.5</formula>
    </cfRule>
  </conditionalFormatting>
  <conditionalFormatting sqref="J7:J8">
    <cfRule type="cellIs" dxfId="757" priority="20" operator="lessThan">
      <formula>0.5</formula>
    </cfRule>
    <cfRule type="cellIs" dxfId="756" priority="21" operator="greaterThan">
      <formula>0.5</formula>
    </cfRule>
  </conditionalFormatting>
  <conditionalFormatting sqref="G9:G10">
    <cfRule type="cellIs" dxfId="755" priority="17" operator="lessThan">
      <formula>8.5</formula>
    </cfRule>
    <cfRule type="cellIs" dxfId="754" priority="18" operator="greaterThan">
      <formula>9.5</formula>
    </cfRule>
  </conditionalFormatting>
  <conditionalFormatting sqref="G9:J10">
    <cfRule type="expression" dxfId="753" priority="10">
      <formula>G9=""</formula>
    </cfRule>
  </conditionalFormatting>
  <conditionalFormatting sqref="H9:H10">
    <cfRule type="cellIs" dxfId="752" priority="14" operator="lessThan">
      <formula>3.5</formula>
    </cfRule>
    <cfRule type="cellIs" dxfId="751" priority="15" operator="greaterThan">
      <formula>4.5</formula>
    </cfRule>
  </conditionalFormatting>
  <conditionalFormatting sqref="I9:I10">
    <cfRule type="cellIs" dxfId="750" priority="13" operator="lessThan">
      <formula>0.5</formula>
    </cfRule>
    <cfRule type="cellIs" dxfId="749" priority="16" operator="greaterThan">
      <formula>1.5</formula>
    </cfRule>
  </conditionalFormatting>
  <conditionalFormatting sqref="J9:J10">
    <cfRule type="cellIs" dxfId="748" priority="11" operator="lessThan">
      <formula>0.5</formula>
    </cfRule>
    <cfRule type="cellIs" dxfId="747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B1" sqref="B1:B104857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52</v>
      </c>
      <c r="C1" s="42" t="s">
        <v>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7" si="0">DATE(YEAR, MONTH, 7*AB3 + DAY)</f>
        <v>42361</v>
      </c>
      <c r="AD3" s="4">
        <f t="shared" ref="AD3:AD17" si="1">YEAR(AC3)</f>
        <v>2015</v>
      </c>
      <c r="AE3" s="4">
        <f t="shared" ref="AE3:AE17" si="2">MONTH(AC3)</f>
        <v>12</v>
      </c>
      <c r="AF3" s="14">
        <f t="shared" ref="AF3:AF17" si="3">WEEKNUM(AC3,2)-WEEKNUM(DATE(AD3,AE3,1),2)+1</f>
        <v>4</v>
      </c>
      <c r="AG3" s="4" t="str">
        <f t="shared" ref="AG3:AG17" si="4">CONCATENATE(AD3,":",AE3,":",AF3,":",ENGLISH_REPORT_DAY, ":0:",$B$1)</f>
        <v>2015:12:4:3:0:DANSHUI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0</v>
      </c>
      <c r="AN3" s="4">
        <f t="shared" ref="AN3:AN17" si="6">5*$AC$19</f>
        <v>0</v>
      </c>
      <c r="AO3" s="4">
        <f t="shared" ref="AO3:AO17" si="7">2*$AC$19</f>
        <v>0</v>
      </c>
      <c r="AP3" s="4">
        <f t="shared" ref="AP3:AP17" si="8">1*$AC$19</f>
        <v>0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2015:12:5:3:0:DANSHUI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2016:1:2:3:0:DANSHUI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2016:1:3:3:0:DANSHUI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1:42" x14ac:dyDescent="0.25">
      <c r="A7" s="4">
        <v>0</v>
      </c>
      <c r="B7" s="28" t="s">
        <v>807</v>
      </c>
      <c r="C7" s="40" t="s">
        <v>808</v>
      </c>
      <c r="D7" s="2" t="str">
        <f>CONCATENATE(YEAR,":",MONTH,":",WEEK,":",WEEKDAY,":",$A7,":",$B7)</f>
        <v>2016:3:3:3:0:DANSHUI_A_E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M7" s="15"/>
      <c r="P7" s="14"/>
      <c r="AB7" s="4">
        <v>-8</v>
      </c>
      <c r="AC7" s="15">
        <f t="shared" ref="AC7:AC8" si="9">DATE(YEAR, MONTH, 7*AB7 + DAY)</f>
        <v>42389</v>
      </c>
      <c r="AD7" s="4">
        <f t="shared" ref="AD7:AD8" si="10">YEAR(AC7)</f>
        <v>2016</v>
      </c>
      <c r="AE7" s="4">
        <f t="shared" ref="AE7:AE8" si="11">MONTH(AC7)</f>
        <v>1</v>
      </c>
      <c r="AF7" s="14">
        <f t="shared" ref="AF7:AF8" si="12">WEEKNUM(AC7,2)-WEEKNUM(DATE(AD7,AE7,1),2)+1</f>
        <v>4</v>
      </c>
      <c r="AG7" s="4" t="str">
        <f t="shared" ref="AG7:AG8" si="13">CONCATENATE(AD7,":",AE7,":",AF7,":",ENGLISH_REPORT_DAY, ":0:",$B$1)</f>
        <v>2016:1:4:3:0:DANSHUI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1:42" x14ac:dyDescent="0.25">
      <c r="A8" s="4">
        <v>1</v>
      </c>
      <c r="B8" s="28" t="s">
        <v>807</v>
      </c>
      <c r="C8" s="41"/>
      <c r="D8" s="2" t="str">
        <f>CONCATENATE(YEAR,":",MONTH,":",WEEK,":",WEEKDAY,":",$A8,":",$B8)</f>
        <v>2016:3:3:3:1:DANSHUI_A_E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9"/>
        <v>42396</v>
      </c>
      <c r="AD8" s="4">
        <f t="shared" si="10"/>
        <v>2016</v>
      </c>
      <c r="AE8" s="4">
        <f t="shared" si="11"/>
        <v>1</v>
      </c>
      <c r="AF8" s="14">
        <f t="shared" si="12"/>
        <v>5</v>
      </c>
      <c r="AG8" s="4" t="str">
        <f t="shared" si="13"/>
        <v>2016:1:5:3:0:DANSHUI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1:42" x14ac:dyDescent="0.25">
      <c r="A9" s="4">
        <v>0</v>
      </c>
      <c r="B9" s="28" t="s">
        <v>205</v>
      </c>
      <c r="C9" s="40" t="s">
        <v>809</v>
      </c>
      <c r="D9" s="2" t="str">
        <f>CONCATENATE(YEAR,":",MONTH,":",WEEK,":",WEEKDAY,":",$A9,":",$B9)</f>
        <v>2016:3:3:3:0:DANSHUI_B_E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M9" s="15"/>
      <c r="P9" s="14"/>
      <c r="AB9" s="4">
        <v>-8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2016:1:4:3:0:DANSHUI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1:42" x14ac:dyDescent="0.25">
      <c r="A10" s="4">
        <v>1</v>
      </c>
      <c r="B10" s="28" t="s">
        <v>205</v>
      </c>
      <c r="C10" s="41"/>
      <c r="D10" s="2" t="str">
        <f>CONCATENATE(YEAR,":",MONTH,":",WEEK,":",WEEKDAY,":",$A10,":",$B10)</f>
        <v>2016:3:3:3:1:DANSHUI_B_E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-7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2016:1:5:3:0:DANSHUI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SUM(G9:G10)</f>
        <v>0</v>
      </c>
      <c r="H11" s="8">
        <f>SUM(H9:H10)</f>
        <v>0</v>
      </c>
      <c r="I11" s="8">
        <f>SUM(I9:I10)</f>
        <v>0</v>
      </c>
      <c r="J11" s="8">
        <f>SUM(J9:J10)</f>
        <v>0</v>
      </c>
      <c r="M11" s="15"/>
      <c r="P11" s="14"/>
      <c r="AB11" s="4">
        <v>-6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2016:2:1:3:0:DANSHUI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-5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2016:2:2:3:0:DANSHUI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-4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2016:2:3:3:0:DANSHUI</v>
      </c>
      <c r="AH13" s="4">
        <f>MATCH(AG13,DATA_BY_UNIT!$A:$A,0)</f>
        <v>5</v>
      </c>
      <c r="AI13" s="4">
        <f>INDEX(DATA_BY_UNIT!$A:$AA,$AH13,MATCH(AI$2,DATA_BY_COMP!$A$1:$AA$1,0))</f>
        <v>18</v>
      </c>
      <c r="AJ13" s="4">
        <f>INDEX(DATA_BY_UNIT!$A:$AA,$AH13,MATCH(AJ$2,DATA_BY_COMP!$A$1:$AA$1,0))</f>
        <v>9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2016:3:1:3:0:DANSHUI</v>
      </c>
      <c r="E14" s="2">
        <f>MATCH($D14,DATA_BY_UNIT!$A:$A,0)</f>
        <v>69</v>
      </c>
      <c r="F14" s="10"/>
      <c r="G14" s="7">
        <f>IFERROR(INDEX(DATA_BY_UNIT!$A:$AA,$E14,MATCH(G$6,DATA_BY_UNIT!$A$1:$AA$1,0)), "")</f>
        <v>8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M14" s="15"/>
      <c r="P14" s="14"/>
      <c r="AB14" s="4">
        <v>-3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2016:2:4:3:0:DANSHUI</v>
      </c>
      <c r="AH14" s="4">
        <f>MATCH(AG14,DATA_BY_UNIT!$A:$A,0)</f>
        <v>37</v>
      </c>
      <c r="AI14" s="4">
        <f>INDEX(DATA_BY_UNIT!$A:$AA,$AH14,MATCH(AI$2,DATA_BY_COMP!$A$1:$AA$1,0))</f>
        <v>10</v>
      </c>
      <c r="AJ14" s="4">
        <f>INDEX(DATA_BY_UNIT!$A:$AA,$AH14,MATCH(AJ$2,DATA_BY_COMP!$A$1:$AA$1,0))</f>
        <v>7</v>
      </c>
      <c r="AK14" s="4">
        <f>INDEX(DATA_BY_UNIT!$A:$AA,$AH14,MATCH(AK$2,DATA_BY_COMP!$A$1:$AA$1,0))</f>
        <v>2</v>
      </c>
      <c r="AL14" s="4">
        <f>INDEX(DATA_BY_UNIT!$A:$AA,$AH14,MATCH(AL$2,DATA_BY_COMP!$A$1:$AA$1,0))</f>
        <v>1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2016:3:2:3:0:DANSHUI</v>
      </c>
      <c r="E15" s="2">
        <f>MATCH($D15,DATA_BY_UNIT!$A:$A,0)</f>
        <v>103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8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M15" s="15"/>
      <c r="P15" s="14"/>
      <c r="AB15" s="4">
        <v>-2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2016:3:1:3:0:DANSHUI</v>
      </c>
      <c r="AH15" s="4">
        <f>MATCH(AG15,DATA_BY_UNIT!$A:$A,0)</f>
        <v>69</v>
      </c>
      <c r="AI15" s="4">
        <f>INDEX(DATA_BY_UNIT!$A:$AA,$AH15,MATCH(AI$2,DATA_BY_COMP!$A$1:$AA$1,0))</f>
        <v>8</v>
      </c>
      <c r="AJ15" s="4">
        <f>INDEX(DATA_BY_UNIT!$A:$AA,$AH15,MATCH(AJ$2,DATA_BY_COMP!$A$1:$AA$1,0))</f>
        <v>1</v>
      </c>
      <c r="AK15" s="4">
        <f>INDEX(DATA_BY_UNIT!$A:$AA,$AH15,MATCH(AK$2,DATA_BY_COMP!$A$1:$AA$1,0))</f>
        <v>2</v>
      </c>
      <c r="AL15" s="4">
        <f>INDEX(DATA_BY_UNIT!$A:$AA,$AH15,MATCH(AL$2,DATA_BY_COMP!$A$1:$AA$1,0))</f>
        <v>1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2016:3:3:3:0:DANSHUI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M16" s="15"/>
      <c r="P16" s="14"/>
      <c r="AB16" s="4">
        <v>-1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2016:3:2:3:0:DANSHUI</v>
      </c>
      <c r="AH16" s="4">
        <f>MATCH(AG16,DATA_BY_UNIT!$A:$A,0)</f>
        <v>103</v>
      </c>
      <c r="AI16" s="4">
        <f>INDEX(DATA_BY_UNIT!$A:$AA,$AH16,MATCH(AI$2,DATA_BY_COMP!$A$1:$AA$1,0))</f>
        <v>9</v>
      </c>
      <c r="AJ16" s="4">
        <f>INDEX(DATA_BY_UNIT!$A:$AA,$AH16,MATCH(AJ$2,DATA_BY_COMP!$A$1:$AA$1,0))</f>
        <v>8</v>
      </c>
      <c r="AK16" s="4">
        <f>INDEX(DATA_BY_UNIT!$A:$AA,$AH16,MATCH(AK$2,DATA_BY_COMP!$A$1:$AA$1,0))</f>
        <v>1</v>
      </c>
      <c r="AL16" s="4">
        <f>INDEX(DATA_BY_UNIT!$A:$AA,$AH16,MATCH(AL$2,DATA_BY_COMP!$A$1:$AA$1,0))</f>
        <v>1</v>
      </c>
      <c r="AM16" s="4">
        <f t="shared" si="5"/>
        <v>0</v>
      </c>
      <c r="AN16" s="4">
        <f t="shared" si="6"/>
        <v>0</v>
      </c>
      <c r="AO16" s="4">
        <f t="shared" si="7"/>
        <v>0</v>
      </c>
      <c r="AP16" s="4">
        <f t="shared" si="8"/>
        <v>0</v>
      </c>
    </row>
    <row r="17" spans="2:42" x14ac:dyDescent="0.25">
      <c r="B17" s="19"/>
      <c r="C17" s="9" t="s">
        <v>11</v>
      </c>
      <c r="D17" s="10" t="str">
        <f>CONCATENATE(YEAR,":",MONTH,":4:",ENGLISH_REPORT_DAY,":0:", $B$1)</f>
        <v>2016:3:4:3:0:DANSHUI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M17" s="15"/>
      <c r="P17" s="14"/>
      <c r="AB17" s="4">
        <v>0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2016:3:3:3:0:DANSHUI</v>
      </c>
      <c r="AH17" s="4" t="e">
        <f>MATCH(AG17,DATA_BY_UNIT!$A:$A,0)</f>
        <v>#N/A</v>
      </c>
      <c r="AI17" s="4" t="e">
        <f>INDEX(DATA_BY_UNIT!$A:$AA,$AH17,MATCH(AI$2,DATA_BY_COMP!$A$1:$AA$1,0))</f>
        <v>#N/A</v>
      </c>
      <c r="AJ17" s="4" t="e">
        <f>INDEX(DATA_BY_UNIT!$A:$AA,$AH17,MATCH(AJ$2,DATA_BY_COMP!$A$1:$AA$1,0))</f>
        <v>#N/A</v>
      </c>
      <c r="AK17" s="4" t="e">
        <f>INDEX(DATA_BY_UNIT!$A:$AA,$AH17,MATCH(AK$2,DATA_BY_COMP!$A$1:$AA$1,0))</f>
        <v>#N/A</v>
      </c>
      <c r="AL17" s="4" t="e">
        <f>INDEX(DATA_BY_UNIT!$A:$AA,$AH17,MATCH(AL$2,DATA_BY_COMP!$A$1:$AA$1,0))</f>
        <v>#N/A</v>
      </c>
      <c r="AM17" s="4">
        <f t="shared" si="5"/>
        <v>0</v>
      </c>
      <c r="AN17" s="4">
        <f t="shared" si="6"/>
        <v>0</v>
      </c>
      <c r="AO17" s="4">
        <f t="shared" si="7"/>
        <v>0</v>
      </c>
      <c r="AP17" s="4">
        <f t="shared" si="8"/>
        <v>0</v>
      </c>
    </row>
    <row r="18" spans="2:42" x14ac:dyDescent="0.25">
      <c r="B18" s="19"/>
      <c r="C18" s="9" t="s">
        <v>12</v>
      </c>
      <c r="D18" s="10" t="str">
        <f>CONCATENATE(YEAR,":",MONTH,":5:",ENGLISH_REPORT_DAY,":0:", $B$1)</f>
        <v>2016:3:5:3:0:DANSHUI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  <c r="M18" s="14"/>
      <c r="P18" s="14"/>
      <c r="AC18" s="14"/>
      <c r="AF18" s="14"/>
      <c r="AH18" s="4">
        <f>SUMIF(AH3:AH17,"&lt;&gt;#N/A",AH3:AH17)</f>
        <v>214</v>
      </c>
      <c r="AI18" s="4">
        <f>SUMIF(AI3:AI17,"&lt;&gt;#N/A",AI3:AI17)</f>
        <v>45</v>
      </c>
      <c r="AJ18" s="4">
        <f>SUMIF(AJ3:AJ17,"&lt;&gt;#N/A",AJ3:AJ17)</f>
        <v>25</v>
      </c>
      <c r="AK18" s="4">
        <f>SUMIF(AK3:AK17,"&lt;&gt;#N/A",AK3:AK17)</f>
        <v>9</v>
      </c>
      <c r="AL18" s="4">
        <f>SUMIF(AL3:AL17,"&lt;&gt;#N/A",AL3:AL17)</f>
        <v>3</v>
      </c>
    </row>
    <row r="19" spans="2:42" x14ac:dyDescent="0.25">
      <c r="B19" s="19"/>
      <c r="C19" s="12" t="s">
        <v>307</v>
      </c>
      <c r="D19" s="11"/>
      <c r="E19" s="11"/>
      <c r="F19" s="11"/>
      <c r="G19" s="13">
        <f t="shared" ref="G19:J19" si="14">SUM(G14:G18)</f>
        <v>17</v>
      </c>
      <c r="H19" s="13">
        <f t="shared" si="14"/>
        <v>9</v>
      </c>
      <c r="I19" s="13">
        <f t="shared" si="14"/>
        <v>3</v>
      </c>
      <c r="J19" s="13">
        <f t="shared" si="14"/>
        <v>2</v>
      </c>
      <c r="M19" s="14"/>
      <c r="P19" s="14"/>
      <c r="AB19" s="4" t="s">
        <v>487</v>
      </c>
      <c r="AC19" s="4">
        <f>COUNTIF($F:$F,"?*")-2</f>
        <v>0</v>
      </c>
      <c r="AF19" s="14"/>
    </row>
    <row r="20" spans="2:42" x14ac:dyDescent="0.25">
      <c r="B20" s="17"/>
    </row>
    <row r="22" spans="2:42" x14ac:dyDescent="0.25">
      <c r="E22" s="1"/>
    </row>
    <row r="23" spans="2:42" x14ac:dyDescent="0.25">
      <c r="E23" s="1"/>
    </row>
    <row r="24" spans="2:4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9:G10">
    <cfRule type="cellIs" dxfId="746" priority="17" operator="lessThan">
      <formula>8.5</formula>
    </cfRule>
    <cfRule type="cellIs" dxfId="745" priority="18" operator="greaterThan">
      <formula>9.5</formula>
    </cfRule>
  </conditionalFormatting>
  <conditionalFormatting sqref="G9:J10">
    <cfRule type="expression" dxfId="744" priority="10">
      <formula>G9=""</formula>
    </cfRule>
  </conditionalFormatting>
  <conditionalFormatting sqref="H9:H10">
    <cfRule type="cellIs" dxfId="743" priority="14" operator="lessThan">
      <formula>3.5</formula>
    </cfRule>
    <cfRule type="cellIs" dxfId="742" priority="15" operator="greaterThan">
      <formula>4.5</formula>
    </cfRule>
  </conditionalFormatting>
  <conditionalFormatting sqref="I9:I10">
    <cfRule type="cellIs" dxfId="741" priority="13" operator="lessThan">
      <formula>0.5</formula>
    </cfRule>
    <cfRule type="cellIs" dxfId="740" priority="16" operator="greaterThan">
      <formula>1.5</formula>
    </cfRule>
  </conditionalFormatting>
  <conditionalFormatting sqref="J9:J10">
    <cfRule type="cellIs" dxfId="739" priority="11" operator="lessThan">
      <formula>0.5</formula>
    </cfRule>
    <cfRule type="cellIs" dxfId="738" priority="12" operator="greaterThan">
      <formula>0.5</formula>
    </cfRule>
  </conditionalFormatting>
  <conditionalFormatting sqref="G7:G8">
    <cfRule type="cellIs" dxfId="737" priority="8" operator="lessThan">
      <formula>8.5</formula>
    </cfRule>
    <cfRule type="cellIs" dxfId="736" priority="9" operator="greaterThan">
      <formula>9.5</formula>
    </cfRule>
  </conditionalFormatting>
  <conditionalFormatting sqref="G7:J8">
    <cfRule type="expression" dxfId="735" priority="1">
      <formula>G7=""</formula>
    </cfRule>
  </conditionalFormatting>
  <conditionalFormatting sqref="H7:H8">
    <cfRule type="cellIs" dxfId="734" priority="5" operator="lessThan">
      <formula>3.5</formula>
    </cfRule>
    <cfRule type="cellIs" dxfId="733" priority="6" operator="greaterThan">
      <formula>4.5</formula>
    </cfRule>
  </conditionalFormatting>
  <conditionalFormatting sqref="I7:I8">
    <cfRule type="cellIs" dxfId="732" priority="4" operator="lessThan">
      <formula>0.5</formula>
    </cfRule>
    <cfRule type="cellIs" dxfId="731" priority="7" operator="greaterThan">
      <formula>1.5</formula>
    </cfRule>
  </conditionalFormatting>
  <conditionalFormatting sqref="J7:J8">
    <cfRule type="cellIs" dxfId="730" priority="2" operator="lessThan">
      <formula>0.5</formula>
    </cfRule>
    <cfRule type="cellIs" dxfId="72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49</vt:i4>
      </vt:variant>
    </vt:vector>
  </HeadingPairs>
  <TitlesOfParts>
    <vt:vector size="86" baseType="lpstr">
      <vt:lpstr>CONTROLS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2016-03-23T01:43:37Z</cp:lastPrinted>
  <dcterms:created xsi:type="dcterms:W3CDTF">2016-01-05T05:01:49Z</dcterms:created>
  <dcterms:modified xsi:type="dcterms:W3CDTF">2016-03-23T01:52:17Z</dcterms:modified>
</cp:coreProperties>
</file>