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29" activeTab="29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" sheetId="20" r:id="rId7"/>
    <sheet name="OFFICE_GRAPH" sheetId="42" r:id="rId8"/>
    <sheet name="OFFICE_GRAPH_DATA" sheetId="41" r:id="rId9"/>
    <sheet name="TAOYUAN" sheetId="49" r:id="rId10"/>
    <sheet name="TAOYUAN_GRAPH" sheetId="50" r:id="rId11"/>
    <sheet name="TAOYUAN_GRAPH_DATA" sheetId="51" r:id="rId12"/>
    <sheet name="EAST" sheetId="52" r:id="rId13"/>
    <sheet name="EAST_GRAPH" sheetId="53" r:id="rId14"/>
    <sheet name="EAST_GRAPH_DATA" sheetId="54" r:id="rId15"/>
    <sheet name="HUALIAN" sheetId="55" r:id="rId16"/>
    <sheet name="HUALIAN_GRAPH" sheetId="56" r:id="rId17"/>
    <sheet name="HUALIAN_GRAPH_DATA" sheetId="57" r:id="rId18"/>
    <sheet name="TAIDONG" sheetId="58" r:id="rId19"/>
    <sheet name="TAIDONG_GRAPH" sheetId="59" r:id="rId20"/>
    <sheet name="TAIDONG_GRAPH_DATA" sheetId="60" r:id="rId21"/>
    <sheet name="ZHUNAN" sheetId="61" r:id="rId22"/>
    <sheet name="ZHUNAN_GRAPH" sheetId="62" r:id="rId23"/>
    <sheet name="ZHUNAN_GRAPH_DATA" sheetId="63" r:id="rId24"/>
    <sheet name="XINZHU" sheetId="64" r:id="rId25"/>
    <sheet name="XINZHU_GRAPH" sheetId="65" r:id="rId26"/>
    <sheet name="XINZHU_GRAPH_DATA" sheetId="66" r:id="rId27"/>
    <sheet name="CENTRAL" sheetId="67" r:id="rId28"/>
    <sheet name="CENTRAL_GRAPH" sheetId="68" r:id="rId29"/>
    <sheet name="CENTRAL_GRAPH_DATA" sheetId="69" r:id="rId30"/>
    <sheet name="NORTH" sheetId="70" r:id="rId31"/>
    <sheet name="NORTH_GRAPH" sheetId="71" r:id="rId32"/>
    <sheet name="NORTH_GRAPH_DATA" sheetId="72" r:id="rId33"/>
    <sheet name="SOUTH" sheetId="73" r:id="rId34"/>
    <sheet name="SOUTH_GRAPH" sheetId="74" r:id="rId35"/>
    <sheet name="SOUTH_GRAPH_DATA" sheetId="75" r:id="rId36"/>
    <sheet name="WEST" sheetId="77" r:id="rId37"/>
    <sheet name="WEST_GRAPH" sheetId="78" r:id="rId38"/>
    <sheet name="WEST_GRAPH_DATA" sheetId="79" r:id="rId39"/>
  </sheets>
  <definedNames>
    <definedName name="baptism_source_zone_month" localSheetId="4">BAPTISM_SOURCE_ZONE_MONTH!$A$1:$H$4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F22" i="41" l="1"/>
  <c r="G4" i="73"/>
  <c r="K5" i="77"/>
  <c r="K4" i="77"/>
  <c r="J4" i="77"/>
  <c r="I4" i="77"/>
  <c r="H4" i="77"/>
  <c r="G4" i="77"/>
  <c r="K5" i="73"/>
  <c r="K4" i="73"/>
  <c r="J4" i="73"/>
  <c r="I4" i="73"/>
  <c r="H4" i="73"/>
  <c r="K5" i="70"/>
  <c r="K4" i="70"/>
  <c r="J4" i="70"/>
  <c r="I4" i="70"/>
  <c r="H4" i="70"/>
  <c r="G4" i="70"/>
  <c r="K4" i="67"/>
  <c r="J4" i="67"/>
  <c r="I4" i="67"/>
  <c r="H4" i="67"/>
  <c r="G4" i="67"/>
  <c r="K4" i="64"/>
  <c r="J4" i="64"/>
  <c r="I4" i="64"/>
  <c r="H4" i="64"/>
  <c r="G4" i="64"/>
  <c r="K5" i="61"/>
  <c r="K4" i="61"/>
  <c r="J4" i="61"/>
  <c r="I4" i="61"/>
  <c r="H4" i="61"/>
  <c r="G4" i="61"/>
  <c r="K4" i="58"/>
  <c r="J4" i="58"/>
  <c r="I4" i="58"/>
  <c r="H4" i="58"/>
  <c r="G4" i="58"/>
  <c r="K5" i="55"/>
  <c r="K4" i="55"/>
  <c r="J4" i="55"/>
  <c r="I4" i="55"/>
  <c r="H4" i="55"/>
  <c r="G4" i="55"/>
  <c r="K4" i="52"/>
  <c r="J4" i="52"/>
  <c r="I4" i="52"/>
  <c r="H4" i="52"/>
  <c r="G4" i="52"/>
  <c r="K4" i="49"/>
  <c r="J4" i="49"/>
  <c r="I4" i="49"/>
  <c r="H4" i="49"/>
  <c r="G4" i="49"/>
  <c r="G4" i="20"/>
  <c r="K4" i="20"/>
  <c r="D3" i="4" l="1"/>
  <c r="B2" i="77" l="1"/>
  <c r="H22" i="79"/>
  <c r="G22" i="79"/>
  <c r="X15" i="79"/>
  <c r="V15" i="79"/>
  <c r="T15" i="79"/>
  <c r="R15" i="79"/>
  <c r="X14" i="79"/>
  <c r="V14" i="79"/>
  <c r="T14" i="79"/>
  <c r="R14" i="79"/>
  <c r="X13" i="79"/>
  <c r="V13" i="79"/>
  <c r="T13" i="79"/>
  <c r="R13" i="79"/>
  <c r="X12" i="79"/>
  <c r="V12" i="79"/>
  <c r="T12" i="79"/>
  <c r="R12" i="79"/>
  <c r="X11" i="79"/>
  <c r="V11" i="79"/>
  <c r="T11" i="79"/>
  <c r="R11" i="79"/>
  <c r="X10" i="79"/>
  <c r="V10" i="79"/>
  <c r="T10" i="79"/>
  <c r="R10" i="79"/>
  <c r="X9" i="79"/>
  <c r="V9" i="79"/>
  <c r="T9" i="79"/>
  <c r="R9" i="79"/>
  <c r="X8" i="79"/>
  <c r="V8" i="79"/>
  <c r="T8" i="79"/>
  <c r="R8" i="79"/>
  <c r="X7" i="79"/>
  <c r="V7" i="79"/>
  <c r="T7" i="79"/>
  <c r="R7" i="79"/>
  <c r="X6" i="79"/>
  <c r="V6" i="79"/>
  <c r="T6" i="79"/>
  <c r="R6" i="79"/>
  <c r="X5" i="79"/>
  <c r="V5" i="79"/>
  <c r="T5" i="79"/>
  <c r="R5" i="79"/>
  <c r="X4" i="79"/>
  <c r="V4" i="79"/>
  <c r="T4" i="79"/>
  <c r="R4" i="79"/>
  <c r="X3" i="79"/>
  <c r="V3" i="79"/>
  <c r="T3" i="79"/>
  <c r="R3" i="79"/>
  <c r="F14" i="77"/>
  <c r="E14" i="77"/>
  <c r="B2" i="73"/>
  <c r="F13" i="73"/>
  <c r="E13" i="73"/>
  <c r="H22" i="75"/>
  <c r="G22" i="75"/>
  <c r="X15" i="75"/>
  <c r="V15" i="75"/>
  <c r="T15" i="75"/>
  <c r="R15" i="75"/>
  <c r="X14" i="75"/>
  <c r="V14" i="75"/>
  <c r="T14" i="75"/>
  <c r="R14" i="75"/>
  <c r="X13" i="75"/>
  <c r="V13" i="75"/>
  <c r="T13" i="75"/>
  <c r="R13" i="75"/>
  <c r="X12" i="75"/>
  <c r="V12" i="75"/>
  <c r="T12" i="75"/>
  <c r="R12" i="75"/>
  <c r="X11" i="75"/>
  <c r="V11" i="75"/>
  <c r="T11" i="75"/>
  <c r="R11" i="75"/>
  <c r="X10" i="75"/>
  <c r="V10" i="75"/>
  <c r="T10" i="75"/>
  <c r="R10" i="75"/>
  <c r="X9" i="75"/>
  <c r="V9" i="75"/>
  <c r="T9" i="75"/>
  <c r="R9" i="75"/>
  <c r="X8" i="75"/>
  <c r="V8" i="75"/>
  <c r="T8" i="75"/>
  <c r="R8" i="75"/>
  <c r="X7" i="75"/>
  <c r="V7" i="75"/>
  <c r="T7" i="75"/>
  <c r="R7" i="75"/>
  <c r="X6" i="75"/>
  <c r="V6" i="75"/>
  <c r="T6" i="75"/>
  <c r="R6" i="75"/>
  <c r="X5" i="75"/>
  <c r="V5" i="75"/>
  <c r="T5" i="75"/>
  <c r="R5" i="75"/>
  <c r="X4" i="75"/>
  <c r="V4" i="75"/>
  <c r="T4" i="75"/>
  <c r="R4" i="75"/>
  <c r="X3" i="75"/>
  <c r="V3" i="75"/>
  <c r="T3" i="75"/>
  <c r="R3" i="75"/>
  <c r="H22" i="72"/>
  <c r="G22" i="72"/>
  <c r="F22" i="72" s="1"/>
  <c r="X15" i="72"/>
  <c r="V15" i="72"/>
  <c r="T15" i="72"/>
  <c r="R15" i="72"/>
  <c r="X14" i="72"/>
  <c r="V14" i="72"/>
  <c r="T14" i="72"/>
  <c r="R14" i="72"/>
  <c r="X13" i="72"/>
  <c r="V13" i="72"/>
  <c r="T13" i="72"/>
  <c r="R13" i="72"/>
  <c r="X12" i="72"/>
  <c r="V12" i="72"/>
  <c r="T12" i="72"/>
  <c r="R12" i="72"/>
  <c r="X11" i="72"/>
  <c r="V11" i="72"/>
  <c r="T11" i="72"/>
  <c r="R11" i="72"/>
  <c r="X10" i="72"/>
  <c r="V10" i="72"/>
  <c r="T10" i="72"/>
  <c r="R10" i="72"/>
  <c r="X9" i="72"/>
  <c r="V9" i="72"/>
  <c r="T9" i="72"/>
  <c r="R9" i="72"/>
  <c r="X8" i="72"/>
  <c r="V8" i="72"/>
  <c r="T8" i="72"/>
  <c r="R8" i="72"/>
  <c r="X7" i="72"/>
  <c r="V7" i="72"/>
  <c r="T7" i="72"/>
  <c r="R7" i="72"/>
  <c r="X6" i="72"/>
  <c r="V6" i="72"/>
  <c r="T6" i="72"/>
  <c r="R6" i="72"/>
  <c r="X5" i="72"/>
  <c r="V5" i="72"/>
  <c r="T5" i="72"/>
  <c r="R5" i="72"/>
  <c r="X4" i="72"/>
  <c r="V4" i="72"/>
  <c r="T4" i="72"/>
  <c r="R4" i="72"/>
  <c r="X3" i="72"/>
  <c r="V3" i="72"/>
  <c r="T3" i="72"/>
  <c r="R3" i="72"/>
  <c r="B2" i="70"/>
  <c r="B2" i="67"/>
  <c r="H22" i="69"/>
  <c r="G22" i="69"/>
  <c r="F22" i="69" s="1"/>
  <c r="X15" i="69"/>
  <c r="V15" i="69"/>
  <c r="T15" i="69"/>
  <c r="R15" i="69"/>
  <c r="X14" i="69"/>
  <c r="V14" i="69"/>
  <c r="T14" i="69"/>
  <c r="R14" i="69"/>
  <c r="X13" i="69"/>
  <c r="V13" i="69"/>
  <c r="T13" i="69"/>
  <c r="R13" i="69"/>
  <c r="X12" i="69"/>
  <c r="V12" i="69"/>
  <c r="T12" i="69"/>
  <c r="R12" i="69"/>
  <c r="X11" i="69"/>
  <c r="V11" i="69"/>
  <c r="T11" i="69"/>
  <c r="R11" i="69"/>
  <c r="X10" i="69"/>
  <c r="V10" i="69"/>
  <c r="T10" i="69"/>
  <c r="R10" i="69"/>
  <c r="X9" i="69"/>
  <c r="V9" i="69"/>
  <c r="T9" i="69"/>
  <c r="R9" i="69"/>
  <c r="X8" i="69"/>
  <c r="V8" i="69"/>
  <c r="T8" i="69"/>
  <c r="R8" i="69"/>
  <c r="X7" i="69"/>
  <c r="V7" i="69"/>
  <c r="T7" i="69"/>
  <c r="R7" i="69"/>
  <c r="X6" i="69"/>
  <c r="V6" i="69"/>
  <c r="T6" i="69"/>
  <c r="R6" i="69"/>
  <c r="X5" i="69"/>
  <c r="V5" i="69"/>
  <c r="T5" i="69"/>
  <c r="R5" i="69"/>
  <c r="X4" i="69"/>
  <c r="V4" i="69"/>
  <c r="T4" i="69"/>
  <c r="R4" i="69"/>
  <c r="X3" i="69"/>
  <c r="V3" i="69"/>
  <c r="T3" i="69"/>
  <c r="R3" i="69"/>
  <c r="B2" i="64"/>
  <c r="H22" i="66"/>
  <c r="G22" i="66"/>
  <c r="F22" i="66" s="1"/>
  <c r="X15" i="66"/>
  <c r="V15" i="66"/>
  <c r="T15" i="66"/>
  <c r="R15" i="66"/>
  <c r="X14" i="66"/>
  <c r="V14" i="66"/>
  <c r="T14" i="66"/>
  <c r="R14" i="66"/>
  <c r="X13" i="66"/>
  <c r="V13" i="66"/>
  <c r="T13" i="66"/>
  <c r="R13" i="66"/>
  <c r="X12" i="66"/>
  <c r="V12" i="66"/>
  <c r="T12" i="66"/>
  <c r="R12" i="66"/>
  <c r="X11" i="66"/>
  <c r="V11" i="66"/>
  <c r="T11" i="66"/>
  <c r="R11" i="66"/>
  <c r="X10" i="66"/>
  <c r="V10" i="66"/>
  <c r="T10" i="66"/>
  <c r="R10" i="66"/>
  <c r="X9" i="66"/>
  <c r="V9" i="66"/>
  <c r="T9" i="66"/>
  <c r="R9" i="66"/>
  <c r="X8" i="66"/>
  <c r="V8" i="66"/>
  <c r="T8" i="66"/>
  <c r="R8" i="66"/>
  <c r="X7" i="66"/>
  <c r="V7" i="66"/>
  <c r="T7" i="66"/>
  <c r="R7" i="66"/>
  <c r="X6" i="66"/>
  <c r="V6" i="66"/>
  <c r="T6" i="66"/>
  <c r="R6" i="66"/>
  <c r="X5" i="66"/>
  <c r="V5" i="66"/>
  <c r="T5" i="66"/>
  <c r="R5" i="66"/>
  <c r="X4" i="66"/>
  <c r="V4" i="66"/>
  <c r="T4" i="66"/>
  <c r="R4" i="66"/>
  <c r="X3" i="66"/>
  <c r="V3" i="66"/>
  <c r="T3" i="66"/>
  <c r="R3" i="66"/>
  <c r="B2" i="61"/>
  <c r="H22" i="63"/>
  <c r="G22" i="63"/>
  <c r="X15" i="63"/>
  <c r="V15" i="63"/>
  <c r="T15" i="63"/>
  <c r="R15" i="63"/>
  <c r="X14" i="63"/>
  <c r="V14" i="63"/>
  <c r="T14" i="63"/>
  <c r="R14" i="63"/>
  <c r="X13" i="63"/>
  <c r="V13" i="63"/>
  <c r="T13" i="63"/>
  <c r="R13" i="63"/>
  <c r="X12" i="63"/>
  <c r="V12" i="63"/>
  <c r="T12" i="63"/>
  <c r="R12" i="63"/>
  <c r="X11" i="63"/>
  <c r="V11" i="63"/>
  <c r="T11" i="63"/>
  <c r="R11" i="63"/>
  <c r="X10" i="63"/>
  <c r="V10" i="63"/>
  <c r="T10" i="63"/>
  <c r="R10" i="63"/>
  <c r="X9" i="63"/>
  <c r="V9" i="63"/>
  <c r="T9" i="63"/>
  <c r="R9" i="63"/>
  <c r="X8" i="63"/>
  <c r="V8" i="63"/>
  <c r="T8" i="63"/>
  <c r="R8" i="63"/>
  <c r="X7" i="63"/>
  <c r="V7" i="63"/>
  <c r="T7" i="63"/>
  <c r="R7" i="63"/>
  <c r="X6" i="63"/>
  <c r="V6" i="63"/>
  <c r="T6" i="63"/>
  <c r="R6" i="63"/>
  <c r="X5" i="63"/>
  <c r="V5" i="63"/>
  <c r="T5" i="63"/>
  <c r="R5" i="63"/>
  <c r="X4" i="63"/>
  <c r="V4" i="63"/>
  <c r="T4" i="63"/>
  <c r="R4" i="63"/>
  <c r="X3" i="63"/>
  <c r="V3" i="63"/>
  <c r="T3" i="63"/>
  <c r="R3" i="63"/>
  <c r="B2" i="58"/>
  <c r="H22" i="60"/>
  <c r="G22" i="60"/>
  <c r="F22" i="60"/>
  <c r="X15" i="60"/>
  <c r="V15" i="60"/>
  <c r="T15" i="60"/>
  <c r="R15" i="60"/>
  <c r="X14" i="60"/>
  <c r="V14" i="60"/>
  <c r="T14" i="60"/>
  <c r="R14" i="60"/>
  <c r="X13" i="60"/>
  <c r="V13" i="60"/>
  <c r="T13" i="60"/>
  <c r="R13" i="60"/>
  <c r="X12" i="60"/>
  <c r="V12" i="60"/>
  <c r="T12" i="60"/>
  <c r="R12" i="60"/>
  <c r="X11" i="60"/>
  <c r="V11" i="60"/>
  <c r="T11" i="60"/>
  <c r="R11" i="60"/>
  <c r="X10" i="60"/>
  <c r="V10" i="60"/>
  <c r="T10" i="60"/>
  <c r="R10" i="60"/>
  <c r="X9" i="60"/>
  <c r="V9" i="60"/>
  <c r="T9" i="60"/>
  <c r="R9" i="60"/>
  <c r="X8" i="60"/>
  <c r="V8" i="60"/>
  <c r="T8" i="60"/>
  <c r="R8" i="60"/>
  <c r="X7" i="60"/>
  <c r="V7" i="60"/>
  <c r="T7" i="60"/>
  <c r="R7" i="60"/>
  <c r="X6" i="60"/>
  <c r="V6" i="60"/>
  <c r="T6" i="60"/>
  <c r="R6" i="60"/>
  <c r="X5" i="60"/>
  <c r="V5" i="60"/>
  <c r="T5" i="60"/>
  <c r="R5" i="60"/>
  <c r="X4" i="60"/>
  <c r="V4" i="60"/>
  <c r="T4" i="60"/>
  <c r="R4" i="60"/>
  <c r="X3" i="60"/>
  <c r="V3" i="60"/>
  <c r="T3" i="60"/>
  <c r="R3" i="60"/>
  <c r="B2" i="55"/>
  <c r="H22" i="57"/>
  <c r="G22" i="57"/>
  <c r="F22" i="57" s="1"/>
  <c r="X15" i="57"/>
  <c r="V15" i="57"/>
  <c r="T15" i="57"/>
  <c r="R15" i="57"/>
  <c r="X14" i="57"/>
  <c r="V14" i="57"/>
  <c r="T14" i="57"/>
  <c r="R14" i="57"/>
  <c r="X13" i="57"/>
  <c r="V13" i="57"/>
  <c r="T13" i="57"/>
  <c r="R13" i="57"/>
  <c r="X12" i="57"/>
  <c r="V12" i="57"/>
  <c r="T12" i="57"/>
  <c r="R12" i="57"/>
  <c r="X11" i="57"/>
  <c r="V11" i="57"/>
  <c r="T11" i="57"/>
  <c r="R11" i="57"/>
  <c r="X10" i="57"/>
  <c r="V10" i="57"/>
  <c r="T10" i="57"/>
  <c r="R10" i="57"/>
  <c r="X9" i="57"/>
  <c r="V9" i="57"/>
  <c r="T9" i="57"/>
  <c r="R9" i="57"/>
  <c r="X8" i="57"/>
  <c r="V8" i="57"/>
  <c r="T8" i="57"/>
  <c r="R8" i="57"/>
  <c r="X7" i="57"/>
  <c r="V7" i="57"/>
  <c r="T7" i="57"/>
  <c r="R7" i="57"/>
  <c r="X6" i="57"/>
  <c r="V6" i="57"/>
  <c r="T6" i="57"/>
  <c r="R6" i="57"/>
  <c r="X5" i="57"/>
  <c r="V5" i="57"/>
  <c r="T5" i="57"/>
  <c r="R5" i="57"/>
  <c r="X4" i="57"/>
  <c r="V4" i="57"/>
  <c r="T4" i="57"/>
  <c r="R4" i="57"/>
  <c r="X3" i="57"/>
  <c r="V3" i="57"/>
  <c r="T3" i="57"/>
  <c r="R3" i="57"/>
  <c r="B2" i="52"/>
  <c r="H22" i="54"/>
  <c r="G22" i="54"/>
  <c r="X15" i="54"/>
  <c r="V15" i="54"/>
  <c r="T15" i="54"/>
  <c r="R15" i="54"/>
  <c r="X14" i="54"/>
  <c r="V14" i="54"/>
  <c r="T14" i="54"/>
  <c r="R14" i="54"/>
  <c r="X13" i="54"/>
  <c r="V13" i="54"/>
  <c r="T13" i="54"/>
  <c r="R13" i="54"/>
  <c r="X12" i="54"/>
  <c r="V12" i="54"/>
  <c r="T12" i="54"/>
  <c r="R12" i="54"/>
  <c r="X11" i="54"/>
  <c r="V11" i="54"/>
  <c r="T11" i="54"/>
  <c r="R11" i="54"/>
  <c r="X10" i="54"/>
  <c r="V10" i="54"/>
  <c r="T10" i="54"/>
  <c r="R10" i="54"/>
  <c r="X9" i="54"/>
  <c r="V9" i="54"/>
  <c r="T9" i="54"/>
  <c r="R9" i="54"/>
  <c r="X8" i="54"/>
  <c r="V8" i="54"/>
  <c r="T8" i="54"/>
  <c r="R8" i="54"/>
  <c r="X7" i="54"/>
  <c r="V7" i="54"/>
  <c r="T7" i="54"/>
  <c r="R7" i="54"/>
  <c r="X6" i="54"/>
  <c r="V6" i="54"/>
  <c r="T6" i="54"/>
  <c r="R6" i="54"/>
  <c r="X5" i="54"/>
  <c r="V5" i="54"/>
  <c r="T5" i="54"/>
  <c r="R5" i="54"/>
  <c r="X4" i="54"/>
  <c r="V4" i="54"/>
  <c r="T4" i="54"/>
  <c r="R4" i="54"/>
  <c r="X3" i="54"/>
  <c r="V3" i="54"/>
  <c r="T3" i="54"/>
  <c r="R3" i="54"/>
  <c r="B2" i="49"/>
  <c r="F22" i="79" l="1"/>
  <c r="F22" i="63"/>
  <c r="F22" i="75"/>
  <c r="F22" i="54"/>
  <c r="H22" i="51" l="1"/>
  <c r="G22" i="51"/>
  <c r="X15" i="51"/>
  <c r="V15" i="51"/>
  <c r="T15" i="51"/>
  <c r="R15" i="51"/>
  <c r="X14" i="51"/>
  <c r="V14" i="51"/>
  <c r="T14" i="51"/>
  <c r="R14" i="51"/>
  <c r="X13" i="51"/>
  <c r="V13" i="51"/>
  <c r="T13" i="51"/>
  <c r="R13" i="51"/>
  <c r="X12" i="51"/>
  <c r="V12" i="51"/>
  <c r="T12" i="51"/>
  <c r="R12" i="51"/>
  <c r="X11" i="51"/>
  <c r="V11" i="51"/>
  <c r="T11" i="51"/>
  <c r="R11" i="51"/>
  <c r="X10" i="51"/>
  <c r="V10" i="51"/>
  <c r="T10" i="51"/>
  <c r="R10" i="51"/>
  <c r="X9" i="51"/>
  <c r="V9" i="51"/>
  <c r="T9" i="51"/>
  <c r="R9" i="51"/>
  <c r="X8" i="51"/>
  <c r="V8" i="51"/>
  <c r="T8" i="51"/>
  <c r="R8" i="51"/>
  <c r="X7" i="51"/>
  <c r="V7" i="51"/>
  <c r="T7" i="51"/>
  <c r="R7" i="51"/>
  <c r="X6" i="51"/>
  <c r="V6" i="51"/>
  <c r="T6" i="51"/>
  <c r="R6" i="51"/>
  <c r="X5" i="51"/>
  <c r="V5" i="51"/>
  <c r="T5" i="51"/>
  <c r="R5" i="51"/>
  <c r="X4" i="51"/>
  <c r="V4" i="51"/>
  <c r="T4" i="51"/>
  <c r="R4" i="51"/>
  <c r="X3" i="51"/>
  <c r="V3" i="51"/>
  <c r="T3" i="51"/>
  <c r="R3" i="5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F22" i="51" l="1"/>
  <c r="G22" i="41"/>
  <c r="A3" i="23" l="1"/>
  <c r="B2" i="20" l="1"/>
  <c r="D2" i="4" l="1"/>
  <c r="D4" i="4"/>
  <c r="D1" i="4"/>
  <c r="E12" i="77" l="1"/>
  <c r="F12" i="77" s="1"/>
  <c r="E31" i="77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J12" i="77" l="1"/>
  <c r="I12" i="77"/>
  <c r="H12" i="77"/>
  <c r="G12" i="77"/>
  <c r="V12" i="77"/>
  <c r="U12" i="77"/>
  <c r="T12" i="77"/>
  <c r="S12" i="77"/>
  <c r="R12" i="77"/>
  <c r="Q12" i="77"/>
  <c r="P12" i="77"/>
  <c r="O12" i="77"/>
  <c r="N12" i="77"/>
  <c r="M12" i="77"/>
  <c r="L12" i="77"/>
  <c r="K12" i="77"/>
  <c r="N12" i="79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I15" i="73"/>
  <c r="V15" i="73"/>
  <c r="T15" i="73"/>
  <c r="M15" i="73"/>
  <c r="O15" i="73"/>
  <c r="R15" i="73"/>
  <c r="N15" i="73"/>
  <c r="U15" i="73"/>
  <c r="L15" i="73"/>
  <c r="G15" i="73"/>
  <c r="Q15" i="73"/>
  <c r="P15" i="73"/>
  <c r="H15" i="73"/>
  <c r="K15" i="73"/>
  <c r="U16" i="77"/>
  <c r="Q16" i="77"/>
  <c r="M16" i="77"/>
  <c r="I16" i="77"/>
  <c r="T16" i="77"/>
  <c r="P16" i="77"/>
  <c r="L16" i="77"/>
  <c r="H16" i="77"/>
  <c r="V16" i="77"/>
  <c r="R16" i="77"/>
  <c r="N16" i="77"/>
  <c r="J16" i="77"/>
  <c r="S16" i="77"/>
  <c r="K16" i="77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K27" i="77"/>
  <c r="G27" i="77"/>
  <c r="L27" i="77"/>
  <c r="I27" i="77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K5" i="67" s="1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R15" i="64"/>
  <c r="N15" i="64"/>
  <c r="J15" i="64"/>
  <c r="U15" i="64"/>
  <c r="Q15" i="64"/>
  <c r="M15" i="64"/>
  <c r="M17" i="64" s="1"/>
  <c r="I15" i="64"/>
  <c r="T15" i="64"/>
  <c r="P15" i="64"/>
  <c r="L15" i="64"/>
  <c r="L17" i="64" s="1"/>
  <c r="H15" i="64"/>
  <c r="S15" i="64"/>
  <c r="O15" i="64"/>
  <c r="K15" i="64"/>
  <c r="K17" i="64" s="1"/>
  <c r="G15" i="64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R15" i="61"/>
  <c r="N15" i="61"/>
  <c r="Q15" i="61"/>
  <c r="H15" i="61"/>
  <c r="T15" i="61"/>
  <c r="U15" i="61"/>
  <c r="P15" i="61"/>
  <c r="K15" i="61"/>
  <c r="G15" i="61"/>
  <c r="S15" i="61"/>
  <c r="M15" i="61"/>
  <c r="I15" i="61"/>
  <c r="L15" i="61"/>
  <c r="O15" i="61"/>
  <c r="J15" i="6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K5" i="58" s="1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O13" i="58"/>
  <c r="K13" i="58"/>
  <c r="G13" i="58"/>
  <c r="V13" i="58"/>
  <c r="Q13" i="58"/>
  <c r="I13" i="58"/>
  <c r="R13" i="58"/>
  <c r="N13" i="58"/>
  <c r="U13" i="58"/>
  <c r="M13" i="58"/>
  <c r="T13" i="58"/>
  <c r="P13" i="58"/>
  <c r="L13" i="58"/>
  <c r="H13" i="58"/>
  <c r="J13" i="58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R14" i="55"/>
  <c r="N14" i="55"/>
  <c r="J14" i="55"/>
  <c r="S14" i="55"/>
  <c r="O14" i="55"/>
  <c r="K14" i="55"/>
  <c r="G14" i="55"/>
  <c r="T14" i="55"/>
  <c r="L14" i="55"/>
  <c r="Q14" i="55"/>
  <c r="I14" i="55"/>
  <c r="U14" i="55"/>
  <c r="M14" i="55"/>
  <c r="P14" i="55"/>
  <c r="H14" i="55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Q22" i="49"/>
  <c r="O22" i="49"/>
  <c r="R22" i="49"/>
  <c r="P22" i="49"/>
  <c r="U22" i="49"/>
  <c r="S22" i="49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V9" i="52"/>
  <c r="P9" i="52"/>
  <c r="K9" i="52"/>
  <c r="T9" i="52"/>
  <c r="J9" i="52"/>
  <c r="H9" i="52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L19" i="52"/>
  <c r="K5" i="52" s="1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U28" i="49"/>
  <c r="T28" i="49"/>
  <c r="O28" i="49"/>
  <c r="M28" i="49"/>
  <c r="R28" i="49"/>
  <c r="Q28" i="49"/>
  <c r="P28" i="49"/>
  <c r="K28" i="49"/>
  <c r="L28" i="49"/>
  <c r="J28" i="49"/>
  <c r="I28" i="49"/>
  <c r="S28" i="49"/>
  <c r="H28" i="49"/>
  <c r="N28" i="49"/>
  <c r="G28" i="49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I15" i="52"/>
  <c r="R15" i="52"/>
  <c r="R17" i="52" s="1"/>
  <c r="V15" i="52"/>
  <c r="P15" i="52"/>
  <c r="K15" i="52"/>
  <c r="K17" i="52" s="1"/>
  <c r="O15" i="52"/>
  <c r="S15" i="52"/>
  <c r="S17" i="52" s="1"/>
  <c r="N15" i="52"/>
  <c r="N17" i="52" s="1"/>
  <c r="H15" i="52"/>
  <c r="L15" i="52"/>
  <c r="G15" i="52"/>
  <c r="T15" i="52"/>
  <c r="J15" i="52"/>
  <c r="V24" i="52"/>
  <c r="R24" i="52"/>
  <c r="N24" i="52"/>
  <c r="J24" i="52"/>
  <c r="U24" i="52"/>
  <c r="Q24" i="52"/>
  <c r="M24" i="52"/>
  <c r="I24" i="52"/>
  <c r="S24" i="52"/>
  <c r="O24" i="52"/>
  <c r="K24" i="52"/>
  <c r="G24" i="52"/>
  <c r="H24" i="52"/>
  <c r="T24" i="52"/>
  <c r="P24" i="52"/>
  <c r="L24" i="52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J15" i="49"/>
  <c r="I15" i="49"/>
  <c r="G15" i="49"/>
  <c r="R15" i="49"/>
  <c r="T15" i="49"/>
  <c r="V15" i="49"/>
  <c r="U15" i="49"/>
  <c r="S15" i="49"/>
  <c r="Q15" i="49"/>
  <c r="L15" i="49"/>
  <c r="N15" i="49"/>
  <c r="M15" i="49"/>
  <c r="K15" i="49"/>
  <c r="P15" i="49"/>
  <c r="O15" i="49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5" i="49" s="1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Q9" i="49"/>
  <c r="L9" i="49"/>
  <c r="U9" i="49"/>
  <c r="I9" i="49"/>
  <c r="P9" i="49"/>
  <c r="S9" i="49"/>
  <c r="O9" i="49"/>
  <c r="K9" i="49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N17" i="64" l="1"/>
  <c r="I18" i="77"/>
  <c r="I17" i="52"/>
  <c r="L13" i="49"/>
  <c r="L17" i="52"/>
  <c r="K31" i="49"/>
  <c r="V31" i="49"/>
  <c r="G13" i="52"/>
  <c r="P16" i="58"/>
  <c r="H18" i="61"/>
  <c r="V18" i="73"/>
  <c r="H17" i="52"/>
  <c r="J17" i="55"/>
  <c r="P18" i="61"/>
  <c r="L26" i="49"/>
  <c r="K13" i="49"/>
  <c r="N13" i="49"/>
  <c r="M20" i="49"/>
  <c r="S20" i="49"/>
  <c r="R20" i="49"/>
  <c r="H20" i="49"/>
  <c r="P28" i="52"/>
  <c r="K28" i="52"/>
  <c r="M28" i="52"/>
  <c r="N28" i="52"/>
  <c r="T17" i="52"/>
  <c r="P17" i="52"/>
  <c r="M17" i="52"/>
  <c r="N31" i="49"/>
  <c r="J31" i="49"/>
  <c r="T31" i="49"/>
  <c r="H22" i="52"/>
  <c r="H13" i="52"/>
  <c r="P13" i="52"/>
  <c r="S26" i="49"/>
  <c r="O26" i="49"/>
  <c r="P17" i="55"/>
  <c r="Q17" i="55"/>
  <c r="K17" i="55"/>
  <c r="N17" i="55"/>
  <c r="H16" i="58"/>
  <c r="I16" i="58"/>
  <c r="U18" i="61"/>
  <c r="S17" i="64"/>
  <c r="T17" i="64"/>
  <c r="U17" i="64"/>
  <c r="V17" i="64"/>
  <c r="K18" i="77"/>
  <c r="P18" i="73"/>
  <c r="S18" i="73"/>
  <c r="J13" i="49"/>
  <c r="I13" i="49"/>
  <c r="N22" i="52"/>
  <c r="M13" i="52"/>
  <c r="Q31" i="49"/>
  <c r="K22" i="52"/>
  <c r="M22" i="52"/>
  <c r="N13" i="52"/>
  <c r="T13" i="49"/>
  <c r="S13" i="49"/>
  <c r="P20" i="49"/>
  <c r="V20" i="49"/>
  <c r="H28" i="52"/>
  <c r="U28" i="52"/>
  <c r="M31" i="49"/>
  <c r="T22" i="52"/>
  <c r="U22" i="52"/>
  <c r="T13" i="52"/>
  <c r="O13" i="52"/>
  <c r="G26" i="49"/>
  <c r="U17" i="55"/>
  <c r="S17" i="55"/>
  <c r="V16" i="58"/>
  <c r="I18" i="61"/>
  <c r="H26" i="49"/>
  <c r="K26" i="49"/>
  <c r="V13" i="49"/>
  <c r="L20" i="49"/>
  <c r="I20" i="49"/>
  <c r="S28" i="52"/>
  <c r="V28" i="52"/>
  <c r="O17" i="52"/>
  <c r="S31" i="49"/>
  <c r="S22" i="52"/>
  <c r="V22" i="52"/>
  <c r="U13" i="52"/>
  <c r="P26" i="49"/>
  <c r="T26" i="49"/>
  <c r="T17" i="55"/>
  <c r="V17" i="55"/>
  <c r="N16" i="58"/>
  <c r="S16" i="58"/>
  <c r="K18" i="61"/>
  <c r="V18" i="61"/>
  <c r="O18" i="77"/>
  <c r="J18" i="77"/>
  <c r="H18" i="77"/>
  <c r="K18" i="73"/>
  <c r="G18" i="73"/>
  <c r="R18" i="73"/>
  <c r="M13" i="49"/>
  <c r="G13" i="49"/>
  <c r="P13" i="49"/>
  <c r="Q13" i="49"/>
  <c r="K20" i="49"/>
  <c r="Q20" i="49"/>
  <c r="T20" i="49"/>
  <c r="J20" i="49"/>
  <c r="L28" i="52"/>
  <c r="G28" i="52"/>
  <c r="I28" i="52"/>
  <c r="J28" i="52"/>
  <c r="J17" i="52"/>
  <c r="G31" i="49"/>
  <c r="I31" i="49"/>
  <c r="P31" i="49"/>
  <c r="O31" i="49"/>
  <c r="L22" i="52"/>
  <c r="G22" i="52"/>
  <c r="I22" i="52"/>
  <c r="J22" i="52"/>
  <c r="L13" i="52"/>
  <c r="K13" i="52"/>
  <c r="R13" i="52"/>
  <c r="I13" i="52"/>
  <c r="V26" i="49"/>
  <c r="I26" i="49"/>
  <c r="R26" i="49"/>
  <c r="N26" i="49"/>
  <c r="H17" i="55"/>
  <c r="I17" i="55"/>
  <c r="G17" i="55"/>
  <c r="J16" i="58"/>
  <c r="T16" i="58"/>
  <c r="R16" i="58"/>
  <c r="G16" i="58"/>
  <c r="J18" i="61"/>
  <c r="M18" i="61"/>
  <c r="Q18" i="61"/>
  <c r="O17" i="64"/>
  <c r="P17" i="64"/>
  <c r="Q17" i="64"/>
  <c r="R17" i="64"/>
  <c r="G18" i="77"/>
  <c r="N18" i="77"/>
  <c r="L18" i="77"/>
  <c r="M18" i="77"/>
  <c r="H18" i="73"/>
  <c r="L18" i="73"/>
  <c r="O18" i="73"/>
  <c r="I18" i="73"/>
  <c r="M16" i="58"/>
  <c r="K16" i="58"/>
  <c r="O18" i="61"/>
  <c r="S18" i="61"/>
  <c r="N18" i="61"/>
  <c r="R18" i="77"/>
  <c r="P18" i="77"/>
  <c r="Q18" i="77"/>
  <c r="U18" i="73"/>
  <c r="M18" i="73"/>
  <c r="H13" i="49"/>
  <c r="R13" i="49"/>
  <c r="O13" i="49"/>
  <c r="U13" i="49"/>
  <c r="O20" i="49"/>
  <c r="N20" i="49"/>
  <c r="U20" i="49"/>
  <c r="G20" i="49"/>
  <c r="T28" i="52"/>
  <c r="O28" i="52"/>
  <c r="Q28" i="52"/>
  <c r="R28" i="52"/>
  <c r="G17" i="52"/>
  <c r="V17" i="52"/>
  <c r="Q17" i="52"/>
  <c r="H31" i="49"/>
  <c r="L31" i="49"/>
  <c r="R31" i="49"/>
  <c r="U31" i="49"/>
  <c r="P22" i="52"/>
  <c r="O22" i="52"/>
  <c r="Q22" i="52"/>
  <c r="R22" i="52"/>
  <c r="J13" i="52"/>
  <c r="V13" i="52"/>
  <c r="S13" i="52"/>
  <c r="Q13" i="52"/>
  <c r="J26" i="49"/>
  <c r="U26" i="49"/>
  <c r="Q26" i="49"/>
  <c r="M26" i="49"/>
  <c r="M17" i="55"/>
  <c r="L17" i="55"/>
  <c r="O17" i="55"/>
  <c r="R17" i="55"/>
  <c r="L16" i="58"/>
  <c r="U16" i="58"/>
  <c r="Q16" i="58"/>
  <c r="O16" i="58"/>
  <c r="L18" i="61"/>
  <c r="G18" i="61"/>
  <c r="T18" i="61"/>
  <c r="R18" i="61"/>
  <c r="G17" i="64"/>
  <c r="H17" i="64"/>
  <c r="I17" i="64"/>
  <c r="J17" i="64"/>
  <c r="S18" i="77"/>
  <c r="V18" i="77"/>
  <c r="T18" i="77"/>
  <c r="U18" i="77"/>
  <c r="Q18" i="73"/>
  <c r="N18" i="73"/>
  <c r="T18" i="73"/>
  <c r="J18" i="73"/>
  <c r="I32" i="77"/>
  <c r="O32" i="77"/>
  <c r="U9" i="77"/>
  <c r="U14" i="77" s="1"/>
  <c r="Q9" i="77"/>
  <c r="Q14" i="77" s="1"/>
  <c r="M9" i="77"/>
  <c r="M14" i="77" s="1"/>
  <c r="I9" i="77"/>
  <c r="I14" i="77" s="1"/>
  <c r="F18" i="77"/>
  <c r="T9" i="77"/>
  <c r="T14" i="77" s="1"/>
  <c r="P9" i="77"/>
  <c r="P14" i="77" s="1"/>
  <c r="L9" i="77"/>
  <c r="L14" i="77" s="1"/>
  <c r="H9" i="77"/>
  <c r="H14" i="77" s="1"/>
  <c r="V9" i="77"/>
  <c r="V14" i="77" s="1"/>
  <c r="R9" i="77"/>
  <c r="R14" i="77" s="1"/>
  <c r="N9" i="77"/>
  <c r="N14" i="77" s="1"/>
  <c r="J9" i="77"/>
  <c r="J14" i="77" s="1"/>
  <c r="G9" i="77"/>
  <c r="G14" i="77" s="1"/>
  <c r="S9" i="77"/>
  <c r="S14" i="77" s="1"/>
  <c r="O9" i="77"/>
  <c r="O14" i="77" s="1"/>
  <c r="K9" i="77"/>
  <c r="K14" i="77" s="1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K24" i="77" s="1"/>
  <c r="G20" i="77"/>
  <c r="G24" i="77" s="1"/>
  <c r="F24" i="77"/>
  <c r="V20" i="77"/>
  <c r="V24" i="77" s="1"/>
  <c r="R20" i="77"/>
  <c r="R24" i="77" s="1"/>
  <c r="N20" i="77"/>
  <c r="N24" i="77" s="1"/>
  <c r="J20" i="77"/>
  <c r="J24" i="77" s="1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K24" i="73" s="1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J24" i="73" s="1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3" i="73" s="1"/>
  <c r="R9" i="73"/>
  <c r="R13" i="73" s="1"/>
  <c r="N9" i="73"/>
  <c r="N13" i="73" s="1"/>
  <c r="J9" i="73"/>
  <c r="J13" i="73" s="1"/>
  <c r="U9" i="73"/>
  <c r="U13" i="73" s="1"/>
  <c r="Q9" i="73"/>
  <c r="Q13" i="73" s="1"/>
  <c r="M9" i="73"/>
  <c r="M13" i="73" s="1"/>
  <c r="I9" i="73"/>
  <c r="I13" i="73" s="1"/>
  <c r="S9" i="73"/>
  <c r="S13" i="73" s="1"/>
  <c r="O9" i="73"/>
  <c r="O13" i="73" s="1"/>
  <c r="K9" i="73"/>
  <c r="K13" i="73" s="1"/>
  <c r="G9" i="73"/>
  <c r="G13" i="73" s="1"/>
  <c r="P9" i="73"/>
  <c r="P13" i="73" s="1"/>
  <c r="H9" i="73"/>
  <c r="H13" i="73" s="1"/>
  <c r="T9" i="73"/>
  <c r="T13" i="73" s="1"/>
  <c r="F18" i="73"/>
  <c r="L9" i="73"/>
  <c r="L13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T18" i="70" s="1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K18" i="70" s="1"/>
  <c r="G14" i="70"/>
  <c r="G18" i="70" s="1"/>
  <c r="F18" i="70"/>
  <c r="V14" i="70"/>
  <c r="V18" i="70" s="1"/>
  <c r="R14" i="70"/>
  <c r="R18" i="70" s="1"/>
  <c r="N14" i="70"/>
  <c r="N18" i="70" s="1"/>
  <c r="J14" i="70"/>
  <c r="J18" i="70" s="1"/>
  <c r="Q14" i="70"/>
  <c r="Q18" i="70" s="1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K12" i="70" s="1"/>
  <c r="G9" i="70"/>
  <c r="G12" i="70" s="1"/>
  <c r="F12" i="70"/>
  <c r="V9" i="70"/>
  <c r="V12" i="70" s="1"/>
  <c r="R9" i="70"/>
  <c r="R12" i="70" s="1"/>
  <c r="N9" i="70"/>
  <c r="N12" i="70" s="1"/>
  <c r="J9" i="70"/>
  <c r="J12" i="70" s="1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J21" i="67" s="1"/>
  <c r="R17" i="67"/>
  <c r="R21" i="67" s="1"/>
  <c r="L17" i="67"/>
  <c r="L21" i="67" s="1"/>
  <c r="G17" i="67"/>
  <c r="G21" i="67" s="1"/>
  <c r="P17" i="67"/>
  <c r="P21" i="67" s="1"/>
  <c r="K17" i="67"/>
  <c r="K21" i="67" s="1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J15" i="67" s="1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K15" i="67" s="1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K23" i="64" s="1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J23" i="64" s="1"/>
  <c r="L19" i="64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H12" i="55" s="1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K9" i="55"/>
  <c r="K12" i="55" s="1"/>
  <c r="J9" i="55"/>
  <c r="J12" i="55" s="1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L9" i="55"/>
  <c r="L12" i="55" s="1"/>
  <c r="V9" i="55"/>
  <c r="V12" i="55" s="1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J13" i="64" s="1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K13" i="64" s="1"/>
  <c r="G9" i="64"/>
  <c r="G13" i="64" s="1"/>
  <c r="L9" i="66"/>
  <c r="H9" i="66"/>
  <c r="K9" i="66"/>
  <c r="G9" i="66"/>
  <c r="J9" i="66"/>
  <c r="I9" i="66"/>
  <c r="I31" i="64"/>
  <c r="K31" i="64"/>
  <c r="L31" i="64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J20" i="58" s="1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K20" i="58" s="1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K13" i="61" s="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J13" i="61" s="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K11" i="58" s="1"/>
  <c r="V9" i="58"/>
  <c r="V11" i="58" s="1"/>
  <c r="R9" i="58"/>
  <c r="R11" i="58" s="1"/>
  <c r="N9" i="58"/>
  <c r="N11" i="58" s="1"/>
  <c r="J9" i="58"/>
  <c r="J11" i="58" s="1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M12" i="55" s="1"/>
  <c r="S9" i="55"/>
  <c r="S12" i="55" s="1"/>
  <c r="T9" i="55"/>
  <c r="T12" i="55" s="1"/>
  <c r="R9" i="55"/>
  <c r="R12" i="55" s="1"/>
  <c r="Q25" i="55"/>
  <c r="G25" i="55"/>
  <c r="V25" i="55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L25" i="55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W15" i="54"/>
  <c r="S15" i="54"/>
  <c r="O15" i="54"/>
  <c r="U15" i="54"/>
  <c r="Q15" i="54"/>
  <c r="L13" i="54"/>
  <c r="H13" i="54"/>
  <c r="K13" i="54"/>
  <c r="G13" i="54"/>
  <c r="I13" i="54"/>
  <c r="J13" i="54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N36" i="52"/>
  <c r="U36" i="52"/>
  <c r="S36" i="52"/>
  <c r="U9" i="54"/>
  <c r="Q9" i="54"/>
  <c r="S9" i="54"/>
  <c r="W9" i="54"/>
  <c r="O9" i="54"/>
  <c r="W4" i="54"/>
  <c r="S4" i="54"/>
  <c r="O4" i="54"/>
  <c r="U4" i="54"/>
  <c r="Q4" i="54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23" i="64" l="1"/>
  <c r="K5" i="64"/>
  <c r="L16" i="79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K5" i="20" s="1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F18" i="69"/>
  <c r="F18" i="66"/>
  <c r="F19" i="66"/>
  <c r="F18" i="63"/>
  <c r="F19" i="60"/>
  <c r="F19" i="63"/>
  <c r="F18" i="60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69" l="1"/>
  <c r="H20" i="69" s="1"/>
  <c r="F20" i="69" s="1"/>
  <c r="G20" i="60"/>
  <c r="H20" i="60" s="1"/>
  <c r="F20" i="60" s="1"/>
  <c r="G20" i="79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<sst xmlns="http://schemas.openxmlformats.org/spreadsheetml/2006/main" count="3255" uniqueCount="1435">
  <si>
    <t>YEAR</t>
  </si>
  <si>
    <t>MONTH</t>
  </si>
  <si>
    <t>AREA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</si>
  <si>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</si>
  <si>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</si>
  <si>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</si>
  <si>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</si>
  <si>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</si>
  <si>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</si>
  <si>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</si>
  <si>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</si>
  <si>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</si>
  <si>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</si>
  <si>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</si>
  <si>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</si>
  <si>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</si>
  <si>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</si>
  <si>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</si>
  <si>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</si>
  <si>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</si>
  <si>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</si>
  <si>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</si>
  <si>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</si>
  <si>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</si>
  <si>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</si>
  <si>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</si>
  <si>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</si>
  <si>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</si>
  <si>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</si>
  <si>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</si>
  <si>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</si>
  <si>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</si>
  <si>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</si>
  <si>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</si>
  <si>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</si>
  <si>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</si>
  <si>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</si>
  <si>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</si>
  <si>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</si>
  <si>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</si>
  <si>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</si>
  <si>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</si>
  <si>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</si>
  <si>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</si>
  <si>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</si>
  <si>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</si>
  <si>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</si>
  <si>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</si>
  <si>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</si>
  <si>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</si>
  <si>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</si>
  <si>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</si>
  <si>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</si>
  <si>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</si>
  <si>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</si>
  <si>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</si>
  <si>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</si>
  <si>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</si>
  <si>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</si>
  <si>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</si>
  <si>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</si>
  <si>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</si>
  <si>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</si>
  <si>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</si>
  <si>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</si>
  <si>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</si>
  <si>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</si>
  <si>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</si>
  <si>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</si>
  <si>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</si>
  <si>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</si>
  <si>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</si>
  <si>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</si>
  <si>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</si>
  <si>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</si>
  <si>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</si>
  <si>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</si>
  <si>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</si>
  <si>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</si>
  <si>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</si>
  <si>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</si>
  <si>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</si>
  <si>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</si>
  <si>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</si>
  <si>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</si>
  <si>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</si>
  <si>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</si>
  <si>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</si>
  <si>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</si>
  <si>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</si>
  <si>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</si>
  <si>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</si>
  <si>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</si>
  <si>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</si>
  <si>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</si>
  <si>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</si>
  <si>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</si>
  <si>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</si>
  <si>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</si>
  <si>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</si>
  <si>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</si>
  <si>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</si>
  <si>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</si>
  <si>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</si>
  <si>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</si>
  <si>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</si>
  <si>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</si>
  <si>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</si>
  <si>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</si>
  <si>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</si>
  <si>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</si>
  <si>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</si>
  <si>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</si>
  <si>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</si>
  <si>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</si>
  <si>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</si>
  <si>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</si>
  <si>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</si>
  <si>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</si>
  <si>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</si>
  <si>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</si>
  <si>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</si>
  <si>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</si>
  <si>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</si>
  <si>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</si>
  <si>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</si>
  <si>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</si>
  <si>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</si>
  <si>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</si>
  <si>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</si>
  <si>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</si>
  <si>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</si>
  <si>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</si>
  <si>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</si>
  <si>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</si>
  <si>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</si>
  <si>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</si>
  <si>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</si>
  <si>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</si>
  <si>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</si>
  <si>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</si>
  <si>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</si>
  <si>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</si>
  <si>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</si>
  <si>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</si>
  <si>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</si>
  <si>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</si>
  <si>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</si>
  <si>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</si>
  <si>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</si>
  <si>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</si>
  <si>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</si>
  <si>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</si>
  <si>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</si>
  <si>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</si>
  <si>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</si>
  <si>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</si>
  <si>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</si>
  <si>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</si>
  <si>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</si>
  <si>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</si>
  <si>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</si>
  <si>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</si>
  <si>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</si>
  <si>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</si>
  <si>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</si>
  <si>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</si>
  <si>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</si>
  <si>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</si>
  <si>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</si>
  <si>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</si>
  <si>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</si>
  <si>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</si>
  <si>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</si>
  <si>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</si>
  <si>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</si>
  <si>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</si>
  <si>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</si>
  <si>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</si>
  <si>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</si>
  <si>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</si>
  <si>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</si>
  <si>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</si>
  <si>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</si>
  <si>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</si>
  <si>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</si>
  <si>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</si>
  <si>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</si>
  <si>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</si>
  <si>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</si>
  <si>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</si>
  <si>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</si>
  <si>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</si>
  <si>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</si>
  <si>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</si>
  <si>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</si>
  <si>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</si>
  <si>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</si>
  <si>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</si>
  <si>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</si>
  <si>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</si>
  <si>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</si>
  <si>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</si>
  <si>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</si>
  <si>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</si>
  <si>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</si>
  <si>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</si>
  <si>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</si>
  <si>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</si>
  <si>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</si>
  <si>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</si>
  <si>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</si>
  <si>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</si>
  <si>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</si>
  <si>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</si>
  <si>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</si>
  <si>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</si>
  <si>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</si>
  <si>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</si>
  <si>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</si>
  <si>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</si>
  <si>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</si>
  <si>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</si>
  <si>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</si>
  <si>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</si>
  <si>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</si>
  <si>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</si>
  <si>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</si>
  <si>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</si>
  <si>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</si>
  <si>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</si>
  <si>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</si>
  <si>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</si>
  <si>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</si>
  <si>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</si>
  <si>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</si>
  <si>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</si>
  <si>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</si>
  <si>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</si>
  <si>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</si>
  <si>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</si>
  <si>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</si>
  <si>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</si>
  <si>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</si>
  <si>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</si>
  <si>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</si>
  <si>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</si>
  <si>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</si>
  <si>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</si>
  <si>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</si>
  <si>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</si>
  <si>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</si>
  <si>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</si>
  <si>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</si>
  <si>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</si>
  <si>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</si>
  <si>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</si>
  <si>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</si>
  <si>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</si>
  <si>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</si>
  <si>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</si>
  <si>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</si>
  <si>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</si>
  <si>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</si>
  <si>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</si>
  <si>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</si>
  <si>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</si>
  <si>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</si>
  <si>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</si>
  <si>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</si>
  <si>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</si>
  <si>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</si>
  <si>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</si>
  <si>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</si>
  <si>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</si>
  <si>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</si>
  <si>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</si>
  <si>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</si>
  <si>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</si>
  <si>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</si>
  <si>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</si>
  <si>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</si>
  <si>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</si>
  <si>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</si>
  <si>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</si>
  <si>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</si>
  <si>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</si>
  <si>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</si>
  <si>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</si>
  <si>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</si>
  <si>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</si>
  <si>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</si>
  <si>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</si>
  <si>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</si>
  <si>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</si>
  <si>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</si>
  <si>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</si>
  <si>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</si>
  <si>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</si>
  <si>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</si>
  <si>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</si>
  <si>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</si>
  <si>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</si>
  <si>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</si>
  <si>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</si>
  <si>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</si>
  <si>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</si>
  <si>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</si>
  <si>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</si>
  <si>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</si>
  <si>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</si>
  <si>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</si>
  <si>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</si>
  <si>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</si>
  <si>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</si>
  <si>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</si>
  <si>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</si>
  <si>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</si>
  <si>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</si>
  <si>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</si>
  <si>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</si>
  <si>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</si>
  <si>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</si>
  <si>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</si>
  <si>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</si>
  <si>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</si>
  <si>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</si>
  <si>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</si>
  <si>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</si>
  <si>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</si>
  <si>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</si>
  <si>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</si>
  <si>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</si>
  <si>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</si>
  <si>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</si>
  <si>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</si>
  <si>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</si>
  <si>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</si>
  <si>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</si>
  <si>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</si>
  <si>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</si>
  <si>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</si>
  <si>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</si>
  <si>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</si>
  <si>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</si>
  <si>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</si>
  <si>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</si>
  <si>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</si>
  <si>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</si>
  <si>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</si>
  <si>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</si>
  <si>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</si>
  <si>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</si>
  <si>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</si>
  <si>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</si>
  <si>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</si>
  <si>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</si>
  <si>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</si>
  <si>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</si>
  <si>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</si>
  <si>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</si>
  <si>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</si>
  <si>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</si>
  <si>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</si>
  <si>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</si>
  <si>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</si>
  <si>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</si>
  <si>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</si>
  <si>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</si>
  <si>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</si>
  <si>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</si>
  <si>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</si>
  <si>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</si>
  <si>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</si>
  <si>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</si>
  <si>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</si>
  <si>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</si>
  <si>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</si>
  <si>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</si>
  <si>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</si>
  <si>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</si>
  <si>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</si>
  <si>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</si>
  <si>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</si>
  <si>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</si>
  <si>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</si>
  <si>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</si>
  <si>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</si>
  <si>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</si>
  <si>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</si>
  <si>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</si>
  <si>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</si>
  <si>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</si>
  <si>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</si>
  <si>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</si>
  <si>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</si>
  <si>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</si>
  <si>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</si>
  <si>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</si>
  <si>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</si>
  <si>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</si>
  <si>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</si>
  <si>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</si>
  <si>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</si>
  <si>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</si>
  <si>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</si>
  <si>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</si>
  <si>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</si>
  <si>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</si>
  <si>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</si>
  <si>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</si>
  <si>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</si>
  <si>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</si>
  <si>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</si>
  <si>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</si>
  <si>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</si>
  <si>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</si>
  <si>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</si>
  <si>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</si>
  <si>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</si>
  <si>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</si>
  <si>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</si>
  <si>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</si>
  <si>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</si>
  <si>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</si>
  <si>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</si>
  <si>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</si>
  <si>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</si>
  <si>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</si>
  <si>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</si>
  <si>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</si>
  <si>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</si>
  <si>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</si>
  <si>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</si>
  <si>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</si>
  <si>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</si>
  <si>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</si>
  <si>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</si>
  <si>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</si>
  <si>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</si>
  <si>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</si>
  <si>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</si>
  <si>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</si>
  <si>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</si>
  <si>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</si>
  <si>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</si>
  <si>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</si>
  <si>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</si>
  <si>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</si>
  <si>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</si>
  <si>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</si>
  <si>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</si>
  <si>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</si>
  <si>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</si>
  <si>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</si>
  <si>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</si>
  <si>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</si>
  <si>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</si>
  <si>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</si>
  <si>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</si>
  <si>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</si>
  <si>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</si>
  <si>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</si>
  <si>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</si>
  <si>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</si>
  <si>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</si>
  <si>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</si>
  <si>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</si>
  <si>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</si>
  <si>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</si>
  <si>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</si>
  <si>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</si>
  <si>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</si>
  <si>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</si>
  <si>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</si>
  <si>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</si>
  <si>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</si>
  <si>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</si>
  <si>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</si>
  <si>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</si>
  <si>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</si>
  <si>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</si>
  <si>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</si>
  <si>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</si>
  <si>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</si>
  <si>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</si>
  <si>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</si>
  <si>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</si>
  <si>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</si>
  <si>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</si>
  <si>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</si>
  <si>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</si>
  <si>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</si>
  <si>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</si>
  <si>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</si>
  <si>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</si>
  <si>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</si>
  <si>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</si>
  <si>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</si>
  <si>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</si>
  <si>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</si>
  <si>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</si>
  <si>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</si>
  <si>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</si>
  <si>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</si>
  <si>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</si>
  <si>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</si>
  <si>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</si>
  <si>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</si>
  <si>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</si>
  <si>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</si>
  <si>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</si>
  <si>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</si>
  <si>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</si>
  <si>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</si>
  <si>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</si>
  <si>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</si>
  <si>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</si>
  <si>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</si>
  <si>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</si>
  <si>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</si>
  <si>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</si>
  <si>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</si>
  <si>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</si>
  <si>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</si>
  <si>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</si>
  <si>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</si>
  <si>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</si>
  <si>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</si>
  <si>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</si>
  <si>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</si>
  <si>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</si>
  <si>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</si>
  <si>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</si>
  <si>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</si>
  <si>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</si>
  <si>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</si>
  <si>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</si>
  <si>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</si>
  <si>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</si>
  <si>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</si>
  <si>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</si>
  <si>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</si>
  <si>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</si>
  <si>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</si>
  <si>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</si>
  <si>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</si>
  <si>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</si>
  <si>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</si>
  <si>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</si>
  <si>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</si>
  <si>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</si>
  <si>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</si>
  <si>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</si>
  <si>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</si>
  <si>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</si>
  <si>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</si>
  <si>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</si>
  <si>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</si>
  <si>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</si>
  <si>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</si>
  <si>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</si>
  <si>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</si>
  <si>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</si>
  <si>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</si>
  <si>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</si>
  <si>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</si>
  <si>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</si>
  <si>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</si>
  <si>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</si>
  <si>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</si>
  <si>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</si>
  <si>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</si>
  <si>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</si>
  <si>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</si>
  <si>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</si>
  <si>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</si>
  <si>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</si>
  <si>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</si>
  <si>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</si>
  <si>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</si>
  <si>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</si>
  <si>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</si>
  <si>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</si>
  <si>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</si>
  <si>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</si>
  <si>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</si>
  <si>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</si>
  <si>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</si>
  <si>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</si>
  <si>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</si>
  <si>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</si>
  <si>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</si>
  <si>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</si>
  <si>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</si>
  <si>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</si>
  <si>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</si>
  <si>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</si>
  <si>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</si>
  <si>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</si>
  <si>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</si>
  <si>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</si>
  <si>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</si>
  <si>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</si>
  <si>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</si>
  <si>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</si>
  <si>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</si>
  <si>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</si>
  <si>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</si>
  <si>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</si>
  <si>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</si>
  <si>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</si>
  <si>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</si>
  <si>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</si>
  <si>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</si>
  <si>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</si>
  <si>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</si>
  <si>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</si>
  <si>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</si>
  <si>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</si>
  <si>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</si>
  <si>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</si>
  <si>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</si>
  <si>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</si>
  <si>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</si>
  <si>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</si>
  <si>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</si>
  <si>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</si>
  <si>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</si>
  <si>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</si>
  <si>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</si>
  <si>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</si>
  <si>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</si>
  <si>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</si>
  <si>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</si>
  <si>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</si>
  <si>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</si>
  <si>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</si>
  <si>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</si>
  <si>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</si>
  <si>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</si>
  <si>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</si>
  <si>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</si>
  <si>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</si>
  <si>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</si>
  <si>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</si>
  <si>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</si>
  <si>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</si>
  <si>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</si>
  <si>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</si>
  <si>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</si>
  <si>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</si>
  <si>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</si>
  <si>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</si>
  <si>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</si>
  <si>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>Tao 3</t>
  </si>
  <si>
    <t xml:space="preserve">E. Larsen / Heaps ZL </t>
  </si>
  <si>
    <t>E. Pincock / Young</t>
  </si>
  <si>
    <t>E. Alder DL / Holloway</t>
  </si>
  <si>
    <t>S. Cardon / Pendergrass STL</t>
  </si>
  <si>
    <t>Tao 1/2</t>
  </si>
  <si>
    <t>E. Boyce /Butler</t>
  </si>
  <si>
    <t>E. Tang / Shih</t>
  </si>
  <si>
    <t>E. Nielson / Robbins</t>
  </si>
  <si>
    <t>S. Harvey / Denison</t>
  </si>
  <si>
    <t>E. Miner DL / Wadsworth</t>
  </si>
  <si>
    <t>Bade</t>
  </si>
  <si>
    <t xml:space="preserve">E. Scovel DL / Bezzant </t>
  </si>
  <si>
    <t>E. Casper / Van de Merwe</t>
  </si>
  <si>
    <t>S. Bain / Hadley</t>
  </si>
  <si>
    <t>E. King / Hamilton</t>
  </si>
  <si>
    <t>Zhongli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</si>
  <si>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</si>
  <si>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</si>
  <si>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</si>
  <si>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</si>
  <si>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</si>
  <si>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</si>
  <si>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</si>
  <si>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</si>
  <si>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</si>
  <si>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</si>
  <si>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</si>
  <si>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</si>
  <si>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</si>
  <si>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</si>
  <si>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</si>
  <si>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</si>
  <si>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</si>
  <si>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</si>
  <si>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</si>
  <si>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</si>
  <si>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</si>
  <si>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</si>
  <si>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</si>
  <si>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</si>
  <si>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</si>
  <si>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</si>
  <si>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</si>
  <si>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</si>
  <si>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</si>
  <si>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</si>
  <si>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</si>
  <si>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</si>
  <si>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</si>
  <si>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</si>
  <si>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</si>
  <si>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</si>
  <si>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</si>
  <si>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</si>
  <si>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</si>
  <si>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</si>
  <si>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</si>
  <si>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</si>
  <si>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</si>
  <si>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</si>
  <si>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</si>
  <si>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</si>
  <si>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</si>
  <si>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</si>
  <si>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</si>
  <si>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</si>
  <si>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</si>
  <si>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</si>
  <si>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</si>
  <si>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</si>
  <si>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</si>
  <si>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</si>
  <si>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</si>
  <si>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</si>
  <si>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</si>
  <si>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</si>
  <si>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</si>
  <si>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</si>
  <si>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</si>
  <si>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</si>
  <si>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</si>
  <si>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</si>
  <si>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</si>
  <si>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</si>
  <si>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</si>
  <si>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</si>
  <si>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</si>
  <si>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</si>
  <si>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</si>
  <si>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</si>
  <si>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</si>
  <si>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</si>
  <si>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</si>
  <si>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</si>
  <si>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</si>
  <si>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</si>
  <si>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</si>
  <si>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</si>
  <si>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</si>
  <si>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</si>
  <si>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</si>
  <si>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</si>
  <si>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</si>
  <si>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</si>
  <si>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</si>
  <si>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</si>
  <si>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</si>
  <si>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</si>
  <si>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</si>
  <si>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</si>
  <si>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</si>
  <si>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</si>
  <si>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</si>
  <si>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</si>
  <si>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</si>
  <si>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</si>
  <si>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</si>
  <si>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</si>
  <si>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</si>
  <si>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</si>
  <si>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</si>
  <si>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</si>
  <si>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</si>
  <si>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</si>
  <si>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</si>
  <si>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</si>
  <si>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</si>
  <si>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</si>
  <si>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</si>
  <si>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</si>
  <si>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</si>
  <si>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</si>
  <si>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</si>
  <si>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</si>
  <si>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</si>
  <si>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</si>
  <si>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</si>
  <si>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</si>
  <si>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</si>
  <si>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</si>
  <si>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</si>
  <si>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</si>
  <si>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</si>
  <si>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</si>
  <si>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</si>
  <si>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</si>
  <si>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</si>
  <si>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</si>
  <si>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Hualien 3 A E</t>
  </si>
  <si>
    <t>花蓮3A長老</t>
  </si>
  <si>
    <t>Hualien 3 B E</t>
  </si>
  <si>
    <t>花蓮3B長老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</si>
  <si>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</si>
  <si>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</si>
  <si>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</si>
  <si>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</si>
  <si>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</si>
  <si>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</si>
  <si>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</si>
  <si>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</si>
  <si>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</si>
  <si>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</si>
  <si>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</si>
  <si>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</si>
  <si>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</si>
  <si>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</si>
  <si>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</si>
  <si>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</si>
  <si>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</si>
  <si>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</si>
  <si>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</si>
  <si>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</si>
  <si>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</si>
  <si>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</si>
  <si>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</si>
  <si>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</si>
  <si>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</si>
  <si>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</si>
  <si>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</si>
  <si>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</si>
  <si>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</si>
  <si>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</si>
  <si>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</si>
  <si>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</si>
  <si>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</si>
  <si>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</si>
  <si>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</si>
  <si>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</si>
  <si>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</si>
  <si>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</si>
  <si>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</si>
  <si>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</si>
  <si>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</si>
  <si>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</si>
  <si>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</si>
  <si>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</si>
  <si>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</si>
  <si>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</si>
  <si>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</si>
  <si>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</si>
  <si>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</si>
  <si>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</si>
  <si>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</si>
  <si>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</si>
  <si>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</si>
  <si>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</si>
  <si>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</si>
  <si>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</si>
  <si>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</si>
  <si>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</si>
  <si>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</si>
  <si>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</si>
  <si>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</si>
  <si>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</si>
  <si>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</si>
  <si>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</si>
  <si>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</si>
  <si>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</si>
  <si>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</si>
  <si>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</si>
  <si>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</si>
  <si>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</si>
  <si>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</si>
  <si>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</si>
  <si>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</si>
  <si>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</si>
  <si>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</si>
  <si>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</si>
  <si>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</si>
  <si>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</si>
  <si>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</si>
  <si>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</si>
  <si>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</si>
  <si>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</si>
  <si>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</si>
  <si>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</si>
  <si>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</si>
  <si>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</si>
  <si>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</si>
  <si>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</si>
  <si>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</si>
  <si>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</si>
  <si>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</si>
  <si>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</si>
  <si>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</si>
  <si>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</si>
  <si>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</si>
  <si>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</si>
  <si>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</si>
  <si>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</si>
  <si>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</si>
  <si>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</si>
  <si>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</si>
  <si>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</si>
  <si>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</si>
  <si>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</si>
  <si>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</si>
  <si>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</si>
  <si>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</si>
  <si>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</si>
  <si>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</si>
  <si>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</si>
  <si>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</si>
  <si>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</si>
  <si>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</si>
  <si>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</si>
  <si>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</si>
  <si>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</si>
  <si>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</si>
  <si>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</si>
  <si>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</si>
  <si>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</si>
  <si>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</si>
  <si>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</si>
  <si>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</si>
  <si>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</si>
  <si>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</si>
  <si>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</si>
  <si>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</si>
  <si>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</si>
  <si>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</si>
  <si>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</si>
  <si>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</si>
  <si>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</si>
  <si>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</si>
  <si>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</si>
  <si>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</si>
  <si>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</si>
  <si>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</si>
  <si>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</si>
  <si>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</si>
  <si>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</si>
  <si>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</si>
  <si>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</si>
  <si>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</si>
  <si>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</si>
  <si>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</si>
  <si>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</si>
  <si>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</si>
  <si>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</si>
  <si>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</si>
  <si>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</si>
  <si>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</si>
  <si>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</si>
  <si>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</si>
  <si>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</si>
  <si>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</si>
  <si>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</si>
  <si>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</si>
  <si>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</si>
  <si>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</si>
  <si>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</si>
  <si>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</si>
  <si>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</si>
  <si>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</si>
  <si>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</si>
  <si>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</si>
  <si>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</si>
  <si>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</si>
  <si>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</si>
  <si>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</si>
  <si>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</si>
  <si>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</si>
  <si>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</si>
  <si>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</si>
  <si>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</si>
  <si>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</si>
  <si>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</si>
  <si>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</si>
  <si>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</si>
  <si>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</si>
  <si>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</si>
  <si>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</si>
  <si>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</si>
  <si>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</si>
  <si>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</si>
  <si>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</si>
  <si>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</si>
  <si>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</si>
  <si>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</si>
  <si>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</si>
  <si>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</si>
  <si>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</si>
  <si>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</si>
  <si>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</si>
  <si>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</si>
  <si>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</si>
  <si>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</si>
  <si>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</si>
  <si>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</si>
  <si>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</si>
  <si>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</si>
  <si>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</si>
  <si>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</si>
  <si>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</si>
  <si>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</si>
  <si>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</si>
  <si>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</si>
  <si>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</si>
  <si>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</si>
  <si>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</si>
  <si>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</si>
  <si>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</si>
  <si>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</si>
  <si>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</si>
  <si>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</si>
  <si>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</si>
  <si>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</si>
  <si>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</si>
  <si>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</si>
  <si>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</si>
  <si>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</si>
  <si>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</si>
  <si>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</si>
  <si>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</si>
  <si>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</si>
  <si>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</si>
  <si>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</si>
  <si>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</si>
  <si>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</si>
  <si>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</si>
  <si>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</si>
  <si>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</si>
  <si>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</si>
  <si>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</si>
  <si>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</si>
  <si>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</si>
  <si>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</si>
  <si>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</si>
  <si>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</si>
  <si>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</si>
  <si>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</si>
  <si>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</si>
  <si>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</si>
  <si>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</si>
  <si>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</si>
  <si>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</si>
  <si>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</si>
  <si>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</si>
  <si>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</si>
  <si>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</si>
  <si>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</si>
  <si>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</si>
  <si>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</si>
  <si>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</si>
  <si>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</si>
  <si>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</si>
  <si>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</si>
  <si>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</si>
  <si>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</si>
  <si>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</si>
  <si>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</si>
  <si>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</si>
  <si>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</si>
  <si>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</si>
  <si>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</si>
  <si>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</si>
  <si>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</si>
  <si>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</si>
  <si>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</si>
  <si>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</si>
  <si>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</si>
  <si>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</si>
  <si>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</si>
  <si>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</si>
  <si>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</si>
  <si>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</si>
  <si>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</si>
  <si>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</si>
  <si>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</si>
  <si>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</si>
  <si>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</si>
  <si>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</si>
  <si>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</si>
  <si>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</si>
  <si>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</si>
  <si>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</si>
  <si>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</si>
  <si>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</si>
  <si>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</si>
  <si>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</si>
  <si>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</si>
  <si>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</si>
  <si>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</si>
  <si>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</si>
  <si>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</si>
  <si>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</si>
  <si>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</si>
  <si>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</si>
  <si>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</si>
  <si>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</si>
  <si>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</si>
  <si>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</si>
  <si>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</si>
  <si>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</si>
  <si>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</si>
  <si>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</si>
  <si>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</si>
  <si>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</si>
  <si>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</si>
  <si>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</si>
  <si>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</si>
  <si>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</si>
  <si>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</si>
  <si>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</si>
  <si>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</si>
  <si>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</si>
  <si>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</si>
  <si>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</si>
  <si>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</si>
  <si>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</si>
  <si>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</si>
  <si>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</si>
  <si>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</si>
  <si>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</si>
  <si>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</si>
  <si>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</si>
  <si>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</si>
  <si>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</si>
  <si>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</si>
  <si>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</si>
  <si>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</si>
  <si>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</si>
  <si>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</si>
  <si>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</si>
  <si>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</si>
  <si>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</si>
  <si>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</si>
  <si>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</si>
  <si>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</si>
  <si>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</si>
  <si>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</si>
  <si>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</si>
  <si>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</si>
  <si>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</si>
  <si>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</si>
  <si>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</si>
  <si>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</si>
  <si>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</si>
  <si>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</si>
  <si>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</si>
  <si>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</si>
  <si>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</si>
  <si>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</si>
  <si>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</si>
  <si>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</si>
  <si>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</si>
  <si>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</si>
  <si>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</si>
  <si>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</si>
  <si>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</si>
  <si>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</si>
  <si>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</si>
  <si>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</si>
  <si>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</si>
  <si>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</si>
  <si>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</si>
  <si>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</si>
  <si>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</si>
  <si>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</si>
  <si>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</si>
  <si>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</si>
  <si>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</si>
  <si>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</si>
  <si>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</si>
  <si>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</si>
  <si>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</si>
  <si>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</si>
  <si>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</si>
  <si>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</si>
  <si>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</si>
  <si>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</si>
  <si>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</si>
  <si>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</si>
  <si>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</si>
  <si>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</si>
  <si>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</si>
  <si>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</si>
  <si>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</si>
  <si>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</si>
  <si>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</si>
  <si>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</si>
  <si>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</si>
  <si>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</si>
  <si>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</si>
  <si>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</si>
  <si>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</si>
  <si>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</si>
  <si>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</si>
  <si>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</si>
  <si>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</si>
  <si>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</si>
  <si>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</si>
  <si>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</si>
  <si>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</si>
  <si>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</si>
  <si>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</si>
  <si>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</si>
  <si>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</si>
  <si>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</si>
  <si>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</si>
  <si>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</si>
  <si>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</si>
  <si>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</si>
  <si>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</si>
  <si>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</si>
  <si>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</si>
  <si>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Hualien 3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</si>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</sst>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9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  <xf numFmtId="0" fontId="8" fillId="6" borderId="0" xfId="3"/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00DB3238-D9E6-4BED-BC19-E77F7BFB9C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9862294-72BD-433C-83E6-6460F41EB45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A4E105-1531-489A-B258-E4B72E968C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AF8A2F6-D31F-4665-846B-461430A6E44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A518D5-A1A5-418F-89D4-143CC6ACFB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E56D829-01DE-47BE-A857-81650BA0A2B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9C3BB9-EF76-4A73-B627-64B2BB33FC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547E4FB-21C8-4C8C-A9D2-925786C5155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816C7C-00FF-4C58-A2E9-410F18643A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FD5D1FC-0627-4264-9367-68E224832C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8FBF91-893D-4D21-AD87-06EE8F97C3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2470DA1-D256-4E4F-9295-AD97214008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10A24BF-72FF-453A-AF00-B91E4847F9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6A3469-93F2-4AD7-9B0E-22309A105A7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EB1C7AA-5925-46B9-98DC-7BA90D888B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1DCC20B-8830-4E3C-ADA3-73D616DCFC7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C7B6C9A-575F-4F5E-9737-066D861163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6445C2F-DF51-4721-A12B-52545F4538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7FC5FA6-9FB7-48EA-9A7D-0718FCCA62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8B0E440-3BBC-4257-A833-C6FB648472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8459FF9-D6AD-4808-94C8-DA765217A3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9BB3A2D-252A-469E-BA74-D8B731D10A5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8D0E323-9559-4BE4-B40E-5E7C0B5F58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E613689-9250-4DAF-B20F-9D7ADC331F3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71680"/>
        <c:axId val="751772072"/>
      </c:lineChart>
      <c:dateAx>
        <c:axId val="7517716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72072"/>
        <c:crosses val="autoZero"/>
        <c:auto val="1"/>
        <c:lblOffset val="100"/>
        <c:baseTimeUnit val="months"/>
      </c:dateAx>
      <c:valAx>
        <c:axId val="7517720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71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231060606060606E-2"/>
                  <c:y val="-2.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72856"/>
        <c:axId val="751773248"/>
      </c:lineChart>
      <c:dateAx>
        <c:axId val="75177285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73248"/>
        <c:crosses val="autoZero"/>
        <c:auto val="1"/>
        <c:lblOffset val="100"/>
        <c:baseTimeUnit val="months"/>
      </c:dateAx>
      <c:valAx>
        <c:axId val="7517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7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450A0F2-370E-4036-8065-7EF35C7B8A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1A77C4-28BE-413C-A82D-DDA11886C80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8722A4D-8E57-4A74-B00E-814B68693A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0487553-BCDF-449E-8147-D9985F45FF2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7AEB011-0024-476D-A8BF-02598D1C09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CE5747-FA65-48A3-86EB-5C11CBE8C1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EE19C8E-5E35-4A1C-99C8-E08ED8AB09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1DD290C-7C1C-490B-8596-5F11B52D00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0BCEC25-407B-4D12-8170-96704857F8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EA0BBA5-5031-4822-AC40-5F2059EA90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038A43B-F0C0-428A-9F6A-A086BE448B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0168131-1586-4FFD-A5FE-A78F9722D8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891648"/>
        <c:axId val="805892040"/>
      </c:lineChart>
      <c:dateAx>
        <c:axId val="80589164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2040"/>
        <c:crosses val="autoZero"/>
        <c:auto val="1"/>
        <c:lblOffset val="100"/>
        <c:baseTimeUnit val="months"/>
      </c:dateAx>
      <c:valAx>
        <c:axId val="805892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1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892824"/>
        <c:axId val="805893216"/>
      </c:lineChart>
      <c:dateAx>
        <c:axId val="80589282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3216"/>
        <c:crosses val="autoZero"/>
        <c:auto val="1"/>
        <c:lblOffset val="100"/>
        <c:baseTimeUnit val="months"/>
      </c:dateAx>
      <c:valAx>
        <c:axId val="8058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93E4594-10A6-40AF-A472-7E59F1B237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A1914B9-63D2-43EF-AABF-77806B6AF70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065D935-DE54-436D-91B0-12822E6A70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A866E0-12F9-427F-8B00-98DF93096DF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3C441C9-6231-425A-9E2F-3672E2C1830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49AE315-E323-48A2-8A2D-BA683150232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E83BF69-222F-4C7D-A3B5-A0B0031549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1EE72D3-13E3-4B44-B424-ECC3FDCDFCA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F5FED03-AADA-4414-BFA5-5152DB3B9D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F99D7DB-EAB5-456B-88C7-47AFD3A818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7B9B587-1F2B-4BE6-9573-D59B9CD939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EC13A4F-61C4-4BFD-A5E6-8EA2FA780D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894392"/>
        <c:axId val="805894784"/>
      </c:lineChart>
      <c:dateAx>
        <c:axId val="80589439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4784"/>
        <c:crosses val="autoZero"/>
        <c:auto val="1"/>
        <c:lblOffset val="100"/>
        <c:baseTimeUnit val="months"/>
      </c:dateAx>
      <c:valAx>
        <c:axId val="8058947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43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14960"/>
        <c:axId val="762015352"/>
      </c:lineChart>
      <c:dateAx>
        <c:axId val="76201496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5352"/>
        <c:crosses val="autoZero"/>
        <c:auto val="1"/>
        <c:lblOffset val="100"/>
        <c:baseTimeUnit val="months"/>
      </c:dateAx>
      <c:valAx>
        <c:axId val="762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C2A8F5D-69E2-4DE3-8357-CC50665F6F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110D17D-557A-4CA0-84E0-CCB4CAB66E9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E93FC06-6FFD-4734-B3E0-241AC20C09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317D452-1BF1-4FD7-B2F4-03C36464974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7B655A0-977E-4E5D-B928-9512F76F79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F041B68-16F2-477B-B9F0-B809D9070F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F0E7E12-CDC6-4701-9274-1E444A970B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BCCCD1F-9EDB-48CA-98E7-39AEA80AD14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278002A-74C7-4C94-A83C-92E42B2749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D1750D7-AFA6-439F-BAD8-510BCA64EE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19A3618-6324-4C41-8F82-CDA831E377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E612713-2F2E-4616-9EF9-29EF833953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</a:t>
                    </a:r>
                  </a:p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43528"/>
        <c:axId val="496343920"/>
      </c:lineChart>
      <c:dateAx>
        <c:axId val="496343528"/>
        <c:scaling>
          <c:orientation val="minMax"/>
        </c:scaling>
        <c:delete val="0"/>
        <c:axPos val="b"/>
        <c:numFmt formatCode="[$-409]mm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43920"/>
        <c:crosses val="autoZero"/>
        <c:auto val="1"/>
        <c:lblOffset val="100"/>
        <c:baseTimeUnit val="months"/>
      </c:dateAx>
      <c:valAx>
        <c:axId val="496343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43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16528"/>
        <c:axId val="762016920"/>
      </c:lineChart>
      <c:dateAx>
        <c:axId val="7620165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6920"/>
        <c:crosses val="autoZero"/>
        <c:auto val="1"/>
        <c:lblOffset val="100"/>
        <c:baseTimeUnit val="months"/>
      </c:dateAx>
      <c:valAx>
        <c:axId val="762016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6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17704"/>
        <c:axId val="762018096"/>
      </c:lineChart>
      <c:dateAx>
        <c:axId val="76201770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8096"/>
        <c:crosses val="autoZero"/>
        <c:auto val="1"/>
        <c:lblOffset val="100"/>
        <c:baseTimeUnit val="months"/>
      </c:dateAx>
      <c:valAx>
        <c:axId val="762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8DCF070-F8ED-48B0-844D-410AA5A651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FAC02CD-C872-4D0A-B328-5E9F5E6B68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89FACC8-5079-4445-8AE5-6888400CED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DCE9AB7-D0C8-4639-BD4F-2105E68A05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B19404F-33D0-48F7-9032-064AAAD1DE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D043018-F742-46B1-B061-A5AC014EFD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1D52627-9B61-4BE2-9F0E-A213FFE3E6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9566A12-0814-47B9-961E-3B4DA34DC27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60D3A17-498A-4F54-9D52-D119BE491D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68A4F6A-E31F-455F-8B04-8B8242CC49C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B68D445-7163-44D0-8FFE-C54C3E9836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2A5B663-42DD-4051-A70E-EDA205C75F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20632"/>
        <c:axId val="773521024"/>
      </c:lineChart>
      <c:dateAx>
        <c:axId val="77352063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21024"/>
        <c:crosses val="autoZero"/>
        <c:auto val="1"/>
        <c:lblOffset val="100"/>
        <c:baseTimeUnit val="months"/>
      </c:dateAx>
      <c:valAx>
        <c:axId val="7735210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20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21808"/>
        <c:axId val="773522200"/>
      </c:lineChart>
      <c:dateAx>
        <c:axId val="77352180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22200"/>
        <c:crosses val="autoZero"/>
        <c:auto val="1"/>
        <c:lblOffset val="100"/>
        <c:baseTimeUnit val="months"/>
      </c:dateAx>
      <c:valAx>
        <c:axId val="7735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ABEAF6C-1F97-4050-8BAD-025ED2A8C7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D32246E-B0F8-4C33-A722-9539A0E0845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4FBE8EB-D1A4-41D2-913B-101AD0FB5E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AB8CDF1-3289-4920-9B87-F1242662F7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BE1C90F-AE16-4A40-9BD9-4633D3F9B3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7DB873F-EEC8-4039-8CCF-DC2A7272C43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A76763F-F979-4503-BAAF-D5628631F1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D67BA25-FE06-4BFD-8F44-7B5D642D4C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5BB925D-8430-4D25-9E37-163928D0B7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307115B-80CE-4027-BEE9-A2FA4227C6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4610176-7BF0-4023-BD41-3C05E9BB08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BAFB0E-C65E-4F69-BA91-72AA45D973C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23376"/>
        <c:axId val="636369080"/>
      </c:lineChart>
      <c:dateAx>
        <c:axId val="7735233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69080"/>
        <c:crosses val="autoZero"/>
        <c:auto val="1"/>
        <c:lblOffset val="100"/>
        <c:baseTimeUnit val="months"/>
      </c:dateAx>
      <c:valAx>
        <c:axId val="6363690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23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69864"/>
        <c:axId val="636370256"/>
      </c:lineChart>
      <c:dateAx>
        <c:axId val="63636986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0256"/>
        <c:crosses val="autoZero"/>
        <c:auto val="1"/>
        <c:lblOffset val="100"/>
        <c:baseTimeUnit val="months"/>
      </c:dateAx>
      <c:valAx>
        <c:axId val="6363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6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9A3680E-B4D4-486A-8182-5AC87FAF56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6E35071-D235-4B24-A02F-F8A2EA14DC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9C97413-13B6-4EE6-9234-E3C1A004B7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18A4356-779F-4B2A-BB7E-698FC1BDCB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0A1B418-9D5D-4A6D-8165-2008C4C021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D0146AD-509A-4011-A792-DF5D96DD57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F83837C-AB0B-414C-BA1E-9760D68AB4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36EC8A4-7BC1-4476-BC05-EC534BA6758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4FD8D21-0080-4266-B40E-8B071D2F73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1CC3CE3-3060-4D80-B691-80E0DAA45ED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76BD06D-49BB-4FBE-8F0C-82B4D9711A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4B4A02B-8F3C-4239-8B74-D95AB122BAA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72608"/>
        <c:axId val="636373000"/>
      </c:lineChart>
      <c:dateAx>
        <c:axId val="63637260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3000"/>
        <c:crosses val="autoZero"/>
        <c:auto val="1"/>
        <c:lblOffset val="100"/>
        <c:baseTimeUnit val="months"/>
      </c:dateAx>
      <c:valAx>
        <c:axId val="6363730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2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9.46969696969697E-4"/>
                  <c:y val="-2.666666666666666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1E-3"/>
                  <c:y val="-5.3333333333333826E-3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44704"/>
        <c:axId val="496345096"/>
      </c:lineChart>
      <c:dateAx>
        <c:axId val="49634470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45096"/>
        <c:crosses val="autoZero"/>
        <c:auto val="1"/>
        <c:lblOffset val="100"/>
        <c:baseTimeUnit val="months"/>
      </c:dateAx>
      <c:valAx>
        <c:axId val="4963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73784"/>
        <c:axId val="636374176"/>
      </c:lineChart>
      <c:dateAx>
        <c:axId val="63637378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4176"/>
        <c:crosses val="autoZero"/>
        <c:auto val="1"/>
        <c:lblOffset val="100"/>
        <c:baseTimeUnit val="months"/>
      </c:dateAx>
      <c:valAx>
        <c:axId val="6363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C6A1BE0-C786-4DD4-93D4-465C5651FF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74599D0-4A33-49F3-ABD8-775D1DF7F6A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0AC8F9C-F8FA-4AA3-B97C-B29BFF6940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92FAFAD-FEC5-4A75-B009-A7BC664C87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20DE225-6665-4ECA-9AAE-E0C3CB9125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7F54894-08E6-41BF-96F6-7E3960A2AF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AAAA203-8B39-4D0B-BED6-111D834130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73B7318-11FC-4B81-B218-41FEFC33740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7B2C7F2-8158-4185-8031-FE570B46EA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92B0014-70CA-440D-A85F-616DA5D3C7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FFA604A-D6E7-4AED-89AC-1F6AD6D65D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6CFCF51-AD84-4A2E-ABE9-E8B76EF2E86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76136"/>
        <c:axId val="636376528"/>
      </c:lineChart>
      <c:dateAx>
        <c:axId val="6363761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6528"/>
        <c:crosses val="autoZero"/>
        <c:auto val="1"/>
        <c:lblOffset val="100"/>
        <c:baseTimeUnit val="months"/>
      </c:dateAx>
      <c:valAx>
        <c:axId val="6363765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761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38144"/>
        <c:axId val="496238536"/>
      </c:lineChart>
      <c:dateAx>
        <c:axId val="49623814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38536"/>
        <c:crosses val="autoZero"/>
        <c:auto val="1"/>
        <c:lblOffset val="100"/>
        <c:baseTimeUnit val="months"/>
      </c:dateAx>
      <c:valAx>
        <c:axId val="4962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2444BF2-CC45-4598-A51B-B84E913FF3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5B772F-A16F-4B09-BAD4-E44E843771B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259A50E-96FC-400E-B3D2-21845ED457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F513E65-C319-413B-A260-876E09D688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DC65BB-E15A-4142-8EDF-81CA0DC7DC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C935D61-311D-4A1E-8F99-A51905C38C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FDA3F2E-3F71-4400-8B29-C065C03565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A84C4B1-B4F8-43A1-B5A1-4CE1A692165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DA9028B-1166-467F-AC56-5A83C23847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038312D-F30F-439D-B0E6-1CA6BEFEEA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72C5731-E659-40B9-AD5F-B1623A4BCF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1D877CF-F5D2-4569-BA98-44179A275B3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55464"/>
        <c:axId val="636055856"/>
      </c:lineChart>
      <c:dateAx>
        <c:axId val="63605546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55856"/>
        <c:crosses val="autoZero"/>
        <c:auto val="1"/>
        <c:lblOffset val="100"/>
        <c:baseTimeUnit val="months"/>
      </c:dateAx>
      <c:valAx>
        <c:axId val="636055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55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0416666666666666E-2"/>
                  <c:y val="-2.93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75D6847B-4D87-46E9-AD6A-C0DD7327AA4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56640"/>
        <c:axId val="636057032"/>
      </c:lineChart>
      <c:dateAx>
        <c:axId val="63605664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57032"/>
        <c:crosses val="autoZero"/>
        <c:auto val="1"/>
        <c:lblOffset val="100"/>
        <c:baseTimeUnit val="months"/>
      </c:dateAx>
      <c:valAx>
        <c:axId val="6360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1273DB8-6CEC-444C-8AFD-FC37EE316F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EAB9505-874C-45FC-A61F-C12942B693A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469FCC6-EDD3-4D2C-8FC5-87FD6345E1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0FAF821-279A-4026-A09C-FB9CDA9354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A511080-0EFC-487C-9598-45EBFB3847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C81E526-5FCB-4803-BF48-97B5CD1968D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A6FC63E-EE28-4853-B8FE-7C3956F29E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8D23713-6C44-474A-92C9-8801CEA978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54405B1-4872-45C9-BC4C-6B08B768320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FC85983-9FFC-4794-9245-F4BD09205D2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02FEA7E-F63F-4ED1-BCEC-1801B01E0A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93A562C-721C-4C70-B73F-FABF2D18DC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58208"/>
        <c:axId val="636058600"/>
      </c:lineChart>
      <c:dateAx>
        <c:axId val="63605820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58600"/>
        <c:crosses val="autoZero"/>
        <c:auto val="1"/>
        <c:lblOffset val="100"/>
        <c:baseTimeUnit val="months"/>
      </c:dateAx>
      <c:valAx>
        <c:axId val="6360586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58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70112"/>
        <c:axId val="751770504"/>
      </c:lineChart>
      <c:dateAx>
        <c:axId val="75177011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70504"/>
        <c:crosses val="autoZero"/>
        <c:auto val="1"/>
        <c:lblOffset val="100"/>
        <c:baseTimeUnit val="months"/>
      </c:dateAx>
      <c:valAx>
        <c:axId val="7517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18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48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61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68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89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82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60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8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140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89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85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32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#DIV/0!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100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41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88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D4" sqref="D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17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61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16</v>
      </c>
      <c r="D3" s="73">
        <f>WEEKNUM(DATE,2)-WEEKNUM(DATE(YEAR(DATE),MONTH(DATE),1),2)+1</f>
        <v>2</v>
      </c>
    </row>
    <row r="4" spans="1:4">
      <c r="C4" s="8" t="s">
        <v>19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723</v>
      </c>
      <c r="C3" s="48" t="s">
        <v>81</v>
      </c>
      <c r="D3" s="52">
        <v>100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724</v>
      </c>
      <c r="C4" s="46" t="s">
        <v>66</v>
      </c>
      <c r="D4" s="47"/>
      <c r="E4" s="47"/>
      <c r="F4" s="47"/>
      <c r="G4" s="90">
        <f>ROUND(D3/12*MONTH,0)</f>
        <v>17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725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655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675</v>
      </c>
      <c r="B9" s="64" t="s">
        <v>656</v>
      </c>
      <c r="C9" s="4" t="s">
        <v>691</v>
      </c>
      <c r="D9" s="4" t="s">
        <v>692</v>
      </c>
      <c r="E9" s="4" t="str">
        <f>CONCATENATE(YEAR,":",MONTH,":",WEEK,":",DAY,":",$A9)</f>
        <v>2016:2:2:7:TAO_3_E_ZL</v>
      </c>
      <c r="F9" s="4">
        <f>MATCH($E9,REPORT_DATA_BY_COMP!$A:$A,0)</f>
        <v>443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17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676</v>
      </c>
      <c r="B10" s="64" t="s">
        <v>657</v>
      </c>
      <c r="C10" s="4" t="s">
        <v>693</v>
      </c>
      <c r="D10" s="4" t="s">
        <v>694</v>
      </c>
      <c r="E10" s="4" t="str">
        <f>CONCATENATE(YEAR,":",MONTH,":",WEEK,":",DAY,":",$A10)</f>
        <v>2016:2:2:7:TAO_3_E</v>
      </c>
      <c r="F10" s="4">
        <f>MATCH($E10,REPORT_DATA_BY_COMP!$A:$A,0)</f>
        <v>442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677</v>
      </c>
      <c r="B11" s="64" t="s">
        <v>658</v>
      </c>
      <c r="C11" s="4" t="s">
        <v>695</v>
      </c>
      <c r="D11" s="4" t="s">
        <v>696</v>
      </c>
      <c r="E11" s="4" t="str">
        <f>CONCATENATE(YEAR,":",MONTH,":",WEEK,":",DAY,":",$A11)</f>
        <v>2016:2:2:7:TAO_4_E</v>
      </c>
      <c r="F11" s="4">
        <f>MATCH($E11,REPORT_DATA_BY_COMP!$A:$A,0)</f>
        <v>444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7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8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678</v>
      </c>
      <c r="B12" s="64" t="s">
        <v>659</v>
      </c>
      <c r="C12" s="4" t="s">
        <v>697</v>
      </c>
      <c r="D12" s="4" t="s">
        <v>698</v>
      </c>
      <c r="E12" s="4" t="str">
        <f>CONCATENATE(YEAR,":",MONTH,":",WEEK,":",DAY,":",$A12)</f>
        <v>2016:2:2:7:TAO_4_S</v>
      </c>
      <c r="F12" s="4">
        <f>MATCH($E12,REPORT_DATA_BY_COMP!$A:$A,0)</f>
        <v>445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32</v>
      </c>
      <c r="R12" s="11">
        <f>IFERROR(INDEX(REPORT_DATA_BY_COMP!$A:$AH,$F12,MATCH(R$7,REPORT_DATA_BY_COMP!$A$1:$AH$1,0)), "")</f>
        <v>10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3</v>
      </c>
      <c r="U12" s="11">
        <f>IFERROR(INDEX(REPORT_DATA_BY_COMP!$A:$AH,$F12,MATCH(U$7,REPORT_DATA_BY_COMP!$A$1:$AH$1,0)), "")</f>
        <v>4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14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21</v>
      </c>
      <c r="O13" s="12">
        <f t="shared" si="0"/>
        <v>3</v>
      </c>
      <c r="P13" s="12">
        <f t="shared" si="0"/>
        <v>8</v>
      </c>
      <c r="Q13" s="12">
        <f t="shared" si="0"/>
        <v>60</v>
      </c>
      <c r="R13" s="12">
        <f t="shared" si="0"/>
        <v>22</v>
      </c>
      <c r="S13" s="12">
        <f t="shared" si="0"/>
        <v>0</v>
      </c>
      <c r="T13" s="12">
        <f t="shared" si="0"/>
        <v>13</v>
      </c>
      <c r="U13" s="12">
        <f t="shared" si="0"/>
        <v>8</v>
      </c>
      <c r="V13" s="12">
        <f t="shared" si="0"/>
        <v>0</v>
      </c>
    </row>
    <row r="14" spans="1:22">
      <c r="A14" s="22"/>
      <c r="B14" s="13" t="s">
        <v>660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679</v>
      </c>
      <c r="B15" s="64" t="s">
        <v>661</v>
      </c>
      <c r="C15" s="4" t="s">
        <v>699</v>
      </c>
      <c r="D15" s="4" t="s">
        <v>700</v>
      </c>
      <c r="E15" s="4" t="str">
        <f>CONCATENATE(YEAR,":",MONTH,":",WEEK,":",DAY,":",$A15)</f>
        <v>2016:2:2:7:TAO_2_E</v>
      </c>
      <c r="F15" s="4">
        <f>MATCH($E15,REPORT_DATA_BY_COMP!$A:$A,0)</f>
        <v>440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5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8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2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680</v>
      </c>
      <c r="B16" s="64" t="s">
        <v>662</v>
      </c>
      <c r="C16" s="4" t="s">
        <v>701</v>
      </c>
      <c r="D16" s="4" t="s">
        <v>702</v>
      </c>
      <c r="E16" s="4" t="str">
        <f>CONCATENATE(YEAR,":",MONTH,":",WEEK,":",DAY,":",$A16)</f>
        <v>2016:2:2:7:TAO_1_A</v>
      </c>
      <c r="F16" s="4">
        <f>MATCH($E16,REPORT_DATA_BY_COMP!$A:$A,0)</f>
        <v>438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2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7" t="s">
        <v>681</v>
      </c>
      <c r="B17" s="64" t="s">
        <v>663</v>
      </c>
      <c r="C17" s="4" t="s">
        <v>703</v>
      </c>
      <c r="D17" s="4" t="s">
        <v>704</v>
      </c>
      <c r="E17" s="4" t="str">
        <f>CONCATENATE(YEAR,":",MONTH,":",WEEK,":",DAY,":",$A17)</f>
        <v>2016:2:2:7:TAO_1_B</v>
      </c>
      <c r="F17" s="4">
        <f>MATCH($E17,REPORT_DATA_BY_COMP!$A:$A,0)</f>
        <v>439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6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7" t="s">
        <v>682</v>
      </c>
      <c r="B18" s="64" t="s">
        <v>664</v>
      </c>
      <c r="C18" s="4" t="s">
        <v>705</v>
      </c>
      <c r="D18" s="4" t="s">
        <v>706</v>
      </c>
      <c r="E18" s="4" t="str">
        <f>CONCATENATE(YEAR,":",MONTH,":",WEEK,":",DAY,":",$A18)</f>
        <v>2016:2:2:7:TAO_2_S</v>
      </c>
      <c r="F18" s="4">
        <f>MATCH($E18,REPORT_DATA_BY_COMP!$A:$A,0)</f>
        <v>441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0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3</v>
      </c>
      <c r="U18" s="11">
        <f>IFERROR(INDEX(REPORT_DATA_BY_COMP!$A:$AH,$F18,MATCH(U$7,REPORT_DATA_BY_COMP!$A$1:$AH$1,0)), "")</f>
        <v>3</v>
      </c>
      <c r="V18" s="11">
        <f>IFERROR(INDEX(REPORT_DATA_BY_COMP!$A:$AH,$F18,MATCH(V$7,REPORT_DATA_BY_COMP!$A$1:$AH$1,0)), "")</f>
        <v>0</v>
      </c>
    </row>
    <row r="19" spans="1:22">
      <c r="A19" s="27" t="s">
        <v>683</v>
      </c>
      <c r="B19" s="64" t="s">
        <v>665</v>
      </c>
      <c r="C19" s="4" t="s">
        <v>707</v>
      </c>
      <c r="D19" s="4" t="s">
        <v>708</v>
      </c>
      <c r="E19" s="4" t="str">
        <f>CONCATENATE(YEAR,":",MONTH,":",WEEK,":",DAY,":",$A19)</f>
        <v>2016:2:2:7:GUISHAN_E</v>
      </c>
      <c r="F19" s="4">
        <f>MATCH($E19,REPORT_DATA_BY_COMP!$A:$A,0)</f>
        <v>400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0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3</v>
      </c>
      <c r="Q19" s="11">
        <f>IFERROR(INDEX(REPORT_DATA_BY_COMP!$A:$AH,$F19,MATCH(Q$7,REPORT_DATA_BY_COMP!$A$1:$AH$1,0)), "")</f>
        <v>17</v>
      </c>
      <c r="R19" s="11">
        <f>IFERROR(INDEX(REPORT_DATA_BY_COMP!$A:$AH,$F19,MATCH(R$7,REPORT_DATA_BY_COMP!$A$1:$AH$1,0)), "")</f>
        <v>6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22"/>
      <c r="B20" s="9" t="s">
        <v>22</v>
      </c>
      <c r="C20" s="12"/>
      <c r="D20" s="12"/>
      <c r="E20" s="10"/>
      <c r="F20" s="10"/>
      <c r="G20" s="12">
        <f>SUM(G15:G19)</f>
        <v>1</v>
      </c>
      <c r="H20" s="12">
        <f t="shared" ref="H20:V20" si="1">SUM(H15:H19)</f>
        <v>1</v>
      </c>
      <c r="I20" s="12">
        <f t="shared" si="1"/>
        <v>4</v>
      </c>
      <c r="J20" s="12">
        <f t="shared" si="1"/>
        <v>3</v>
      </c>
      <c r="K20" s="12">
        <f t="shared" si="1"/>
        <v>0</v>
      </c>
      <c r="L20" s="12">
        <f t="shared" si="1"/>
        <v>0</v>
      </c>
      <c r="M20" s="12">
        <f t="shared" si="1"/>
        <v>0</v>
      </c>
      <c r="N20" s="12">
        <f t="shared" si="1"/>
        <v>18</v>
      </c>
      <c r="O20" s="12">
        <f t="shared" si="1"/>
        <v>9</v>
      </c>
      <c r="P20" s="12">
        <f t="shared" si="1"/>
        <v>19</v>
      </c>
      <c r="Q20" s="12">
        <f t="shared" si="1"/>
        <v>44</v>
      </c>
      <c r="R20" s="12">
        <f t="shared" si="1"/>
        <v>13</v>
      </c>
      <c r="S20" s="12">
        <f t="shared" si="1"/>
        <v>2</v>
      </c>
      <c r="T20" s="12">
        <f t="shared" si="1"/>
        <v>10</v>
      </c>
      <c r="U20" s="12">
        <f t="shared" si="1"/>
        <v>5</v>
      </c>
      <c r="V20" s="12">
        <f t="shared" si="1"/>
        <v>0</v>
      </c>
    </row>
    <row r="21" spans="1:22">
      <c r="A21" s="22"/>
      <c r="B21" s="13" t="s">
        <v>666</v>
      </c>
      <c r="C21" s="6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>
      <c r="A22" s="27" t="s">
        <v>684</v>
      </c>
      <c r="B22" s="64" t="s">
        <v>667</v>
      </c>
      <c r="C22" s="4" t="s">
        <v>709</v>
      </c>
      <c r="D22" s="4" t="s">
        <v>710</v>
      </c>
      <c r="E22" s="4" t="str">
        <f>CONCATENATE(YEAR,":",MONTH,":",WEEK,":",DAY,":",$A22)</f>
        <v>2016:2:2:7:BADE_A_E</v>
      </c>
      <c r="F22" s="4">
        <f>MATCH($E22,REPORT_DATA_BY_COMP!$A:$A,0)</f>
        <v>391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6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6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2</v>
      </c>
      <c r="T22" s="11">
        <f>IFERROR(INDEX(REPORT_DATA_BY_COMP!$A:$AH,$F22,MATCH(T$7,REPORT_DATA_BY_COMP!$A$1:$AH$1,0)), "")</f>
        <v>8</v>
      </c>
      <c r="U22" s="11">
        <f>IFERROR(INDEX(REPORT_DATA_BY_COMP!$A:$AH,$F22,MATCH(U$7,REPORT_DATA_BY_COMP!$A$1:$AH$1,0)), "")</f>
        <v>6</v>
      </c>
      <c r="V22" s="11">
        <f>IFERROR(INDEX(REPORT_DATA_BY_COMP!$A:$AH,$F22,MATCH(V$7,REPORT_DATA_BY_COMP!$A$1:$AH$1,0)), "")</f>
        <v>0</v>
      </c>
    </row>
    <row r="23" spans="1:22">
      <c r="A23" s="27" t="s">
        <v>685</v>
      </c>
      <c r="B23" s="64" t="s">
        <v>668</v>
      </c>
      <c r="C23" s="4" t="s">
        <v>711</v>
      </c>
      <c r="D23" s="4" t="s">
        <v>712</v>
      </c>
      <c r="E23" s="4" t="str">
        <f>CONCATENATE(YEAR,":",MONTH,":",WEEK,":",DAY,":",$A23)</f>
        <v>2016:2:2:7:BADE_B_E</v>
      </c>
      <c r="F23" s="4">
        <f>MATCH($E23,REPORT_DATA_BY_COMP!$A:$A,0)</f>
        <v>392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0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1</v>
      </c>
      <c r="M23" s="11">
        <f>IFERROR(INDEX(REPORT_DATA_BY_COMP!$A:$AH,$F23,MATCH(M$7,REPORT_DATA_BY_COMP!$A$1:$AH$1,0)), "")</f>
        <v>1</v>
      </c>
      <c r="N23" s="11">
        <f>IFERROR(INDEX(REPORT_DATA_BY_COMP!$A:$AH,$F23,MATCH(N$7,REPORT_DATA_BY_COMP!$A$1:$AH$1,0)), "")</f>
        <v>5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2</v>
      </c>
      <c r="R23" s="11">
        <f>IFERROR(INDEX(REPORT_DATA_BY_COMP!$A:$AH,$F23,MATCH(R$7,REPORT_DATA_BY_COMP!$A$1:$AH$1,0)), "")</f>
        <v>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6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7" t="s">
        <v>686</v>
      </c>
      <c r="B24" s="64" t="s">
        <v>669</v>
      </c>
      <c r="C24" s="4" t="s">
        <v>713</v>
      </c>
      <c r="D24" s="4" t="s">
        <v>714</v>
      </c>
      <c r="E24" s="4" t="str">
        <f>CONCATENATE(YEAR,":",MONTH,":",WEEK,":",DAY,":",$A24)</f>
        <v>2016:2:2:7:BADE_S</v>
      </c>
      <c r="F24" s="4">
        <f>MATCH($E24,REPORT_DATA_BY_COMP!$A:$A,0)</f>
        <v>393</v>
      </c>
      <c r="G24" s="11">
        <f>IFERROR(INDEX(REPORT_DATA_BY_COMP!$A:$AH,$F24,MATCH(G$7,REPORT_DATA_BY_COMP!$A$1:$AH$1,0)), "")</f>
        <v>1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0</v>
      </c>
      <c r="J24" s="11">
        <f>IFERROR(INDEX(REPORT_DATA_BY_COMP!$A:$AH,$F24,MATCH(J$7,REPORT_DATA_BY_COMP!$A$1:$AH$1,0)), "")</f>
        <v>7</v>
      </c>
      <c r="K24" s="11">
        <f>IFERROR(INDEX(REPORT_DATA_BY_COMP!$A:$AH,$F24,MATCH(K$7,REPORT_DATA_BY_COMP!$A$1:$AH$1,0)), "")</f>
        <v>1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8</v>
      </c>
      <c r="O24" s="11">
        <f>IFERROR(INDEX(REPORT_DATA_BY_COMP!$A:$AH,$F24,MATCH(O$7,REPORT_DATA_BY_COMP!$A$1:$AH$1,0)), "")</f>
        <v>7</v>
      </c>
      <c r="P24" s="11">
        <f>IFERROR(INDEX(REPORT_DATA_BY_COMP!$A:$AH,$F24,MATCH(P$7,REPORT_DATA_BY_COMP!$A$1:$AH$1,0)), "")</f>
        <v>4</v>
      </c>
      <c r="Q24" s="11">
        <f>IFERROR(INDEX(REPORT_DATA_BY_COMP!$A:$AH,$F24,MATCH(Q$7,REPORT_DATA_BY_COMP!$A$1:$AH$1,0)), "")</f>
        <v>10</v>
      </c>
      <c r="R24" s="11">
        <f>IFERROR(INDEX(REPORT_DATA_BY_COMP!$A:$AH,$F24,MATCH(R$7,REPORT_DATA_BY_COMP!$A$1:$AH$1,0)), "")</f>
        <v>11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2</v>
      </c>
      <c r="U24" s="11">
        <f>IFERROR(INDEX(REPORT_DATA_BY_COMP!$A:$AH,$F24,MATCH(U$7,REPORT_DATA_BY_COMP!$A$1:$AH$1,0)), "")</f>
        <v>1</v>
      </c>
      <c r="V24" s="11">
        <f>IFERROR(INDEX(REPORT_DATA_BY_COMP!$A:$AH,$F24,MATCH(V$7,REPORT_DATA_BY_COMP!$A$1:$AH$1,0)), "")</f>
        <v>0</v>
      </c>
    </row>
    <row r="25" spans="1:22">
      <c r="A25" s="27" t="s">
        <v>687</v>
      </c>
      <c r="B25" s="64" t="s">
        <v>670</v>
      </c>
      <c r="C25" s="4" t="s">
        <v>715</v>
      </c>
      <c r="D25" s="4" t="s">
        <v>716</v>
      </c>
      <c r="E25" s="4" t="str">
        <f>CONCATENATE(YEAR,":",MONTH,":",WEEK,":",DAY,":",$A25)</f>
        <v>2016:2:2:7:LONGTAN_E</v>
      </c>
      <c r="F25" s="4">
        <f>MATCH($E25,REPORT_DATA_BY_COMP!$A:$A,0)</f>
        <v>411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2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3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3</v>
      </c>
      <c r="R25" s="11">
        <f>IFERROR(INDEX(REPORT_DATA_BY_COMP!$A:$AH,$F25,MATCH(R$7,REPORT_DATA_BY_COMP!$A$1:$AH$1,0)), "")</f>
        <v>1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6</v>
      </c>
      <c r="U25" s="11">
        <f>IFERROR(INDEX(REPORT_DATA_BY_COMP!$A:$AH,$F25,MATCH(U$7,REPORT_DATA_BY_COMP!$A$1:$AH$1,0)), "")</f>
        <v>2</v>
      </c>
      <c r="V25" s="11">
        <f>IFERROR(INDEX(REPORT_DATA_BY_COMP!$A:$AH,$F25,MATCH(V$7,REPORT_DATA_BY_COMP!$A$1:$AH$1,0)), "")</f>
        <v>0</v>
      </c>
    </row>
    <row r="26" spans="1:22">
      <c r="A26" s="22"/>
      <c r="B26" s="9" t="s">
        <v>22</v>
      </c>
      <c r="C26" s="12"/>
      <c r="D26" s="12"/>
      <c r="E26" s="10"/>
      <c r="F26" s="10"/>
      <c r="G26" s="12">
        <f>SUM(G22:G25)</f>
        <v>1</v>
      </c>
      <c r="H26" s="12">
        <f t="shared" ref="H26:V26" si="2">SUM(H22:H25)</f>
        <v>0</v>
      </c>
      <c r="I26" s="12">
        <f t="shared" si="2"/>
        <v>0</v>
      </c>
      <c r="J26" s="12">
        <f t="shared" si="2"/>
        <v>13</v>
      </c>
      <c r="K26" s="12">
        <f t="shared" si="2"/>
        <v>1</v>
      </c>
      <c r="L26" s="12">
        <f t="shared" si="2"/>
        <v>1</v>
      </c>
      <c r="M26" s="12">
        <f t="shared" si="2"/>
        <v>1</v>
      </c>
      <c r="N26" s="12">
        <f t="shared" si="2"/>
        <v>23</v>
      </c>
      <c r="O26" s="12">
        <f t="shared" si="2"/>
        <v>13</v>
      </c>
      <c r="P26" s="12">
        <f t="shared" si="2"/>
        <v>20</v>
      </c>
      <c r="Q26" s="12">
        <f t="shared" si="2"/>
        <v>21</v>
      </c>
      <c r="R26" s="12">
        <f t="shared" si="2"/>
        <v>19</v>
      </c>
      <c r="S26" s="12">
        <f t="shared" si="2"/>
        <v>2</v>
      </c>
      <c r="T26" s="12">
        <f t="shared" si="2"/>
        <v>22</v>
      </c>
      <c r="U26" s="12">
        <f t="shared" si="2"/>
        <v>9</v>
      </c>
      <c r="V26" s="12">
        <f t="shared" si="2"/>
        <v>0</v>
      </c>
    </row>
    <row r="27" spans="1:22">
      <c r="A27" s="22"/>
      <c r="B27" s="13" t="s">
        <v>671</v>
      </c>
      <c r="C27" s="6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>
      <c r="A28" s="27" t="s">
        <v>688</v>
      </c>
      <c r="B28" s="64" t="s">
        <v>672</v>
      </c>
      <c r="C28" s="4" t="s">
        <v>717</v>
      </c>
      <c r="D28" s="4" t="s">
        <v>718</v>
      </c>
      <c r="E28" s="4" t="str">
        <f>CONCATENATE(YEAR,":",MONTH,":",WEEK,":",DAY,":",$A28)</f>
        <v>2016:2:2:7:ZHONGLI_1_E</v>
      </c>
      <c r="F28" s="4">
        <f>MATCH($E28,REPORT_DATA_BY_COMP!$A:$A,0)</f>
        <v>478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2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13</v>
      </c>
      <c r="O28" s="11">
        <f>IFERROR(INDEX(REPORT_DATA_BY_COMP!$A:$AH,$F28,MATCH(O$7,REPORT_DATA_BY_COMP!$A$1:$AH$1,0)), "")</f>
        <v>0</v>
      </c>
      <c r="P28" s="11">
        <f>IFERROR(INDEX(REPORT_DATA_BY_COMP!$A:$AH,$F28,MATCH(P$7,REPORT_DATA_BY_COMP!$A$1:$AH$1,0)), "")</f>
        <v>3</v>
      </c>
      <c r="Q28" s="11">
        <f>IFERROR(INDEX(REPORT_DATA_BY_COMP!$A:$AH,$F28,MATCH(Q$7,REPORT_DATA_BY_COMP!$A$1:$AH$1,0)), "")</f>
        <v>3</v>
      </c>
      <c r="R28" s="11">
        <f>IFERROR(INDEX(REPORT_DATA_BY_COMP!$A:$AH,$F28,MATCH(R$7,REPORT_DATA_BY_COMP!$A$1:$AH$1,0)), "")</f>
        <v>5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4</v>
      </c>
      <c r="U28" s="11">
        <f>IFERROR(INDEX(REPORT_DATA_BY_COMP!$A:$AH,$F28,MATCH(U$7,REPORT_DATA_BY_COMP!$A$1:$AH$1,0)), "")</f>
        <v>1</v>
      </c>
      <c r="V28" s="11">
        <f>IFERROR(INDEX(REPORT_DATA_BY_COMP!$A:$AH,$F28,MATCH(V$7,REPORT_DATA_BY_COMP!$A$1:$AH$1,0)), "")</f>
        <v>0</v>
      </c>
    </row>
    <row r="29" spans="1:22">
      <c r="A29" s="27" t="s">
        <v>689</v>
      </c>
      <c r="B29" s="64" t="s">
        <v>673</v>
      </c>
      <c r="C29" s="4" t="s">
        <v>719</v>
      </c>
      <c r="D29" s="4" t="s">
        <v>720</v>
      </c>
      <c r="E29" s="4" t="str">
        <f>CONCATENATE(YEAR,":",MONTH,":",WEEK,":",DAY,":",$A29)</f>
        <v>2016:2:2:7:ZHONGLI_1_S</v>
      </c>
      <c r="F29" s="4">
        <f>MATCH($E29,REPORT_DATA_BY_COMP!$A:$A,0)</f>
        <v>479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0</v>
      </c>
      <c r="J29" s="11">
        <f>IFERROR(INDEX(REPORT_DATA_BY_COMP!$A:$AH,$F29,MATCH(J$7,REPORT_DATA_BY_COMP!$A$1:$AH$1,0)), "")</f>
        <v>1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2</v>
      </c>
      <c r="O29" s="11">
        <f>IFERROR(INDEX(REPORT_DATA_BY_COMP!$A:$AH,$F29,MATCH(O$7,REPORT_DATA_BY_COMP!$A$1:$AH$1,0)), "")</f>
        <v>2</v>
      </c>
      <c r="P29" s="11">
        <f>IFERROR(INDEX(REPORT_DATA_BY_COMP!$A:$AH,$F29,MATCH(P$7,REPORT_DATA_BY_COMP!$A$1:$AH$1,0)), "")</f>
        <v>2</v>
      </c>
      <c r="Q29" s="11">
        <f>IFERROR(INDEX(REPORT_DATA_BY_COMP!$A:$AH,$F29,MATCH(Q$7,REPORT_DATA_BY_COMP!$A$1:$AH$1,0)), "")</f>
        <v>11</v>
      </c>
      <c r="R29" s="11">
        <f>IFERROR(INDEX(REPORT_DATA_BY_COMP!$A:$AH,$F29,MATCH(R$7,REPORT_DATA_BY_COMP!$A$1:$AH$1,0)), "")</f>
        <v>7</v>
      </c>
      <c r="S29" s="11">
        <f>IFERROR(INDEX(REPORT_DATA_BY_COMP!$A:$AH,$F29,MATCH(S$7,REPORT_DATA_BY_COMP!$A$1:$AH$1,0)), "")</f>
        <v>1</v>
      </c>
      <c r="T29" s="11">
        <f>IFERROR(INDEX(REPORT_DATA_BY_COMP!$A:$AH,$F29,MATCH(T$7,REPORT_DATA_BY_COMP!$A$1:$AH$1,0)), "")</f>
        <v>2</v>
      </c>
      <c r="U29" s="11">
        <f>IFERROR(INDEX(REPORT_DATA_BY_COMP!$A:$AH,$F29,MATCH(U$7,REPORT_DATA_BY_COMP!$A$1:$AH$1,0)), "")</f>
        <v>1</v>
      </c>
      <c r="V29" s="11">
        <f>IFERROR(INDEX(REPORT_DATA_BY_COMP!$A:$AH,$F29,MATCH(V$7,REPORT_DATA_BY_COMP!$A$1:$AH$1,0)), "")</f>
        <v>0</v>
      </c>
    </row>
    <row r="30" spans="1:22">
      <c r="A30" s="27" t="s">
        <v>690</v>
      </c>
      <c r="B30" s="64" t="s">
        <v>674</v>
      </c>
      <c r="C30" s="4" t="s">
        <v>721</v>
      </c>
      <c r="D30" s="4" t="s">
        <v>722</v>
      </c>
      <c r="E30" s="4" t="str">
        <f>CONCATENATE(YEAR,":",MONTH,":",WEEK,":",DAY,":",$A30)</f>
        <v>2016:2:2:7:ZHONGLI_2_E</v>
      </c>
      <c r="F30" s="4">
        <f>MATCH($E30,REPORT_DATA_BY_COMP!$A:$A,0)</f>
        <v>480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0</v>
      </c>
      <c r="J30" s="11">
        <f>IFERROR(INDEX(REPORT_DATA_BY_COMP!$A:$AH,$F30,MATCH(J$7,REPORT_DATA_BY_COMP!$A$1:$AH$1,0)), "")</f>
        <v>2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3</v>
      </c>
      <c r="O30" s="11">
        <f>IFERROR(INDEX(REPORT_DATA_BY_COMP!$A:$AH,$F30,MATCH(O$7,REPORT_DATA_BY_COMP!$A$1:$AH$1,0)), "")</f>
        <v>1</v>
      </c>
      <c r="P30" s="11">
        <f>IFERROR(INDEX(REPORT_DATA_BY_COMP!$A:$AH,$F30,MATCH(P$7,REPORT_DATA_BY_COMP!$A$1:$AH$1,0)), "")</f>
        <v>5</v>
      </c>
      <c r="Q30" s="11">
        <f>IFERROR(INDEX(REPORT_DATA_BY_COMP!$A:$AH,$F30,MATCH(Q$7,REPORT_DATA_BY_COMP!$A$1:$AH$1,0)), "")</f>
        <v>6</v>
      </c>
      <c r="R30" s="11">
        <f>IFERROR(INDEX(REPORT_DATA_BY_COMP!$A:$AH,$F30,MATCH(R$7,REPORT_DATA_BY_COMP!$A$1:$AH$1,0)), "")</f>
        <v>2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2</v>
      </c>
      <c r="U30" s="11">
        <f>IFERROR(INDEX(REPORT_DATA_BY_COMP!$A:$AH,$F30,MATCH(U$7,REPORT_DATA_BY_COMP!$A$1:$AH$1,0)), "")</f>
        <v>0</v>
      </c>
      <c r="V30" s="11">
        <f>IFERROR(INDEX(REPORT_DATA_BY_COMP!$A:$AH,$F30,MATCH(V$7,REPORT_DATA_BY_COMP!$A$1:$AH$1,0)), "")</f>
        <v>0</v>
      </c>
    </row>
    <row r="31" spans="1:22">
      <c r="A31" s="65"/>
      <c r="B31" s="9" t="s">
        <v>22</v>
      </c>
      <c r="C31" s="12"/>
      <c r="D31" s="10"/>
      <c r="E31" s="10"/>
      <c r="F31" s="10"/>
      <c r="G31" s="12">
        <f>SUM(G28:G30)</f>
        <v>0</v>
      </c>
      <c r="H31" s="12">
        <f t="shared" ref="H31:V31" si="3">SUM(H28:H30)</f>
        <v>0</v>
      </c>
      <c r="I31" s="12">
        <f t="shared" si="3"/>
        <v>2</v>
      </c>
      <c r="J31" s="12">
        <f t="shared" si="3"/>
        <v>5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18</v>
      </c>
      <c r="O31" s="12">
        <f t="shared" si="3"/>
        <v>3</v>
      </c>
      <c r="P31" s="12">
        <f t="shared" si="3"/>
        <v>10</v>
      </c>
      <c r="Q31" s="12">
        <f t="shared" si="3"/>
        <v>20</v>
      </c>
      <c r="R31" s="12">
        <f t="shared" si="3"/>
        <v>14</v>
      </c>
      <c r="S31" s="12">
        <f t="shared" si="3"/>
        <v>1</v>
      </c>
      <c r="T31" s="12">
        <f t="shared" si="3"/>
        <v>8</v>
      </c>
      <c r="U31" s="12">
        <f t="shared" si="3"/>
        <v>2</v>
      </c>
      <c r="V31" s="12">
        <f t="shared" si="3"/>
        <v>0</v>
      </c>
    </row>
    <row r="32" spans="1:22">
      <c r="A32" s="59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0"/>
    </row>
    <row r="33" spans="1:22">
      <c r="A33" s="59"/>
      <c r="B33" s="13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>
      <c r="A34" s="8" t="s">
        <v>48</v>
      </c>
      <c r="B34" s="30" t="s">
        <v>42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3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15</v>
      </c>
      <c r="J34" s="11">
        <f>IFERROR(INDEX(REPORT_DATA_BY_ZONE!$A:$AG,$F34,MATCH(J$7,REPORT_DATA_BY_ZONE!$A$1:$AG$1,0)), "")</f>
        <v>32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1</v>
      </c>
      <c r="M34" s="19">
        <f>IFERROR(INDEX(REPORT_DATA_BY_ZONE!$A:$AG,$F34,MATCH(M$7,REPORT_DATA_BY_ZONE!$A$1:$AG$1,0)), "")</f>
        <v>1</v>
      </c>
      <c r="N34" s="19">
        <f>IFERROR(INDEX(REPORT_DATA_BY_ZONE!$A:$AG,$F34,MATCH(N$7,REPORT_DATA_BY_ZONE!$A$1:$AG$1,0)), "")</f>
        <v>82</v>
      </c>
      <c r="O34" s="19">
        <f>IFERROR(INDEX(REPORT_DATA_BY_ZONE!$A:$AG,$F34,MATCH(O$7,REPORT_DATA_BY_ZONE!$A$1:$AG$1,0)), "")</f>
        <v>15</v>
      </c>
      <c r="P34" s="19">
        <f>IFERROR(INDEX(REPORT_DATA_BY_ZONE!$A:$AG,$F34,MATCH(P$7,REPORT_DATA_BY_ZONE!$A$1:$AG$1,0)), "")</f>
        <v>85</v>
      </c>
      <c r="Q34" s="19">
        <f>IFERROR(INDEX(REPORT_DATA_BY_ZONE!$A:$AG,$F34,MATCH(Q$7,REPORT_DATA_BY_ZONE!$A$1:$AG$1,0)), "")</f>
        <v>171</v>
      </c>
      <c r="R34" s="19">
        <f>IFERROR(INDEX(REPORT_DATA_BY_ZONE!$A:$AG,$F34,MATCH(R$7,REPORT_DATA_BY_ZONE!$A$1:$AG$1,0)), "")</f>
        <v>57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43</v>
      </c>
      <c r="U34" s="19">
        <f>IFERROR(INDEX(REPORT_DATA_BY_ZONE!$A:$AG,$F34,MATCH(U$7,REPORT_DATA_BY_ZONE!$A$1:$AG$1,0)), "")</f>
        <v>12</v>
      </c>
      <c r="V34" s="19">
        <f>IFERROR(INDEX(REPORT_DATA_BY_ZONE!$A:$AG,$F34,MATCH(V$7,REPORT_DATA_BY_ZONE!$A$1:$AG$1,0)), "")</f>
        <v>0</v>
      </c>
    </row>
    <row r="35" spans="1:22">
      <c r="A35" s="8" t="s">
        <v>48</v>
      </c>
      <c r="B35" s="30" t="s">
        <v>43</v>
      </c>
      <c r="C35" s="14"/>
      <c r="D35" s="14"/>
      <c r="E35" s="14" t="str">
        <f>CONCATENATE(YEAR,":",MONTH,":2:",WEEKLY_REPORT_DAY,":", $A35)</f>
        <v>2016:2:2:7:TAOYUAN</v>
      </c>
      <c r="F35" s="14">
        <f>MATCH($E35,REPORT_DATA_BY_ZONE!$A:$A, 0)</f>
        <v>53</v>
      </c>
      <c r="G35" s="11">
        <f>IFERROR(INDEX(REPORT_DATA_BY_ZONE!$A:$AG,$F35,MATCH(G$7,REPORT_DATA_BY_ZONE!$A$1:$AG$1,0)), "")</f>
        <v>2</v>
      </c>
      <c r="H35" s="11">
        <f>IFERROR(INDEX(REPORT_DATA_BY_ZONE!$A:$AG,$F35,MATCH(H$7,REPORT_DATA_BY_ZONE!$A$1:$AG$1,0)), "")</f>
        <v>1</v>
      </c>
      <c r="I35" s="11">
        <f>IFERROR(INDEX(REPORT_DATA_BY_ZONE!$A:$AG,$F35,MATCH(I$7,REPORT_DATA_BY_ZONE!$A$1:$AG$1,0)), "")</f>
        <v>9</v>
      </c>
      <c r="J35" s="11">
        <f>IFERROR(INDEX(REPORT_DATA_BY_ZONE!$A:$AG,$F35,MATCH(J$7,REPORT_DATA_BY_ZONE!$A$1:$AG$1,0)), "")</f>
        <v>35</v>
      </c>
      <c r="K35" s="11">
        <f>IFERROR(INDEX(REPORT_DATA_BY_ZONE!$A:$AG,$F35,MATCH(K$7,REPORT_DATA_BY_ZONE!$A$1:$AG$1,0)), "")</f>
        <v>1</v>
      </c>
      <c r="L35" s="19">
        <f>IFERROR(INDEX(REPORT_DATA_BY_ZONE!$A:$AG,$F35,MATCH(L$7,REPORT_DATA_BY_ZONE!$A$1:$AG$1,0)), "")</f>
        <v>1</v>
      </c>
      <c r="M35" s="19">
        <f>IFERROR(INDEX(REPORT_DATA_BY_ZONE!$A:$AG,$F35,MATCH(M$7,REPORT_DATA_BY_ZONE!$A$1:$AG$1,0)), "")</f>
        <v>1</v>
      </c>
      <c r="N35" s="19">
        <f>IFERROR(INDEX(REPORT_DATA_BY_ZONE!$A:$AG,$F35,MATCH(N$7,REPORT_DATA_BY_ZONE!$A$1:$AG$1,0)), "")</f>
        <v>80</v>
      </c>
      <c r="O35" s="19">
        <f>IFERROR(INDEX(REPORT_DATA_BY_ZONE!$A:$AG,$F35,MATCH(O$7,REPORT_DATA_BY_ZONE!$A$1:$AG$1,0)), "")</f>
        <v>28</v>
      </c>
      <c r="P35" s="19">
        <f>IFERROR(INDEX(REPORT_DATA_BY_ZONE!$A:$AG,$F35,MATCH(P$7,REPORT_DATA_BY_ZONE!$A$1:$AG$1,0)), "")</f>
        <v>57</v>
      </c>
      <c r="Q35" s="19">
        <f>IFERROR(INDEX(REPORT_DATA_BY_ZONE!$A:$AG,$F35,MATCH(Q$7,REPORT_DATA_BY_ZONE!$A$1:$AG$1,0)), "")</f>
        <v>145</v>
      </c>
      <c r="R35" s="19">
        <f>IFERROR(INDEX(REPORT_DATA_BY_ZONE!$A:$AG,$F35,MATCH(R$7,REPORT_DATA_BY_ZONE!$A$1:$AG$1,0)), "")</f>
        <v>68</v>
      </c>
      <c r="S35" s="19">
        <f>IFERROR(INDEX(REPORT_DATA_BY_ZONE!$A:$AG,$F35,MATCH(S$7,REPORT_DATA_BY_ZONE!$A$1:$AG$1,0)), "")</f>
        <v>5</v>
      </c>
      <c r="T35" s="19">
        <f>IFERROR(INDEX(REPORT_DATA_BY_ZONE!$A:$AG,$F35,MATCH(T$7,REPORT_DATA_BY_ZONE!$A$1:$AG$1,0)), "")</f>
        <v>53</v>
      </c>
      <c r="U35" s="19">
        <f>IFERROR(INDEX(REPORT_DATA_BY_ZONE!$A:$AG,$F35,MATCH(U$7,REPORT_DATA_BY_ZONE!$A$1:$AG$1,0)), "")</f>
        <v>24</v>
      </c>
      <c r="V35" s="19">
        <f>IFERROR(INDEX(REPORT_DATA_BY_ZONE!$A:$AG,$F35,MATCH(V$7,REPORT_DATA_BY_ZONE!$A$1:$AG$1,0)), "")</f>
        <v>0</v>
      </c>
    </row>
    <row r="36" spans="1:22">
      <c r="A36" s="8" t="s">
        <v>48</v>
      </c>
      <c r="B36" s="30" t="s">
        <v>44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>
      <c r="A37" s="8" t="s">
        <v>48</v>
      </c>
      <c r="B37" s="30" t="s">
        <v>45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>
      <c r="A38" s="8" t="s">
        <v>48</v>
      </c>
      <c r="B38" s="30" t="s">
        <v>46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>
      <c r="A39" s="60"/>
      <c r="B39" s="18" t="s">
        <v>22</v>
      </c>
      <c r="C39" s="15"/>
      <c r="D39" s="15"/>
      <c r="E39" s="15"/>
      <c r="F39" s="15"/>
      <c r="G39" s="20">
        <f>SUM(G34:G38)</f>
        <v>5</v>
      </c>
      <c r="H39" s="20">
        <f t="shared" ref="H39:V39" si="4">SUM(H34:H38)</f>
        <v>1</v>
      </c>
      <c r="I39" s="20">
        <f t="shared" si="4"/>
        <v>24</v>
      </c>
      <c r="J39" s="20">
        <f t="shared" si="4"/>
        <v>67</v>
      </c>
      <c r="K39" s="20">
        <f t="shared" si="4"/>
        <v>1</v>
      </c>
      <c r="L39" s="20">
        <f t="shared" si="4"/>
        <v>2</v>
      </c>
      <c r="M39" s="20">
        <f t="shared" si="4"/>
        <v>2</v>
      </c>
      <c r="N39" s="20">
        <f t="shared" si="4"/>
        <v>162</v>
      </c>
      <c r="O39" s="20">
        <f t="shared" si="4"/>
        <v>43</v>
      </c>
      <c r="P39" s="20">
        <f t="shared" si="4"/>
        <v>142</v>
      </c>
      <c r="Q39" s="20">
        <f t="shared" si="4"/>
        <v>316</v>
      </c>
      <c r="R39" s="20">
        <f t="shared" si="4"/>
        <v>125</v>
      </c>
      <c r="S39" s="20">
        <f t="shared" si="4"/>
        <v>5</v>
      </c>
      <c r="T39" s="20">
        <f t="shared" si="4"/>
        <v>96</v>
      </c>
      <c r="U39" s="20">
        <f t="shared" si="4"/>
        <v>36</v>
      </c>
      <c r="V39" s="20">
        <f t="shared" si="4"/>
        <v>0</v>
      </c>
    </row>
    <row r="42" spans="1:22">
      <c r="F42" s="3"/>
      <c r="G42" s="3"/>
    </row>
    <row r="43" spans="1:22">
      <c r="F43" s="3"/>
      <c r="G43" s="3"/>
    </row>
    <row r="44" spans="1:22">
      <c r="F44" s="3"/>
      <c r="G4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450" priority="234" operator="lessThan">
      <formula>0.5</formula>
    </cfRule>
    <cfRule type="cellIs" dxfId="1449" priority="235" operator="greaterThan">
      <formula>0.5</formula>
    </cfRule>
  </conditionalFormatting>
  <conditionalFormatting sqref="N9:N10">
    <cfRule type="cellIs" dxfId="1448" priority="232" operator="lessThan">
      <formula>4.5</formula>
    </cfRule>
    <cfRule type="cellIs" dxfId="1447" priority="233" operator="greaterThan">
      <formula>5.5</formula>
    </cfRule>
  </conditionalFormatting>
  <conditionalFormatting sqref="O9:O10">
    <cfRule type="cellIs" dxfId="1446" priority="230" operator="lessThan">
      <formula>1.5</formula>
    </cfRule>
    <cfRule type="cellIs" dxfId="1445" priority="231" operator="greaterThan">
      <formula>2.5</formula>
    </cfRule>
  </conditionalFormatting>
  <conditionalFormatting sqref="P9:P10">
    <cfRule type="cellIs" dxfId="1444" priority="228" operator="lessThan">
      <formula>4.5</formula>
    </cfRule>
    <cfRule type="cellIs" dxfId="1443" priority="229" operator="greaterThan">
      <formula>7.5</formula>
    </cfRule>
  </conditionalFormatting>
  <conditionalFormatting sqref="R9:S10">
    <cfRule type="cellIs" dxfId="1442" priority="226" operator="lessThan">
      <formula>2.5</formula>
    </cfRule>
    <cfRule type="cellIs" dxfId="1441" priority="227" operator="greaterThan">
      <formula>4.5</formula>
    </cfRule>
  </conditionalFormatting>
  <conditionalFormatting sqref="T9:T10">
    <cfRule type="cellIs" dxfId="1440" priority="224" operator="lessThan">
      <formula>2.5</formula>
    </cfRule>
    <cfRule type="cellIs" dxfId="1439" priority="225" operator="greaterThan">
      <formula>4.5</formula>
    </cfRule>
  </conditionalFormatting>
  <conditionalFormatting sqref="U9:U10">
    <cfRule type="cellIs" dxfId="1438" priority="223" operator="greaterThan">
      <formula>1.5</formula>
    </cfRule>
  </conditionalFormatting>
  <conditionalFormatting sqref="M10">
    <cfRule type="cellIs" dxfId="1437" priority="221" operator="lessThan">
      <formula>0.5</formula>
    </cfRule>
    <cfRule type="cellIs" dxfId="1436" priority="222" operator="greaterThan">
      <formula>0.5</formula>
    </cfRule>
  </conditionalFormatting>
  <conditionalFormatting sqref="N10">
    <cfRule type="cellIs" dxfId="1435" priority="219" operator="lessThan">
      <formula>4.5</formula>
    </cfRule>
    <cfRule type="cellIs" dxfId="1434" priority="220" operator="greaterThan">
      <formula>5.5</formula>
    </cfRule>
  </conditionalFormatting>
  <conditionalFormatting sqref="O10">
    <cfRule type="cellIs" dxfId="1433" priority="217" operator="lessThan">
      <formula>1.5</formula>
    </cfRule>
    <cfRule type="cellIs" dxfId="1432" priority="218" operator="greaterThan">
      <formula>2.5</formula>
    </cfRule>
  </conditionalFormatting>
  <conditionalFormatting sqref="P10">
    <cfRule type="cellIs" dxfId="1431" priority="215" operator="lessThan">
      <formula>4.5</formula>
    </cfRule>
    <cfRule type="cellIs" dxfId="1430" priority="216" operator="greaterThan">
      <formula>7.5</formula>
    </cfRule>
  </conditionalFormatting>
  <conditionalFormatting sqref="R10:S10">
    <cfRule type="cellIs" dxfId="1429" priority="213" operator="lessThan">
      <formula>2.5</formula>
    </cfRule>
    <cfRule type="cellIs" dxfId="1428" priority="214" operator="greaterThan">
      <formula>4.5</formula>
    </cfRule>
  </conditionalFormatting>
  <conditionalFormatting sqref="T10">
    <cfRule type="cellIs" dxfId="1427" priority="211" operator="lessThan">
      <formula>2.5</formula>
    </cfRule>
    <cfRule type="cellIs" dxfId="1426" priority="212" operator="greaterThan">
      <formula>4.5</formula>
    </cfRule>
  </conditionalFormatting>
  <conditionalFormatting sqref="U10">
    <cfRule type="cellIs" dxfId="1425" priority="210" operator="greaterThan">
      <formula>1.5</formula>
    </cfRule>
  </conditionalFormatting>
  <conditionalFormatting sqref="L9:V10">
    <cfRule type="expression" dxfId="1424" priority="207">
      <formula>L9=""</formula>
    </cfRule>
  </conditionalFormatting>
  <conditionalFormatting sqref="S9:S10">
    <cfRule type="cellIs" dxfId="1423" priority="208" operator="greaterThan">
      <formula>0.5</formula>
    </cfRule>
    <cfRule type="cellIs" dxfId="1422" priority="209" operator="lessThan">
      <formula>0.5</formula>
    </cfRule>
  </conditionalFormatting>
  <conditionalFormatting sqref="L11:M12">
    <cfRule type="cellIs" dxfId="1421" priority="205" operator="lessThan">
      <formula>0.5</formula>
    </cfRule>
    <cfRule type="cellIs" dxfId="1420" priority="206" operator="greaterThan">
      <formula>0.5</formula>
    </cfRule>
  </conditionalFormatting>
  <conditionalFormatting sqref="N11:N12">
    <cfRule type="cellIs" dxfId="1419" priority="203" operator="lessThan">
      <formula>4.5</formula>
    </cfRule>
    <cfRule type="cellIs" dxfId="1418" priority="204" operator="greaterThan">
      <formula>5.5</formula>
    </cfRule>
  </conditionalFormatting>
  <conditionalFormatting sqref="O11:O12">
    <cfRule type="cellIs" dxfId="1417" priority="201" operator="lessThan">
      <formula>1.5</formula>
    </cfRule>
    <cfRule type="cellIs" dxfId="1416" priority="202" operator="greaterThan">
      <formula>2.5</formula>
    </cfRule>
  </conditionalFormatting>
  <conditionalFormatting sqref="P11:P12">
    <cfRule type="cellIs" dxfId="1415" priority="199" operator="lessThan">
      <formula>4.5</formula>
    </cfRule>
    <cfRule type="cellIs" dxfId="1414" priority="200" operator="greaterThan">
      <formula>7.5</formula>
    </cfRule>
  </conditionalFormatting>
  <conditionalFormatting sqref="R11:S12">
    <cfRule type="cellIs" dxfId="1413" priority="197" operator="lessThan">
      <formula>2.5</formula>
    </cfRule>
    <cfRule type="cellIs" dxfId="1412" priority="198" operator="greaterThan">
      <formula>4.5</formula>
    </cfRule>
  </conditionalFormatting>
  <conditionalFormatting sqref="T11:T12">
    <cfRule type="cellIs" dxfId="1411" priority="195" operator="lessThan">
      <formula>2.5</formula>
    </cfRule>
    <cfRule type="cellIs" dxfId="1410" priority="196" operator="greaterThan">
      <formula>4.5</formula>
    </cfRule>
  </conditionalFormatting>
  <conditionalFormatting sqref="U11:U12">
    <cfRule type="cellIs" dxfId="1409" priority="194" operator="greaterThan">
      <formula>1.5</formula>
    </cfRule>
  </conditionalFormatting>
  <conditionalFormatting sqref="M12">
    <cfRule type="cellIs" dxfId="1408" priority="192" operator="lessThan">
      <formula>0.5</formula>
    </cfRule>
    <cfRule type="cellIs" dxfId="1407" priority="193" operator="greaterThan">
      <formula>0.5</formula>
    </cfRule>
  </conditionalFormatting>
  <conditionalFormatting sqref="N12">
    <cfRule type="cellIs" dxfId="1406" priority="190" operator="lessThan">
      <formula>4.5</formula>
    </cfRule>
    <cfRule type="cellIs" dxfId="1405" priority="191" operator="greaterThan">
      <formula>5.5</formula>
    </cfRule>
  </conditionalFormatting>
  <conditionalFormatting sqref="O12">
    <cfRule type="cellIs" dxfId="1404" priority="188" operator="lessThan">
      <formula>1.5</formula>
    </cfRule>
    <cfRule type="cellIs" dxfId="1403" priority="189" operator="greaterThan">
      <formula>2.5</formula>
    </cfRule>
  </conditionalFormatting>
  <conditionalFormatting sqref="P12">
    <cfRule type="cellIs" dxfId="1402" priority="186" operator="lessThan">
      <formula>4.5</formula>
    </cfRule>
    <cfRule type="cellIs" dxfId="1401" priority="187" operator="greaterThan">
      <formula>7.5</formula>
    </cfRule>
  </conditionalFormatting>
  <conditionalFormatting sqref="R12:S12">
    <cfRule type="cellIs" dxfId="1400" priority="184" operator="lessThan">
      <formula>2.5</formula>
    </cfRule>
    <cfRule type="cellIs" dxfId="1399" priority="185" operator="greaterThan">
      <formula>4.5</formula>
    </cfRule>
  </conditionalFormatting>
  <conditionalFormatting sqref="T12">
    <cfRule type="cellIs" dxfId="1398" priority="182" operator="lessThan">
      <formula>2.5</formula>
    </cfRule>
    <cfRule type="cellIs" dxfId="1397" priority="183" operator="greaterThan">
      <formula>4.5</formula>
    </cfRule>
  </conditionalFormatting>
  <conditionalFormatting sqref="U12">
    <cfRule type="cellIs" dxfId="1396" priority="181" operator="greaterThan">
      <formula>1.5</formula>
    </cfRule>
  </conditionalFormatting>
  <conditionalFormatting sqref="L11:V12">
    <cfRule type="expression" dxfId="1395" priority="178">
      <formula>L11=""</formula>
    </cfRule>
  </conditionalFormatting>
  <conditionalFormatting sqref="S11:S12">
    <cfRule type="cellIs" dxfId="1394" priority="179" operator="greaterThan">
      <formula>0.5</formula>
    </cfRule>
    <cfRule type="cellIs" dxfId="1393" priority="180" operator="lessThan">
      <formula>0.5</formula>
    </cfRule>
  </conditionalFormatting>
  <conditionalFormatting sqref="L15:M16">
    <cfRule type="cellIs" dxfId="1392" priority="176" operator="lessThan">
      <formula>0.5</formula>
    </cfRule>
    <cfRule type="cellIs" dxfId="1391" priority="177" operator="greaterThan">
      <formula>0.5</formula>
    </cfRule>
  </conditionalFormatting>
  <conditionalFormatting sqref="N15:N16">
    <cfRule type="cellIs" dxfId="1390" priority="174" operator="lessThan">
      <formula>4.5</formula>
    </cfRule>
    <cfRule type="cellIs" dxfId="1389" priority="175" operator="greaterThan">
      <formula>5.5</formula>
    </cfRule>
  </conditionalFormatting>
  <conditionalFormatting sqref="O15:O16">
    <cfRule type="cellIs" dxfId="1388" priority="172" operator="lessThan">
      <formula>1.5</formula>
    </cfRule>
    <cfRule type="cellIs" dxfId="1387" priority="173" operator="greaterThan">
      <formula>2.5</formula>
    </cfRule>
  </conditionalFormatting>
  <conditionalFormatting sqref="P15:P16">
    <cfRule type="cellIs" dxfId="1386" priority="170" operator="lessThan">
      <formula>4.5</formula>
    </cfRule>
    <cfRule type="cellIs" dxfId="1385" priority="171" operator="greaterThan">
      <formula>7.5</formula>
    </cfRule>
  </conditionalFormatting>
  <conditionalFormatting sqref="R15:S16">
    <cfRule type="cellIs" dxfId="1384" priority="168" operator="lessThan">
      <formula>2.5</formula>
    </cfRule>
    <cfRule type="cellIs" dxfId="1383" priority="169" operator="greaterThan">
      <formula>4.5</formula>
    </cfRule>
  </conditionalFormatting>
  <conditionalFormatting sqref="T15:T16">
    <cfRule type="cellIs" dxfId="1382" priority="166" operator="lessThan">
      <formula>2.5</formula>
    </cfRule>
    <cfRule type="cellIs" dxfId="1381" priority="167" operator="greaterThan">
      <formula>4.5</formula>
    </cfRule>
  </conditionalFormatting>
  <conditionalFormatting sqref="U15:U16">
    <cfRule type="cellIs" dxfId="1380" priority="165" operator="greaterThan">
      <formula>1.5</formula>
    </cfRule>
  </conditionalFormatting>
  <conditionalFormatting sqref="M16">
    <cfRule type="cellIs" dxfId="1379" priority="163" operator="lessThan">
      <formula>0.5</formula>
    </cfRule>
    <cfRule type="cellIs" dxfId="1378" priority="164" operator="greaterThan">
      <formula>0.5</formula>
    </cfRule>
  </conditionalFormatting>
  <conditionalFormatting sqref="N16">
    <cfRule type="cellIs" dxfId="1377" priority="161" operator="lessThan">
      <formula>4.5</formula>
    </cfRule>
    <cfRule type="cellIs" dxfId="1376" priority="162" operator="greaterThan">
      <formula>5.5</formula>
    </cfRule>
  </conditionalFormatting>
  <conditionalFormatting sqref="O16">
    <cfRule type="cellIs" dxfId="1375" priority="159" operator="lessThan">
      <formula>1.5</formula>
    </cfRule>
    <cfRule type="cellIs" dxfId="1374" priority="160" operator="greaterThan">
      <formula>2.5</formula>
    </cfRule>
  </conditionalFormatting>
  <conditionalFormatting sqref="P16">
    <cfRule type="cellIs" dxfId="1373" priority="157" operator="lessThan">
      <formula>4.5</formula>
    </cfRule>
    <cfRule type="cellIs" dxfId="1372" priority="158" operator="greaterThan">
      <formula>7.5</formula>
    </cfRule>
  </conditionalFormatting>
  <conditionalFormatting sqref="R16:S16">
    <cfRule type="cellIs" dxfId="1371" priority="155" operator="lessThan">
      <formula>2.5</formula>
    </cfRule>
    <cfRule type="cellIs" dxfId="1370" priority="156" operator="greaterThan">
      <formula>4.5</formula>
    </cfRule>
  </conditionalFormatting>
  <conditionalFormatting sqref="T16">
    <cfRule type="cellIs" dxfId="1369" priority="153" operator="lessThan">
      <formula>2.5</formula>
    </cfRule>
    <cfRule type="cellIs" dxfId="1368" priority="154" operator="greaterThan">
      <formula>4.5</formula>
    </cfRule>
  </conditionalFormatting>
  <conditionalFormatting sqref="U16">
    <cfRule type="cellIs" dxfId="1367" priority="152" operator="greaterThan">
      <formula>1.5</formula>
    </cfRule>
  </conditionalFormatting>
  <conditionalFormatting sqref="L15:V16">
    <cfRule type="expression" dxfId="1366" priority="149">
      <formula>L15=""</formula>
    </cfRule>
  </conditionalFormatting>
  <conditionalFormatting sqref="S15:S16">
    <cfRule type="cellIs" dxfId="1365" priority="150" operator="greaterThan">
      <formula>0.5</formula>
    </cfRule>
    <cfRule type="cellIs" dxfId="1364" priority="151" operator="lessThan">
      <formula>0.5</formula>
    </cfRule>
  </conditionalFormatting>
  <conditionalFormatting sqref="L17:M17 L19:M19">
    <cfRule type="cellIs" dxfId="1363" priority="147" operator="lessThan">
      <formula>0.5</formula>
    </cfRule>
    <cfRule type="cellIs" dxfId="1362" priority="148" operator="greaterThan">
      <formula>0.5</formula>
    </cfRule>
  </conditionalFormatting>
  <conditionalFormatting sqref="N17 N19">
    <cfRule type="cellIs" dxfId="1361" priority="145" operator="lessThan">
      <formula>4.5</formula>
    </cfRule>
    <cfRule type="cellIs" dxfId="1360" priority="146" operator="greaterThan">
      <formula>5.5</formula>
    </cfRule>
  </conditionalFormatting>
  <conditionalFormatting sqref="O17 O19">
    <cfRule type="cellIs" dxfId="1359" priority="143" operator="lessThan">
      <formula>1.5</formula>
    </cfRule>
    <cfRule type="cellIs" dxfId="1358" priority="144" operator="greaterThan">
      <formula>2.5</formula>
    </cfRule>
  </conditionalFormatting>
  <conditionalFormatting sqref="P17 P19">
    <cfRule type="cellIs" dxfId="1357" priority="141" operator="lessThan">
      <formula>4.5</formula>
    </cfRule>
    <cfRule type="cellIs" dxfId="1356" priority="142" operator="greaterThan">
      <formula>7.5</formula>
    </cfRule>
  </conditionalFormatting>
  <conditionalFormatting sqref="R17:S17 R19:S19">
    <cfRule type="cellIs" dxfId="1355" priority="139" operator="lessThan">
      <formula>2.5</formula>
    </cfRule>
    <cfRule type="cellIs" dxfId="1354" priority="140" operator="greaterThan">
      <formula>4.5</formula>
    </cfRule>
  </conditionalFormatting>
  <conditionalFormatting sqref="T17 T19">
    <cfRule type="cellIs" dxfId="1353" priority="137" operator="lessThan">
      <formula>2.5</formula>
    </cfRule>
    <cfRule type="cellIs" dxfId="1352" priority="138" operator="greaterThan">
      <formula>4.5</formula>
    </cfRule>
  </conditionalFormatting>
  <conditionalFormatting sqref="U17 U19">
    <cfRule type="cellIs" dxfId="1351" priority="136" operator="greaterThan">
      <formula>1.5</formula>
    </cfRule>
  </conditionalFormatting>
  <conditionalFormatting sqref="M19">
    <cfRule type="cellIs" dxfId="1350" priority="134" operator="lessThan">
      <formula>0.5</formula>
    </cfRule>
    <cfRule type="cellIs" dxfId="1349" priority="135" operator="greaterThan">
      <formula>0.5</formula>
    </cfRule>
  </conditionalFormatting>
  <conditionalFormatting sqref="N19">
    <cfRule type="cellIs" dxfId="1348" priority="132" operator="lessThan">
      <formula>4.5</formula>
    </cfRule>
    <cfRule type="cellIs" dxfId="1347" priority="133" operator="greaterThan">
      <formula>5.5</formula>
    </cfRule>
  </conditionalFormatting>
  <conditionalFormatting sqref="O19">
    <cfRule type="cellIs" dxfId="1346" priority="130" operator="lessThan">
      <formula>1.5</formula>
    </cfRule>
    <cfRule type="cellIs" dxfId="1345" priority="131" operator="greaterThan">
      <formula>2.5</formula>
    </cfRule>
  </conditionalFormatting>
  <conditionalFormatting sqref="P19">
    <cfRule type="cellIs" dxfId="1344" priority="128" operator="lessThan">
      <formula>4.5</formula>
    </cfRule>
    <cfRule type="cellIs" dxfId="1343" priority="129" operator="greaterThan">
      <formula>7.5</formula>
    </cfRule>
  </conditionalFormatting>
  <conditionalFormatting sqref="R19:S19">
    <cfRule type="cellIs" dxfId="1342" priority="126" operator="lessThan">
      <formula>2.5</formula>
    </cfRule>
    <cfRule type="cellIs" dxfId="1341" priority="127" operator="greaterThan">
      <formula>4.5</formula>
    </cfRule>
  </conditionalFormatting>
  <conditionalFormatting sqref="T19">
    <cfRule type="cellIs" dxfId="1340" priority="124" operator="lessThan">
      <formula>2.5</formula>
    </cfRule>
    <cfRule type="cellIs" dxfId="1339" priority="125" operator="greaterThan">
      <formula>4.5</formula>
    </cfRule>
  </conditionalFormatting>
  <conditionalFormatting sqref="U19">
    <cfRule type="cellIs" dxfId="1338" priority="123" operator="greaterThan">
      <formula>1.5</formula>
    </cfRule>
  </conditionalFormatting>
  <conditionalFormatting sqref="L17:V17 L19:V19">
    <cfRule type="expression" dxfId="1337" priority="120">
      <formula>L17=""</formula>
    </cfRule>
  </conditionalFormatting>
  <conditionalFormatting sqref="S17 S19">
    <cfRule type="cellIs" dxfId="1336" priority="121" operator="greaterThan">
      <formula>0.5</formula>
    </cfRule>
    <cfRule type="cellIs" dxfId="1335" priority="122" operator="lessThan">
      <formula>0.5</formula>
    </cfRule>
  </conditionalFormatting>
  <conditionalFormatting sqref="L18:M18">
    <cfRule type="cellIs" dxfId="1334" priority="118" operator="lessThan">
      <formula>0.5</formula>
    </cfRule>
    <cfRule type="cellIs" dxfId="1333" priority="119" operator="greaterThan">
      <formula>0.5</formula>
    </cfRule>
  </conditionalFormatting>
  <conditionalFormatting sqref="N18">
    <cfRule type="cellIs" dxfId="1332" priority="116" operator="lessThan">
      <formula>4.5</formula>
    </cfRule>
    <cfRule type="cellIs" dxfId="1331" priority="117" operator="greaterThan">
      <formula>5.5</formula>
    </cfRule>
  </conditionalFormatting>
  <conditionalFormatting sqref="O18">
    <cfRule type="cellIs" dxfId="1330" priority="114" operator="lessThan">
      <formula>1.5</formula>
    </cfRule>
    <cfRule type="cellIs" dxfId="1329" priority="115" operator="greaterThan">
      <formula>2.5</formula>
    </cfRule>
  </conditionalFormatting>
  <conditionalFormatting sqref="P18">
    <cfRule type="cellIs" dxfId="1328" priority="112" operator="lessThan">
      <formula>4.5</formula>
    </cfRule>
    <cfRule type="cellIs" dxfId="1327" priority="113" operator="greaterThan">
      <formula>7.5</formula>
    </cfRule>
  </conditionalFormatting>
  <conditionalFormatting sqref="R18:S18">
    <cfRule type="cellIs" dxfId="1326" priority="110" operator="lessThan">
      <formula>2.5</formula>
    </cfRule>
    <cfRule type="cellIs" dxfId="1325" priority="111" operator="greaterThan">
      <formula>4.5</formula>
    </cfRule>
  </conditionalFormatting>
  <conditionalFormatting sqref="T18">
    <cfRule type="cellIs" dxfId="1324" priority="108" operator="lessThan">
      <formula>2.5</formula>
    </cfRule>
    <cfRule type="cellIs" dxfId="1323" priority="109" operator="greaterThan">
      <formula>4.5</formula>
    </cfRule>
  </conditionalFormatting>
  <conditionalFormatting sqref="U18">
    <cfRule type="cellIs" dxfId="1322" priority="107" operator="greaterThan">
      <formula>1.5</formula>
    </cfRule>
  </conditionalFormatting>
  <conditionalFormatting sqref="L18:V18">
    <cfRule type="expression" dxfId="1321" priority="104">
      <formula>L18=""</formula>
    </cfRule>
  </conditionalFormatting>
  <conditionalFormatting sqref="S18">
    <cfRule type="cellIs" dxfId="1320" priority="105" operator="greaterThan">
      <formula>0.5</formula>
    </cfRule>
    <cfRule type="cellIs" dxfId="1319" priority="106" operator="lessThan">
      <formula>0.5</formula>
    </cfRule>
  </conditionalFormatting>
  <conditionalFormatting sqref="L22:M23">
    <cfRule type="cellIs" dxfId="1318" priority="102" operator="lessThan">
      <formula>0.5</formula>
    </cfRule>
    <cfRule type="cellIs" dxfId="1317" priority="103" operator="greaterThan">
      <formula>0.5</formula>
    </cfRule>
  </conditionalFormatting>
  <conditionalFormatting sqref="N22:N23">
    <cfRule type="cellIs" dxfId="1316" priority="100" operator="lessThan">
      <formula>4.5</formula>
    </cfRule>
    <cfRule type="cellIs" dxfId="1315" priority="101" operator="greaterThan">
      <formula>5.5</formula>
    </cfRule>
  </conditionalFormatting>
  <conditionalFormatting sqref="O22:O23">
    <cfRule type="cellIs" dxfId="1314" priority="98" operator="lessThan">
      <formula>1.5</formula>
    </cfRule>
    <cfRule type="cellIs" dxfId="1313" priority="99" operator="greaterThan">
      <formula>2.5</formula>
    </cfRule>
  </conditionalFormatting>
  <conditionalFormatting sqref="P22:P23">
    <cfRule type="cellIs" dxfId="1312" priority="96" operator="lessThan">
      <formula>4.5</formula>
    </cfRule>
    <cfRule type="cellIs" dxfId="1311" priority="97" operator="greaterThan">
      <formula>7.5</formula>
    </cfRule>
  </conditionalFormatting>
  <conditionalFormatting sqref="R22:S23">
    <cfRule type="cellIs" dxfId="1310" priority="94" operator="lessThan">
      <formula>2.5</formula>
    </cfRule>
    <cfRule type="cellIs" dxfId="1309" priority="95" operator="greaterThan">
      <formula>4.5</formula>
    </cfRule>
  </conditionalFormatting>
  <conditionalFormatting sqref="T22:T23">
    <cfRule type="cellIs" dxfId="1308" priority="92" operator="lessThan">
      <formula>2.5</formula>
    </cfRule>
    <cfRule type="cellIs" dxfId="1307" priority="93" operator="greaterThan">
      <formula>4.5</formula>
    </cfRule>
  </conditionalFormatting>
  <conditionalFormatting sqref="U22:U23">
    <cfRule type="cellIs" dxfId="1306" priority="91" operator="greaterThan">
      <formula>1.5</formula>
    </cfRule>
  </conditionalFormatting>
  <conditionalFormatting sqref="M23">
    <cfRule type="cellIs" dxfId="1305" priority="89" operator="lessThan">
      <formula>0.5</formula>
    </cfRule>
    <cfRule type="cellIs" dxfId="1304" priority="90" operator="greaterThan">
      <formula>0.5</formula>
    </cfRule>
  </conditionalFormatting>
  <conditionalFormatting sqref="N23">
    <cfRule type="cellIs" dxfId="1303" priority="87" operator="lessThan">
      <formula>4.5</formula>
    </cfRule>
    <cfRule type="cellIs" dxfId="1302" priority="88" operator="greaterThan">
      <formula>5.5</formula>
    </cfRule>
  </conditionalFormatting>
  <conditionalFormatting sqref="O23">
    <cfRule type="cellIs" dxfId="1301" priority="85" operator="lessThan">
      <formula>1.5</formula>
    </cfRule>
    <cfRule type="cellIs" dxfId="1300" priority="86" operator="greaterThan">
      <formula>2.5</formula>
    </cfRule>
  </conditionalFormatting>
  <conditionalFormatting sqref="P23">
    <cfRule type="cellIs" dxfId="1299" priority="83" operator="lessThan">
      <formula>4.5</formula>
    </cfRule>
    <cfRule type="cellIs" dxfId="1298" priority="84" operator="greaterThan">
      <formula>7.5</formula>
    </cfRule>
  </conditionalFormatting>
  <conditionalFormatting sqref="R23:S23">
    <cfRule type="cellIs" dxfId="1297" priority="81" operator="lessThan">
      <formula>2.5</formula>
    </cfRule>
    <cfRule type="cellIs" dxfId="1296" priority="82" operator="greaterThan">
      <formula>4.5</formula>
    </cfRule>
  </conditionalFormatting>
  <conditionalFormatting sqref="T23">
    <cfRule type="cellIs" dxfId="1295" priority="79" operator="lessThan">
      <formula>2.5</formula>
    </cfRule>
    <cfRule type="cellIs" dxfId="1294" priority="80" operator="greaterThan">
      <formula>4.5</formula>
    </cfRule>
  </conditionalFormatting>
  <conditionalFormatting sqref="U23">
    <cfRule type="cellIs" dxfId="1293" priority="78" operator="greaterThan">
      <formula>1.5</formula>
    </cfRule>
  </conditionalFormatting>
  <conditionalFormatting sqref="L22:V23">
    <cfRule type="expression" dxfId="1292" priority="75">
      <formula>L22=""</formula>
    </cfRule>
  </conditionalFormatting>
  <conditionalFormatting sqref="S22:S23">
    <cfRule type="cellIs" dxfId="1291" priority="76" operator="greaterThan">
      <formula>0.5</formula>
    </cfRule>
    <cfRule type="cellIs" dxfId="1290" priority="77" operator="lessThan">
      <formula>0.5</formula>
    </cfRule>
  </conditionalFormatting>
  <conditionalFormatting sqref="L24:M25">
    <cfRule type="cellIs" dxfId="1289" priority="73" operator="lessThan">
      <formula>0.5</formula>
    </cfRule>
    <cfRule type="cellIs" dxfId="1288" priority="74" operator="greaterThan">
      <formula>0.5</formula>
    </cfRule>
  </conditionalFormatting>
  <conditionalFormatting sqref="N24:N25">
    <cfRule type="cellIs" dxfId="1287" priority="71" operator="lessThan">
      <formula>4.5</formula>
    </cfRule>
    <cfRule type="cellIs" dxfId="1286" priority="72" operator="greaterThan">
      <formula>5.5</formula>
    </cfRule>
  </conditionalFormatting>
  <conditionalFormatting sqref="O24:O25">
    <cfRule type="cellIs" dxfId="1285" priority="69" operator="lessThan">
      <formula>1.5</formula>
    </cfRule>
    <cfRule type="cellIs" dxfId="1284" priority="70" operator="greaterThan">
      <formula>2.5</formula>
    </cfRule>
  </conditionalFormatting>
  <conditionalFormatting sqref="P24:P25">
    <cfRule type="cellIs" dxfId="1283" priority="67" operator="lessThan">
      <formula>4.5</formula>
    </cfRule>
    <cfRule type="cellIs" dxfId="1282" priority="68" operator="greaterThan">
      <formula>7.5</formula>
    </cfRule>
  </conditionalFormatting>
  <conditionalFormatting sqref="R24:S25">
    <cfRule type="cellIs" dxfId="1281" priority="65" operator="lessThan">
      <formula>2.5</formula>
    </cfRule>
    <cfRule type="cellIs" dxfId="1280" priority="66" operator="greaterThan">
      <formula>4.5</formula>
    </cfRule>
  </conditionalFormatting>
  <conditionalFormatting sqref="T24:T25">
    <cfRule type="cellIs" dxfId="1279" priority="63" operator="lessThan">
      <formula>2.5</formula>
    </cfRule>
    <cfRule type="cellIs" dxfId="1278" priority="64" operator="greaterThan">
      <formula>4.5</formula>
    </cfRule>
  </conditionalFormatting>
  <conditionalFormatting sqref="U24:U25">
    <cfRule type="cellIs" dxfId="1277" priority="62" operator="greaterThan">
      <formula>1.5</formula>
    </cfRule>
  </conditionalFormatting>
  <conditionalFormatting sqref="M25">
    <cfRule type="cellIs" dxfId="1276" priority="60" operator="lessThan">
      <formula>0.5</formula>
    </cfRule>
    <cfRule type="cellIs" dxfId="1275" priority="61" operator="greaterThan">
      <formula>0.5</formula>
    </cfRule>
  </conditionalFormatting>
  <conditionalFormatting sqref="N25">
    <cfRule type="cellIs" dxfId="1274" priority="58" operator="lessThan">
      <formula>4.5</formula>
    </cfRule>
    <cfRule type="cellIs" dxfId="1273" priority="59" operator="greaterThan">
      <formula>5.5</formula>
    </cfRule>
  </conditionalFormatting>
  <conditionalFormatting sqref="O25">
    <cfRule type="cellIs" dxfId="1272" priority="56" operator="lessThan">
      <formula>1.5</formula>
    </cfRule>
    <cfRule type="cellIs" dxfId="1271" priority="57" operator="greaterThan">
      <formula>2.5</formula>
    </cfRule>
  </conditionalFormatting>
  <conditionalFormatting sqref="P25">
    <cfRule type="cellIs" dxfId="1270" priority="54" operator="lessThan">
      <formula>4.5</formula>
    </cfRule>
    <cfRule type="cellIs" dxfId="1269" priority="55" operator="greaterThan">
      <formula>7.5</formula>
    </cfRule>
  </conditionalFormatting>
  <conditionalFormatting sqref="R25:S25">
    <cfRule type="cellIs" dxfId="1268" priority="52" operator="lessThan">
      <formula>2.5</formula>
    </cfRule>
    <cfRule type="cellIs" dxfId="1267" priority="53" operator="greaterThan">
      <formula>4.5</formula>
    </cfRule>
  </conditionalFormatting>
  <conditionalFormatting sqref="T25">
    <cfRule type="cellIs" dxfId="1266" priority="50" operator="lessThan">
      <formula>2.5</formula>
    </cfRule>
    <cfRule type="cellIs" dxfId="1265" priority="51" operator="greaterThan">
      <formula>4.5</formula>
    </cfRule>
  </conditionalFormatting>
  <conditionalFormatting sqref="U25">
    <cfRule type="cellIs" dxfId="1264" priority="49" operator="greaterThan">
      <formula>1.5</formula>
    </cfRule>
  </conditionalFormatting>
  <conditionalFormatting sqref="L24:V25">
    <cfRule type="expression" dxfId="1263" priority="46">
      <formula>L24=""</formula>
    </cfRule>
  </conditionalFormatting>
  <conditionalFormatting sqref="S24:S25">
    <cfRule type="cellIs" dxfId="1262" priority="47" operator="greaterThan">
      <formula>0.5</formula>
    </cfRule>
    <cfRule type="cellIs" dxfId="1261" priority="48" operator="lessThan">
      <formula>0.5</formula>
    </cfRule>
  </conditionalFormatting>
  <conditionalFormatting sqref="L28:M29">
    <cfRule type="cellIs" dxfId="1260" priority="44" operator="lessThan">
      <formula>0.5</formula>
    </cfRule>
    <cfRule type="cellIs" dxfId="1259" priority="45" operator="greaterThan">
      <formula>0.5</formula>
    </cfRule>
  </conditionalFormatting>
  <conditionalFormatting sqref="N28:N29">
    <cfRule type="cellIs" dxfId="1258" priority="42" operator="lessThan">
      <formula>4.5</formula>
    </cfRule>
    <cfRule type="cellIs" dxfId="1257" priority="43" operator="greaterThan">
      <formula>5.5</formula>
    </cfRule>
  </conditionalFormatting>
  <conditionalFormatting sqref="O28:O29">
    <cfRule type="cellIs" dxfId="1256" priority="40" operator="lessThan">
      <formula>1.5</formula>
    </cfRule>
    <cfRule type="cellIs" dxfId="1255" priority="41" operator="greaterThan">
      <formula>2.5</formula>
    </cfRule>
  </conditionalFormatting>
  <conditionalFormatting sqref="P28:P29">
    <cfRule type="cellIs" dxfId="1254" priority="38" operator="lessThan">
      <formula>4.5</formula>
    </cfRule>
    <cfRule type="cellIs" dxfId="1253" priority="39" operator="greaterThan">
      <formula>7.5</formula>
    </cfRule>
  </conditionalFormatting>
  <conditionalFormatting sqref="R28:S29">
    <cfRule type="cellIs" dxfId="1252" priority="36" operator="lessThan">
      <formula>2.5</formula>
    </cfRule>
    <cfRule type="cellIs" dxfId="1251" priority="37" operator="greaterThan">
      <formula>4.5</formula>
    </cfRule>
  </conditionalFormatting>
  <conditionalFormatting sqref="T28:T29">
    <cfRule type="cellIs" dxfId="1250" priority="34" operator="lessThan">
      <formula>2.5</formula>
    </cfRule>
    <cfRule type="cellIs" dxfId="1249" priority="35" operator="greaterThan">
      <formula>4.5</formula>
    </cfRule>
  </conditionalFormatting>
  <conditionalFormatting sqref="U28:U29">
    <cfRule type="cellIs" dxfId="1248" priority="33" operator="greaterThan">
      <formula>1.5</formula>
    </cfRule>
  </conditionalFormatting>
  <conditionalFormatting sqref="M29">
    <cfRule type="cellIs" dxfId="1247" priority="31" operator="lessThan">
      <formula>0.5</formula>
    </cfRule>
    <cfRule type="cellIs" dxfId="1246" priority="32" operator="greaterThan">
      <formula>0.5</formula>
    </cfRule>
  </conditionalFormatting>
  <conditionalFormatting sqref="N29">
    <cfRule type="cellIs" dxfId="1245" priority="29" operator="lessThan">
      <formula>4.5</formula>
    </cfRule>
    <cfRule type="cellIs" dxfId="1244" priority="30" operator="greaterThan">
      <formula>5.5</formula>
    </cfRule>
  </conditionalFormatting>
  <conditionalFormatting sqref="O29">
    <cfRule type="cellIs" dxfId="1243" priority="27" operator="lessThan">
      <formula>1.5</formula>
    </cfRule>
    <cfRule type="cellIs" dxfId="1242" priority="28" operator="greaterThan">
      <formula>2.5</formula>
    </cfRule>
  </conditionalFormatting>
  <conditionalFormatting sqref="P29">
    <cfRule type="cellIs" dxfId="1241" priority="25" operator="lessThan">
      <formula>4.5</formula>
    </cfRule>
    <cfRule type="cellIs" dxfId="1240" priority="26" operator="greaterThan">
      <formula>7.5</formula>
    </cfRule>
  </conditionalFormatting>
  <conditionalFormatting sqref="R29:S29">
    <cfRule type="cellIs" dxfId="1239" priority="23" operator="lessThan">
      <formula>2.5</formula>
    </cfRule>
    <cfRule type="cellIs" dxfId="1238" priority="24" operator="greaterThan">
      <formula>4.5</formula>
    </cfRule>
  </conditionalFormatting>
  <conditionalFormatting sqref="T29">
    <cfRule type="cellIs" dxfId="1237" priority="21" operator="lessThan">
      <formula>2.5</formula>
    </cfRule>
    <cfRule type="cellIs" dxfId="1236" priority="22" operator="greaterThan">
      <formula>4.5</formula>
    </cfRule>
  </conditionalFormatting>
  <conditionalFormatting sqref="U29">
    <cfRule type="cellIs" dxfId="1235" priority="20" operator="greaterThan">
      <formula>1.5</formula>
    </cfRule>
  </conditionalFormatting>
  <conditionalFormatting sqref="L28:V29">
    <cfRule type="expression" dxfId="1234" priority="17">
      <formula>L28=""</formula>
    </cfRule>
  </conditionalFormatting>
  <conditionalFormatting sqref="S28:S29">
    <cfRule type="cellIs" dxfId="1233" priority="18" operator="greaterThan">
      <formula>0.5</formula>
    </cfRule>
    <cfRule type="cellIs" dxfId="1232" priority="19" operator="lessThan">
      <formula>0.5</formula>
    </cfRule>
  </conditionalFormatting>
  <conditionalFormatting sqref="L30:M30">
    <cfRule type="cellIs" dxfId="1231" priority="15" operator="lessThan">
      <formula>0.5</formula>
    </cfRule>
    <cfRule type="cellIs" dxfId="1230" priority="16" operator="greaterThan">
      <formula>0.5</formula>
    </cfRule>
  </conditionalFormatting>
  <conditionalFormatting sqref="N30">
    <cfRule type="cellIs" dxfId="1229" priority="13" operator="lessThan">
      <formula>4.5</formula>
    </cfRule>
    <cfRule type="cellIs" dxfId="1228" priority="14" operator="greaterThan">
      <formula>5.5</formula>
    </cfRule>
  </conditionalFormatting>
  <conditionalFormatting sqref="O30">
    <cfRule type="cellIs" dxfId="1227" priority="11" operator="lessThan">
      <formula>1.5</formula>
    </cfRule>
    <cfRule type="cellIs" dxfId="1226" priority="12" operator="greaterThan">
      <formula>2.5</formula>
    </cfRule>
  </conditionalFormatting>
  <conditionalFormatting sqref="P30">
    <cfRule type="cellIs" dxfId="1225" priority="9" operator="lessThan">
      <formula>4.5</formula>
    </cfRule>
    <cfRule type="cellIs" dxfId="1224" priority="10" operator="greaterThan">
      <formula>7.5</formula>
    </cfRule>
  </conditionalFormatting>
  <conditionalFormatting sqref="R30:S30">
    <cfRule type="cellIs" dxfId="1223" priority="7" operator="lessThan">
      <formula>2.5</formula>
    </cfRule>
    <cfRule type="cellIs" dxfId="1222" priority="8" operator="greaterThan">
      <formula>4.5</formula>
    </cfRule>
  </conditionalFormatting>
  <conditionalFormatting sqref="T30">
    <cfRule type="cellIs" dxfId="1221" priority="5" operator="lessThan">
      <formula>2.5</formula>
    </cfRule>
    <cfRule type="cellIs" dxfId="1220" priority="6" operator="greaterThan">
      <formula>4.5</formula>
    </cfRule>
  </conditionalFormatting>
  <conditionalFormatting sqref="U30">
    <cfRule type="cellIs" dxfId="1219" priority="4" operator="greaterThan">
      <formula>1.5</formula>
    </cfRule>
  </conditionalFormatting>
  <conditionalFormatting sqref="L30:V30">
    <cfRule type="expression" dxfId="1218" priority="1">
      <formula>L30=""</formula>
    </cfRule>
  </conditionalFormatting>
  <conditionalFormatting sqref="S30">
    <cfRule type="cellIs" dxfId="1217" priority="2" operator="greaterThan">
      <formula>0.5</formula>
    </cfRule>
    <cfRule type="cellIs" dxfId="1216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Y49" sqref="Y4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M20" sqref="M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2015:2:0:0:TAOYUAN</v>
      </c>
      <c r="F3" s="53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3">
        <f>MATCH($E3,REPORT_DATA_BY_ZONE_MONTH!$A:$A, 0)</f>
        <v>161</v>
      </c>
      <c r="O3" s="40">
        <f>IFERROR(INDEX(REPORT_DATA_BY_ZONE_MONTH!$A:$AG,$N3,MATCH(O$2,REPORT_DATA_BY_ZONE_MONTH!$A$1:$AG$1,0)), "")</f>
        <v>7</v>
      </c>
      <c r="P3" s="40">
        <v>8</v>
      </c>
      <c r="Q3" s="40">
        <f>IFERROR(INDEX(REPORT_DATA_BY_ZONE_MONTH!$A:$AG,$N3,MATCH(Q$2,REPORT_DATA_BY_ZONE_MONTH!$A$1:$AG$1,0)), "")</f>
        <v>0</v>
      </c>
      <c r="R3" s="40">
        <f>6*$B$18*$B$19</f>
        <v>384</v>
      </c>
      <c r="S3" s="40">
        <f>IFERROR(INDEX(REPORT_DATA_BY_ZONE_MONTH!$A:$AG,$N3,MATCH(S$2,REPORT_DATA_BY_ZONE_MONTH!$A$1:$AG$1,0)), "")</f>
        <v>0</v>
      </c>
      <c r="T3" s="40">
        <f>3*$B$18*$B$19</f>
        <v>192</v>
      </c>
      <c r="U3" s="40">
        <f>IFERROR(INDEX(REPORT_DATA_BY_ZONE_MONTH!$A:$AG,$N3,MATCH(U$2,REPORT_DATA_BY_ZONE_MONTH!$A$1:$AG$1,0)), "")</f>
        <v>0</v>
      </c>
      <c r="V3" s="40">
        <f>5*$B$18*$B$19</f>
        <v>320</v>
      </c>
      <c r="W3" s="40">
        <f>IFERROR(INDEX(REPORT_DATA_BY_ZONE_MONTH!$A:$AG,$N3,MATCH(W$2,REPORT_DATA_BY_ZONE_MONTH!$A$1:$AG$1,0)), "")</f>
        <v>0</v>
      </c>
      <c r="X3" s="40">
        <f>1*$B$18*$B$19</f>
        <v>64</v>
      </c>
    </row>
    <row r="4" spans="1:24">
      <c r="A4" s="53" t="s">
        <v>48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2015:3:0:0:TAOYUAN</v>
      </c>
      <c r="F4" s="53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3">
        <f>MATCH($E4,REPORT_DATA_BY_ZONE_MONTH!$A:$A, 0)</f>
        <v>160</v>
      </c>
      <c r="O4" s="40">
        <f>IFERROR(INDEX(REPORT_DATA_BY_ZONE_MONTH!$A:$AG,$N4,MATCH(O$2,REPORT_DATA_BY_ZONE_MONTH!$A$1:$AG$1,0)), "")</f>
        <v>4</v>
      </c>
      <c r="P4" s="40">
        <v>8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384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192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320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64</v>
      </c>
    </row>
    <row r="5" spans="1:24">
      <c r="A5" s="53" t="s">
        <v>48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2015:4:0:0:TAOYUAN</v>
      </c>
      <c r="F5" s="53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3">
        <f>MATCH($E5,REPORT_DATA_BY_ZONE_MONTH!$A:$A, 0)</f>
        <v>159</v>
      </c>
      <c r="O5" s="40">
        <f>IFERROR(INDEX(REPORT_DATA_BY_ZONE_MONTH!$A:$AG,$N5,MATCH(O$2,REPORT_DATA_BY_ZONE_MONTH!$A$1:$AG$1,0)), "")</f>
        <v>6</v>
      </c>
      <c r="P5" s="40">
        <v>8</v>
      </c>
      <c r="Q5" s="40">
        <f>IFERROR(INDEX(REPORT_DATA_BY_ZONE_MONTH!$A:$AG,$N5,MATCH(Q$2,REPORT_DATA_BY_ZONE_MONTH!$A$1:$AG$1,0)), "")</f>
        <v>0</v>
      </c>
      <c r="R5" s="40">
        <f t="shared" si="3"/>
        <v>384</v>
      </c>
      <c r="S5" s="40">
        <f>IFERROR(INDEX(REPORT_DATA_BY_ZONE_MONTH!$A:$AG,$N5,MATCH(S$2,REPORT_DATA_BY_ZONE_MONTH!$A$1:$AG$1,0)), "")</f>
        <v>0</v>
      </c>
      <c r="T5" s="40">
        <f t="shared" si="4"/>
        <v>192</v>
      </c>
      <c r="U5" s="40">
        <f>IFERROR(INDEX(REPORT_DATA_BY_ZONE_MONTH!$A:$AG,$N5,MATCH(U$2,REPORT_DATA_BY_ZONE_MONTH!$A$1:$AG$1,0)), "")</f>
        <v>0</v>
      </c>
      <c r="V5" s="40">
        <f t="shared" si="5"/>
        <v>320</v>
      </c>
      <c r="W5" s="40">
        <f>IFERROR(INDEX(REPORT_DATA_BY_ZONE_MONTH!$A:$AG,$N5,MATCH(W$2,REPORT_DATA_BY_ZONE_MONTH!$A$1:$AG$1,0)), "")</f>
        <v>0</v>
      </c>
      <c r="X5" s="40">
        <f t="shared" si="6"/>
        <v>64</v>
      </c>
    </row>
    <row r="6" spans="1:24">
      <c r="A6" s="53" t="s">
        <v>48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2015:5:0:0:TAOYUAN</v>
      </c>
      <c r="F6" s="53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3">
        <f>MATCH($E6,REPORT_DATA_BY_ZONE_MONTH!$A:$A, 0)</f>
        <v>158</v>
      </c>
      <c r="O6" s="40">
        <f>IFERROR(INDEX(REPORT_DATA_BY_ZONE_MONTH!$A:$AG,$N6,MATCH(O$2,REPORT_DATA_BY_ZONE_MONTH!$A$1:$AG$1,0)), "")</f>
        <v>6</v>
      </c>
      <c r="P6" s="40">
        <v>8</v>
      </c>
      <c r="Q6" s="40">
        <f>IFERROR(INDEX(REPORT_DATA_BY_ZONE_MONTH!$A:$AG,$N6,MATCH(Q$2,REPORT_DATA_BY_ZONE_MONTH!$A$1:$AG$1,0)), "")</f>
        <v>0</v>
      </c>
      <c r="R6" s="40">
        <f t="shared" si="3"/>
        <v>384</v>
      </c>
      <c r="S6" s="40">
        <f>IFERROR(INDEX(REPORT_DATA_BY_ZONE_MONTH!$A:$AG,$N6,MATCH(S$2,REPORT_DATA_BY_ZONE_MONTH!$A$1:$AG$1,0)), "")</f>
        <v>0</v>
      </c>
      <c r="T6" s="40">
        <f t="shared" si="4"/>
        <v>192</v>
      </c>
      <c r="U6" s="40">
        <f>IFERROR(INDEX(REPORT_DATA_BY_ZONE_MONTH!$A:$AG,$N6,MATCH(U$2,REPORT_DATA_BY_ZONE_MONTH!$A$1:$AG$1,0)), "")</f>
        <v>0</v>
      </c>
      <c r="V6" s="40">
        <f t="shared" si="5"/>
        <v>320</v>
      </c>
      <c r="W6" s="40">
        <f>IFERROR(INDEX(REPORT_DATA_BY_ZONE_MONTH!$A:$AG,$N6,MATCH(W$2,REPORT_DATA_BY_ZONE_MONTH!$A$1:$AG$1,0)), "")</f>
        <v>0</v>
      </c>
      <c r="X6" s="40">
        <f t="shared" si="6"/>
        <v>64</v>
      </c>
    </row>
    <row r="7" spans="1:24">
      <c r="A7" s="53" t="s">
        <v>48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2015:6:0:0:TAOYUAN</v>
      </c>
      <c r="F7" s="53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3">
        <f>MATCH($E7,REPORT_DATA_BY_ZONE_MONTH!$A:$A, 0)</f>
        <v>157</v>
      </c>
      <c r="O7" s="40">
        <f>IFERROR(INDEX(REPORT_DATA_BY_ZONE_MONTH!$A:$AG,$N7,MATCH(O$2,REPORT_DATA_BY_ZONE_MONTH!$A$1:$AG$1,0)), "")</f>
        <v>11</v>
      </c>
      <c r="P7" s="40">
        <v>8</v>
      </c>
      <c r="Q7" s="40">
        <f>IFERROR(INDEX(REPORT_DATA_BY_ZONE_MONTH!$A:$AG,$N7,MATCH(Q$2,REPORT_DATA_BY_ZONE_MONTH!$A$1:$AG$1,0)), "")</f>
        <v>0</v>
      </c>
      <c r="R7" s="40">
        <f t="shared" si="3"/>
        <v>384</v>
      </c>
      <c r="S7" s="40">
        <f>IFERROR(INDEX(REPORT_DATA_BY_ZONE_MONTH!$A:$AG,$N7,MATCH(S$2,REPORT_DATA_BY_ZONE_MONTH!$A$1:$AG$1,0)), "")</f>
        <v>0</v>
      </c>
      <c r="T7" s="40">
        <f t="shared" si="4"/>
        <v>192</v>
      </c>
      <c r="U7" s="40">
        <f>IFERROR(INDEX(REPORT_DATA_BY_ZONE_MONTH!$A:$AG,$N7,MATCH(U$2,REPORT_DATA_BY_ZONE_MONTH!$A$1:$AG$1,0)), "")</f>
        <v>0</v>
      </c>
      <c r="V7" s="40">
        <f t="shared" si="5"/>
        <v>320</v>
      </c>
      <c r="W7" s="40">
        <f>IFERROR(INDEX(REPORT_DATA_BY_ZONE_MONTH!$A:$AG,$N7,MATCH(W$2,REPORT_DATA_BY_ZONE_MONTH!$A$1:$AG$1,0)), "")</f>
        <v>0</v>
      </c>
      <c r="X7" s="40">
        <f t="shared" si="6"/>
        <v>64</v>
      </c>
    </row>
    <row r="8" spans="1:24">
      <c r="A8" s="53" t="s">
        <v>48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2015:7:0:0:TAOYUAN</v>
      </c>
      <c r="F8" s="53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3">
        <f>MATCH($E8,REPORT_DATA_BY_ZONE_MONTH!$A:$A, 0)</f>
        <v>156</v>
      </c>
      <c r="O8" s="40">
        <f>IFERROR(INDEX(REPORT_DATA_BY_ZONE_MONTH!$A:$AG,$N8,MATCH(O$2,REPORT_DATA_BY_ZONE_MONTH!$A$1:$AG$1,0)), "")</f>
        <v>8</v>
      </c>
      <c r="P8" s="40">
        <v>8</v>
      </c>
      <c r="Q8" s="40">
        <f>IFERROR(INDEX(REPORT_DATA_BY_ZONE_MONTH!$A:$AG,$N8,MATCH(Q$2,REPORT_DATA_BY_ZONE_MONTH!$A$1:$AG$1,0)), "")</f>
        <v>0</v>
      </c>
      <c r="R8" s="40">
        <f t="shared" si="3"/>
        <v>384</v>
      </c>
      <c r="S8" s="40">
        <f>IFERROR(INDEX(REPORT_DATA_BY_ZONE_MONTH!$A:$AG,$N8,MATCH(S$2,REPORT_DATA_BY_ZONE_MONTH!$A$1:$AG$1,0)), "")</f>
        <v>0</v>
      </c>
      <c r="T8" s="40">
        <f t="shared" si="4"/>
        <v>192</v>
      </c>
      <c r="U8" s="40">
        <f>IFERROR(INDEX(REPORT_DATA_BY_ZONE_MONTH!$A:$AG,$N8,MATCH(U$2,REPORT_DATA_BY_ZONE_MONTH!$A$1:$AG$1,0)), "")</f>
        <v>0</v>
      </c>
      <c r="V8" s="40">
        <f t="shared" si="5"/>
        <v>320</v>
      </c>
      <c r="W8" s="40">
        <f>IFERROR(INDEX(REPORT_DATA_BY_ZONE_MONTH!$A:$AG,$N8,MATCH(W$2,REPORT_DATA_BY_ZONE_MONTH!$A$1:$AG$1,0)), "")</f>
        <v>0</v>
      </c>
      <c r="X8" s="40">
        <f t="shared" si="6"/>
        <v>64</v>
      </c>
    </row>
    <row r="9" spans="1:24">
      <c r="A9" s="53" t="s">
        <v>48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2015:8:0:0:TAOYUAN</v>
      </c>
      <c r="F9" s="53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3">
        <f>MATCH($E9,REPORT_DATA_BY_ZONE_MONTH!$A:$A, 0)</f>
        <v>155</v>
      </c>
      <c r="O9" s="40">
        <f>IFERROR(INDEX(REPORT_DATA_BY_ZONE_MONTH!$A:$AG,$N9,MATCH(O$2,REPORT_DATA_BY_ZONE_MONTH!$A$1:$AG$1,0)), "")</f>
        <v>10</v>
      </c>
      <c r="P9" s="40">
        <v>8</v>
      </c>
      <c r="Q9" s="40">
        <f>IFERROR(INDEX(REPORT_DATA_BY_ZONE_MONTH!$A:$AG,$N9,MATCH(Q$2,REPORT_DATA_BY_ZONE_MONTH!$A$1:$AG$1,0)), "")</f>
        <v>0</v>
      </c>
      <c r="R9" s="40">
        <f t="shared" si="3"/>
        <v>384</v>
      </c>
      <c r="S9" s="40">
        <f>IFERROR(INDEX(REPORT_DATA_BY_ZONE_MONTH!$A:$AG,$N9,MATCH(S$2,REPORT_DATA_BY_ZONE_MONTH!$A$1:$AG$1,0)), "")</f>
        <v>0</v>
      </c>
      <c r="T9" s="40">
        <f t="shared" si="4"/>
        <v>192</v>
      </c>
      <c r="U9" s="40">
        <f>IFERROR(INDEX(REPORT_DATA_BY_ZONE_MONTH!$A:$AG,$N9,MATCH(U$2,REPORT_DATA_BY_ZONE_MONTH!$A$1:$AG$1,0)), "")</f>
        <v>0</v>
      </c>
      <c r="V9" s="40">
        <f t="shared" si="5"/>
        <v>320</v>
      </c>
      <c r="W9" s="40">
        <f>IFERROR(INDEX(REPORT_DATA_BY_ZONE_MONTH!$A:$AG,$N9,MATCH(W$2,REPORT_DATA_BY_ZONE_MONTH!$A$1:$AG$1,0)), "")</f>
        <v>0</v>
      </c>
      <c r="X9" s="40">
        <f t="shared" si="6"/>
        <v>64</v>
      </c>
    </row>
    <row r="10" spans="1:24">
      <c r="A10" s="53" t="s">
        <v>48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2015:9:0:0:TAOYUAN</v>
      </c>
      <c r="F10" s="53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3">
        <f>MATCH($E10,REPORT_DATA_BY_ZONE_MONTH!$A:$A, 0)</f>
        <v>154</v>
      </c>
      <c r="O10" s="40">
        <f>IFERROR(INDEX(REPORT_DATA_BY_ZONE_MONTH!$A:$AG,$N10,MATCH(O$2,REPORT_DATA_BY_ZONE_MONTH!$A$1:$AG$1,0)), "")</f>
        <v>5</v>
      </c>
      <c r="P10" s="40">
        <v>8</v>
      </c>
      <c r="Q10" s="40">
        <f>IFERROR(INDEX(REPORT_DATA_BY_ZONE_MONTH!$A:$AG,$N10,MATCH(Q$2,REPORT_DATA_BY_ZONE_MONTH!$A$1:$AG$1,0)), "")</f>
        <v>0</v>
      </c>
      <c r="R10" s="40">
        <f t="shared" si="3"/>
        <v>384</v>
      </c>
      <c r="S10" s="40">
        <f>IFERROR(INDEX(REPORT_DATA_BY_ZONE_MONTH!$A:$AG,$N10,MATCH(S$2,REPORT_DATA_BY_ZONE_MONTH!$A$1:$AG$1,0)), "")</f>
        <v>0</v>
      </c>
      <c r="T10" s="40">
        <f t="shared" si="4"/>
        <v>192</v>
      </c>
      <c r="U10" s="40">
        <f>IFERROR(INDEX(REPORT_DATA_BY_ZONE_MONTH!$A:$AG,$N10,MATCH(U$2,REPORT_DATA_BY_ZONE_MONTH!$A$1:$AG$1,0)), "")</f>
        <v>0</v>
      </c>
      <c r="V10" s="40">
        <f t="shared" si="5"/>
        <v>320</v>
      </c>
      <c r="W10" s="40">
        <f>IFERROR(INDEX(REPORT_DATA_BY_ZONE_MONTH!$A:$AG,$N10,MATCH(W$2,REPORT_DATA_BY_ZONE_MONTH!$A$1:$AG$1,0)), "")</f>
        <v>0</v>
      </c>
      <c r="X10" s="40">
        <f t="shared" si="6"/>
        <v>64</v>
      </c>
    </row>
    <row r="11" spans="1:24">
      <c r="A11" s="53" t="s">
        <v>48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2015:10:0:0:TAOYUAN</v>
      </c>
      <c r="F11" s="53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3">
        <f>MATCH($E11,REPORT_DATA_BY_ZONE_MONTH!$A:$A, 0)</f>
        <v>153</v>
      </c>
      <c r="O11" s="40">
        <f>IFERROR(INDEX(REPORT_DATA_BY_ZONE_MONTH!$A:$AG,$N11,MATCH(O$2,REPORT_DATA_BY_ZONE_MONTH!$A$1:$AG$1,0)), "")</f>
        <v>5</v>
      </c>
      <c r="P11" s="40">
        <v>8</v>
      </c>
      <c r="Q11" s="40">
        <f>IFERROR(INDEX(REPORT_DATA_BY_ZONE_MONTH!$A:$AG,$N11,MATCH(Q$2,REPORT_DATA_BY_ZONE_MONTH!$A$1:$AG$1,0)), "")</f>
        <v>0</v>
      </c>
      <c r="R11" s="40">
        <f t="shared" si="3"/>
        <v>384</v>
      </c>
      <c r="S11" s="40">
        <f>IFERROR(INDEX(REPORT_DATA_BY_ZONE_MONTH!$A:$AG,$N11,MATCH(S$2,REPORT_DATA_BY_ZONE_MONTH!$A$1:$AG$1,0)), "")</f>
        <v>0</v>
      </c>
      <c r="T11" s="40">
        <f t="shared" si="4"/>
        <v>192</v>
      </c>
      <c r="U11" s="40">
        <f>IFERROR(INDEX(REPORT_DATA_BY_ZONE_MONTH!$A:$AG,$N11,MATCH(U$2,REPORT_DATA_BY_ZONE_MONTH!$A$1:$AG$1,0)), "")</f>
        <v>0</v>
      </c>
      <c r="V11" s="40">
        <f t="shared" si="5"/>
        <v>320</v>
      </c>
      <c r="W11" s="40">
        <f>IFERROR(INDEX(REPORT_DATA_BY_ZONE_MONTH!$A:$AG,$N11,MATCH(W$2,REPORT_DATA_BY_ZONE_MONTH!$A$1:$AG$1,0)), "")</f>
        <v>0</v>
      </c>
      <c r="X11" s="40">
        <f t="shared" si="6"/>
        <v>64</v>
      </c>
    </row>
    <row r="12" spans="1:24">
      <c r="A12" s="53" t="s">
        <v>48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2015:11:0:0:TAOYUAN</v>
      </c>
      <c r="F12" s="53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3">
        <f>MATCH($E12,REPORT_DATA_BY_ZONE_MONTH!$A:$A, 0)</f>
        <v>152</v>
      </c>
      <c r="O12" s="40">
        <f>IFERROR(INDEX(REPORT_DATA_BY_ZONE_MONTH!$A:$AG,$N12,MATCH(O$2,REPORT_DATA_BY_ZONE_MONTH!$A$1:$AG$1,0)), "")</f>
        <v>9</v>
      </c>
      <c r="P12" s="40">
        <v>8</v>
      </c>
      <c r="Q12" s="40">
        <f>IFERROR(INDEX(REPORT_DATA_BY_ZONE_MONTH!$A:$AG,$N12,MATCH(Q$2,REPORT_DATA_BY_ZONE_MONTH!$A$1:$AG$1,0)), "")</f>
        <v>0</v>
      </c>
      <c r="R12" s="40">
        <f t="shared" si="3"/>
        <v>384</v>
      </c>
      <c r="S12" s="40">
        <f>IFERROR(INDEX(REPORT_DATA_BY_ZONE_MONTH!$A:$AG,$N12,MATCH(S$2,REPORT_DATA_BY_ZONE_MONTH!$A$1:$AG$1,0)), "")</f>
        <v>0</v>
      </c>
      <c r="T12" s="40">
        <f t="shared" si="4"/>
        <v>192</v>
      </c>
      <c r="U12" s="40">
        <f>IFERROR(INDEX(REPORT_DATA_BY_ZONE_MONTH!$A:$AG,$N12,MATCH(U$2,REPORT_DATA_BY_ZONE_MONTH!$A$1:$AG$1,0)), "")</f>
        <v>0</v>
      </c>
      <c r="V12" s="40">
        <f t="shared" si="5"/>
        <v>320</v>
      </c>
      <c r="W12" s="40">
        <f>IFERROR(INDEX(REPORT_DATA_BY_ZONE_MONTH!$A:$AG,$N12,MATCH(W$2,REPORT_DATA_BY_ZONE_MONTH!$A$1:$AG$1,0)), "")</f>
        <v>0</v>
      </c>
      <c r="X12" s="40">
        <f t="shared" si="6"/>
        <v>64</v>
      </c>
    </row>
    <row r="13" spans="1:24">
      <c r="A13" s="53" t="s">
        <v>48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2015:12:0:0:TAOYUAN</v>
      </c>
      <c r="F13" s="53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3">
        <f>MATCH($E13,REPORT_DATA_BY_ZONE_MONTH!$A:$A, 0)</f>
        <v>151</v>
      </c>
      <c r="O13" s="40">
        <f>IFERROR(INDEX(REPORT_DATA_BY_ZONE_MONTH!$A:$AG,$N13,MATCH(O$2,REPORT_DATA_BY_ZONE_MONTH!$A$1:$AG$1,0)), "")</f>
        <v>11</v>
      </c>
      <c r="P13" s="40">
        <v>8</v>
      </c>
      <c r="Q13" s="40">
        <f>IFERROR(INDEX(REPORT_DATA_BY_ZONE_MONTH!$A:$AG,$N13,MATCH(Q$2,REPORT_DATA_BY_ZONE_MONTH!$A$1:$AG$1,0)), "")</f>
        <v>0</v>
      </c>
      <c r="R13" s="40">
        <f t="shared" si="3"/>
        <v>384</v>
      </c>
      <c r="S13" s="40">
        <f>IFERROR(INDEX(REPORT_DATA_BY_ZONE_MONTH!$A:$AG,$N13,MATCH(S$2,REPORT_DATA_BY_ZONE_MONTH!$A$1:$AG$1,0)), "")</f>
        <v>0</v>
      </c>
      <c r="T13" s="40">
        <f t="shared" si="4"/>
        <v>192</v>
      </c>
      <c r="U13" s="40">
        <f>IFERROR(INDEX(REPORT_DATA_BY_ZONE_MONTH!$A:$AG,$N13,MATCH(U$2,REPORT_DATA_BY_ZONE_MONTH!$A$1:$AG$1,0)), "")</f>
        <v>0</v>
      </c>
      <c r="V13" s="40">
        <f t="shared" si="5"/>
        <v>320</v>
      </c>
      <c r="W13" s="40">
        <f>IFERROR(INDEX(REPORT_DATA_BY_ZONE_MONTH!$A:$AG,$N13,MATCH(W$2,REPORT_DATA_BY_ZONE_MONTH!$A$1:$AG$1,0)), "")</f>
        <v>0</v>
      </c>
      <c r="X13" s="40">
        <f t="shared" si="6"/>
        <v>64</v>
      </c>
    </row>
    <row r="14" spans="1:24">
      <c r="A14" s="53" t="s">
        <v>48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2016:1:0:0:TAOYUAN</v>
      </c>
      <c r="F14" s="53" t="e">
        <f>MATCH($E14,BAPTISM_SOURCE_ZONE_MONTH!$A:$A, 0)</f>
        <v>#N/A</v>
      </c>
      <c r="G14" s="11" t="str">
        <f>IFERROR(INDEX(BAPTISM_SOURCE_ZONE_MONTH!$A:$Z,TAOYUAN_GRAPH_DATA!$F14,MATCH(G$2,BAPTISM_SOURCE_ZONE_MONTH!$A$1:$Z$1,0)),"")</f>
        <v/>
      </c>
      <c r="H14" s="11" t="str">
        <f>IFERROR(INDEX(BAPTISM_SOURCE_ZONE_MONTH!$A:$Z,TAOYUAN_GRAPH_DATA!$F14,MATCH(H$2,BAPTISM_SOURCE_ZONE_MONTH!$A$1:$Z$1,0)),"")</f>
        <v/>
      </c>
      <c r="I14" s="11" t="str">
        <f>IFERROR(INDEX(BAPTISM_SOURCE_ZONE_MONTH!$A:$Z,TAOYUAN_GRAPH_DATA!$F14,MATCH(I$2,BAPTISM_SOURCE_ZONE_MONTH!$A$1:$Z$1,0)),"")</f>
        <v/>
      </c>
      <c r="J14" s="11" t="str">
        <f>IFERROR(INDEX(BAPTISM_SOURCE_ZONE_MONTH!$A:$Z,TAOYUAN_GRAPH_DATA!$F14,MATCH(J$2,BAPTISM_SOURCE_ZONE_MONTH!$A$1:$Z$1,0)),"")</f>
        <v/>
      </c>
      <c r="K14" s="11" t="str">
        <f>IFERROR(INDEX(BAPTISM_SOURCE_ZONE_MONTH!$A:$Z,TAOYUAN_GRAPH_DATA!$F14,MATCH(K$2,BAPTISM_SOURCE_ZONE_MONTH!$A$1:$Z$1,0)),"")</f>
        <v/>
      </c>
      <c r="L14" s="11" t="str">
        <f>IFERROR(INDEX(BAPTISM_SOURCE_ZONE_MONTH!$A:$Z,TAOYUAN_GRAPH_DATA!$F14,MATCH(L$2,BAPTISM_SOURCE_ZONE_MONTH!$A$1:$Z$1,0)),"")</f>
        <v/>
      </c>
      <c r="N14" s="53">
        <f>MATCH($E14,REPORT_DATA_BY_ZONE_MONTH!$A:$A, 0)</f>
        <v>9</v>
      </c>
      <c r="O14" s="40">
        <f>IFERROR(INDEX(REPORT_DATA_BY_ZONE_MONTH!$A:$AG,$N14,MATCH(O$2,REPORT_DATA_BY_ZONE_MONTH!$A$1:$AG$1,0)), "")</f>
        <v>4</v>
      </c>
      <c r="P14" s="40">
        <v>8</v>
      </c>
      <c r="Q14" s="40">
        <f>IFERROR(INDEX(REPORT_DATA_BY_ZONE_MONTH!$A:$AG,$N14,MATCH(Q$2,REPORT_DATA_BY_ZONE_MONTH!$A$1:$AG$1,0)), "")</f>
        <v>249</v>
      </c>
      <c r="R14" s="40">
        <f t="shared" si="3"/>
        <v>384</v>
      </c>
      <c r="S14" s="40">
        <f>IFERROR(INDEX(REPORT_DATA_BY_ZONE_MONTH!$A:$AG,$N14,MATCH(S$2,REPORT_DATA_BY_ZONE_MONTH!$A$1:$AG$1,0)), "")</f>
        <v>36</v>
      </c>
      <c r="T14" s="40">
        <f t="shared" si="4"/>
        <v>192</v>
      </c>
      <c r="U14" s="40">
        <f>IFERROR(INDEX(REPORT_DATA_BY_ZONE_MONTH!$A:$AG,$N14,MATCH(U$2,REPORT_DATA_BY_ZONE_MONTH!$A$1:$AG$1,0)), "")</f>
        <v>155</v>
      </c>
      <c r="V14" s="40">
        <f t="shared" si="5"/>
        <v>320</v>
      </c>
      <c r="W14" s="40">
        <f>IFERROR(INDEX(REPORT_DATA_BY_ZONE_MONTH!$A:$AG,$N14,MATCH(W$2,REPORT_DATA_BY_ZONE_MONTH!$A$1:$AG$1,0)), "")</f>
        <v>0</v>
      </c>
      <c r="X14" s="40">
        <f t="shared" si="6"/>
        <v>64</v>
      </c>
    </row>
    <row r="15" spans="1:24">
      <c r="A15" s="53" t="s">
        <v>48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2016:2:0:0:TAOYUAN</v>
      </c>
      <c r="F15" s="53">
        <f>MATCH($E15,BAPTISM_SOURCE_ZONE_MONTH!$A:$A, 0)</f>
        <v>3</v>
      </c>
      <c r="G15" s="11">
        <f>IFERROR(INDEX(BAPTISM_SOURCE_ZONE_MONTH!$A:$Z,TAOYUAN_GRAPH_DATA!$F15,MATCH(G$2,BAPTISM_SOURCE_ZONE_MONTH!$A$1:$Z$1,0)),"")</f>
        <v>0</v>
      </c>
      <c r="H15" s="11">
        <f>IFERROR(INDEX(BAPTISM_SOURCE_ZONE_MONTH!$A:$Z,TAOYUAN_GRAPH_DATA!$F15,MATCH(H$2,BAPTISM_SOURCE_ZONE_MONTH!$A$1:$Z$1,0)),"")</f>
        <v>0</v>
      </c>
      <c r="I15" s="11">
        <f>IFERROR(INDEX(BAPTISM_SOURCE_ZONE_MONTH!$A:$Z,TAOYUAN_GRAPH_DATA!$F15,MATCH(I$2,BAPTISM_SOURCE_ZONE_MONTH!$A$1:$Z$1,0)),"")</f>
        <v>0</v>
      </c>
      <c r="J15" s="11">
        <f>IFERROR(INDEX(BAPTISM_SOURCE_ZONE_MONTH!$A:$Z,TAOYUAN_GRAPH_DATA!$F15,MATCH(J$2,BAPTISM_SOURCE_ZONE_MONTH!$A$1:$Z$1,0)),"")</f>
        <v>0</v>
      </c>
      <c r="K15" s="11">
        <f>IFERROR(INDEX(BAPTISM_SOURCE_ZONE_MONTH!$A:$Z,TAOYUAN_GRAPH_DATA!$F15,MATCH(K$2,BAPTISM_SOURCE_ZONE_MONTH!$A$1:$Z$1,0)),"")</f>
        <v>0</v>
      </c>
      <c r="L15" s="11">
        <f>IFERROR(INDEX(BAPTISM_SOURCE_ZONE_MONTH!$A:$Z,TAOYUAN_GRAPH_DATA!$F15,MATCH(L$2,BAPTISM_SOURCE_ZONE_MONTH!$A$1:$Z$1,0)),"")</f>
        <v>0</v>
      </c>
      <c r="N15" s="53">
        <f>MATCH($E15,REPORT_DATA_BY_ZONE_MONTH!$A:$A, 0)</f>
        <v>20</v>
      </c>
      <c r="O15" s="40">
        <f>IFERROR(INDEX(REPORT_DATA_BY_ZONE_MONTH!$A:$AG,$N15,MATCH(O$2,REPORT_DATA_BY_ZONE_MONTH!$A$1:$AG$1,0)), "")</f>
        <v>2</v>
      </c>
      <c r="P15" s="40">
        <v>8</v>
      </c>
      <c r="Q15" s="40">
        <f>IFERROR(INDEX(REPORT_DATA_BY_ZONE_MONTH!$A:$AG,$N15,MATCH(Q$2,REPORT_DATA_BY_ZONE_MONTH!$A$1:$AG$1,0)), "")</f>
        <v>162</v>
      </c>
      <c r="R15" s="40">
        <f t="shared" si="3"/>
        <v>384</v>
      </c>
      <c r="S15" s="40">
        <f>IFERROR(INDEX(REPORT_DATA_BY_ZONE_MONTH!$A:$AG,$N15,MATCH(S$2,REPORT_DATA_BY_ZONE_MONTH!$A$1:$AG$1,0)), "")</f>
        <v>43</v>
      </c>
      <c r="T15" s="40">
        <f t="shared" si="4"/>
        <v>192</v>
      </c>
      <c r="U15" s="40">
        <f>IFERROR(INDEX(REPORT_DATA_BY_ZONE_MONTH!$A:$AG,$N15,MATCH(U$2,REPORT_DATA_BY_ZONE_MONTH!$A$1:$AG$1,0)), "")</f>
        <v>125</v>
      </c>
      <c r="V15" s="40">
        <f t="shared" si="5"/>
        <v>320</v>
      </c>
      <c r="W15" s="40">
        <f>IFERROR(INDEX(REPORT_DATA_BY_ZONE_MONTH!$A:$AG,$N15,MATCH(W$2,REPORT_DATA_BY_ZONE_MONTH!$A$1:$AG$1,0)), "")</f>
        <v>5</v>
      </c>
      <c r="X15" s="40">
        <f t="shared" si="6"/>
        <v>64</v>
      </c>
    </row>
    <row r="16" spans="1:24">
      <c r="A16" s="8" t="s">
        <v>84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88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16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>
      <c r="E20" s="8" t="s">
        <v>651</v>
      </c>
      <c r="F20" s="55" t="e">
        <f>CONCATENATE("Member Referral Goal 成員回條目標:     50%+ 
Member Referral Actual 成員回條實際:  ",$H$20)</f>
        <v>#DIV/0!</v>
      </c>
      <c r="G20" s="57" t="e">
        <f>F19/SUM(F18:F19)</f>
        <v>#DIV/0!</v>
      </c>
      <c r="H20" s="8" t="e">
        <f>TEXT(G20,"00%")</f>
        <v>#DIV/0!</v>
      </c>
    </row>
    <row r="22" spans="1:12" ht="60">
      <c r="E22" s="8" t="s">
        <v>652</v>
      </c>
      <c r="F22" s="55" t="str">
        <f>CONCATENATE("Goal 目標:     ",G22,"
Actual 實際:  ",H22)</f>
        <v>Goal 目標:     100
Actual 實際:  2</v>
      </c>
      <c r="G22" s="8">
        <f>TAOYUAN!D3</f>
        <v>100</v>
      </c>
      <c r="H22" s="8">
        <f>TAOYUAN!G5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B1" zoomScaleNormal="100" zoomScaleSheetLayoutView="115" workbookViewId="0">
      <selection activeCell="D4" sqref="D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726</v>
      </c>
      <c r="C3" s="48" t="s">
        <v>81</v>
      </c>
      <c r="D3" s="52">
        <v>88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727</v>
      </c>
      <c r="C4" s="46" t="s">
        <v>66</v>
      </c>
      <c r="D4" s="47"/>
      <c r="E4" s="47"/>
      <c r="F4" s="47"/>
      <c r="G4" s="90">
        <f>ROUND(D3/12*MONTH,0)</f>
        <v>15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69"/>
      <c r="B8" s="5" t="s">
        <v>729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70" t="s">
        <v>730</v>
      </c>
      <c r="B9" s="64" t="s">
        <v>731</v>
      </c>
      <c r="C9" s="4" t="s">
        <v>759</v>
      </c>
      <c r="D9" s="4" t="s">
        <v>760</v>
      </c>
      <c r="E9" s="4" t="str">
        <f>CONCATENATE(YEAR,":",MONTH,":",WEEK,":",DAY,":",$A9)</f>
        <v>2016:2:2:7:SONGSHAN_E</v>
      </c>
      <c r="F9" s="4">
        <f>MATCH($E9,REPORT_DATA_BY_COMP!$A:$A,0)</f>
        <v>431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1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12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70" t="s">
        <v>732</v>
      </c>
      <c r="B10" s="64" t="s">
        <v>733</v>
      </c>
      <c r="C10" s="4" t="s">
        <v>761</v>
      </c>
      <c r="D10" s="4" t="s">
        <v>762</v>
      </c>
      <c r="E10" s="4" t="str">
        <f>CONCATENATE(YEAR,":",MONTH,":",WEEK,":",DAY,":",$A10)</f>
        <v>2016:2:2:7:SONGSHAN_S</v>
      </c>
      <c r="F10" s="4">
        <f>MATCH($E10,REPORT_DATA_BY_COMP!$A:$A,0)</f>
        <v>432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7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70" t="s">
        <v>734</v>
      </c>
      <c r="B11" s="64" t="s">
        <v>735</v>
      </c>
      <c r="C11" s="4" t="s">
        <v>763</v>
      </c>
      <c r="D11" s="4" t="s">
        <v>764</v>
      </c>
      <c r="E11" s="4" t="str">
        <f>CONCATENATE(YEAR,":",MONTH,":",WEEK,":",DAY,":",$A11)</f>
        <v>2016:2:2:7:NEIHU_E</v>
      </c>
      <c r="F11" s="4">
        <f>MATCH($E11,REPORT_DATA_BY_COMP!$A:$A,0)</f>
        <v>420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6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7</v>
      </c>
      <c r="U11" s="11">
        <f>IFERROR(INDEX(REPORT_DATA_BY_COMP!$A:$AH,$F11,MATCH(U$7,REPORT_DATA_BY_COMP!$A$1:$AH$1,0)), "")</f>
        <v>2</v>
      </c>
      <c r="V11" s="11">
        <f>IFERROR(INDEX(REPORT_DATA_BY_COMP!$A:$AH,$F11,MATCH(V$7,REPORT_DATA_BY_COMP!$A$1:$AH$1,0)), "")</f>
        <v>0</v>
      </c>
    </row>
    <row r="12" spans="1:22">
      <c r="A12" s="70" t="s">
        <v>736</v>
      </c>
      <c r="B12" s="64" t="s">
        <v>737</v>
      </c>
      <c r="C12" s="4" t="s">
        <v>765</v>
      </c>
      <c r="D12" s="4" t="s">
        <v>766</v>
      </c>
      <c r="E12" s="4" t="str">
        <f>CONCATENATE(YEAR,":",MONTH,":",WEEK,":",DAY,":",$A12)</f>
        <v>2016:2:2:7:NEIHU_S</v>
      </c>
      <c r="F12" s="4">
        <f>MATCH($E12,REPORT_DATA_BY_COMP!$A:$A,0)</f>
        <v>421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70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9</v>
      </c>
      <c r="J13" s="12">
        <f t="shared" si="0"/>
        <v>13</v>
      </c>
      <c r="K13" s="12">
        <f t="shared" si="0"/>
        <v>0</v>
      </c>
      <c r="L13" s="12">
        <f t="shared" si="0"/>
        <v>0</v>
      </c>
      <c r="M13" s="12">
        <f t="shared" si="0"/>
        <v>1</v>
      </c>
      <c r="N13" s="12">
        <f t="shared" si="0"/>
        <v>23</v>
      </c>
      <c r="O13" s="12">
        <f t="shared" si="0"/>
        <v>7</v>
      </c>
      <c r="P13" s="12">
        <f t="shared" si="0"/>
        <v>23</v>
      </c>
      <c r="Q13" s="12">
        <f t="shared" si="0"/>
        <v>31</v>
      </c>
      <c r="R13" s="12">
        <f t="shared" si="0"/>
        <v>14</v>
      </c>
      <c r="S13" s="12">
        <f t="shared" si="0"/>
        <v>2</v>
      </c>
      <c r="T13" s="12">
        <f t="shared" si="0"/>
        <v>19</v>
      </c>
      <c r="U13" s="12">
        <f t="shared" si="0"/>
        <v>7</v>
      </c>
      <c r="V13" s="12">
        <f t="shared" si="0"/>
        <v>0</v>
      </c>
    </row>
    <row r="14" spans="1:22">
      <c r="A14" s="69"/>
      <c r="B14" s="71" t="s">
        <v>738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70" t="s">
        <v>739</v>
      </c>
      <c r="B15" s="64" t="s">
        <v>740</v>
      </c>
      <c r="C15" s="4" t="s">
        <v>767</v>
      </c>
      <c r="D15" s="4" t="s">
        <v>768</v>
      </c>
      <c r="E15" s="4" t="str">
        <f>CONCATENATE(YEAR,":",MONTH,":",WEEK,":",DAY,":",$A15)</f>
        <v>2016:2:2:7:JILONG_A_E</v>
      </c>
      <c r="F15" s="4">
        <f>MATCH($E15,REPORT_DATA_BY_COMP!$A:$A,0)</f>
        <v>407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1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5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8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70" t="s">
        <v>741</v>
      </c>
      <c r="B16" s="64" t="s">
        <v>742</v>
      </c>
      <c r="C16" s="4" t="s">
        <v>769</v>
      </c>
      <c r="D16" s="4" t="s">
        <v>770</v>
      </c>
      <c r="E16" s="4" t="str">
        <f>CONCATENATE(YEAR,":",MONTH,":",WEEK,":",DAY,":",$A16)</f>
        <v>2016:2:2:7:JILONG_B_E</v>
      </c>
      <c r="F16" s="4">
        <f>MATCH($E16,REPORT_DATA_BY_COMP!$A:$A,0)</f>
        <v>408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6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6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69"/>
      <c r="B17" s="9" t="s">
        <v>22</v>
      </c>
      <c r="C17" s="10"/>
      <c r="D17" s="10"/>
      <c r="E17" s="10"/>
      <c r="F17" s="10"/>
      <c r="G17" s="12">
        <f>SUM(G15:G16)</f>
        <v>0</v>
      </c>
      <c r="H17" s="12">
        <f t="shared" ref="H17:V17" si="1">SUM(H15:H16)</f>
        <v>1</v>
      </c>
      <c r="I17" s="12">
        <f t="shared" si="1"/>
        <v>1</v>
      </c>
      <c r="J17" s="12">
        <f t="shared" si="1"/>
        <v>10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6</v>
      </c>
      <c r="P17" s="12">
        <f t="shared" si="1"/>
        <v>10</v>
      </c>
      <c r="Q17" s="12">
        <f t="shared" si="1"/>
        <v>10</v>
      </c>
      <c r="R17" s="12">
        <f t="shared" si="1"/>
        <v>5</v>
      </c>
      <c r="S17" s="12">
        <f t="shared" si="1"/>
        <v>0</v>
      </c>
      <c r="T17" s="12">
        <f t="shared" si="1"/>
        <v>14</v>
      </c>
      <c r="U17" s="12">
        <f t="shared" si="1"/>
        <v>6</v>
      </c>
      <c r="V17" s="12">
        <f t="shared" si="1"/>
        <v>0</v>
      </c>
    </row>
    <row r="18" spans="1:22">
      <c r="A18" s="69"/>
      <c r="B18" s="71" t="s">
        <v>743</v>
      </c>
      <c r="C18" s="6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70" t="s">
        <v>744</v>
      </c>
      <c r="B19" s="64" t="s">
        <v>745</v>
      </c>
      <c r="C19" s="4" t="s">
        <v>771</v>
      </c>
      <c r="D19" s="4" t="s">
        <v>772</v>
      </c>
      <c r="E19" s="4" t="str">
        <f>CONCATENATE(YEAR,":",MONTH,":",WEEK,":",DAY,":",$A19)</f>
        <v>2016:2:2:7:XIZHI_A_E</v>
      </c>
      <c r="F19" s="4">
        <f>MATCH($E19,REPORT_DATA_BY_COMP!$A:$A,0)</f>
        <v>467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1</v>
      </c>
      <c r="P19" s="11">
        <f>IFERROR(INDEX(REPORT_DATA_BY_COMP!$A:$AH,$F19,MATCH(P$7,REPORT_DATA_BY_COMP!$A$1:$AH$1,0)), "")</f>
        <v>6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3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3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70" t="s">
        <v>746</v>
      </c>
      <c r="B20" s="64" t="s">
        <v>747</v>
      </c>
      <c r="C20" s="4" t="s">
        <v>773</v>
      </c>
      <c r="D20" s="4" t="s">
        <v>774</v>
      </c>
      <c r="E20" s="4" t="str">
        <f>CONCATENATE(YEAR,":",MONTH,":",WEEK,":",DAY,":",$A20)</f>
        <v>2016:2:2:7:XIZHI_B_E</v>
      </c>
      <c r="F20" s="4">
        <f>MATCH($E20,REPORT_DATA_BY_COMP!$A:$A,0)</f>
        <v>468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4</v>
      </c>
      <c r="Q20" s="11">
        <f>IFERROR(INDEX(REPORT_DATA_BY_COMP!$A:$AH,$F20,MATCH(Q$7,REPORT_DATA_BY_COMP!$A$1:$AH$1,0)), "")</f>
        <v>14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1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70" t="s">
        <v>748</v>
      </c>
      <c r="B21" s="64" t="s">
        <v>749</v>
      </c>
      <c r="C21" s="4" t="s">
        <v>775</v>
      </c>
      <c r="D21" s="4" t="s">
        <v>776</v>
      </c>
      <c r="E21" s="4" t="str">
        <f>CONCATENATE(YEAR,":",MONTH,":",WEEK,":",DAY,":",$A21)</f>
        <v>2016:2:2:7:XIZHI_S</v>
      </c>
      <c r="F21" s="4">
        <f>MATCH($E21,REPORT_DATA_BY_COMP!$A:$A,0)</f>
        <v>469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19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3</v>
      </c>
      <c r="V21" s="11">
        <f>IFERROR(INDEX(REPORT_DATA_BY_COMP!$A:$AH,$F21,MATCH(V$7,REPORT_DATA_BY_COMP!$A$1:$AH$1,0)), "")</f>
        <v>0</v>
      </c>
    </row>
    <row r="22" spans="1:22">
      <c r="A22" s="69"/>
      <c r="B22" s="9" t="s">
        <v>22</v>
      </c>
      <c r="C22" s="10"/>
      <c r="D22" s="10"/>
      <c r="E22" s="10"/>
      <c r="F22" s="10"/>
      <c r="G22" s="12">
        <f>SUM(G19:G21)</f>
        <v>0</v>
      </c>
      <c r="H22" s="12">
        <f t="shared" ref="H22:V22" si="2">SUM(H19:H21)</f>
        <v>1</v>
      </c>
      <c r="I22" s="12">
        <f t="shared" si="2"/>
        <v>2</v>
      </c>
      <c r="J22" s="12">
        <f t="shared" si="2"/>
        <v>5</v>
      </c>
      <c r="K22" s="12">
        <f t="shared" si="2"/>
        <v>1</v>
      </c>
      <c r="L22" s="12">
        <f t="shared" si="2"/>
        <v>0</v>
      </c>
      <c r="M22" s="12">
        <f t="shared" si="2"/>
        <v>0</v>
      </c>
      <c r="N22" s="12">
        <f t="shared" si="2"/>
        <v>15</v>
      </c>
      <c r="O22" s="12">
        <f t="shared" si="2"/>
        <v>3</v>
      </c>
      <c r="P22" s="12">
        <f t="shared" si="2"/>
        <v>14</v>
      </c>
      <c r="Q22" s="12">
        <f t="shared" si="2"/>
        <v>41</v>
      </c>
      <c r="R22" s="12">
        <f t="shared" si="2"/>
        <v>13</v>
      </c>
      <c r="S22" s="12">
        <f t="shared" si="2"/>
        <v>0</v>
      </c>
      <c r="T22" s="12">
        <f t="shared" si="2"/>
        <v>7</v>
      </c>
      <c r="U22" s="12">
        <f t="shared" si="2"/>
        <v>3</v>
      </c>
      <c r="V22" s="12">
        <f t="shared" si="2"/>
        <v>0</v>
      </c>
    </row>
    <row r="23" spans="1:22">
      <c r="A23" s="69"/>
      <c r="B23" s="5" t="s">
        <v>750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>
      <c r="A24" s="70" t="s">
        <v>751</v>
      </c>
      <c r="B24" s="64" t="s">
        <v>752</v>
      </c>
      <c r="C24" s="4" t="s">
        <v>777</v>
      </c>
      <c r="D24" s="4" t="s">
        <v>778</v>
      </c>
      <c r="E24" s="4" t="str">
        <f>CONCATENATE(YEAR,":",MONTH,":",WEEK,":",DAY,":",$A24)</f>
        <v>2016:2:2:7:YILAN_E</v>
      </c>
      <c r="F24" s="4">
        <f>MATCH($E24,REPORT_DATA_BY_COMP!$A:$A,0)</f>
        <v>470</v>
      </c>
      <c r="G24" s="11">
        <f>IFERROR(INDEX(REPORT_DATA_BY_COMP!$A:$AH,$F24,MATCH(G$7,REPORT_DATA_BY_COMP!$A$1:$AH$1,0)), "")</f>
        <v>0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1</v>
      </c>
      <c r="J24" s="11">
        <f>IFERROR(INDEX(REPORT_DATA_BY_COMP!$A:$AH,$F24,MATCH(J$7,REPORT_DATA_BY_COMP!$A$1:$AH$1,0)), "")</f>
        <v>1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4</v>
      </c>
      <c r="O24" s="11">
        <f>IFERROR(INDEX(REPORT_DATA_BY_COMP!$A:$AH,$F24,MATCH(O$7,REPORT_DATA_BY_COMP!$A$1:$AH$1,0)), "")</f>
        <v>0</v>
      </c>
      <c r="P24" s="11">
        <f>IFERROR(INDEX(REPORT_DATA_BY_COMP!$A:$AH,$F24,MATCH(P$7,REPORT_DATA_BY_COMP!$A$1:$AH$1,0)), "")</f>
        <v>2</v>
      </c>
      <c r="Q24" s="11">
        <f>IFERROR(INDEX(REPORT_DATA_BY_COMP!$A:$AH,$F24,MATCH(Q$7,REPORT_DATA_BY_COMP!$A$1:$AH$1,0)), "")</f>
        <v>19</v>
      </c>
      <c r="R24" s="11">
        <f>IFERROR(INDEX(REPORT_DATA_BY_COMP!$A:$AH,$F24,MATCH(R$7,REPORT_DATA_BY_COMP!$A$1:$AH$1,0)), "")</f>
        <v>2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0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>
      <c r="A25" s="70" t="s">
        <v>753</v>
      </c>
      <c r="B25" s="64" t="s">
        <v>754</v>
      </c>
      <c r="C25" s="4" t="s">
        <v>779</v>
      </c>
      <c r="D25" s="4" t="s">
        <v>780</v>
      </c>
      <c r="E25" s="4" t="str">
        <f>CONCATENATE(YEAR,":",MONTH,":",WEEK,":",DAY,":",$A25)</f>
        <v>2016:2:2:7:YILAN_S</v>
      </c>
      <c r="F25" s="4">
        <f>MATCH($E25,REPORT_DATA_BY_COMP!$A:$A,0)</f>
        <v>471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1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2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3</v>
      </c>
      <c r="Q25" s="11">
        <f>IFERROR(INDEX(REPORT_DATA_BY_COMP!$A:$AH,$F25,MATCH(Q$7,REPORT_DATA_BY_COMP!$A$1:$AH$1,0)), "")</f>
        <v>13</v>
      </c>
      <c r="R25" s="11">
        <f>IFERROR(INDEX(REPORT_DATA_BY_COMP!$A:$AH,$F25,MATCH(R$7,REPORT_DATA_BY_COMP!$A$1:$AH$1,0)), "")</f>
        <v>5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2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>
      <c r="A26" s="70" t="s">
        <v>755</v>
      </c>
      <c r="B26" s="64" t="s">
        <v>756</v>
      </c>
      <c r="C26" s="4" t="s">
        <v>781</v>
      </c>
      <c r="D26" s="4" t="s">
        <v>782</v>
      </c>
      <c r="E26" s="4" t="str">
        <f>CONCATENATE(YEAR,":",MONTH,":",WEEK,":",DAY,":",$A26)</f>
        <v>2016:2:2:7:LUODONG_A_E</v>
      </c>
      <c r="F26" s="4">
        <f>MATCH($E26,REPORT_DATA_BY_COMP!$A:$A,0)</f>
        <v>412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2</v>
      </c>
      <c r="O26" s="11">
        <f>IFERROR(INDEX(REPORT_DATA_BY_COMP!$A:$AH,$F26,MATCH(O$7,REPORT_DATA_BY_COMP!$A$1:$AH$1,0)), "")</f>
        <v>1</v>
      </c>
      <c r="P26" s="11">
        <f>IFERROR(INDEX(REPORT_DATA_BY_COMP!$A:$AH,$F26,MATCH(P$7,REPORT_DATA_BY_COMP!$A$1:$AH$1,0)), "")</f>
        <v>4</v>
      </c>
      <c r="Q26" s="11">
        <f>IFERROR(INDEX(REPORT_DATA_BY_COMP!$A:$AH,$F26,MATCH(Q$7,REPORT_DATA_BY_COMP!$A$1:$AH$1,0)), "")</f>
        <v>9</v>
      </c>
      <c r="R26" s="11">
        <f>IFERROR(INDEX(REPORT_DATA_BY_COMP!$A:$AH,$F26,MATCH(R$7,REPORT_DATA_BY_COMP!$A$1:$AH$1,0)), "")</f>
        <v>4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3</v>
      </c>
      <c r="U26" s="11">
        <f>IFERROR(INDEX(REPORT_DATA_BY_COMP!$A:$AH,$F26,MATCH(U$7,REPORT_DATA_BY_COMP!$A$1:$AH$1,0)), "")</f>
        <v>0</v>
      </c>
      <c r="V26" s="11">
        <f>IFERROR(INDEX(REPORT_DATA_BY_COMP!$A:$AH,$F26,MATCH(V$7,REPORT_DATA_BY_COMP!$A$1:$AH$1,0)), "")</f>
        <v>0</v>
      </c>
    </row>
    <row r="27" spans="1:22">
      <c r="A27" s="70" t="s">
        <v>757</v>
      </c>
      <c r="B27" s="64" t="s">
        <v>758</v>
      </c>
      <c r="C27" s="4" t="s">
        <v>783</v>
      </c>
      <c r="D27" s="4" t="s">
        <v>784</v>
      </c>
      <c r="E27" s="4" t="str">
        <f>CONCATENATE(YEAR,":",MONTH,":",WEEK,":",DAY,":",$A27)</f>
        <v>2016:2:2:7:LUODONG_B_E</v>
      </c>
      <c r="F27" s="4">
        <f>MATCH($E27,REPORT_DATA_BY_COMP!$A:$A,0)</f>
        <v>413</v>
      </c>
      <c r="G27" s="11">
        <f>IFERROR(INDEX(REPORT_DATA_BY_COMP!$A:$AH,$F27,MATCH(G$7,REPORT_DATA_BY_COMP!$A$1:$AH$1,0)), "")</f>
        <v>0</v>
      </c>
      <c r="H27" s="11">
        <f>IFERROR(INDEX(REPORT_DATA_BY_COMP!$A:$AH,$F27,MATCH(H$7,REPORT_DATA_BY_COMP!$A$1:$AH$1,0)), "")</f>
        <v>0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3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1</v>
      </c>
      <c r="M27" s="11">
        <f>IFERROR(INDEX(REPORT_DATA_BY_COMP!$A:$AH,$F27,MATCH(M$7,REPORT_DATA_BY_COMP!$A$1:$AH$1,0)), "")</f>
        <v>1</v>
      </c>
      <c r="N27" s="11">
        <f>IFERROR(INDEX(REPORT_DATA_BY_COMP!$A:$AH,$F27,MATCH(N$7,REPORT_DATA_BY_COMP!$A$1:$AH$1,0)), "")</f>
        <v>5</v>
      </c>
      <c r="O27" s="11">
        <f>IFERROR(INDEX(REPORT_DATA_BY_COMP!$A:$AH,$F27,MATCH(O$7,REPORT_DATA_BY_COMP!$A$1:$AH$1,0)), "")</f>
        <v>2</v>
      </c>
      <c r="P27" s="11">
        <f>IFERROR(INDEX(REPORT_DATA_BY_COMP!$A:$AH,$F27,MATCH(P$7,REPORT_DATA_BY_COMP!$A$1:$AH$1,0)), "")</f>
        <v>1</v>
      </c>
      <c r="Q27" s="11">
        <f>IFERROR(INDEX(REPORT_DATA_BY_COMP!$A:$AH,$F27,MATCH(Q$7,REPORT_DATA_BY_COMP!$A$1:$AH$1,0)), "")</f>
        <v>12</v>
      </c>
      <c r="R27" s="11">
        <f>IFERROR(INDEX(REPORT_DATA_BY_COMP!$A:$AH,$F27,MATCH(R$7,REPORT_DATA_BY_COMP!$A$1:$AH$1,0)), "")</f>
        <v>4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4</v>
      </c>
      <c r="U27" s="11">
        <f>IFERROR(INDEX(REPORT_DATA_BY_COMP!$A:$AH,$F27,MATCH(U$7,REPORT_DATA_BY_COMP!$A$1:$AH$1,0)), "")</f>
        <v>1</v>
      </c>
      <c r="V27" s="11">
        <f>IFERROR(INDEX(REPORT_DATA_BY_COMP!$A:$AH,$F27,MATCH(V$7,REPORT_DATA_BY_COMP!$A$1:$AH$1,0)), "")</f>
        <v>0</v>
      </c>
    </row>
    <row r="28" spans="1:22">
      <c r="A28" s="70"/>
      <c r="B28" s="9" t="s">
        <v>22</v>
      </c>
      <c r="C28" s="10"/>
      <c r="D28" s="10"/>
      <c r="E28" s="10"/>
      <c r="F28" s="10"/>
      <c r="G28" s="12">
        <f>SUM(G24:G27)</f>
        <v>0</v>
      </c>
      <c r="H28" s="12">
        <f t="shared" ref="H28:V28" si="3">SUM(H24:H27)</f>
        <v>0</v>
      </c>
      <c r="I28" s="12">
        <f t="shared" si="3"/>
        <v>2</v>
      </c>
      <c r="J28" s="12">
        <f t="shared" si="3"/>
        <v>6</v>
      </c>
      <c r="K28" s="12">
        <f t="shared" si="3"/>
        <v>0</v>
      </c>
      <c r="L28" s="12">
        <f t="shared" si="3"/>
        <v>1</v>
      </c>
      <c r="M28" s="12">
        <f t="shared" si="3"/>
        <v>1</v>
      </c>
      <c r="N28" s="12">
        <f t="shared" si="3"/>
        <v>13</v>
      </c>
      <c r="O28" s="12">
        <f t="shared" si="3"/>
        <v>5</v>
      </c>
      <c r="P28" s="12">
        <f t="shared" si="3"/>
        <v>10</v>
      </c>
      <c r="Q28" s="12">
        <f t="shared" si="3"/>
        <v>53</v>
      </c>
      <c r="R28" s="12">
        <f t="shared" si="3"/>
        <v>15</v>
      </c>
      <c r="S28" s="12">
        <f t="shared" si="3"/>
        <v>0</v>
      </c>
      <c r="T28" s="12">
        <f t="shared" si="3"/>
        <v>9</v>
      </c>
      <c r="U28" s="12">
        <f t="shared" si="3"/>
        <v>1</v>
      </c>
      <c r="V28" s="12">
        <f t="shared" si="3"/>
        <v>0</v>
      </c>
    </row>
    <row r="29" spans="1:22">
      <c r="A29" s="5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0"/>
    </row>
    <row r="30" spans="1:22">
      <c r="A30" s="59"/>
      <c r="B30" s="13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>
      <c r="A31" s="8" t="s">
        <v>55</v>
      </c>
      <c r="B31" s="30" t="s">
        <v>42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0</v>
      </c>
      <c r="H31" s="11">
        <f>IFERROR(INDEX(REPORT_DATA_BY_ZONE!$A:$AG,$F31,MATCH(H$7,REPORT_DATA_BY_ZONE!$A$1:$AG$1,0)), "")</f>
        <v>2</v>
      </c>
      <c r="I31" s="11">
        <f>IFERROR(INDEX(REPORT_DATA_BY_ZONE!$A:$AG,$F31,MATCH(I$7,REPORT_DATA_BY_ZONE!$A$1:$AG$1,0)), "")</f>
        <v>18</v>
      </c>
      <c r="J31" s="11">
        <f>IFERROR(INDEX(REPORT_DATA_BY_ZONE!$A:$AG,$F31,MATCH(J$7,REPORT_DATA_BY_ZONE!$A$1:$AG$1,0)), "")</f>
        <v>40</v>
      </c>
      <c r="K31" s="11">
        <f>IFERROR(INDEX(REPORT_DATA_BY_ZONE!$A:$AG,$F31,MATCH(K$7,REPORT_DATA_BY_ZONE!$A$1:$AG$1,0)), "")</f>
        <v>0</v>
      </c>
      <c r="L31" s="19">
        <f>IFERROR(INDEX(REPORT_DATA_BY_ZONE!$A:$AG,$F31,MATCH(L$7,REPORT_DATA_BY_ZONE!$A$1:$AG$1,0)), "")</f>
        <v>1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70</v>
      </c>
      <c r="O31" s="19">
        <f>IFERROR(INDEX(REPORT_DATA_BY_ZONE!$A:$AG,$F31,MATCH(O$7,REPORT_DATA_BY_ZONE!$A$1:$AG$1,0)), "")</f>
        <v>24</v>
      </c>
      <c r="P31" s="19">
        <f>IFERROR(INDEX(REPORT_DATA_BY_ZONE!$A:$AG,$F31,MATCH(P$7,REPORT_DATA_BY_ZONE!$A$1:$AG$1,0)), "")</f>
        <v>92</v>
      </c>
      <c r="Q31" s="19">
        <f>IFERROR(INDEX(REPORT_DATA_BY_ZONE!$A:$AG,$F31,MATCH(Q$7,REPORT_DATA_BY_ZONE!$A$1:$AG$1,0)), "")</f>
        <v>163</v>
      </c>
      <c r="R31" s="19">
        <f>IFERROR(INDEX(REPORT_DATA_BY_ZONE!$A:$AG,$F31,MATCH(R$7,REPORT_DATA_BY_ZONE!$A$1:$AG$1,0)), "")</f>
        <v>68</v>
      </c>
      <c r="S31" s="19">
        <f>IFERROR(INDEX(REPORT_DATA_BY_ZONE!$A:$AG,$F31,MATCH(S$7,REPORT_DATA_BY_ZONE!$A$1:$AG$1,0)), "")</f>
        <v>0</v>
      </c>
      <c r="T31" s="19">
        <f>IFERROR(INDEX(REPORT_DATA_BY_ZONE!$A:$AG,$F31,MATCH(T$7,REPORT_DATA_BY_ZONE!$A$1:$AG$1,0)), "")</f>
        <v>49</v>
      </c>
      <c r="U31" s="19">
        <f>IFERROR(INDEX(REPORT_DATA_BY_ZONE!$A:$AG,$F31,MATCH(U$7,REPORT_DATA_BY_ZONE!$A$1:$AG$1,0)), "")</f>
        <v>11</v>
      </c>
      <c r="V31" s="19">
        <f>IFERROR(INDEX(REPORT_DATA_BY_ZONE!$A:$AG,$F31,MATCH(V$7,REPORT_DATA_BY_ZONE!$A$1:$AG$1,0)), "")</f>
        <v>1</v>
      </c>
    </row>
    <row r="32" spans="1:22">
      <c r="A32" s="8" t="s">
        <v>55</v>
      </c>
      <c r="B32" s="30" t="s">
        <v>43</v>
      </c>
      <c r="C32" s="14"/>
      <c r="D32" s="14"/>
      <c r="E32" s="14" t="str">
        <f>CONCATENATE(YEAR,":",MONTH,":2:",WEEKLY_REPORT_DAY,":", $A32)</f>
        <v>2016:2:2:7:EAST</v>
      </c>
      <c r="F32" s="14">
        <f>MATCH($E32,REPORT_DATA_BY_ZONE!$A:$A, 0)</f>
        <v>47</v>
      </c>
      <c r="G32" s="11">
        <f>IFERROR(INDEX(REPORT_DATA_BY_ZONE!$A:$AG,$F32,MATCH(G$7,REPORT_DATA_BY_ZONE!$A$1:$AG$1,0)), "")</f>
        <v>0</v>
      </c>
      <c r="H32" s="11">
        <f>IFERROR(INDEX(REPORT_DATA_BY_ZONE!$A:$AG,$F32,MATCH(H$7,REPORT_DATA_BY_ZONE!$A$1:$AG$1,0)), "")</f>
        <v>2</v>
      </c>
      <c r="I32" s="11">
        <f>IFERROR(INDEX(REPORT_DATA_BY_ZONE!$A:$AG,$F32,MATCH(I$7,REPORT_DATA_BY_ZONE!$A$1:$AG$1,0)), "")</f>
        <v>14</v>
      </c>
      <c r="J32" s="11">
        <f>IFERROR(INDEX(REPORT_DATA_BY_ZONE!$A:$AG,$F32,MATCH(J$7,REPORT_DATA_BY_ZONE!$A$1:$AG$1,0)), "")</f>
        <v>34</v>
      </c>
      <c r="K32" s="11">
        <f>IFERROR(INDEX(REPORT_DATA_BY_ZONE!$A:$AG,$F32,MATCH(K$7,REPORT_DATA_BY_ZONE!$A$1:$AG$1,0)), "")</f>
        <v>2</v>
      </c>
      <c r="L32" s="19">
        <f>IFERROR(INDEX(REPORT_DATA_BY_ZONE!$A:$AG,$F32,MATCH(L$7,REPORT_DATA_BY_ZONE!$A$1:$AG$1,0)), "")</f>
        <v>1</v>
      </c>
      <c r="M32" s="19">
        <f>IFERROR(INDEX(REPORT_DATA_BY_ZONE!$A:$AG,$F32,MATCH(M$7,REPORT_DATA_BY_ZONE!$A$1:$AG$1,0)), "")</f>
        <v>2</v>
      </c>
      <c r="N32" s="19">
        <f>IFERROR(INDEX(REPORT_DATA_BY_ZONE!$A:$AG,$F32,MATCH(N$7,REPORT_DATA_BY_ZONE!$A$1:$AG$1,0)), "")</f>
        <v>63</v>
      </c>
      <c r="O32" s="19">
        <f>IFERROR(INDEX(REPORT_DATA_BY_ZONE!$A:$AG,$F32,MATCH(O$7,REPORT_DATA_BY_ZONE!$A$1:$AG$1,0)), "")</f>
        <v>21</v>
      </c>
      <c r="P32" s="19">
        <f>IFERROR(INDEX(REPORT_DATA_BY_ZONE!$A:$AG,$F32,MATCH(P$7,REPORT_DATA_BY_ZONE!$A$1:$AG$1,0)), "")</f>
        <v>57</v>
      </c>
      <c r="Q32" s="19">
        <f>IFERROR(INDEX(REPORT_DATA_BY_ZONE!$A:$AG,$F32,MATCH(Q$7,REPORT_DATA_BY_ZONE!$A$1:$AG$1,0)), "")</f>
        <v>135</v>
      </c>
      <c r="R32" s="19">
        <f>IFERROR(INDEX(REPORT_DATA_BY_ZONE!$A:$AG,$F32,MATCH(R$7,REPORT_DATA_BY_ZONE!$A$1:$AG$1,0)), "")</f>
        <v>47</v>
      </c>
      <c r="S32" s="19">
        <f>IFERROR(INDEX(REPORT_DATA_BY_ZONE!$A:$AG,$F32,MATCH(S$7,REPORT_DATA_BY_ZONE!$A$1:$AG$1,0)), "")</f>
        <v>2</v>
      </c>
      <c r="T32" s="19">
        <f>IFERROR(INDEX(REPORT_DATA_BY_ZONE!$A:$AG,$F32,MATCH(T$7,REPORT_DATA_BY_ZONE!$A$1:$AG$1,0)), "")</f>
        <v>49</v>
      </c>
      <c r="U32" s="19">
        <f>IFERROR(INDEX(REPORT_DATA_BY_ZONE!$A:$AG,$F32,MATCH(U$7,REPORT_DATA_BY_ZONE!$A$1:$AG$1,0)), "")</f>
        <v>17</v>
      </c>
      <c r="V32" s="19">
        <f>IFERROR(INDEX(REPORT_DATA_BY_ZONE!$A:$AG,$F32,MATCH(V$7,REPORT_DATA_BY_ZONE!$A$1:$AG$1,0)), "")</f>
        <v>0</v>
      </c>
    </row>
    <row r="33" spans="1:22">
      <c r="A33" s="8" t="s">
        <v>55</v>
      </c>
      <c r="B33" s="30" t="s">
        <v>44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>
      <c r="A34" s="8" t="s">
        <v>55</v>
      </c>
      <c r="B34" s="30" t="s">
        <v>45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>
      <c r="A35" s="8" t="s">
        <v>55</v>
      </c>
      <c r="B35" s="30" t="s">
        <v>46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>
      <c r="A36" s="60"/>
      <c r="B36" s="18" t="s">
        <v>22</v>
      </c>
      <c r="C36" s="15"/>
      <c r="D36" s="15"/>
      <c r="E36" s="15"/>
      <c r="F36" s="15"/>
      <c r="G36" s="20">
        <f>SUM(G31:G35)</f>
        <v>0</v>
      </c>
      <c r="H36" s="20">
        <f t="shared" ref="H36:V36" si="4">SUM(H31:H35)</f>
        <v>4</v>
      </c>
      <c r="I36" s="20">
        <f t="shared" si="4"/>
        <v>32</v>
      </c>
      <c r="J36" s="20">
        <f t="shared" si="4"/>
        <v>74</v>
      </c>
      <c r="K36" s="20">
        <f t="shared" si="4"/>
        <v>2</v>
      </c>
      <c r="L36" s="20">
        <f t="shared" si="4"/>
        <v>2</v>
      </c>
      <c r="M36" s="20">
        <f t="shared" si="4"/>
        <v>2</v>
      </c>
      <c r="N36" s="20">
        <f t="shared" si="4"/>
        <v>133</v>
      </c>
      <c r="O36" s="20">
        <f t="shared" si="4"/>
        <v>45</v>
      </c>
      <c r="P36" s="20">
        <f t="shared" si="4"/>
        <v>149</v>
      </c>
      <c r="Q36" s="20">
        <f t="shared" si="4"/>
        <v>298</v>
      </c>
      <c r="R36" s="20">
        <f t="shared" si="4"/>
        <v>115</v>
      </c>
      <c r="S36" s="20">
        <f t="shared" si="4"/>
        <v>2</v>
      </c>
      <c r="T36" s="20">
        <f t="shared" si="4"/>
        <v>98</v>
      </c>
      <c r="U36" s="20">
        <f t="shared" si="4"/>
        <v>28</v>
      </c>
      <c r="V36" s="20">
        <f t="shared" si="4"/>
        <v>1</v>
      </c>
    </row>
    <row r="39" spans="1:22">
      <c r="F39" s="3"/>
      <c r="G39" s="3"/>
    </row>
    <row r="40" spans="1:22">
      <c r="F40" s="3"/>
      <c r="G40" s="3"/>
    </row>
    <row r="41" spans="1:22">
      <c r="F41" s="3"/>
      <c r="G4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215" priority="250" operator="lessThan">
      <formula>0.5</formula>
    </cfRule>
    <cfRule type="cellIs" dxfId="1214" priority="251" operator="greaterThan">
      <formula>0.5</formula>
    </cfRule>
  </conditionalFormatting>
  <conditionalFormatting sqref="N9:N10">
    <cfRule type="cellIs" dxfId="1213" priority="248" operator="lessThan">
      <formula>4.5</formula>
    </cfRule>
    <cfRule type="cellIs" dxfId="1212" priority="249" operator="greaterThan">
      <formula>5.5</formula>
    </cfRule>
  </conditionalFormatting>
  <conditionalFormatting sqref="O9:O10">
    <cfRule type="cellIs" dxfId="1211" priority="246" operator="lessThan">
      <formula>1.5</formula>
    </cfRule>
    <cfRule type="cellIs" dxfId="1210" priority="247" operator="greaterThan">
      <formula>2.5</formula>
    </cfRule>
  </conditionalFormatting>
  <conditionalFormatting sqref="P9:P10">
    <cfRule type="cellIs" dxfId="1209" priority="244" operator="lessThan">
      <formula>4.5</formula>
    </cfRule>
    <cfRule type="cellIs" dxfId="1208" priority="245" operator="greaterThan">
      <formula>7.5</formula>
    </cfRule>
  </conditionalFormatting>
  <conditionalFormatting sqref="R9:S10">
    <cfRule type="cellIs" dxfId="1207" priority="242" operator="lessThan">
      <formula>2.5</formula>
    </cfRule>
    <cfRule type="cellIs" dxfId="1206" priority="243" operator="greaterThan">
      <formula>4.5</formula>
    </cfRule>
  </conditionalFormatting>
  <conditionalFormatting sqref="T9:T10">
    <cfRule type="cellIs" dxfId="1205" priority="240" operator="lessThan">
      <formula>2.5</formula>
    </cfRule>
    <cfRule type="cellIs" dxfId="1204" priority="241" operator="greaterThan">
      <formula>4.5</formula>
    </cfRule>
  </conditionalFormatting>
  <conditionalFormatting sqref="U9:U10">
    <cfRule type="cellIs" dxfId="1203" priority="239" operator="greaterThan">
      <formula>1.5</formula>
    </cfRule>
  </conditionalFormatting>
  <conditionalFormatting sqref="M10">
    <cfRule type="cellIs" dxfId="1202" priority="237" operator="lessThan">
      <formula>0.5</formula>
    </cfRule>
    <cfRule type="cellIs" dxfId="1201" priority="238" operator="greaterThan">
      <formula>0.5</formula>
    </cfRule>
  </conditionalFormatting>
  <conditionalFormatting sqref="N10">
    <cfRule type="cellIs" dxfId="1200" priority="235" operator="lessThan">
      <formula>4.5</formula>
    </cfRule>
    <cfRule type="cellIs" dxfId="1199" priority="236" operator="greaterThan">
      <formula>5.5</formula>
    </cfRule>
  </conditionalFormatting>
  <conditionalFormatting sqref="O10">
    <cfRule type="cellIs" dxfId="1198" priority="233" operator="lessThan">
      <formula>1.5</formula>
    </cfRule>
    <cfRule type="cellIs" dxfId="1197" priority="234" operator="greaterThan">
      <formula>2.5</formula>
    </cfRule>
  </conditionalFormatting>
  <conditionalFormatting sqref="P10">
    <cfRule type="cellIs" dxfId="1196" priority="231" operator="lessThan">
      <formula>4.5</formula>
    </cfRule>
    <cfRule type="cellIs" dxfId="1195" priority="232" operator="greaterThan">
      <formula>7.5</formula>
    </cfRule>
  </conditionalFormatting>
  <conditionalFormatting sqref="R10:S10">
    <cfRule type="cellIs" dxfId="1194" priority="229" operator="lessThan">
      <formula>2.5</formula>
    </cfRule>
    <cfRule type="cellIs" dxfId="1193" priority="230" operator="greaterThan">
      <formula>4.5</formula>
    </cfRule>
  </conditionalFormatting>
  <conditionalFormatting sqref="T10">
    <cfRule type="cellIs" dxfId="1192" priority="227" operator="lessThan">
      <formula>2.5</formula>
    </cfRule>
    <cfRule type="cellIs" dxfId="1191" priority="228" operator="greaterThan">
      <formula>4.5</formula>
    </cfRule>
  </conditionalFormatting>
  <conditionalFormatting sqref="U10">
    <cfRule type="cellIs" dxfId="1190" priority="226" operator="greaterThan">
      <formula>1.5</formula>
    </cfRule>
  </conditionalFormatting>
  <conditionalFormatting sqref="L9:V10">
    <cfRule type="expression" dxfId="1189" priority="223">
      <formula>L9=""</formula>
    </cfRule>
  </conditionalFormatting>
  <conditionalFormatting sqref="S9:S10">
    <cfRule type="cellIs" dxfId="1188" priority="224" operator="greaterThan">
      <formula>0.5</formula>
    </cfRule>
    <cfRule type="cellIs" dxfId="1187" priority="225" operator="lessThan">
      <formula>0.5</formula>
    </cfRule>
  </conditionalFormatting>
  <conditionalFormatting sqref="L11:M12">
    <cfRule type="cellIs" dxfId="1186" priority="221" operator="lessThan">
      <formula>0.5</formula>
    </cfRule>
    <cfRule type="cellIs" dxfId="1185" priority="222" operator="greaterThan">
      <formula>0.5</formula>
    </cfRule>
  </conditionalFormatting>
  <conditionalFormatting sqref="N11:N12">
    <cfRule type="cellIs" dxfId="1184" priority="219" operator="lessThan">
      <formula>4.5</formula>
    </cfRule>
    <cfRule type="cellIs" dxfId="1183" priority="220" operator="greaterThan">
      <formula>5.5</formula>
    </cfRule>
  </conditionalFormatting>
  <conditionalFormatting sqref="O11:O12">
    <cfRule type="cellIs" dxfId="1182" priority="217" operator="lessThan">
      <formula>1.5</formula>
    </cfRule>
    <cfRule type="cellIs" dxfId="1181" priority="218" operator="greaterThan">
      <formula>2.5</formula>
    </cfRule>
  </conditionalFormatting>
  <conditionalFormatting sqref="P11:P12">
    <cfRule type="cellIs" dxfId="1180" priority="215" operator="lessThan">
      <formula>4.5</formula>
    </cfRule>
    <cfRule type="cellIs" dxfId="1179" priority="216" operator="greaterThan">
      <formula>7.5</formula>
    </cfRule>
  </conditionalFormatting>
  <conditionalFormatting sqref="R11:S12">
    <cfRule type="cellIs" dxfId="1178" priority="213" operator="lessThan">
      <formula>2.5</formula>
    </cfRule>
    <cfRule type="cellIs" dxfId="1177" priority="214" operator="greaterThan">
      <formula>4.5</formula>
    </cfRule>
  </conditionalFormatting>
  <conditionalFormatting sqref="T11:T12">
    <cfRule type="cellIs" dxfId="1176" priority="211" operator="lessThan">
      <formula>2.5</formula>
    </cfRule>
    <cfRule type="cellIs" dxfId="1175" priority="212" operator="greaterThan">
      <formula>4.5</formula>
    </cfRule>
  </conditionalFormatting>
  <conditionalFormatting sqref="U11:U12">
    <cfRule type="cellIs" dxfId="1174" priority="210" operator="greaterThan">
      <formula>1.5</formula>
    </cfRule>
  </conditionalFormatting>
  <conditionalFormatting sqref="M12">
    <cfRule type="cellIs" dxfId="1173" priority="208" operator="lessThan">
      <formula>0.5</formula>
    </cfRule>
    <cfRule type="cellIs" dxfId="1172" priority="209" operator="greaterThan">
      <formula>0.5</formula>
    </cfRule>
  </conditionalFormatting>
  <conditionalFormatting sqref="N12">
    <cfRule type="cellIs" dxfId="1171" priority="206" operator="lessThan">
      <formula>4.5</formula>
    </cfRule>
    <cfRule type="cellIs" dxfId="1170" priority="207" operator="greaterThan">
      <formula>5.5</formula>
    </cfRule>
  </conditionalFormatting>
  <conditionalFormatting sqref="O12">
    <cfRule type="cellIs" dxfId="1169" priority="204" operator="lessThan">
      <formula>1.5</formula>
    </cfRule>
    <cfRule type="cellIs" dxfId="1168" priority="205" operator="greaterThan">
      <formula>2.5</formula>
    </cfRule>
  </conditionalFormatting>
  <conditionalFormatting sqref="P12">
    <cfRule type="cellIs" dxfId="1167" priority="202" operator="lessThan">
      <formula>4.5</formula>
    </cfRule>
    <cfRule type="cellIs" dxfId="1166" priority="203" operator="greaterThan">
      <formula>7.5</formula>
    </cfRule>
  </conditionalFormatting>
  <conditionalFormatting sqref="R12:S12">
    <cfRule type="cellIs" dxfId="1165" priority="200" operator="lessThan">
      <formula>2.5</formula>
    </cfRule>
    <cfRule type="cellIs" dxfId="1164" priority="201" operator="greaterThan">
      <formula>4.5</formula>
    </cfRule>
  </conditionalFormatting>
  <conditionalFormatting sqref="T12">
    <cfRule type="cellIs" dxfId="1163" priority="198" operator="lessThan">
      <formula>2.5</formula>
    </cfRule>
    <cfRule type="cellIs" dxfId="1162" priority="199" operator="greaterThan">
      <formula>4.5</formula>
    </cfRule>
  </conditionalFormatting>
  <conditionalFormatting sqref="U12">
    <cfRule type="cellIs" dxfId="1161" priority="197" operator="greaterThan">
      <formula>1.5</formula>
    </cfRule>
  </conditionalFormatting>
  <conditionalFormatting sqref="L11:V12">
    <cfRule type="expression" dxfId="1160" priority="194">
      <formula>L11=""</formula>
    </cfRule>
  </conditionalFormatting>
  <conditionalFormatting sqref="S11:S12">
    <cfRule type="cellIs" dxfId="1159" priority="195" operator="greaterThan">
      <formula>0.5</formula>
    </cfRule>
    <cfRule type="cellIs" dxfId="1158" priority="196" operator="lessThan">
      <formula>0.5</formula>
    </cfRule>
  </conditionalFormatting>
  <conditionalFormatting sqref="L15:M16">
    <cfRule type="cellIs" dxfId="1157" priority="192" operator="lessThan">
      <formula>0.5</formula>
    </cfRule>
    <cfRule type="cellIs" dxfId="1156" priority="193" operator="greaterThan">
      <formula>0.5</formula>
    </cfRule>
  </conditionalFormatting>
  <conditionalFormatting sqref="N15:N16">
    <cfRule type="cellIs" dxfId="1155" priority="190" operator="lessThan">
      <formula>4.5</formula>
    </cfRule>
    <cfRule type="cellIs" dxfId="1154" priority="191" operator="greaterThan">
      <formula>5.5</formula>
    </cfRule>
  </conditionalFormatting>
  <conditionalFormatting sqref="O15:O16">
    <cfRule type="cellIs" dxfId="1153" priority="188" operator="lessThan">
      <formula>1.5</formula>
    </cfRule>
    <cfRule type="cellIs" dxfId="1152" priority="189" operator="greaterThan">
      <formula>2.5</formula>
    </cfRule>
  </conditionalFormatting>
  <conditionalFormatting sqref="P15:P16">
    <cfRule type="cellIs" dxfId="1151" priority="186" operator="lessThan">
      <formula>4.5</formula>
    </cfRule>
    <cfRule type="cellIs" dxfId="1150" priority="187" operator="greaterThan">
      <formula>7.5</formula>
    </cfRule>
  </conditionalFormatting>
  <conditionalFormatting sqref="R15:S16">
    <cfRule type="cellIs" dxfId="1149" priority="184" operator="lessThan">
      <formula>2.5</formula>
    </cfRule>
    <cfRule type="cellIs" dxfId="1148" priority="185" operator="greaterThan">
      <formula>4.5</formula>
    </cfRule>
  </conditionalFormatting>
  <conditionalFormatting sqref="T15:T16">
    <cfRule type="cellIs" dxfId="1147" priority="182" operator="lessThan">
      <formula>2.5</formula>
    </cfRule>
    <cfRule type="cellIs" dxfId="1146" priority="183" operator="greaterThan">
      <formula>4.5</formula>
    </cfRule>
  </conditionalFormatting>
  <conditionalFormatting sqref="U15:U16">
    <cfRule type="cellIs" dxfId="1145" priority="181" operator="greaterThan">
      <formula>1.5</formula>
    </cfRule>
  </conditionalFormatting>
  <conditionalFormatting sqref="M16">
    <cfRule type="cellIs" dxfId="1144" priority="179" operator="lessThan">
      <formula>0.5</formula>
    </cfRule>
    <cfRule type="cellIs" dxfId="1143" priority="180" operator="greaterThan">
      <formula>0.5</formula>
    </cfRule>
  </conditionalFormatting>
  <conditionalFormatting sqref="N16">
    <cfRule type="cellIs" dxfId="1142" priority="177" operator="lessThan">
      <formula>4.5</formula>
    </cfRule>
    <cfRule type="cellIs" dxfId="1141" priority="178" operator="greaterThan">
      <formula>5.5</formula>
    </cfRule>
  </conditionalFormatting>
  <conditionalFormatting sqref="O16">
    <cfRule type="cellIs" dxfId="1140" priority="175" operator="lessThan">
      <formula>1.5</formula>
    </cfRule>
    <cfRule type="cellIs" dxfId="1139" priority="176" operator="greaterThan">
      <formula>2.5</formula>
    </cfRule>
  </conditionalFormatting>
  <conditionalFormatting sqref="P16">
    <cfRule type="cellIs" dxfId="1138" priority="173" operator="lessThan">
      <formula>4.5</formula>
    </cfRule>
    <cfRule type="cellIs" dxfId="1137" priority="174" operator="greaterThan">
      <formula>7.5</formula>
    </cfRule>
  </conditionalFormatting>
  <conditionalFormatting sqref="R16:S16">
    <cfRule type="cellIs" dxfId="1136" priority="171" operator="lessThan">
      <formula>2.5</formula>
    </cfRule>
    <cfRule type="cellIs" dxfId="1135" priority="172" operator="greaterThan">
      <formula>4.5</formula>
    </cfRule>
  </conditionalFormatting>
  <conditionalFormatting sqref="T16">
    <cfRule type="cellIs" dxfId="1134" priority="169" operator="lessThan">
      <formula>2.5</formula>
    </cfRule>
    <cfRule type="cellIs" dxfId="1133" priority="170" operator="greaterThan">
      <formula>4.5</formula>
    </cfRule>
  </conditionalFormatting>
  <conditionalFormatting sqref="U16">
    <cfRule type="cellIs" dxfId="1132" priority="168" operator="greaterThan">
      <formula>1.5</formula>
    </cfRule>
  </conditionalFormatting>
  <conditionalFormatting sqref="L15:V16">
    <cfRule type="expression" dxfId="1131" priority="165">
      <formula>L15=""</formula>
    </cfRule>
  </conditionalFormatting>
  <conditionalFormatting sqref="S15:S16">
    <cfRule type="cellIs" dxfId="1130" priority="166" operator="greaterThan">
      <formula>0.5</formula>
    </cfRule>
    <cfRule type="cellIs" dxfId="1129" priority="167" operator="lessThan">
      <formula>0.5</formula>
    </cfRule>
  </conditionalFormatting>
  <conditionalFormatting sqref="L19:M20">
    <cfRule type="cellIs" dxfId="1128" priority="118" operator="lessThan">
      <formula>0.5</formula>
    </cfRule>
    <cfRule type="cellIs" dxfId="1127" priority="119" operator="greaterThan">
      <formula>0.5</formula>
    </cfRule>
  </conditionalFormatting>
  <conditionalFormatting sqref="N19:N20">
    <cfRule type="cellIs" dxfId="1126" priority="116" operator="lessThan">
      <formula>4.5</formula>
    </cfRule>
    <cfRule type="cellIs" dxfId="1125" priority="117" operator="greaterThan">
      <formula>5.5</formula>
    </cfRule>
  </conditionalFormatting>
  <conditionalFormatting sqref="O19:O20">
    <cfRule type="cellIs" dxfId="1124" priority="114" operator="lessThan">
      <formula>1.5</formula>
    </cfRule>
    <cfRule type="cellIs" dxfId="1123" priority="115" operator="greaterThan">
      <formula>2.5</formula>
    </cfRule>
  </conditionalFormatting>
  <conditionalFormatting sqref="P19:P20">
    <cfRule type="cellIs" dxfId="1122" priority="112" operator="lessThan">
      <formula>4.5</formula>
    </cfRule>
    <cfRule type="cellIs" dxfId="1121" priority="113" operator="greaterThan">
      <formula>7.5</formula>
    </cfRule>
  </conditionalFormatting>
  <conditionalFormatting sqref="R19:S20">
    <cfRule type="cellIs" dxfId="1120" priority="110" operator="lessThan">
      <formula>2.5</formula>
    </cfRule>
    <cfRule type="cellIs" dxfId="1119" priority="111" operator="greaterThan">
      <formula>4.5</formula>
    </cfRule>
  </conditionalFormatting>
  <conditionalFormatting sqref="T19:T20">
    <cfRule type="cellIs" dxfId="1118" priority="108" operator="lessThan">
      <formula>2.5</formula>
    </cfRule>
    <cfRule type="cellIs" dxfId="1117" priority="109" operator="greaterThan">
      <formula>4.5</formula>
    </cfRule>
  </conditionalFormatting>
  <conditionalFormatting sqref="U19:U20">
    <cfRule type="cellIs" dxfId="1116" priority="107" operator="greaterThan">
      <formula>1.5</formula>
    </cfRule>
  </conditionalFormatting>
  <conditionalFormatting sqref="M20">
    <cfRule type="cellIs" dxfId="1115" priority="105" operator="lessThan">
      <formula>0.5</formula>
    </cfRule>
    <cfRule type="cellIs" dxfId="1114" priority="106" operator="greaterThan">
      <formula>0.5</formula>
    </cfRule>
  </conditionalFormatting>
  <conditionalFormatting sqref="N20">
    <cfRule type="cellIs" dxfId="1113" priority="103" operator="lessThan">
      <formula>4.5</formula>
    </cfRule>
    <cfRule type="cellIs" dxfId="1112" priority="104" operator="greaterThan">
      <formula>5.5</formula>
    </cfRule>
  </conditionalFormatting>
  <conditionalFormatting sqref="O20">
    <cfRule type="cellIs" dxfId="1111" priority="101" operator="lessThan">
      <formula>1.5</formula>
    </cfRule>
    <cfRule type="cellIs" dxfId="1110" priority="102" operator="greaterThan">
      <formula>2.5</formula>
    </cfRule>
  </conditionalFormatting>
  <conditionalFormatting sqref="P20">
    <cfRule type="cellIs" dxfId="1109" priority="99" operator="lessThan">
      <formula>4.5</formula>
    </cfRule>
    <cfRule type="cellIs" dxfId="1108" priority="100" operator="greaterThan">
      <formula>7.5</formula>
    </cfRule>
  </conditionalFormatting>
  <conditionalFormatting sqref="R20:S20">
    <cfRule type="cellIs" dxfId="1107" priority="97" operator="lessThan">
      <formula>2.5</formula>
    </cfRule>
    <cfRule type="cellIs" dxfId="1106" priority="98" operator="greaterThan">
      <formula>4.5</formula>
    </cfRule>
  </conditionalFormatting>
  <conditionalFormatting sqref="T20">
    <cfRule type="cellIs" dxfId="1105" priority="95" operator="lessThan">
      <formula>2.5</formula>
    </cfRule>
    <cfRule type="cellIs" dxfId="1104" priority="96" operator="greaterThan">
      <formula>4.5</formula>
    </cfRule>
  </conditionalFormatting>
  <conditionalFormatting sqref="U20">
    <cfRule type="cellIs" dxfId="1103" priority="94" operator="greaterThan">
      <formula>1.5</formula>
    </cfRule>
  </conditionalFormatting>
  <conditionalFormatting sqref="L19:V20">
    <cfRule type="expression" dxfId="1102" priority="91">
      <formula>L19=""</formula>
    </cfRule>
  </conditionalFormatting>
  <conditionalFormatting sqref="S19:S20">
    <cfRule type="cellIs" dxfId="1101" priority="92" operator="greaterThan">
      <formula>0.5</formula>
    </cfRule>
    <cfRule type="cellIs" dxfId="1100" priority="93" operator="lessThan">
      <formula>0.5</formula>
    </cfRule>
  </conditionalFormatting>
  <conditionalFormatting sqref="L21:M21">
    <cfRule type="cellIs" dxfId="1099" priority="89" operator="lessThan">
      <formula>0.5</formula>
    </cfRule>
    <cfRule type="cellIs" dxfId="1098" priority="90" operator="greaterThan">
      <formula>0.5</formula>
    </cfRule>
  </conditionalFormatting>
  <conditionalFormatting sqref="N21">
    <cfRule type="cellIs" dxfId="1097" priority="87" operator="lessThan">
      <formula>4.5</formula>
    </cfRule>
    <cfRule type="cellIs" dxfId="1096" priority="88" operator="greaterThan">
      <formula>5.5</formula>
    </cfRule>
  </conditionalFormatting>
  <conditionalFormatting sqref="O21">
    <cfRule type="cellIs" dxfId="1095" priority="85" operator="lessThan">
      <formula>1.5</formula>
    </cfRule>
    <cfRule type="cellIs" dxfId="1094" priority="86" operator="greaterThan">
      <formula>2.5</formula>
    </cfRule>
  </conditionalFormatting>
  <conditionalFormatting sqref="P21">
    <cfRule type="cellIs" dxfId="1093" priority="83" operator="lessThan">
      <formula>4.5</formula>
    </cfRule>
    <cfRule type="cellIs" dxfId="1092" priority="84" operator="greaterThan">
      <formula>7.5</formula>
    </cfRule>
  </conditionalFormatting>
  <conditionalFormatting sqref="R21:S21">
    <cfRule type="cellIs" dxfId="1091" priority="81" operator="lessThan">
      <formula>2.5</formula>
    </cfRule>
    <cfRule type="cellIs" dxfId="1090" priority="82" operator="greaterThan">
      <formula>4.5</formula>
    </cfRule>
  </conditionalFormatting>
  <conditionalFormatting sqref="T21">
    <cfRule type="cellIs" dxfId="1089" priority="79" operator="lessThan">
      <formula>2.5</formula>
    </cfRule>
    <cfRule type="cellIs" dxfId="1088" priority="80" operator="greaterThan">
      <formula>4.5</formula>
    </cfRule>
  </conditionalFormatting>
  <conditionalFormatting sqref="U21">
    <cfRule type="cellIs" dxfId="1087" priority="78" operator="greaterThan">
      <formula>1.5</formula>
    </cfRule>
  </conditionalFormatting>
  <conditionalFormatting sqref="L24:M25">
    <cfRule type="cellIs" dxfId="1086" priority="60" operator="lessThan">
      <formula>0.5</formula>
    </cfRule>
    <cfRule type="cellIs" dxfId="1085" priority="61" operator="greaterThan">
      <formula>0.5</formula>
    </cfRule>
  </conditionalFormatting>
  <conditionalFormatting sqref="N24:N25">
    <cfRule type="cellIs" dxfId="1084" priority="58" operator="lessThan">
      <formula>4.5</formula>
    </cfRule>
    <cfRule type="cellIs" dxfId="1083" priority="59" operator="greaterThan">
      <formula>5.5</formula>
    </cfRule>
  </conditionalFormatting>
  <conditionalFormatting sqref="O24:O25">
    <cfRule type="cellIs" dxfId="1082" priority="56" operator="lessThan">
      <formula>1.5</formula>
    </cfRule>
    <cfRule type="cellIs" dxfId="1081" priority="57" operator="greaterThan">
      <formula>2.5</formula>
    </cfRule>
  </conditionalFormatting>
  <conditionalFormatting sqref="P24:P25">
    <cfRule type="cellIs" dxfId="1080" priority="54" operator="lessThan">
      <formula>4.5</formula>
    </cfRule>
    <cfRule type="cellIs" dxfId="1079" priority="55" operator="greaterThan">
      <formula>7.5</formula>
    </cfRule>
  </conditionalFormatting>
  <conditionalFormatting sqref="R24:S25">
    <cfRule type="cellIs" dxfId="1078" priority="52" operator="lessThan">
      <formula>2.5</formula>
    </cfRule>
    <cfRule type="cellIs" dxfId="1077" priority="53" operator="greaterThan">
      <formula>4.5</formula>
    </cfRule>
  </conditionalFormatting>
  <conditionalFormatting sqref="T24:T25">
    <cfRule type="cellIs" dxfId="1076" priority="50" operator="lessThan">
      <formula>2.5</formula>
    </cfRule>
    <cfRule type="cellIs" dxfId="1075" priority="51" operator="greaterThan">
      <formula>4.5</formula>
    </cfRule>
  </conditionalFormatting>
  <conditionalFormatting sqref="U24:U25">
    <cfRule type="cellIs" dxfId="1074" priority="49" operator="greaterThan">
      <formula>1.5</formula>
    </cfRule>
  </conditionalFormatting>
  <conditionalFormatting sqref="L21:V21">
    <cfRule type="expression" dxfId="1073" priority="62">
      <formula>L21=""</formula>
    </cfRule>
  </conditionalFormatting>
  <conditionalFormatting sqref="S21">
    <cfRule type="cellIs" dxfId="1072" priority="63" operator="greaterThan">
      <formula>0.5</formula>
    </cfRule>
    <cfRule type="cellIs" dxfId="1071" priority="64" operator="lessThan">
      <formula>0.5</formula>
    </cfRule>
  </conditionalFormatting>
  <conditionalFormatting sqref="M25">
    <cfRule type="cellIs" dxfId="1070" priority="47" operator="lessThan">
      <formula>0.5</formula>
    </cfRule>
    <cfRule type="cellIs" dxfId="1069" priority="48" operator="greaterThan">
      <formula>0.5</formula>
    </cfRule>
  </conditionalFormatting>
  <conditionalFormatting sqref="N25">
    <cfRule type="cellIs" dxfId="1068" priority="45" operator="lessThan">
      <formula>4.5</formula>
    </cfRule>
    <cfRule type="cellIs" dxfId="1067" priority="46" operator="greaterThan">
      <formula>5.5</formula>
    </cfRule>
  </conditionalFormatting>
  <conditionalFormatting sqref="O25">
    <cfRule type="cellIs" dxfId="1066" priority="43" operator="lessThan">
      <formula>1.5</formula>
    </cfRule>
    <cfRule type="cellIs" dxfId="1065" priority="44" operator="greaterThan">
      <formula>2.5</formula>
    </cfRule>
  </conditionalFormatting>
  <conditionalFormatting sqref="P25">
    <cfRule type="cellIs" dxfId="1064" priority="41" operator="lessThan">
      <formula>4.5</formula>
    </cfRule>
    <cfRule type="cellIs" dxfId="1063" priority="42" operator="greaterThan">
      <formula>7.5</formula>
    </cfRule>
  </conditionalFormatting>
  <conditionalFormatting sqref="R25:S25">
    <cfRule type="cellIs" dxfId="1062" priority="39" operator="lessThan">
      <formula>2.5</formula>
    </cfRule>
    <cfRule type="cellIs" dxfId="1061" priority="40" operator="greaterThan">
      <formula>4.5</formula>
    </cfRule>
  </conditionalFormatting>
  <conditionalFormatting sqref="T25">
    <cfRule type="cellIs" dxfId="1060" priority="37" operator="lessThan">
      <formula>2.5</formula>
    </cfRule>
    <cfRule type="cellIs" dxfId="1059" priority="38" operator="greaterThan">
      <formula>4.5</formula>
    </cfRule>
  </conditionalFormatting>
  <conditionalFormatting sqref="U25">
    <cfRule type="cellIs" dxfId="1058" priority="36" operator="greaterThan">
      <formula>1.5</formula>
    </cfRule>
  </conditionalFormatting>
  <conditionalFormatting sqref="L24:V25">
    <cfRule type="expression" dxfId="1057" priority="33">
      <formula>L24=""</formula>
    </cfRule>
  </conditionalFormatting>
  <conditionalFormatting sqref="S24:S25">
    <cfRule type="cellIs" dxfId="1056" priority="34" operator="greaterThan">
      <formula>0.5</formula>
    </cfRule>
    <cfRule type="cellIs" dxfId="1055" priority="35" operator="lessThan">
      <formula>0.5</formula>
    </cfRule>
  </conditionalFormatting>
  <conditionalFormatting sqref="L26:M26">
    <cfRule type="cellIs" dxfId="1054" priority="31" operator="lessThan">
      <formula>0.5</formula>
    </cfRule>
    <cfRule type="cellIs" dxfId="1053" priority="32" operator="greaterThan">
      <formula>0.5</formula>
    </cfRule>
  </conditionalFormatting>
  <conditionalFormatting sqref="N26">
    <cfRule type="cellIs" dxfId="1052" priority="29" operator="lessThan">
      <formula>4.5</formula>
    </cfRule>
    <cfRule type="cellIs" dxfId="1051" priority="30" operator="greaterThan">
      <formula>5.5</formula>
    </cfRule>
  </conditionalFormatting>
  <conditionalFormatting sqref="O26">
    <cfRule type="cellIs" dxfId="1050" priority="27" operator="lessThan">
      <formula>1.5</formula>
    </cfRule>
    <cfRule type="cellIs" dxfId="1049" priority="28" operator="greaterThan">
      <formula>2.5</formula>
    </cfRule>
  </conditionalFormatting>
  <conditionalFormatting sqref="P26">
    <cfRule type="cellIs" dxfId="1048" priority="25" operator="lessThan">
      <formula>4.5</formula>
    </cfRule>
    <cfRule type="cellIs" dxfId="1047" priority="26" operator="greaterThan">
      <formula>7.5</formula>
    </cfRule>
  </conditionalFormatting>
  <conditionalFormatting sqref="R26:S26">
    <cfRule type="cellIs" dxfId="1046" priority="23" operator="lessThan">
      <formula>2.5</formula>
    </cfRule>
    <cfRule type="cellIs" dxfId="1045" priority="24" operator="greaterThan">
      <formula>4.5</formula>
    </cfRule>
  </conditionalFormatting>
  <conditionalFormatting sqref="T26">
    <cfRule type="cellIs" dxfId="1044" priority="21" operator="lessThan">
      <formula>2.5</formula>
    </cfRule>
    <cfRule type="cellIs" dxfId="1043" priority="22" operator="greaterThan">
      <formula>4.5</formula>
    </cfRule>
  </conditionalFormatting>
  <conditionalFormatting sqref="U26">
    <cfRule type="cellIs" dxfId="1042" priority="20" operator="greaterThan">
      <formula>1.5</formula>
    </cfRule>
  </conditionalFormatting>
  <conditionalFormatting sqref="L26:V26">
    <cfRule type="expression" dxfId="1041" priority="17">
      <formula>L26=""</formula>
    </cfRule>
  </conditionalFormatting>
  <conditionalFormatting sqref="S26">
    <cfRule type="cellIs" dxfId="1040" priority="18" operator="greaterThan">
      <formula>0.5</formula>
    </cfRule>
    <cfRule type="cellIs" dxfId="1039" priority="19" operator="lessThan">
      <formula>0.5</formula>
    </cfRule>
  </conditionalFormatting>
  <conditionalFormatting sqref="L27:M27">
    <cfRule type="cellIs" dxfId="1038" priority="15" operator="lessThan">
      <formula>0.5</formula>
    </cfRule>
    <cfRule type="cellIs" dxfId="1037" priority="16" operator="greaterThan">
      <formula>0.5</formula>
    </cfRule>
  </conditionalFormatting>
  <conditionalFormatting sqref="N27">
    <cfRule type="cellIs" dxfId="1036" priority="13" operator="lessThan">
      <formula>4.5</formula>
    </cfRule>
    <cfRule type="cellIs" dxfId="1035" priority="14" operator="greaterThan">
      <formula>5.5</formula>
    </cfRule>
  </conditionalFormatting>
  <conditionalFormatting sqref="O27">
    <cfRule type="cellIs" dxfId="1034" priority="11" operator="lessThan">
      <formula>1.5</formula>
    </cfRule>
    <cfRule type="cellIs" dxfId="1033" priority="12" operator="greaterThan">
      <formula>2.5</formula>
    </cfRule>
  </conditionalFormatting>
  <conditionalFormatting sqref="P27">
    <cfRule type="cellIs" dxfId="1032" priority="9" operator="lessThan">
      <formula>4.5</formula>
    </cfRule>
    <cfRule type="cellIs" dxfId="1031" priority="10" operator="greaterThan">
      <formula>7.5</formula>
    </cfRule>
  </conditionalFormatting>
  <conditionalFormatting sqref="R27:S27">
    <cfRule type="cellIs" dxfId="1030" priority="7" operator="lessThan">
      <formula>2.5</formula>
    </cfRule>
    <cfRule type="cellIs" dxfId="1029" priority="8" operator="greaterThan">
      <formula>4.5</formula>
    </cfRule>
  </conditionalFormatting>
  <conditionalFormatting sqref="T27">
    <cfRule type="cellIs" dxfId="1028" priority="5" operator="lessThan">
      <formula>2.5</formula>
    </cfRule>
    <cfRule type="cellIs" dxfId="1027" priority="6" operator="greaterThan">
      <formula>4.5</formula>
    </cfRule>
  </conditionalFormatting>
  <conditionalFormatting sqref="U27">
    <cfRule type="cellIs" dxfId="1026" priority="4" operator="greaterThan">
      <formula>1.5</formula>
    </cfRule>
  </conditionalFormatting>
  <conditionalFormatting sqref="L27:V27">
    <cfRule type="expression" dxfId="1025" priority="1">
      <formula>L27=""</formula>
    </cfRule>
  </conditionalFormatting>
  <conditionalFormatting sqref="S27">
    <cfRule type="cellIs" dxfId="1024" priority="2" operator="greaterThan">
      <formula>0.5</formula>
    </cfRule>
    <cfRule type="cellIs" dxfId="1023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36" sqref="W3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E2" workbookViewId="0">
      <selection activeCell="O20" sqref="O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55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2015:2:0:0:EAST</v>
      </c>
      <c r="F3" s="53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3">
        <f>MATCH($E3,REPORT_DATA_BY_ZONE_MONTH!$A:$A, 0)</f>
        <v>103</v>
      </c>
      <c r="O3" s="40">
        <f>IFERROR(INDEX(REPORT_DATA_BY_ZONE_MONTH!$A:$AG,$N3,MATCH(O$2,REPORT_DATA_BY_ZONE_MONTH!$A$1:$AG$1,0)), "")</f>
        <v>5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312</v>
      </c>
      <c r="S3" s="40">
        <f>IFERROR(INDEX(REPORT_DATA_BY_ZONE_MONTH!$A:$AG,$N3,MATCH(S$2,REPORT_DATA_BY_ZONE_MONTH!$A$1:$AG$1,0)), "")</f>
        <v>0</v>
      </c>
      <c r="T3" s="40">
        <f>3*$B$18*$B$19</f>
        <v>156</v>
      </c>
      <c r="U3" s="40">
        <f>IFERROR(INDEX(REPORT_DATA_BY_ZONE_MONTH!$A:$AG,$N3,MATCH(U$2,REPORT_DATA_BY_ZONE_MONTH!$A$1:$AG$1,0)), "")</f>
        <v>0</v>
      </c>
      <c r="V3" s="40">
        <f>5*$B$18*$B$19</f>
        <v>260</v>
      </c>
      <c r="W3" s="40">
        <f>IFERROR(INDEX(REPORT_DATA_BY_ZONE_MONTH!$A:$AG,$N3,MATCH(W$2,REPORT_DATA_BY_ZONE_MONTH!$A$1:$AG$1,0)), "")</f>
        <v>0</v>
      </c>
      <c r="X3" s="40">
        <f>1*$B$18*$B$19</f>
        <v>52</v>
      </c>
    </row>
    <row r="4" spans="1:24">
      <c r="A4" s="53" t="s">
        <v>55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2015:3:0:0:EAST</v>
      </c>
      <c r="F4" s="53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3">
        <f>MATCH($E4,REPORT_DATA_BY_ZONE_MONTH!$A:$A, 0)</f>
        <v>102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312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156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260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52</v>
      </c>
    </row>
    <row r="5" spans="1:24">
      <c r="A5" s="53" t="s">
        <v>55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2015:4:0:0:EAST</v>
      </c>
      <c r="F5" s="53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3">
        <f>MATCH($E5,REPORT_DATA_BY_ZONE_MONTH!$A:$A, 0)</f>
        <v>101</v>
      </c>
      <c r="O5" s="40">
        <f>IFERROR(INDEX(REPORT_DATA_BY_ZONE_MONTH!$A:$AG,$N5,MATCH(O$2,REPORT_DATA_BY_ZONE_MONTH!$A$1:$AG$1,0)), "")</f>
        <v>5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312</v>
      </c>
      <c r="S5" s="40">
        <f>IFERROR(INDEX(REPORT_DATA_BY_ZONE_MONTH!$A:$AG,$N5,MATCH(S$2,REPORT_DATA_BY_ZONE_MONTH!$A$1:$AG$1,0)), "")</f>
        <v>0</v>
      </c>
      <c r="T5" s="40">
        <f t="shared" si="4"/>
        <v>156</v>
      </c>
      <c r="U5" s="40">
        <f>IFERROR(INDEX(REPORT_DATA_BY_ZONE_MONTH!$A:$AG,$N5,MATCH(U$2,REPORT_DATA_BY_ZONE_MONTH!$A$1:$AG$1,0)), "")</f>
        <v>0</v>
      </c>
      <c r="V5" s="40">
        <f t="shared" si="5"/>
        <v>260</v>
      </c>
      <c r="W5" s="40">
        <f>IFERROR(INDEX(REPORT_DATA_BY_ZONE_MONTH!$A:$AG,$N5,MATCH(W$2,REPORT_DATA_BY_ZONE_MONTH!$A$1:$AG$1,0)), "")</f>
        <v>0</v>
      </c>
      <c r="X5" s="40">
        <f t="shared" si="6"/>
        <v>52</v>
      </c>
    </row>
    <row r="6" spans="1:24">
      <c r="A6" s="53" t="s">
        <v>55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2015:5:0:0:EAST</v>
      </c>
      <c r="F6" s="53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3">
        <f>MATCH($E6,REPORT_DATA_BY_ZONE_MONTH!$A:$A, 0)</f>
        <v>100</v>
      </c>
      <c r="O6" s="40">
        <f>IFERROR(INDEX(REPORT_DATA_BY_ZONE_MONTH!$A:$AG,$N6,MATCH(O$2,REPORT_DATA_BY_ZONE_MONTH!$A$1:$AG$1,0)), "")</f>
        <v>5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312</v>
      </c>
      <c r="S6" s="40">
        <f>IFERROR(INDEX(REPORT_DATA_BY_ZONE_MONTH!$A:$AG,$N6,MATCH(S$2,REPORT_DATA_BY_ZONE_MONTH!$A$1:$AG$1,0)), "")</f>
        <v>0</v>
      </c>
      <c r="T6" s="40">
        <f t="shared" si="4"/>
        <v>156</v>
      </c>
      <c r="U6" s="40">
        <f>IFERROR(INDEX(REPORT_DATA_BY_ZONE_MONTH!$A:$AG,$N6,MATCH(U$2,REPORT_DATA_BY_ZONE_MONTH!$A$1:$AG$1,0)), "")</f>
        <v>0</v>
      </c>
      <c r="V6" s="40">
        <f t="shared" si="5"/>
        <v>260</v>
      </c>
      <c r="W6" s="40">
        <f>IFERROR(INDEX(REPORT_DATA_BY_ZONE_MONTH!$A:$AG,$N6,MATCH(W$2,REPORT_DATA_BY_ZONE_MONTH!$A$1:$AG$1,0)), "")</f>
        <v>0</v>
      </c>
      <c r="X6" s="40">
        <f t="shared" si="6"/>
        <v>52</v>
      </c>
    </row>
    <row r="7" spans="1:24">
      <c r="A7" s="53" t="s">
        <v>55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2015:6:0:0:EAST</v>
      </c>
      <c r="F7" s="53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3">
        <f>MATCH($E7,REPORT_DATA_BY_ZONE_MONTH!$A:$A, 0)</f>
        <v>99</v>
      </c>
      <c r="O7" s="40">
        <f>IFERROR(INDEX(REPORT_DATA_BY_ZONE_MONTH!$A:$AG,$N7,MATCH(O$2,REPORT_DATA_BY_ZONE_MONTH!$A$1:$AG$1,0)), "")</f>
        <v>4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312</v>
      </c>
      <c r="S7" s="40">
        <f>IFERROR(INDEX(REPORT_DATA_BY_ZONE_MONTH!$A:$AG,$N7,MATCH(S$2,REPORT_DATA_BY_ZONE_MONTH!$A$1:$AG$1,0)), "")</f>
        <v>0</v>
      </c>
      <c r="T7" s="40">
        <f t="shared" si="4"/>
        <v>156</v>
      </c>
      <c r="U7" s="40">
        <f>IFERROR(INDEX(REPORT_DATA_BY_ZONE_MONTH!$A:$AG,$N7,MATCH(U$2,REPORT_DATA_BY_ZONE_MONTH!$A$1:$AG$1,0)), "")</f>
        <v>0</v>
      </c>
      <c r="V7" s="40">
        <f t="shared" si="5"/>
        <v>260</v>
      </c>
      <c r="W7" s="40">
        <f>IFERROR(INDEX(REPORT_DATA_BY_ZONE_MONTH!$A:$AG,$N7,MATCH(W$2,REPORT_DATA_BY_ZONE_MONTH!$A$1:$AG$1,0)), "")</f>
        <v>0</v>
      </c>
      <c r="X7" s="40">
        <f t="shared" si="6"/>
        <v>52</v>
      </c>
    </row>
    <row r="8" spans="1:24">
      <c r="A8" s="53" t="s">
        <v>55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2015:7:0:0:EAST</v>
      </c>
      <c r="F8" s="53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3">
        <f>MATCH($E8,REPORT_DATA_BY_ZONE_MONTH!$A:$A, 0)</f>
        <v>98</v>
      </c>
      <c r="O8" s="40">
        <f>IFERROR(INDEX(REPORT_DATA_BY_ZONE_MONTH!$A:$AG,$N8,MATCH(O$2,REPORT_DATA_BY_ZONE_MONTH!$A$1:$AG$1,0)), "")</f>
        <v>6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312</v>
      </c>
      <c r="S8" s="40">
        <f>IFERROR(INDEX(REPORT_DATA_BY_ZONE_MONTH!$A:$AG,$N8,MATCH(S$2,REPORT_DATA_BY_ZONE_MONTH!$A$1:$AG$1,0)), "")</f>
        <v>0</v>
      </c>
      <c r="T8" s="40">
        <f t="shared" si="4"/>
        <v>156</v>
      </c>
      <c r="U8" s="40">
        <f>IFERROR(INDEX(REPORT_DATA_BY_ZONE_MONTH!$A:$AG,$N8,MATCH(U$2,REPORT_DATA_BY_ZONE_MONTH!$A$1:$AG$1,0)), "")</f>
        <v>0</v>
      </c>
      <c r="V8" s="40">
        <f t="shared" si="5"/>
        <v>260</v>
      </c>
      <c r="W8" s="40">
        <f>IFERROR(INDEX(REPORT_DATA_BY_ZONE_MONTH!$A:$AG,$N8,MATCH(W$2,REPORT_DATA_BY_ZONE_MONTH!$A$1:$AG$1,0)), "")</f>
        <v>0</v>
      </c>
      <c r="X8" s="40">
        <f t="shared" si="6"/>
        <v>52</v>
      </c>
    </row>
    <row r="9" spans="1:24">
      <c r="A9" s="53" t="s">
        <v>55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2015:8:0:0:EAST</v>
      </c>
      <c r="F9" s="53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3">
        <f>MATCH($E9,REPORT_DATA_BY_ZONE_MONTH!$A:$A, 0)</f>
        <v>97</v>
      </c>
      <c r="O9" s="40">
        <f>IFERROR(INDEX(REPORT_DATA_BY_ZONE_MONTH!$A:$AG,$N9,MATCH(O$2,REPORT_DATA_BY_ZONE_MONTH!$A$1:$AG$1,0)), "")</f>
        <v>7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312</v>
      </c>
      <c r="S9" s="40">
        <f>IFERROR(INDEX(REPORT_DATA_BY_ZONE_MONTH!$A:$AG,$N9,MATCH(S$2,REPORT_DATA_BY_ZONE_MONTH!$A$1:$AG$1,0)), "")</f>
        <v>0</v>
      </c>
      <c r="T9" s="40">
        <f t="shared" si="4"/>
        <v>156</v>
      </c>
      <c r="U9" s="40">
        <f>IFERROR(INDEX(REPORT_DATA_BY_ZONE_MONTH!$A:$AG,$N9,MATCH(U$2,REPORT_DATA_BY_ZONE_MONTH!$A$1:$AG$1,0)), "")</f>
        <v>0</v>
      </c>
      <c r="V9" s="40">
        <f t="shared" si="5"/>
        <v>260</v>
      </c>
      <c r="W9" s="40">
        <f>IFERROR(INDEX(REPORT_DATA_BY_ZONE_MONTH!$A:$AG,$N9,MATCH(W$2,REPORT_DATA_BY_ZONE_MONTH!$A$1:$AG$1,0)), "")</f>
        <v>0</v>
      </c>
      <c r="X9" s="40">
        <f t="shared" si="6"/>
        <v>52</v>
      </c>
    </row>
    <row r="10" spans="1:24">
      <c r="A10" s="53" t="s">
        <v>55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2015:9:0:0:EAST</v>
      </c>
      <c r="F10" s="53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3">
        <f>MATCH($E10,REPORT_DATA_BY_ZONE_MONTH!$A:$A, 0)</f>
        <v>96</v>
      </c>
      <c r="O10" s="40">
        <f>IFERROR(INDEX(REPORT_DATA_BY_ZONE_MONTH!$A:$AG,$N10,MATCH(O$2,REPORT_DATA_BY_ZONE_MONTH!$A$1:$AG$1,0)), "")</f>
        <v>7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312</v>
      </c>
      <c r="S10" s="40">
        <f>IFERROR(INDEX(REPORT_DATA_BY_ZONE_MONTH!$A:$AG,$N10,MATCH(S$2,REPORT_DATA_BY_ZONE_MONTH!$A$1:$AG$1,0)), "")</f>
        <v>0</v>
      </c>
      <c r="T10" s="40">
        <f t="shared" si="4"/>
        <v>156</v>
      </c>
      <c r="U10" s="40">
        <f>IFERROR(INDEX(REPORT_DATA_BY_ZONE_MONTH!$A:$AG,$N10,MATCH(U$2,REPORT_DATA_BY_ZONE_MONTH!$A$1:$AG$1,0)), "")</f>
        <v>0</v>
      </c>
      <c r="V10" s="40">
        <f t="shared" si="5"/>
        <v>260</v>
      </c>
      <c r="W10" s="40">
        <f>IFERROR(INDEX(REPORT_DATA_BY_ZONE_MONTH!$A:$AG,$N10,MATCH(W$2,REPORT_DATA_BY_ZONE_MONTH!$A$1:$AG$1,0)), "")</f>
        <v>0</v>
      </c>
      <c r="X10" s="40">
        <f t="shared" si="6"/>
        <v>52</v>
      </c>
    </row>
    <row r="11" spans="1:24">
      <c r="A11" s="53" t="s">
        <v>55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2015:10:0:0:EAST</v>
      </c>
      <c r="F11" s="53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3">
        <f>MATCH($E11,REPORT_DATA_BY_ZONE_MONTH!$A:$A, 0)</f>
        <v>95</v>
      </c>
      <c r="O11" s="40">
        <f>IFERROR(INDEX(REPORT_DATA_BY_ZONE_MONTH!$A:$AG,$N11,MATCH(O$2,REPORT_DATA_BY_ZONE_MONTH!$A$1:$AG$1,0)), "")</f>
        <v>6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312</v>
      </c>
      <c r="S11" s="40">
        <f>IFERROR(INDEX(REPORT_DATA_BY_ZONE_MONTH!$A:$AG,$N11,MATCH(S$2,REPORT_DATA_BY_ZONE_MONTH!$A$1:$AG$1,0)), "")</f>
        <v>0</v>
      </c>
      <c r="T11" s="40">
        <f t="shared" si="4"/>
        <v>156</v>
      </c>
      <c r="U11" s="40">
        <f>IFERROR(INDEX(REPORT_DATA_BY_ZONE_MONTH!$A:$AG,$N11,MATCH(U$2,REPORT_DATA_BY_ZONE_MONTH!$A$1:$AG$1,0)), "")</f>
        <v>0</v>
      </c>
      <c r="V11" s="40">
        <f t="shared" si="5"/>
        <v>260</v>
      </c>
      <c r="W11" s="40">
        <f>IFERROR(INDEX(REPORT_DATA_BY_ZONE_MONTH!$A:$AG,$N11,MATCH(W$2,REPORT_DATA_BY_ZONE_MONTH!$A$1:$AG$1,0)), "")</f>
        <v>0</v>
      </c>
      <c r="X11" s="40">
        <f t="shared" si="6"/>
        <v>52</v>
      </c>
    </row>
    <row r="12" spans="1:24">
      <c r="A12" s="53" t="s">
        <v>55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2015:11:0:0:EAST</v>
      </c>
      <c r="F12" s="53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3">
        <f>MATCH($E12,REPORT_DATA_BY_ZONE_MONTH!$A:$A, 0)</f>
        <v>94</v>
      </c>
      <c r="O12" s="40">
        <f>IFERROR(INDEX(REPORT_DATA_BY_ZONE_MONTH!$A:$AG,$N12,MATCH(O$2,REPORT_DATA_BY_ZONE_MONTH!$A$1:$AG$1,0)), "")</f>
        <v>5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312</v>
      </c>
      <c r="S12" s="40">
        <f>IFERROR(INDEX(REPORT_DATA_BY_ZONE_MONTH!$A:$AG,$N12,MATCH(S$2,REPORT_DATA_BY_ZONE_MONTH!$A$1:$AG$1,0)), "")</f>
        <v>0</v>
      </c>
      <c r="T12" s="40">
        <f t="shared" si="4"/>
        <v>156</v>
      </c>
      <c r="U12" s="40">
        <f>IFERROR(INDEX(REPORT_DATA_BY_ZONE_MONTH!$A:$AG,$N12,MATCH(U$2,REPORT_DATA_BY_ZONE_MONTH!$A$1:$AG$1,0)), "")</f>
        <v>0</v>
      </c>
      <c r="V12" s="40">
        <f t="shared" si="5"/>
        <v>260</v>
      </c>
      <c r="W12" s="40">
        <f>IFERROR(INDEX(REPORT_DATA_BY_ZONE_MONTH!$A:$AG,$N12,MATCH(W$2,REPORT_DATA_BY_ZONE_MONTH!$A$1:$AG$1,0)), "")</f>
        <v>0</v>
      </c>
      <c r="X12" s="40">
        <f t="shared" si="6"/>
        <v>52</v>
      </c>
    </row>
    <row r="13" spans="1:24">
      <c r="A13" s="53" t="s">
        <v>55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2015:12:0:0:EAST</v>
      </c>
      <c r="F13" s="53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3">
        <f>MATCH($E13,REPORT_DATA_BY_ZONE_MONTH!$A:$A, 0)</f>
        <v>93</v>
      </c>
      <c r="O13" s="40">
        <f>IFERROR(INDEX(REPORT_DATA_BY_ZONE_MONTH!$A:$AG,$N13,MATCH(O$2,REPORT_DATA_BY_ZONE_MONTH!$A$1:$AG$1,0)), "")</f>
        <v>4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312</v>
      </c>
      <c r="S13" s="40">
        <f>IFERROR(INDEX(REPORT_DATA_BY_ZONE_MONTH!$A:$AG,$N13,MATCH(S$2,REPORT_DATA_BY_ZONE_MONTH!$A$1:$AG$1,0)), "")</f>
        <v>0</v>
      </c>
      <c r="T13" s="40">
        <f t="shared" si="4"/>
        <v>156</v>
      </c>
      <c r="U13" s="40">
        <f>IFERROR(INDEX(REPORT_DATA_BY_ZONE_MONTH!$A:$AG,$N13,MATCH(U$2,REPORT_DATA_BY_ZONE_MONTH!$A$1:$AG$1,0)), "")</f>
        <v>0</v>
      </c>
      <c r="V13" s="40">
        <f t="shared" si="5"/>
        <v>260</v>
      </c>
      <c r="W13" s="40">
        <f>IFERROR(INDEX(REPORT_DATA_BY_ZONE_MONTH!$A:$AG,$N13,MATCH(W$2,REPORT_DATA_BY_ZONE_MONTH!$A$1:$AG$1,0)), "")</f>
        <v>0</v>
      </c>
      <c r="X13" s="40">
        <f t="shared" si="6"/>
        <v>52</v>
      </c>
    </row>
    <row r="14" spans="1:24">
      <c r="A14" s="53" t="s">
        <v>55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2016:1:0:0:EAST</v>
      </c>
      <c r="F14" s="53" t="e">
        <f>MATCH($E14,BAPTISM_SOURCE_ZONE_MONTH!$A:$A, 0)</f>
        <v>#N/A</v>
      </c>
      <c r="G14" s="11" t="str">
        <f>IFERROR(INDEX(BAPTISM_SOURCE_ZONE_MONTH!$A:$Z,EAST_GRAPH_DATA!$F14,MATCH(G$2,BAPTISM_SOURCE_ZONE_MONTH!$A$1:$Z$1,0)),"")</f>
        <v/>
      </c>
      <c r="H14" s="11" t="str">
        <f>IFERROR(INDEX(BAPTISM_SOURCE_ZONE_MONTH!$A:$Z,EAST_GRAPH_DATA!$F14,MATCH(H$2,BAPTISM_SOURCE_ZONE_MONTH!$A$1:$Z$1,0)),"")</f>
        <v/>
      </c>
      <c r="I14" s="11" t="str">
        <f>IFERROR(INDEX(BAPTISM_SOURCE_ZONE_MONTH!$A:$Z,EAST_GRAPH_DATA!$F14,MATCH(I$2,BAPTISM_SOURCE_ZONE_MONTH!$A$1:$Z$1,0)),"")</f>
        <v/>
      </c>
      <c r="J14" s="11" t="str">
        <f>IFERROR(INDEX(BAPTISM_SOURCE_ZONE_MONTH!$A:$Z,EAST_GRAPH_DATA!$F14,MATCH(J$2,BAPTISM_SOURCE_ZONE_MONTH!$A$1:$Z$1,0)),"")</f>
        <v/>
      </c>
      <c r="K14" s="11" t="str">
        <f>IFERROR(INDEX(BAPTISM_SOURCE_ZONE_MONTH!$A:$Z,EAST_GRAPH_DATA!$F14,MATCH(K$2,BAPTISM_SOURCE_ZONE_MONTH!$A$1:$Z$1,0)),"")</f>
        <v/>
      </c>
      <c r="L14" s="11" t="str">
        <f>IFERROR(INDEX(BAPTISM_SOURCE_ZONE_MONTH!$A:$Z,EAST_GRAPH_DATA!$F14,MATCH(L$2,BAPTISM_SOURCE_ZONE_MONTH!$A$1:$Z$1,0)),"")</f>
        <v/>
      </c>
      <c r="N14" s="53">
        <f>MATCH($E14,REPORT_DATA_BY_ZONE_MONTH!$A:$A, 0)</f>
        <v>3</v>
      </c>
      <c r="O14" s="40">
        <f>IFERROR(INDEX(REPORT_DATA_BY_ZONE_MONTH!$A:$AG,$N14,MATCH(O$2,REPORT_DATA_BY_ZONE_MONTH!$A$1:$AG$1,0)), "")</f>
        <v>6</v>
      </c>
      <c r="P14" s="40">
        <v>7</v>
      </c>
      <c r="Q14" s="40">
        <f>IFERROR(INDEX(REPORT_DATA_BY_ZONE_MONTH!$A:$AG,$N14,MATCH(Q$2,REPORT_DATA_BY_ZONE_MONTH!$A$1:$AG$1,0)), "")</f>
        <v>185</v>
      </c>
      <c r="R14" s="40">
        <f t="shared" si="3"/>
        <v>312</v>
      </c>
      <c r="S14" s="40">
        <f>IFERROR(INDEX(REPORT_DATA_BY_ZONE_MONTH!$A:$AG,$N14,MATCH(S$2,REPORT_DATA_BY_ZONE_MONTH!$A$1:$AG$1,0)), "")</f>
        <v>48</v>
      </c>
      <c r="T14" s="40">
        <f t="shared" si="4"/>
        <v>156</v>
      </c>
      <c r="U14" s="40">
        <f>IFERROR(INDEX(REPORT_DATA_BY_ZONE_MONTH!$A:$AG,$N14,MATCH(U$2,REPORT_DATA_BY_ZONE_MONTH!$A$1:$AG$1,0)), "")</f>
        <v>134</v>
      </c>
      <c r="V14" s="40">
        <f t="shared" si="5"/>
        <v>260</v>
      </c>
      <c r="W14" s="40">
        <f>IFERROR(INDEX(REPORT_DATA_BY_ZONE_MONTH!$A:$AG,$N14,MATCH(W$2,REPORT_DATA_BY_ZONE_MONTH!$A$1:$AG$1,0)), "")</f>
        <v>0</v>
      </c>
      <c r="X14" s="40">
        <f t="shared" si="6"/>
        <v>52</v>
      </c>
    </row>
    <row r="15" spans="1:24">
      <c r="A15" s="53" t="s">
        <v>55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2016:2:0:0:EAST</v>
      </c>
      <c r="F15" s="53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3">
        <f>MATCH($E15,REPORT_DATA_BY_ZONE_MONTH!$A:$A, 0)</f>
        <v>14</v>
      </c>
      <c r="O15" s="40">
        <f>IFERROR(INDEX(REPORT_DATA_BY_ZONE_MONTH!$A:$AG,$N15,MATCH(O$2,REPORT_DATA_BY_ZONE_MONTH!$A$1:$AG$1,0)), "")</f>
        <v>2</v>
      </c>
      <c r="P15" s="40">
        <v>7</v>
      </c>
      <c r="Q15" s="40">
        <f>IFERROR(INDEX(REPORT_DATA_BY_ZONE_MONTH!$A:$AG,$N15,MATCH(Q$2,REPORT_DATA_BY_ZONE_MONTH!$A$1:$AG$1,0)), "")</f>
        <v>133</v>
      </c>
      <c r="R15" s="40">
        <f t="shared" si="3"/>
        <v>312</v>
      </c>
      <c r="S15" s="40">
        <f>IFERROR(INDEX(REPORT_DATA_BY_ZONE_MONTH!$A:$AG,$N15,MATCH(S$2,REPORT_DATA_BY_ZONE_MONTH!$A$1:$AG$1,0)), "")</f>
        <v>45</v>
      </c>
      <c r="T15" s="40">
        <f t="shared" si="4"/>
        <v>156</v>
      </c>
      <c r="U15" s="40">
        <f>IFERROR(INDEX(REPORT_DATA_BY_ZONE_MONTH!$A:$AG,$N15,MATCH(U$2,REPORT_DATA_BY_ZONE_MONTH!$A$1:$AG$1,0)), "")</f>
        <v>115</v>
      </c>
      <c r="V15" s="40">
        <f t="shared" si="5"/>
        <v>260</v>
      </c>
      <c r="W15" s="40">
        <f>IFERROR(INDEX(REPORT_DATA_BY_ZONE_MONTH!$A:$AG,$N15,MATCH(W$2,REPORT_DATA_BY_ZONE_MONTH!$A$1:$AG$1,0)), "")</f>
        <v>2</v>
      </c>
      <c r="X15" s="40">
        <f t="shared" si="6"/>
        <v>52</v>
      </c>
    </row>
    <row r="16" spans="1:24">
      <c r="A16" s="53" t="s">
        <v>55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65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13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88
Actual 實際:  2</v>
      </c>
      <c r="G22" s="8">
        <f>EAST!D3</f>
        <v>88</v>
      </c>
      <c r="H22" s="8">
        <f>EAST!G5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W14" sqref="W1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809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810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811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785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786</v>
      </c>
      <c r="B9" s="64" t="s">
        <v>787</v>
      </c>
      <c r="C9" s="4" t="s">
        <v>799</v>
      </c>
      <c r="D9" s="4" t="s">
        <v>800</v>
      </c>
      <c r="E9" s="4" t="str">
        <f>CONCATENATE(YEAR,":",MONTH,":",WEEK,":",DAY,":",$A9)</f>
        <v>2016:2:2:7:JIAN_E</v>
      </c>
      <c r="F9" s="4">
        <f>MATCH($E9,REPORT_DATA_BY_COMP!$A:$A,0)</f>
        <v>406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4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788</v>
      </c>
      <c r="B10" s="64" t="s">
        <v>789</v>
      </c>
      <c r="C10" s="4" t="s">
        <v>801</v>
      </c>
      <c r="D10" s="4" t="s">
        <v>802</v>
      </c>
      <c r="E10" s="4" t="str">
        <f>CONCATENATE(YEAR,":",MONTH,":",WEEK,":",DAY,":",$A10)</f>
        <v>2016:2:2:7:HUALIAN_1_E</v>
      </c>
      <c r="F10" s="4">
        <f>MATCH($E10,REPORT_DATA_BY_COMP!$A:$A,0)</f>
        <v>401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1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8</v>
      </c>
      <c r="K10" s="11">
        <f>IFERROR(INDEX(REPORT_DATA_BY_COMP!$A:$AH,$F10,MATCH(K$7,REPORT_DATA_BY_COMP!$A$1:$AH$1,0)), "")</f>
        <v>1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10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6</v>
      </c>
      <c r="V10" s="11">
        <f>IFERROR(INDEX(REPORT_DATA_BY_COMP!$A:$AH,$F10,MATCH(V$7,REPORT_DATA_BY_COMP!$A$1:$AH$1,0)), "")</f>
        <v>0</v>
      </c>
    </row>
    <row r="11" spans="1:22">
      <c r="A11" s="27" t="s">
        <v>797</v>
      </c>
      <c r="B11" s="64" t="s">
        <v>791</v>
      </c>
      <c r="C11" s="4" t="s">
        <v>1222</v>
      </c>
      <c r="D11" s="4" t="s">
        <v>808</v>
      </c>
      <c r="E11" s="4" t="str">
        <f>CONCATENATE(YEAR,":",MONTH,":",WEEK,":",DAY,":",$A11)</f>
        <v>2016:2:2:7:HUALIAN_1_S</v>
      </c>
      <c r="F11" s="4">
        <f>MATCH($E11,REPORT_DATA_BY_COMP!$A:$A,0)</f>
        <v>405</v>
      </c>
      <c r="G11" s="11">
        <f>IFERROR(INDEX(REPORT_DATA_BY_COMP!$A:$AH,$F11,MATCH(G$7,REPORT_DATA_BY_COMP!$A$1:$AH$1,0)), "")</f>
        <v>1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3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SUM(E9:E11)</f>
        <v>0</v>
      </c>
      <c r="F12" s="12">
        <f>SUM(F9:F11)</f>
        <v>1212</v>
      </c>
      <c r="G12" s="12">
        <f>SUM(G9:G11)</f>
        <v>1</v>
      </c>
      <c r="H12" s="12">
        <f t="shared" ref="H12:V12" si="0">SUM(H9:H11)</f>
        <v>1</v>
      </c>
      <c r="I12" s="12">
        <f t="shared" si="0"/>
        <v>6</v>
      </c>
      <c r="J12" s="12">
        <f t="shared" si="0"/>
        <v>10</v>
      </c>
      <c r="K12" s="12">
        <f t="shared" si="0"/>
        <v>2</v>
      </c>
      <c r="L12" s="12">
        <f t="shared" si="0"/>
        <v>0</v>
      </c>
      <c r="M12" s="12">
        <f t="shared" si="0"/>
        <v>0</v>
      </c>
      <c r="N12" s="12">
        <f t="shared" si="0"/>
        <v>25</v>
      </c>
      <c r="O12" s="12">
        <f t="shared" si="0"/>
        <v>7</v>
      </c>
      <c r="P12" s="12">
        <f t="shared" si="0"/>
        <v>25</v>
      </c>
      <c r="Q12" s="12">
        <f t="shared" si="0"/>
        <v>34</v>
      </c>
      <c r="R12" s="12">
        <f t="shared" si="0"/>
        <v>13</v>
      </c>
      <c r="S12" s="12">
        <f t="shared" si="0"/>
        <v>4</v>
      </c>
      <c r="T12" s="12">
        <f t="shared" si="0"/>
        <v>15</v>
      </c>
      <c r="U12" s="12">
        <f t="shared" si="0"/>
        <v>9</v>
      </c>
      <c r="V12" s="12">
        <f t="shared" si="0"/>
        <v>0</v>
      </c>
    </row>
    <row r="13" spans="1:22">
      <c r="A13" s="22"/>
      <c r="B13" s="5" t="s">
        <v>792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7" t="s">
        <v>793</v>
      </c>
      <c r="B14" s="64" t="s">
        <v>794</v>
      </c>
      <c r="C14" s="4" t="s">
        <v>804</v>
      </c>
      <c r="D14" s="4" t="s">
        <v>805</v>
      </c>
      <c r="E14" s="4" t="str">
        <f>CONCATENATE(YEAR,":",MONTH,":",WEEK,":",DAY,":",$A14)</f>
        <v>2016:2:2:7:HUALIAN_3_A_E</v>
      </c>
      <c r="F14" s="4">
        <f>MATCH($E14,REPORT_DATA_BY_COMP!$A:$A,0)</f>
        <v>403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4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2</v>
      </c>
      <c r="Q14" s="11">
        <f>IFERROR(INDEX(REPORT_DATA_BY_COMP!$A:$AH,$F14,MATCH(Q$7,REPORT_DATA_BY_COMP!$A$1:$AH$1,0)), "")</f>
        <v>11</v>
      </c>
      <c r="R14" s="11">
        <f>IFERROR(INDEX(REPORT_DATA_BY_COMP!$A:$AH,$F14,MATCH(R$7,REPORT_DATA_BY_COMP!$A$1:$AH$1,0)), "")</f>
        <v>2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 t="s">
        <v>795</v>
      </c>
      <c r="B15" s="64" t="s">
        <v>796</v>
      </c>
      <c r="C15" s="4" t="s">
        <v>806</v>
      </c>
      <c r="D15" s="4" t="s">
        <v>807</v>
      </c>
      <c r="E15" s="4" t="str">
        <f>CONCATENATE(YEAR,":",MONTH,":",WEEK,":",DAY,":",$A15)</f>
        <v>2016:2:2:7:HUALIAN_3_B_E</v>
      </c>
      <c r="F15" s="4">
        <f>MATCH($E15,REPORT_DATA_BY_COMP!$A:$A,0)</f>
        <v>404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7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9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 t="s">
        <v>790</v>
      </c>
      <c r="B16" s="64" t="s">
        <v>798</v>
      </c>
      <c r="C16" s="4" t="s">
        <v>1223</v>
      </c>
      <c r="D16" s="4" t="s">
        <v>803</v>
      </c>
      <c r="E16" s="4" t="str">
        <f>CONCATENATE(YEAR,":",MONTH,":",WEEK,":",DAY,":",$A16)</f>
        <v>2016:2:2:7:HUALIAN_3_S</v>
      </c>
      <c r="F16" s="4">
        <f>MATCH($E16,REPORT_DATA_BY_COMP!$A:$A,0)</f>
        <v>402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8"/>
      <c r="B17" s="9" t="s">
        <v>22</v>
      </c>
      <c r="C17" s="10"/>
      <c r="D17" s="10"/>
      <c r="E17" s="10"/>
      <c r="F17" s="10"/>
      <c r="G17" s="12">
        <f>SUM(G14:G16)</f>
        <v>0</v>
      </c>
      <c r="H17" s="12">
        <f t="shared" ref="H17:U17" si="1">SUM(H14:H16)</f>
        <v>1</v>
      </c>
      <c r="I17" s="12">
        <f t="shared" si="1"/>
        <v>7</v>
      </c>
      <c r="J17" s="12">
        <f t="shared" si="1"/>
        <v>4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5</v>
      </c>
      <c r="P17" s="12">
        <f t="shared" si="1"/>
        <v>12</v>
      </c>
      <c r="Q17" s="12">
        <f t="shared" si="1"/>
        <v>18</v>
      </c>
      <c r="R17" s="12">
        <f t="shared" si="1"/>
        <v>13</v>
      </c>
      <c r="S17" s="12">
        <f t="shared" si="1"/>
        <v>0</v>
      </c>
      <c r="T17" s="12">
        <f t="shared" si="1"/>
        <v>5</v>
      </c>
      <c r="U17" s="12">
        <f t="shared" si="1"/>
        <v>0</v>
      </c>
      <c r="V17" s="12">
        <f>SUM(V14:V16)</f>
        <v>0</v>
      </c>
    </row>
    <row r="18" spans="1:22">
      <c r="A18" s="5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0"/>
    </row>
    <row r="19" spans="1:22">
      <c r="A19" s="59"/>
      <c r="B19" s="13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>
      <c r="A20" s="8" t="s">
        <v>53</v>
      </c>
      <c r="B20" s="30" t="s">
        <v>42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1</v>
      </c>
      <c r="I20" s="11">
        <f>IFERROR(INDEX(REPORT_DATA_BY_ZONE!$A:$AG,$F20,MATCH(I$7,REPORT_DATA_BY_ZONE!$A$1:$AG$1,0)), "")</f>
        <v>8</v>
      </c>
      <c r="J20" s="11">
        <f>IFERROR(INDEX(REPORT_DATA_BY_ZONE!$A:$AG,$F20,MATCH(J$7,REPORT_DATA_BY_ZONE!$A$1:$AG$1,0)), "")</f>
        <v>15</v>
      </c>
      <c r="K20" s="11">
        <f>IFERROR(INDEX(REPORT_DATA_BY_ZONE!$A:$AG,$F20,MATCH(K$7,REPORT_DATA_BY_ZONE!$A$1:$AG$1,0)), "")</f>
        <v>0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34</v>
      </c>
      <c r="O20" s="19">
        <f>IFERROR(INDEX(REPORT_DATA_BY_ZONE!$A:$AG,$F20,MATCH(O$7,REPORT_DATA_BY_ZONE!$A$1:$AG$1,0)), "")</f>
        <v>10</v>
      </c>
      <c r="P20" s="19">
        <f>IFERROR(INDEX(REPORT_DATA_BY_ZONE!$A:$AG,$F20,MATCH(P$7,REPORT_DATA_BY_ZONE!$A$1:$AG$1,0)), "")</f>
        <v>35</v>
      </c>
      <c r="Q20" s="19">
        <f>IFERROR(INDEX(REPORT_DATA_BY_ZONE!$A:$AG,$F20,MATCH(Q$7,REPORT_DATA_BY_ZONE!$A$1:$AG$1,0)), "")</f>
        <v>47</v>
      </c>
      <c r="R20" s="19">
        <f>IFERROR(INDEX(REPORT_DATA_BY_ZONE!$A:$AG,$F20,MATCH(R$7,REPORT_DATA_BY_ZONE!$A$1:$AG$1,0)), "")</f>
        <v>26</v>
      </c>
      <c r="S20" s="19">
        <f>IFERROR(INDEX(REPORT_DATA_BY_ZONE!$A:$AG,$F20,MATCH(S$7,REPORT_DATA_BY_ZONE!$A$1:$AG$1,0)), "")</f>
        <v>1</v>
      </c>
      <c r="T20" s="19">
        <f>IFERROR(INDEX(REPORT_DATA_BY_ZONE!$A:$AG,$F20,MATCH(T$7,REPORT_DATA_BY_ZONE!$A$1:$AG$1,0)), "")</f>
        <v>19</v>
      </c>
      <c r="U20" s="19">
        <f>IFERROR(INDEX(REPORT_DATA_BY_ZONE!$A:$AG,$F20,MATCH(U$7,REPORT_DATA_BY_ZONE!$A$1:$AG$1,0)), "")</f>
        <v>2</v>
      </c>
      <c r="V20" s="19">
        <f>IFERROR(INDEX(REPORT_DATA_BY_ZONE!$A:$AG,$F20,MATCH(V$7,REPORT_DATA_BY_ZONE!$A$1:$AG$1,0)), "")</f>
        <v>0</v>
      </c>
    </row>
    <row r="21" spans="1:22">
      <c r="A21" s="8" t="s">
        <v>53</v>
      </c>
      <c r="B21" s="30" t="s">
        <v>43</v>
      </c>
      <c r="C21" s="14"/>
      <c r="D21" s="14"/>
      <c r="E21" s="14" t="str">
        <f>CONCATENATE(YEAR,":",MONTH,":2:",WEEKLY_REPORT_DAY,":", $A21)</f>
        <v>2016:2:2:7:HUALIAN</v>
      </c>
      <c r="F21" s="14">
        <f>MATCH($E21,REPORT_DATA_BY_ZONE!$A:$A, 0)</f>
        <v>48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2</v>
      </c>
      <c r="I21" s="11">
        <f>IFERROR(INDEX(REPORT_DATA_BY_ZONE!$A:$AG,$F21,MATCH(I$7,REPORT_DATA_BY_ZONE!$A$1:$AG$1,0)), "")</f>
        <v>13</v>
      </c>
      <c r="J21" s="11">
        <f>IFERROR(INDEX(REPORT_DATA_BY_ZONE!$A:$AG,$F21,MATCH(J$7,REPORT_DATA_BY_ZONE!$A$1:$AG$1,0)), "")</f>
        <v>14</v>
      </c>
      <c r="K21" s="11">
        <f>IFERROR(INDEX(REPORT_DATA_BY_ZONE!$A:$AG,$F21,MATCH(K$7,REPORT_DATA_BY_ZONE!$A$1:$AG$1,0)), "")</f>
        <v>2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37</v>
      </c>
      <c r="O21" s="19">
        <f>IFERROR(INDEX(REPORT_DATA_BY_ZONE!$A:$AG,$F21,MATCH(O$7,REPORT_DATA_BY_ZONE!$A$1:$AG$1,0)), "")</f>
        <v>12</v>
      </c>
      <c r="P21" s="19">
        <f>IFERROR(INDEX(REPORT_DATA_BY_ZONE!$A:$AG,$F21,MATCH(P$7,REPORT_DATA_BY_ZONE!$A$1:$AG$1,0)), "")</f>
        <v>37</v>
      </c>
      <c r="Q21" s="19">
        <f>IFERROR(INDEX(REPORT_DATA_BY_ZONE!$A:$AG,$F21,MATCH(Q$7,REPORT_DATA_BY_ZONE!$A$1:$AG$1,0)), "")</f>
        <v>52</v>
      </c>
      <c r="R21" s="19">
        <f>IFERROR(INDEX(REPORT_DATA_BY_ZONE!$A:$AG,$F21,MATCH(R$7,REPORT_DATA_BY_ZONE!$A$1:$AG$1,0)), "")</f>
        <v>24</v>
      </c>
      <c r="S21" s="19">
        <f>IFERROR(INDEX(REPORT_DATA_BY_ZONE!$A:$AG,$F21,MATCH(S$7,REPORT_DATA_BY_ZONE!$A$1:$AG$1,0)), "")</f>
        <v>4</v>
      </c>
      <c r="T21" s="19">
        <f>IFERROR(INDEX(REPORT_DATA_BY_ZONE!$A:$AG,$F21,MATCH(T$7,REPORT_DATA_BY_ZONE!$A$1:$AG$1,0)), "")</f>
        <v>20</v>
      </c>
      <c r="U21" s="19">
        <f>IFERROR(INDEX(REPORT_DATA_BY_ZONE!$A:$AG,$F21,MATCH(U$7,REPORT_DATA_BY_ZONE!$A$1:$AG$1,0)), "")</f>
        <v>9</v>
      </c>
      <c r="V21" s="19">
        <f>IFERROR(INDEX(REPORT_DATA_BY_ZONE!$A:$AG,$F21,MATCH(V$7,REPORT_DATA_BY_ZONE!$A$1:$AG$1,0)), "")</f>
        <v>0</v>
      </c>
    </row>
    <row r="22" spans="1:22">
      <c r="A22" s="8" t="s">
        <v>53</v>
      </c>
      <c r="B22" s="30" t="s">
        <v>44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>
      <c r="A23" s="8" t="s">
        <v>53</v>
      </c>
      <c r="B23" s="30" t="s">
        <v>45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53</v>
      </c>
      <c r="B24" s="30" t="s">
        <v>46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60"/>
      <c r="B25" s="18" t="s">
        <v>22</v>
      </c>
      <c r="C25" s="15"/>
      <c r="D25" s="15"/>
      <c r="E25" s="15"/>
      <c r="F25" s="15"/>
      <c r="G25" s="20">
        <f>SUM(G20:G24)</f>
        <v>1</v>
      </c>
      <c r="H25" s="20">
        <f t="shared" ref="H25:V25" si="2">SUM(H20:H24)</f>
        <v>3</v>
      </c>
      <c r="I25" s="20">
        <f t="shared" si="2"/>
        <v>21</v>
      </c>
      <c r="J25" s="20">
        <f t="shared" si="2"/>
        <v>29</v>
      </c>
      <c r="K25" s="20">
        <f t="shared" si="2"/>
        <v>2</v>
      </c>
      <c r="L25" s="20">
        <f t="shared" si="2"/>
        <v>0</v>
      </c>
      <c r="M25" s="20">
        <f t="shared" si="2"/>
        <v>0</v>
      </c>
      <c r="N25" s="20">
        <f t="shared" si="2"/>
        <v>71</v>
      </c>
      <c r="O25" s="20">
        <f t="shared" si="2"/>
        <v>22</v>
      </c>
      <c r="P25" s="20">
        <f t="shared" si="2"/>
        <v>72</v>
      </c>
      <c r="Q25" s="20">
        <f t="shared" si="2"/>
        <v>99</v>
      </c>
      <c r="R25" s="20">
        <f t="shared" si="2"/>
        <v>50</v>
      </c>
      <c r="S25" s="20">
        <f t="shared" si="2"/>
        <v>5</v>
      </c>
      <c r="T25" s="20">
        <f t="shared" si="2"/>
        <v>39</v>
      </c>
      <c r="U25" s="20">
        <f t="shared" si="2"/>
        <v>11</v>
      </c>
      <c r="V25" s="20">
        <f t="shared" si="2"/>
        <v>0</v>
      </c>
    </row>
    <row r="28" spans="1:22">
      <c r="F28" s="3"/>
      <c r="G28" s="3"/>
    </row>
    <row r="29" spans="1:22">
      <c r="F29" s="3"/>
      <c r="G29" s="3"/>
    </row>
    <row r="30" spans="1:22">
      <c r="F30" s="3"/>
      <c r="G30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022" priority="192" operator="lessThan">
      <formula>0.5</formula>
    </cfRule>
    <cfRule type="cellIs" dxfId="1021" priority="193" operator="greaterThan">
      <formula>0.5</formula>
    </cfRule>
  </conditionalFormatting>
  <conditionalFormatting sqref="N9:N10">
    <cfRule type="cellIs" dxfId="1020" priority="190" operator="lessThan">
      <formula>4.5</formula>
    </cfRule>
    <cfRule type="cellIs" dxfId="1019" priority="191" operator="greaterThan">
      <formula>5.5</formula>
    </cfRule>
  </conditionalFormatting>
  <conditionalFormatting sqref="O9:O10">
    <cfRule type="cellIs" dxfId="1018" priority="188" operator="lessThan">
      <formula>1.5</formula>
    </cfRule>
    <cfRule type="cellIs" dxfId="1017" priority="189" operator="greaterThan">
      <formula>2.5</formula>
    </cfRule>
  </conditionalFormatting>
  <conditionalFormatting sqref="P9:P10">
    <cfRule type="cellIs" dxfId="1016" priority="186" operator="lessThan">
      <formula>4.5</formula>
    </cfRule>
    <cfRule type="cellIs" dxfId="1015" priority="187" operator="greaterThan">
      <formula>7.5</formula>
    </cfRule>
  </conditionalFormatting>
  <conditionalFormatting sqref="R9:S10">
    <cfRule type="cellIs" dxfId="1014" priority="184" operator="lessThan">
      <formula>2.5</formula>
    </cfRule>
    <cfRule type="cellIs" dxfId="1013" priority="185" operator="greaterThan">
      <formula>4.5</formula>
    </cfRule>
  </conditionalFormatting>
  <conditionalFormatting sqref="T9:T10">
    <cfRule type="cellIs" dxfId="1012" priority="182" operator="lessThan">
      <formula>2.5</formula>
    </cfRule>
    <cfRule type="cellIs" dxfId="1011" priority="183" operator="greaterThan">
      <formula>4.5</formula>
    </cfRule>
  </conditionalFormatting>
  <conditionalFormatting sqref="U9:U10">
    <cfRule type="cellIs" dxfId="1010" priority="181" operator="greaterThan">
      <formula>1.5</formula>
    </cfRule>
  </conditionalFormatting>
  <conditionalFormatting sqref="M10">
    <cfRule type="cellIs" dxfId="1009" priority="179" operator="lessThan">
      <formula>0.5</formula>
    </cfRule>
    <cfRule type="cellIs" dxfId="1008" priority="180" operator="greaterThan">
      <formula>0.5</formula>
    </cfRule>
  </conditionalFormatting>
  <conditionalFormatting sqref="N10">
    <cfRule type="cellIs" dxfId="1007" priority="177" operator="lessThan">
      <formula>4.5</formula>
    </cfRule>
    <cfRule type="cellIs" dxfId="1006" priority="178" operator="greaterThan">
      <formula>5.5</formula>
    </cfRule>
  </conditionalFormatting>
  <conditionalFormatting sqref="O10">
    <cfRule type="cellIs" dxfId="1005" priority="175" operator="lessThan">
      <formula>1.5</formula>
    </cfRule>
    <cfRule type="cellIs" dxfId="1004" priority="176" operator="greaterThan">
      <formula>2.5</formula>
    </cfRule>
  </conditionalFormatting>
  <conditionalFormatting sqref="P10">
    <cfRule type="cellIs" dxfId="1003" priority="173" operator="lessThan">
      <formula>4.5</formula>
    </cfRule>
    <cfRule type="cellIs" dxfId="1002" priority="174" operator="greaterThan">
      <formula>7.5</formula>
    </cfRule>
  </conditionalFormatting>
  <conditionalFormatting sqref="R10:S10">
    <cfRule type="cellIs" dxfId="1001" priority="171" operator="lessThan">
      <formula>2.5</formula>
    </cfRule>
    <cfRule type="cellIs" dxfId="1000" priority="172" operator="greaterThan">
      <formula>4.5</formula>
    </cfRule>
  </conditionalFormatting>
  <conditionalFormatting sqref="T10">
    <cfRule type="cellIs" dxfId="999" priority="169" operator="lessThan">
      <formula>2.5</formula>
    </cfRule>
    <cfRule type="cellIs" dxfId="998" priority="170" operator="greaterThan">
      <formula>4.5</formula>
    </cfRule>
  </conditionalFormatting>
  <conditionalFormatting sqref="U10">
    <cfRule type="cellIs" dxfId="997" priority="168" operator="greaterThan">
      <formula>1.5</formula>
    </cfRule>
  </conditionalFormatting>
  <conditionalFormatting sqref="L9:V10">
    <cfRule type="expression" dxfId="996" priority="165">
      <formula>L9=""</formula>
    </cfRule>
  </conditionalFormatting>
  <conditionalFormatting sqref="S9:S10">
    <cfRule type="cellIs" dxfId="995" priority="166" operator="greaterThan">
      <formula>0.5</formula>
    </cfRule>
    <cfRule type="cellIs" dxfId="994" priority="167" operator="lessThan">
      <formula>0.5</formula>
    </cfRule>
  </conditionalFormatting>
  <conditionalFormatting sqref="L11:M11">
    <cfRule type="cellIs" dxfId="993" priority="163" operator="lessThan">
      <formula>0.5</formula>
    </cfRule>
    <cfRule type="cellIs" dxfId="992" priority="164" operator="greaterThan">
      <formula>0.5</formula>
    </cfRule>
  </conditionalFormatting>
  <conditionalFormatting sqref="N11">
    <cfRule type="cellIs" dxfId="991" priority="161" operator="lessThan">
      <formula>4.5</formula>
    </cfRule>
    <cfRule type="cellIs" dxfId="990" priority="162" operator="greaterThan">
      <formula>5.5</formula>
    </cfRule>
  </conditionalFormatting>
  <conditionalFormatting sqref="O11">
    <cfRule type="cellIs" dxfId="989" priority="159" operator="lessThan">
      <formula>1.5</formula>
    </cfRule>
    <cfRule type="cellIs" dxfId="988" priority="160" operator="greaterThan">
      <formula>2.5</formula>
    </cfRule>
  </conditionalFormatting>
  <conditionalFormatting sqref="P11">
    <cfRule type="cellIs" dxfId="987" priority="157" operator="lessThan">
      <formula>4.5</formula>
    </cfRule>
    <cfRule type="cellIs" dxfId="986" priority="158" operator="greaterThan">
      <formula>7.5</formula>
    </cfRule>
  </conditionalFormatting>
  <conditionalFormatting sqref="R11:S11">
    <cfRule type="cellIs" dxfId="985" priority="155" operator="lessThan">
      <formula>2.5</formula>
    </cfRule>
    <cfRule type="cellIs" dxfId="984" priority="156" operator="greaterThan">
      <formula>4.5</formula>
    </cfRule>
  </conditionalFormatting>
  <conditionalFormatting sqref="T11">
    <cfRule type="cellIs" dxfId="983" priority="153" operator="lessThan">
      <formula>2.5</formula>
    </cfRule>
    <cfRule type="cellIs" dxfId="982" priority="154" operator="greaterThan">
      <formula>4.5</formula>
    </cfRule>
  </conditionalFormatting>
  <conditionalFormatting sqref="U11">
    <cfRule type="cellIs" dxfId="981" priority="152" operator="greaterThan">
      <formula>1.5</formula>
    </cfRule>
  </conditionalFormatting>
  <conditionalFormatting sqref="L11:V11">
    <cfRule type="expression" dxfId="980" priority="136">
      <formula>L11=""</formula>
    </cfRule>
  </conditionalFormatting>
  <conditionalFormatting sqref="S11">
    <cfRule type="cellIs" dxfId="979" priority="137" operator="greaterThan">
      <formula>0.5</formula>
    </cfRule>
    <cfRule type="cellIs" dxfId="978" priority="138" operator="lessThan">
      <formula>0.5</formula>
    </cfRule>
  </conditionalFormatting>
  <conditionalFormatting sqref="L14:M15">
    <cfRule type="cellIs" dxfId="977" priority="60" operator="lessThan">
      <formula>0.5</formula>
    </cfRule>
    <cfRule type="cellIs" dxfId="976" priority="61" operator="greaterThan">
      <formula>0.5</formula>
    </cfRule>
  </conditionalFormatting>
  <conditionalFormatting sqref="N14:N15">
    <cfRule type="cellIs" dxfId="975" priority="58" operator="lessThan">
      <formula>4.5</formula>
    </cfRule>
    <cfRule type="cellIs" dxfId="974" priority="59" operator="greaterThan">
      <formula>5.5</formula>
    </cfRule>
  </conditionalFormatting>
  <conditionalFormatting sqref="O14:O15">
    <cfRule type="cellIs" dxfId="973" priority="56" operator="lessThan">
      <formula>1.5</formula>
    </cfRule>
    <cfRule type="cellIs" dxfId="972" priority="57" operator="greaterThan">
      <formula>2.5</formula>
    </cfRule>
  </conditionalFormatting>
  <conditionalFormatting sqref="P14:P15">
    <cfRule type="cellIs" dxfId="971" priority="54" operator="lessThan">
      <formula>4.5</formula>
    </cfRule>
    <cfRule type="cellIs" dxfId="970" priority="55" operator="greaterThan">
      <formula>7.5</formula>
    </cfRule>
  </conditionalFormatting>
  <conditionalFormatting sqref="R14:S15">
    <cfRule type="cellIs" dxfId="969" priority="52" operator="lessThan">
      <formula>2.5</formula>
    </cfRule>
    <cfRule type="cellIs" dxfId="968" priority="53" operator="greaterThan">
      <formula>4.5</formula>
    </cfRule>
  </conditionalFormatting>
  <conditionalFormatting sqref="T14:T15">
    <cfRule type="cellIs" dxfId="967" priority="50" operator="lessThan">
      <formula>2.5</formula>
    </cfRule>
    <cfRule type="cellIs" dxfId="966" priority="51" operator="greaterThan">
      <formula>4.5</formula>
    </cfRule>
  </conditionalFormatting>
  <conditionalFormatting sqref="U14:U15">
    <cfRule type="cellIs" dxfId="965" priority="49" operator="greaterThan">
      <formula>1.5</formula>
    </cfRule>
  </conditionalFormatting>
  <conditionalFormatting sqref="M15">
    <cfRule type="cellIs" dxfId="964" priority="47" operator="lessThan">
      <formula>0.5</formula>
    </cfRule>
    <cfRule type="cellIs" dxfId="963" priority="48" operator="greaterThan">
      <formula>0.5</formula>
    </cfRule>
  </conditionalFormatting>
  <conditionalFormatting sqref="N15">
    <cfRule type="cellIs" dxfId="962" priority="45" operator="lessThan">
      <formula>4.5</formula>
    </cfRule>
    <cfRule type="cellIs" dxfId="961" priority="46" operator="greaterThan">
      <formula>5.5</formula>
    </cfRule>
  </conditionalFormatting>
  <conditionalFormatting sqref="O15">
    <cfRule type="cellIs" dxfId="960" priority="43" operator="lessThan">
      <formula>1.5</formula>
    </cfRule>
    <cfRule type="cellIs" dxfId="959" priority="44" operator="greaterThan">
      <formula>2.5</formula>
    </cfRule>
  </conditionalFormatting>
  <conditionalFormatting sqref="P15">
    <cfRule type="cellIs" dxfId="958" priority="41" operator="lessThan">
      <formula>4.5</formula>
    </cfRule>
    <cfRule type="cellIs" dxfId="957" priority="42" operator="greaterThan">
      <formula>7.5</formula>
    </cfRule>
  </conditionalFormatting>
  <conditionalFormatting sqref="R15:S15">
    <cfRule type="cellIs" dxfId="956" priority="39" operator="lessThan">
      <formula>2.5</formula>
    </cfRule>
    <cfRule type="cellIs" dxfId="955" priority="40" operator="greaterThan">
      <formula>4.5</formula>
    </cfRule>
  </conditionalFormatting>
  <conditionalFormatting sqref="T15">
    <cfRule type="cellIs" dxfId="954" priority="37" operator="lessThan">
      <formula>2.5</formula>
    </cfRule>
    <cfRule type="cellIs" dxfId="953" priority="38" operator="greaterThan">
      <formula>4.5</formula>
    </cfRule>
  </conditionalFormatting>
  <conditionalFormatting sqref="U15">
    <cfRule type="cellIs" dxfId="952" priority="36" operator="greaterThan">
      <formula>1.5</formula>
    </cfRule>
  </conditionalFormatting>
  <conditionalFormatting sqref="L14:V15">
    <cfRule type="expression" dxfId="951" priority="33">
      <formula>L14=""</formula>
    </cfRule>
  </conditionalFormatting>
  <conditionalFormatting sqref="S14:S15">
    <cfRule type="cellIs" dxfId="950" priority="34" operator="greaterThan">
      <formula>0.5</formula>
    </cfRule>
    <cfRule type="cellIs" dxfId="949" priority="35" operator="lessThan">
      <formula>0.5</formula>
    </cfRule>
  </conditionalFormatting>
  <conditionalFormatting sqref="L16:M16">
    <cfRule type="cellIs" dxfId="948" priority="31" operator="lessThan">
      <formula>0.5</formula>
    </cfRule>
    <cfRule type="cellIs" dxfId="947" priority="32" operator="greaterThan">
      <formula>0.5</formula>
    </cfRule>
  </conditionalFormatting>
  <conditionalFormatting sqref="N16">
    <cfRule type="cellIs" dxfId="946" priority="29" operator="lessThan">
      <formula>4.5</formula>
    </cfRule>
    <cfRule type="cellIs" dxfId="945" priority="30" operator="greaterThan">
      <formula>5.5</formula>
    </cfRule>
  </conditionalFormatting>
  <conditionalFormatting sqref="O16">
    <cfRule type="cellIs" dxfId="944" priority="27" operator="lessThan">
      <formula>1.5</formula>
    </cfRule>
    <cfRule type="cellIs" dxfId="943" priority="28" operator="greaterThan">
      <formula>2.5</formula>
    </cfRule>
  </conditionalFormatting>
  <conditionalFormatting sqref="P16">
    <cfRule type="cellIs" dxfId="942" priority="25" operator="lessThan">
      <formula>4.5</formula>
    </cfRule>
    <cfRule type="cellIs" dxfId="941" priority="26" operator="greaterThan">
      <formula>7.5</formula>
    </cfRule>
  </conditionalFormatting>
  <conditionalFormatting sqref="R16:S16">
    <cfRule type="cellIs" dxfId="940" priority="23" operator="lessThan">
      <formula>2.5</formula>
    </cfRule>
    <cfRule type="cellIs" dxfId="939" priority="24" operator="greaterThan">
      <formula>4.5</formula>
    </cfRule>
  </conditionalFormatting>
  <conditionalFormatting sqref="T16">
    <cfRule type="cellIs" dxfId="938" priority="21" operator="lessThan">
      <formula>2.5</formula>
    </cfRule>
    <cfRule type="cellIs" dxfId="937" priority="22" operator="greaterThan">
      <formula>4.5</formula>
    </cfRule>
  </conditionalFormatting>
  <conditionalFormatting sqref="U16">
    <cfRule type="cellIs" dxfId="936" priority="20" operator="greaterThan">
      <formula>1.5</formula>
    </cfRule>
  </conditionalFormatting>
  <conditionalFormatting sqref="L16:V16">
    <cfRule type="expression" dxfId="935" priority="17">
      <formula>L16=""</formula>
    </cfRule>
  </conditionalFormatting>
  <conditionalFormatting sqref="S16">
    <cfRule type="cellIs" dxfId="934" priority="18" operator="greaterThan">
      <formula>0.5</formula>
    </cfRule>
    <cfRule type="cellIs" dxfId="933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31" sqref="X3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" workbookViewId="0">
      <selection activeCell="P3" sqref="P3:P15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53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2015:2:0:0:HUALIAN</v>
      </c>
      <c r="F3" s="53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3">
        <f>MATCH($E3,REPORT_DATA_BY_ZONE_MONTH!$A:$A, 0)</f>
        <v>57</v>
      </c>
      <c r="O3" s="40">
        <f>IFERROR(INDEX(REPORT_DATA_BY_ZONE_MONTH!$A:$AG,$N3,MATCH(O$2,REPORT_DATA_BY_ZONE_MONTH!$A$1:$AG$1,0)), "")</f>
        <v>0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144</v>
      </c>
      <c r="S3" s="40">
        <f>IFERROR(INDEX(REPORT_DATA_BY_ZONE_MONTH!$A:$AG,$N3,MATCH(S$2,REPORT_DATA_BY_ZONE_MONTH!$A$1:$AG$1,0)), "")</f>
        <v>0</v>
      </c>
      <c r="T3" s="40">
        <f>3*$B$18*$B$19</f>
        <v>72</v>
      </c>
      <c r="U3" s="40">
        <f>IFERROR(INDEX(REPORT_DATA_BY_ZONE_MONTH!$A:$AG,$N3,MATCH(U$2,REPORT_DATA_BY_ZONE_MONTH!$A$1:$AG$1,0)), "")</f>
        <v>0</v>
      </c>
      <c r="V3" s="40">
        <f>5*$B$18*$B$19</f>
        <v>120</v>
      </c>
      <c r="W3" s="40">
        <f>IFERROR(INDEX(REPORT_DATA_BY_ZONE_MONTH!$A:$AG,$N3,MATCH(W$2,REPORT_DATA_BY_ZONE_MONTH!$A$1:$AG$1,0)), "")</f>
        <v>0</v>
      </c>
      <c r="X3" s="40">
        <f>1*$B$18*$B$19</f>
        <v>24</v>
      </c>
    </row>
    <row r="4" spans="1:24">
      <c r="A4" s="53" t="s">
        <v>53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2015:3:0:0:HUALIAN</v>
      </c>
      <c r="F4" s="53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3">
        <f>MATCH($E4,REPORT_DATA_BY_ZONE_MONTH!$A:$A, 0)</f>
        <v>56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144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72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24</v>
      </c>
    </row>
    <row r="5" spans="1:24">
      <c r="A5" s="53" t="s">
        <v>53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2015:4:0:0:HUALIAN</v>
      </c>
      <c r="F5" s="53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3">
        <f>MATCH($E5,REPORT_DATA_BY_ZONE_MONTH!$A:$A, 0)</f>
        <v>55</v>
      </c>
      <c r="O5" s="40">
        <f>IFERROR(INDEX(REPORT_DATA_BY_ZONE_MONTH!$A:$AG,$N5,MATCH(O$2,REPORT_DATA_BY_ZONE_MONTH!$A$1:$AG$1,0)), "")</f>
        <v>1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144</v>
      </c>
      <c r="S5" s="40">
        <f>IFERROR(INDEX(REPORT_DATA_BY_ZONE_MONTH!$A:$AG,$N5,MATCH(S$2,REPORT_DATA_BY_ZONE_MONTH!$A$1:$AG$1,0)), "")</f>
        <v>0</v>
      </c>
      <c r="T5" s="40">
        <f t="shared" si="4"/>
        <v>72</v>
      </c>
      <c r="U5" s="40">
        <f>IFERROR(INDEX(REPORT_DATA_BY_ZONE_MONTH!$A:$AG,$N5,MATCH(U$2,REPORT_DATA_BY_ZONE_MONTH!$A$1:$AG$1,0)), "")</f>
        <v>0</v>
      </c>
      <c r="V5" s="40">
        <f t="shared" si="5"/>
        <v>120</v>
      </c>
      <c r="W5" s="40">
        <f>IFERROR(INDEX(REPORT_DATA_BY_ZONE_MONTH!$A:$AG,$N5,MATCH(W$2,REPORT_DATA_BY_ZONE_MONTH!$A$1:$AG$1,0)), "")</f>
        <v>0</v>
      </c>
      <c r="X5" s="40">
        <f t="shared" si="6"/>
        <v>24</v>
      </c>
    </row>
    <row r="6" spans="1:24">
      <c r="A6" s="53" t="s">
        <v>53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2015:5:0:0:HUALIAN</v>
      </c>
      <c r="F6" s="53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3">
        <f>MATCH($E6,REPORT_DATA_BY_ZONE_MONTH!$A:$A, 0)</f>
        <v>54</v>
      </c>
      <c r="O6" s="40">
        <f>IFERROR(INDEX(REPORT_DATA_BY_ZONE_MONTH!$A:$AG,$N6,MATCH(O$2,REPORT_DATA_BY_ZONE_MONTH!$A$1:$AG$1,0)), "")</f>
        <v>5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144</v>
      </c>
      <c r="S6" s="40">
        <f>IFERROR(INDEX(REPORT_DATA_BY_ZONE_MONTH!$A:$AG,$N6,MATCH(S$2,REPORT_DATA_BY_ZONE_MONTH!$A$1:$AG$1,0)), "")</f>
        <v>0</v>
      </c>
      <c r="T6" s="40">
        <f t="shared" si="4"/>
        <v>72</v>
      </c>
      <c r="U6" s="40">
        <f>IFERROR(INDEX(REPORT_DATA_BY_ZONE_MONTH!$A:$AG,$N6,MATCH(U$2,REPORT_DATA_BY_ZONE_MONTH!$A$1:$AG$1,0)), "")</f>
        <v>0</v>
      </c>
      <c r="V6" s="40">
        <f t="shared" si="5"/>
        <v>120</v>
      </c>
      <c r="W6" s="40">
        <f>IFERROR(INDEX(REPORT_DATA_BY_ZONE_MONTH!$A:$AG,$N6,MATCH(W$2,REPORT_DATA_BY_ZONE_MONTH!$A$1:$AG$1,0)), "")</f>
        <v>0</v>
      </c>
      <c r="X6" s="40">
        <f t="shared" si="6"/>
        <v>24</v>
      </c>
    </row>
    <row r="7" spans="1:24">
      <c r="A7" s="53" t="s">
        <v>53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2015:6:0:0:HUALIAN</v>
      </c>
      <c r="F7" s="53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3">
        <f>MATCH($E7,REPORT_DATA_BY_ZONE_MONTH!$A:$A, 0)</f>
        <v>53</v>
      </c>
      <c r="O7" s="40">
        <f>IFERROR(INDEX(REPORT_DATA_BY_ZONE_MONTH!$A:$AG,$N7,MATCH(O$2,REPORT_DATA_BY_ZONE_MONTH!$A$1:$AG$1,0)), "")</f>
        <v>3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144</v>
      </c>
      <c r="S7" s="40">
        <f>IFERROR(INDEX(REPORT_DATA_BY_ZONE_MONTH!$A:$AG,$N7,MATCH(S$2,REPORT_DATA_BY_ZONE_MONTH!$A$1:$AG$1,0)), "")</f>
        <v>0</v>
      </c>
      <c r="T7" s="40">
        <f t="shared" si="4"/>
        <v>72</v>
      </c>
      <c r="U7" s="40">
        <f>IFERROR(INDEX(REPORT_DATA_BY_ZONE_MONTH!$A:$AG,$N7,MATCH(U$2,REPORT_DATA_BY_ZONE_MONTH!$A$1:$AG$1,0)), "")</f>
        <v>0</v>
      </c>
      <c r="V7" s="40">
        <f t="shared" si="5"/>
        <v>120</v>
      </c>
      <c r="W7" s="40">
        <f>IFERROR(INDEX(REPORT_DATA_BY_ZONE_MONTH!$A:$AG,$N7,MATCH(W$2,REPORT_DATA_BY_ZONE_MONTH!$A$1:$AG$1,0)), "")</f>
        <v>0</v>
      </c>
      <c r="X7" s="40">
        <f t="shared" si="6"/>
        <v>24</v>
      </c>
    </row>
    <row r="8" spans="1:24">
      <c r="A8" s="53" t="s">
        <v>53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2015:7:0:0:HUALIAN</v>
      </c>
      <c r="F8" s="53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3">
        <f>MATCH($E8,REPORT_DATA_BY_ZONE_MONTH!$A:$A, 0)</f>
        <v>52</v>
      </c>
      <c r="O8" s="40">
        <f>IFERROR(INDEX(REPORT_DATA_BY_ZONE_MONTH!$A:$AG,$N8,MATCH(O$2,REPORT_DATA_BY_ZONE_MONTH!$A$1:$AG$1,0)), "")</f>
        <v>5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144</v>
      </c>
      <c r="S8" s="40">
        <f>IFERROR(INDEX(REPORT_DATA_BY_ZONE_MONTH!$A:$AG,$N8,MATCH(S$2,REPORT_DATA_BY_ZONE_MONTH!$A$1:$AG$1,0)), "")</f>
        <v>0</v>
      </c>
      <c r="T8" s="40">
        <f t="shared" si="4"/>
        <v>72</v>
      </c>
      <c r="U8" s="40">
        <f>IFERROR(INDEX(REPORT_DATA_BY_ZONE_MONTH!$A:$AG,$N8,MATCH(U$2,REPORT_DATA_BY_ZONE_MONTH!$A$1:$AG$1,0)), "")</f>
        <v>0</v>
      </c>
      <c r="V8" s="40">
        <f t="shared" si="5"/>
        <v>120</v>
      </c>
      <c r="W8" s="40">
        <f>IFERROR(INDEX(REPORT_DATA_BY_ZONE_MONTH!$A:$AG,$N8,MATCH(W$2,REPORT_DATA_BY_ZONE_MONTH!$A$1:$AG$1,0)), "")</f>
        <v>0</v>
      </c>
      <c r="X8" s="40">
        <f t="shared" si="6"/>
        <v>24</v>
      </c>
    </row>
    <row r="9" spans="1:24">
      <c r="A9" s="53" t="s">
        <v>53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2015:8:0:0:HUALIAN</v>
      </c>
      <c r="F9" s="53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3">
        <f>MATCH($E9,REPORT_DATA_BY_ZONE_MONTH!$A:$A, 0)</f>
        <v>51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144</v>
      </c>
      <c r="S9" s="40">
        <f>IFERROR(INDEX(REPORT_DATA_BY_ZONE_MONTH!$A:$AG,$N9,MATCH(S$2,REPORT_DATA_BY_ZONE_MONTH!$A$1:$AG$1,0)), "")</f>
        <v>0</v>
      </c>
      <c r="T9" s="40">
        <f t="shared" si="4"/>
        <v>72</v>
      </c>
      <c r="U9" s="40">
        <f>IFERROR(INDEX(REPORT_DATA_BY_ZONE_MONTH!$A:$AG,$N9,MATCH(U$2,REPORT_DATA_BY_ZONE_MONTH!$A$1:$AG$1,0)), "")</f>
        <v>0</v>
      </c>
      <c r="V9" s="40">
        <f t="shared" si="5"/>
        <v>120</v>
      </c>
      <c r="W9" s="40">
        <f>IFERROR(INDEX(REPORT_DATA_BY_ZONE_MONTH!$A:$AG,$N9,MATCH(W$2,REPORT_DATA_BY_ZONE_MONTH!$A$1:$AG$1,0)), "")</f>
        <v>0</v>
      </c>
      <c r="X9" s="40">
        <f t="shared" si="6"/>
        <v>24</v>
      </c>
    </row>
    <row r="10" spans="1:24">
      <c r="A10" s="53" t="s">
        <v>53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2015:9:0:0:HUALIAN</v>
      </c>
      <c r="F10" s="53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3">
        <f>MATCH($E10,REPORT_DATA_BY_ZONE_MONTH!$A:$A, 0)</f>
        <v>50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144</v>
      </c>
      <c r="S10" s="40">
        <f>IFERROR(INDEX(REPORT_DATA_BY_ZONE_MONTH!$A:$AG,$N10,MATCH(S$2,REPORT_DATA_BY_ZONE_MONTH!$A$1:$AG$1,0)), "")</f>
        <v>0</v>
      </c>
      <c r="T10" s="40">
        <f t="shared" si="4"/>
        <v>72</v>
      </c>
      <c r="U10" s="40">
        <f>IFERROR(INDEX(REPORT_DATA_BY_ZONE_MONTH!$A:$AG,$N10,MATCH(U$2,REPORT_DATA_BY_ZONE_MONTH!$A$1:$AG$1,0)), "")</f>
        <v>0</v>
      </c>
      <c r="V10" s="40">
        <f t="shared" si="5"/>
        <v>120</v>
      </c>
      <c r="W10" s="40">
        <f>IFERROR(INDEX(REPORT_DATA_BY_ZONE_MONTH!$A:$AG,$N10,MATCH(W$2,REPORT_DATA_BY_ZONE_MONTH!$A$1:$AG$1,0)), "")</f>
        <v>0</v>
      </c>
      <c r="X10" s="40">
        <f t="shared" si="6"/>
        <v>24</v>
      </c>
    </row>
    <row r="11" spans="1:24">
      <c r="A11" s="53" t="s">
        <v>53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2015:10:0:0:HUALIAN</v>
      </c>
      <c r="F11" s="53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3">
        <f>MATCH($E11,REPORT_DATA_BY_ZONE_MONTH!$A:$A, 0)</f>
        <v>49</v>
      </c>
      <c r="O11" s="40">
        <f>IFERROR(INDEX(REPORT_DATA_BY_ZONE_MONTH!$A:$AG,$N11,MATCH(O$2,REPORT_DATA_BY_ZONE_MONTH!$A$1:$AG$1,0)), "")</f>
        <v>4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144</v>
      </c>
      <c r="S11" s="40">
        <f>IFERROR(INDEX(REPORT_DATA_BY_ZONE_MONTH!$A:$AG,$N11,MATCH(S$2,REPORT_DATA_BY_ZONE_MONTH!$A$1:$AG$1,0)), "")</f>
        <v>0</v>
      </c>
      <c r="T11" s="40">
        <f t="shared" si="4"/>
        <v>72</v>
      </c>
      <c r="U11" s="40">
        <f>IFERROR(INDEX(REPORT_DATA_BY_ZONE_MONTH!$A:$AG,$N11,MATCH(U$2,REPORT_DATA_BY_ZONE_MONTH!$A$1:$AG$1,0)), "")</f>
        <v>0</v>
      </c>
      <c r="V11" s="40">
        <f t="shared" si="5"/>
        <v>120</v>
      </c>
      <c r="W11" s="40">
        <f>IFERROR(INDEX(REPORT_DATA_BY_ZONE_MONTH!$A:$AG,$N11,MATCH(W$2,REPORT_DATA_BY_ZONE_MONTH!$A$1:$AG$1,0)), "")</f>
        <v>0</v>
      </c>
      <c r="X11" s="40">
        <f t="shared" si="6"/>
        <v>24</v>
      </c>
    </row>
    <row r="12" spans="1:24">
      <c r="A12" s="53" t="s">
        <v>53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2015:11:0:0:HUALIAN</v>
      </c>
      <c r="F12" s="53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3">
        <f>MATCH($E12,REPORT_DATA_BY_ZONE_MONTH!$A:$A, 0)</f>
        <v>48</v>
      </c>
      <c r="O12" s="40">
        <f>IFERROR(INDEX(REPORT_DATA_BY_ZONE_MONTH!$A:$AG,$N12,MATCH(O$2,REPORT_DATA_BY_ZONE_MONTH!$A$1:$AG$1,0)), "")</f>
        <v>4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144</v>
      </c>
      <c r="S12" s="40">
        <f>IFERROR(INDEX(REPORT_DATA_BY_ZONE_MONTH!$A:$AG,$N12,MATCH(S$2,REPORT_DATA_BY_ZONE_MONTH!$A$1:$AG$1,0)), "")</f>
        <v>0</v>
      </c>
      <c r="T12" s="40">
        <f t="shared" si="4"/>
        <v>72</v>
      </c>
      <c r="U12" s="40">
        <f>IFERROR(INDEX(REPORT_DATA_BY_ZONE_MONTH!$A:$AG,$N12,MATCH(U$2,REPORT_DATA_BY_ZONE_MONTH!$A$1:$AG$1,0)), "")</f>
        <v>0</v>
      </c>
      <c r="V12" s="40">
        <f t="shared" si="5"/>
        <v>120</v>
      </c>
      <c r="W12" s="40">
        <f>IFERROR(INDEX(REPORT_DATA_BY_ZONE_MONTH!$A:$AG,$N12,MATCH(W$2,REPORT_DATA_BY_ZONE_MONTH!$A$1:$AG$1,0)), "")</f>
        <v>0</v>
      </c>
      <c r="X12" s="40">
        <f t="shared" si="6"/>
        <v>24</v>
      </c>
    </row>
    <row r="13" spans="1:24">
      <c r="A13" s="53" t="s">
        <v>53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2015:12:0:0:HUALIAN</v>
      </c>
      <c r="F13" s="53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3">
        <f>MATCH($E13,REPORT_DATA_BY_ZONE_MONTH!$A:$A, 0)</f>
        <v>47</v>
      </c>
      <c r="O13" s="40">
        <f>IFERROR(INDEX(REPORT_DATA_BY_ZONE_MONTH!$A:$AG,$N13,MATCH(O$2,REPORT_DATA_BY_ZONE_MONTH!$A$1:$AG$1,0)), "")</f>
        <v>1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144</v>
      </c>
      <c r="S13" s="40">
        <f>IFERROR(INDEX(REPORT_DATA_BY_ZONE_MONTH!$A:$AG,$N13,MATCH(S$2,REPORT_DATA_BY_ZONE_MONTH!$A$1:$AG$1,0)), "")</f>
        <v>0</v>
      </c>
      <c r="T13" s="40">
        <f t="shared" si="4"/>
        <v>72</v>
      </c>
      <c r="U13" s="40">
        <f>IFERROR(INDEX(REPORT_DATA_BY_ZONE_MONTH!$A:$AG,$N13,MATCH(U$2,REPORT_DATA_BY_ZONE_MONTH!$A$1:$AG$1,0)), "")</f>
        <v>0</v>
      </c>
      <c r="V13" s="40">
        <f t="shared" si="5"/>
        <v>120</v>
      </c>
      <c r="W13" s="40">
        <f>IFERROR(INDEX(REPORT_DATA_BY_ZONE_MONTH!$A:$AG,$N13,MATCH(W$2,REPORT_DATA_BY_ZONE_MONTH!$A$1:$AG$1,0)), "")</f>
        <v>0</v>
      </c>
      <c r="X13" s="40">
        <f t="shared" si="6"/>
        <v>24</v>
      </c>
    </row>
    <row r="14" spans="1:24">
      <c r="A14" s="53" t="s">
        <v>53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2016:1:0:0:HUALIAN</v>
      </c>
      <c r="F14" s="53" t="e">
        <f>MATCH($E14,BAPTISM_SOURCE_ZONE_MONTH!$A:$A, 0)</f>
        <v>#N/A</v>
      </c>
      <c r="G14" s="11" t="str">
        <f>IFERROR(INDEX(BAPTISM_SOURCE_ZONE_MONTH!$A:$Z,HUALIAN_GRAPH_DATA!$F14,MATCH(G$2,BAPTISM_SOURCE_ZONE_MONTH!$A$1:$Z$1,0)),"")</f>
        <v/>
      </c>
      <c r="H14" s="11" t="str">
        <f>IFERROR(INDEX(BAPTISM_SOURCE_ZONE_MONTH!$A:$Z,HUALIAN_GRAPH_DATA!$F14,MATCH(H$2,BAPTISM_SOURCE_ZONE_MONTH!$A$1:$Z$1,0)),"")</f>
        <v/>
      </c>
      <c r="I14" s="11" t="str">
        <f>IFERROR(INDEX(BAPTISM_SOURCE_ZONE_MONTH!$A:$Z,HUALIAN_GRAPH_DATA!$F14,MATCH(I$2,BAPTISM_SOURCE_ZONE_MONTH!$A$1:$Z$1,0)),"")</f>
        <v/>
      </c>
      <c r="J14" s="11" t="str">
        <f>IFERROR(INDEX(BAPTISM_SOURCE_ZONE_MONTH!$A:$Z,HUALIAN_GRAPH_DATA!$F14,MATCH(J$2,BAPTISM_SOURCE_ZONE_MONTH!$A$1:$Z$1,0)),"")</f>
        <v/>
      </c>
      <c r="K14" s="11" t="str">
        <f>IFERROR(INDEX(BAPTISM_SOURCE_ZONE_MONTH!$A:$Z,HUALIAN_GRAPH_DATA!$F14,MATCH(K$2,BAPTISM_SOURCE_ZONE_MONTH!$A$1:$Z$1,0)),"")</f>
        <v/>
      </c>
      <c r="L14" s="11" t="str">
        <f>IFERROR(INDEX(BAPTISM_SOURCE_ZONE_MONTH!$A:$Z,HUALIAN_GRAPH_DATA!$F14,MATCH(L$2,BAPTISM_SOURCE_ZONE_MONTH!$A$1:$Z$1,0)),"")</f>
        <v/>
      </c>
      <c r="N14" s="53">
        <f>MATCH($E14,REPORT_DATA_BY_ZONE_MONTH!$A:$A, 0)</f>
        <v>4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100</v>
      </c>
      <c r="R14" s="40">
        <f t="shared" si="3"/>
        <v>144</v>
      </c>
      <c r="S14" s="40">
        <f>IFERROR(INDEX(REPORT_DATA_BY_ZONE_MONTH!$A:$AG,$N14,MATCH(S$2,REPORT_DATA_BY_ZONE_MONTH!$A$1:$AG$1,0)), "")</f>
        <v>18</v>
      </c>
      <c r="T14" s="40">
        <f t="shared" si="4"/>
        <v>72</v>
      </c>
      <c r="U14" s="40">
        <f>IFERROR(INDEX(REPORT_DATA_BY_ZONE_MONTH!$A:$AG,$N14,MATCH(U$2,REPORT_DATA_BY_ZONE_MONTH!$A$1:$AG$1,0)), "")</f>
        <v>79</v>
      </c>
      <c r="V14" s="40">
        <f t="shared" si="5"/>
        <v>120</v>
      </c>
      <c r="W14" s="40">
        <f>IFERROR(INDEX(REPORT_DATA_BY_ZONE_MONTH!$A:$AG,$N14,MATCH(W$2,REPORT_DATA_BY_ZONE_MONTH!$A$1:$AG$1,0)), "")</f>
        <v>0</v>
      </c>
      <c r="X14" s="40">
        <f t="shared" si="6"/>
        <v>24</v>
      </c>
    </row>
    <row r="15" spans="1:24">
      <c r="A15" s="53" t="s">
        <v>53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2016:2:0:0:HUALIAN</v>
      </c>
      <c r="F15" s="53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3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71</v>
      </c>
      <c r="R15" s="40">
        <f t="shared" si="3"/>
        <v>144</v>
      </c>
      <c r="S15" s="40">
        <f>IFERROR(INDEX(REPORT_DATA_BY_ZONE_MONTH!$A:$AG,$N15,MATCH(S$2,REPORT_DATA_BY_ZONE_MONTH!$A$1:$AG$1,0)), "")</f>
        <v>22</v>
      </c>
      <c r="T15" s="40">
        <f t="shared" si="4"/>
        <v>72</v>
      </c>
      <c r="U15" s="40">
        <f>IFERROR(INDEX(REPORT_DATA_BY_ZONE_MONTH!$A:$AG,$N15,MATCH(U$2,REPORT_DATA_BY_ZONE_MONTH!$A$1:$AG$1,0)), "")</f>
        <v>50</v>
      </c>
      <c r="V15" s="40">
        <f t="shared" si="5"/>
        <v>120</v>
      </c>
      <c r="W15" s="40">
        <f>IFERROR(INDEX(REPORT_DATA_BY_ZONE_MONTH!$A:$AG,$N15,MATCH(W$2,REPORT_DATA_BY_ZONE_MONTH!$A$1:$AG$1,0)), "")</f>
        <v>5</v>
      </c>
      <c r="X15" s="40">
        <f t="shared" si="6"/>
        <v>24</v>
      </c>
    </row>
    <row r="16" spans="1:24">
      <c r="A16" s="53" t="s">
        <v>84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6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2</v>
      </c>
      <c r="G22" s="8">
        <f>HUALIAN!D3</f>
        <v>805</v>
      </c>
      <c r="H22" s="8">
        <f>HUALIAN!G5</f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4" sqref="G4:K5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809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810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812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814</v>
      </c>
      <c r="B9" s="64" t="s">
        <v>815</v>
      </c>
      <c r="C9" s="4" t="s">
        <v>830</v>
      </c>
      <c r="D9" s="4" t="s">
        <v>831</v>
      </c>
      <c r="E9" s="4" t="str">
        <f>CONCATENATE(YEAR,":",MONTH,":",WEEK,":",DAY,":",$A9)</f>
        <v>2016:2:2:7:TAIDONG_2_E</v>
      </c>
      <c r="F9" s="4">
        <f>MATCH($E9,REPORT_DATA_BY_COMP!$A:$A,0)</f>
        <v>435</v>
      </c>
      <c r="G9" s="11">
        <f>IFERROR(INDEX(REPORT_DATA_BY_COMP!$A:$AH,$F9,MATCH(G$7,REPORT_DATA_BY_COMP!$A$1:$AH$1,0)), "")</f>
        <v>1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816</v>
      </c>
      <c r="B10" s="64" t="s">
        <v>817</v>
      </c>
      <c r="C10" s="4" t="s">
        <v>832</v>
      </c>
      <c r="D10" s="4" t="s">
        <v>833</v>
      </c>
      <c r="E10" s="4" t="str">
        <f>CONCATENATE(YEAR,":",MONTH,":",WEEK,":",DAY,":",$A10)</f>
        <v>2016:2:2:7:TAIDONG_2_S</v>
      </c>
      <c r="F10" s="4">
        <f>MATCH($E10,REPORT_DATA_BY_COMP!$A:$A,0)</f>
        <v>436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4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/>
      <c r="B11" s="9" t="s">
        <v>22</v>
      </c>
      <c r="C11" s="10"/>
      <c r="D11" s="10"/>
      <c r="E11" s="12">
        <f>SUM(E9:E10)</f>
        <v>0</v>
      </c>
      <c r="F11" s="12">
        <f>SUM(F9:F10)</f>
        <v>871</v>
      </c>
      <c r="G11" s="12">
        <f>SUM(G9:G10)</f>
        <v>1</v>
      </c>
      <c r="H11" s="12">
        <f t="shared" ref="H11:V11" si="0">SUM(H9:H10)</f>
        <v>0</v>
      </c>
      <c r="I11" s="12">
        <f t="shared" si="0"/>
        <v>6</v>
      </c>
      <c r="J11" s="12">
        <f t="shared" si="0"/>
        <v>9</v>
      </c>
      <c r="K11" s="12">
        <f t="shared" si="0"/>
        <v>1</v>
      </c>
      <c r="L11" s="12">
        <f t="shared" si="0"/>
        <v>0</v>
      </c>
      <c r="M11" s="12">
        <f t="shared" si="0"/>
        <v>0</v>
      </c>
      <c r="N11" s="12">
        <f t="shared" si="0"/>
        <v>16</v>
      </c>
      <c r="O11" s="12">
        <f t="shared" si="0"/>
        <v>2</v>
      </c>
      <c r="P11" s="12">
        <f t="shared" si="0"/>
        <v>9</v>
      </c>
      <c r="Q11" s="12">
        <f t="shared" si="0"/>
        <v>20</v>
      </c>
      <c r="R11" s="12">
        <f t="shared" si="0"/>
        <v>8</v>
      </c>
      <c r="S11" s="12">
        <f t="shared" si="0"/>
        <v>3</v>
      </c>
      <c r="T11" s="12">
        <f t="shared" si="0"/>
        <v>6</v>
      </c>
      <c r="U11" s="12">
        <f t="shared" si="0"/>
        <v>2</v>
      </c>
      <c r="V11" s="12">
        <f t="shared" si="0"/>
        <v>0</v>
      </c>
    </row>
    <row r="12" spans="1:22">
      <c r="A12" s="22"/>
      <c r="B12" s="5" t="s">
        <v>818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>
      <c r="A13" s="27" t="s">
        <v>819</v>
      </c>
      <c r="B13" s="64" t="s">
        <v>820</v>
      </c>
      <c r="C13" s="4" t="s">
        <v>834</v>
      </c>
      <c r="D13" s="4" t="s">
        <v>835</v>
      </c>
      <c r="E13" s="4" t="str">
        <f>CONCATENATE(YEAR,":",MONTH,":",WEEK,":",DAY,":",$A13)</f>
        <v>2016:2:2:7:TAIDONG_1_E</v>
      </c>
      <c r="F13" s="4">
        <f>MATCH($E13,REPORT_DATA_BY_COMP!$A:$A,0)</f>
        <v>433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5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7</v>
      </c>
      <c r="R13" s="11">
        <f>IFERROR(INDEX(REPORT_DATA_BY_COMP!$A:$AH,$F13,MATCH(R$7,REPORT_DATA_BY_COMP!$A$1:$AH$1,0)), "")</f>
        <v>6</v>
      </c>
      <c r="S13" s="11">
        <f>IFERROR(INDEX(REPORT_DATA_BY_COMP!$A:$AH,$F13,MATCH(S$7,REPORT_DATA_BY_COMP!$A$1:$AH$1,0)), "")</f>
        <v>1</v>
      </c>
      <c r="T13" s="11">
        <f>IFERROR(INDEX(REPORT_DATA_BY_COMP!$A:$AH,$F13,MATCH(T$7,REPORT_DATA_BY_COMP!$A$1:$AH$1,0)), "")</f>
        <v>4</v>
      </c>
      <c r="U13" s="11">
        <f>IFERROR(INDEX(REPORT_DATA_BY_COMP!$A:$AH,$F13,MATCH(U$7,REPORT_DATA_BY_COMP!$A$1:$AH$1,0)), "")</f>
        <v>3</v>
      </c>
      <c r="V13" s="11">
        <f>IFERROR(INDEX(REPORT_DATA_BY_COMP!$A:$AH,$F13,MATCH(V$7,REPORT_DATA_BY_COMP!$A$1:$AH$1,0)), "")</f>
        <v>0</v>
      </c>
    </row>
    <row r="14" spans="1:22">
      <c r="A14" s="27" t="s">
        <v>821</v>
      </c>
      <c r="B14" s="64" t="s">
        <v>822</v>
      </c>
      <c r="C14" s="4" t="s">
        <v>836</v>
      </c>
      <c r="D14" s="4" t="s">
        <v>837</v>
      </c>
      <c r="E14" s="4" t="str">
        <f>CONCATENATE(YEAR,":",MONTH,":",WEEK,":",DAY,":",$A14)</f>
        <v>2016:2:2:7:TAIDONG_3_E</v>
      </c>
      <c r="F14" s="4">
        <f>MATCH($E14,REPORT_DATA_BY_COMP!$A:$A,0)</f>
        <v>437</v>
      </c>
      <c r="G14" s="11">
        <f>IFERROR(INDEX(REPORT_DATA_BY_COMP!$A:$AH,$F14,MATCH(G$7,REPORT_DATA_BY_COMP!$A$1:$AH$1,0)), "")</f>
        <v>1</v>
      </c>
      <c r="H14" s="11">
        <f>IFERROR(INDEX(REPORT_DATA_BY_COMP!$A:$AH,$F14,MATCH(H$7,REPORT_DATA_BY_COMP!$A$1:$AH$1,0)), "")</f>
        <v>2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7</v>
      </c>
      <c r="O14" s="11">
        <f>IFERROR(INDEX(REPORT_DATA_BY_COMP!$A:$AH,$F14,MATCH(O$7,REPORT_DATA_BY_COMP!$A$1:$AH$1,0)), "")</f>
        <v>4</v>
      </c>
      <c r="P14" s="11">
        <f>IFERROR(INDEX(REPORT_DATA_BY_COMP!$A:$AH,$F14,MATCH(P$7,REPORT_DATA_BY_COMP!$A$1:$AH$1,0)), "")</f>
        <v>5</v>
      </c>
      <c r="Q14" s="11">
        <f>IFERROR(INDEX(REPORT_DATA_BY_COMP!$A:$AH,$F14,MATCH(Q$7,REPORT_DATA_BY_COMP!$A$1:$AH$1,0)), "")</f>
        <v>5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3</v>
      </c>
      <c r="U14" s="11">
        <f>IFERROR(INDEX(REPORT_DATA_BY_COMP!$A:$AH,$F14,MATCH(U$7,REPORT_DATA_BY_COMP!$A$1:$AH$1,0)), "")</f>
        <v>4</v>
      </c>
      <c r="V14" s="11">
        <f>IFERROR(INDEX(REPORT_DATA_BY_COMP!$A:$AH,$F14,MATCH(V$7,REPORT_DATA_BY_COMP!$A$1:$AH$1,0)), "")</f>
        <v>0</v>
      </c>
    </row>
    <row r="15" spans="1:22">
      <c r="A15" s="27" t="s">
        <v>823</v>
      </c>
      <c r="B15" s="64" t="s">
        <v>824</v>
      </c>
      <c r="C15" s="4" t="s">
        <v>838</v>
      </c>
      <c r="D15" s="4" t="s">
        <v>839</v>
      </c>
      <c r="E15" s="4" t="str">
        <f>CONCATENATE(YEAR,":",MONTH,":",WEEK,":",DAY,":",$A15)</f>
        <v>2016:2:2:7:TAIDONG_1_S</v>
      </c>
      <c r="F15" s="4">
        <f>MATCH($E15,REPORT_DATA_BY_COMP!$A:$A,0)</f>
        <v>434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2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10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/>
      <c r="B16" s="9" t="s">
        <v>22</v>
      </c>
      <c r="C16" s="10"/>
      <c r="D16" s="10"/>
      <c r="E16" s="10"/>
      <c r="F16" s="10"/>
      <c r="G16" s="12">
        <f>SUM(G13:G15)</f>
        <v>1</v>
      </c>
      <c r="H16" s="12">
        <f t="shared" ref="H16:V16" si="1">SUM(H13:H15)</f>
        <v>2</v>
      </c>
      <c r="I16" s="12">
        <f t="shared" si="1"/>
        <v>3</v>
      </c>
      <c r="J16" s="12">
        <f t="shared" si="1"/>
        <v>4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14</v>
      </c>
      <c r="O16" s="12">
        <f t="shared" si="1"/>
        <v>6</v>
      </c>
      <c r="P16" s="12">
        <f t="shared" si="1"/>
        <v>13</v>
      </c>
      <c r="Q16" s="12">
        <f t="shared" si="1"/>
        <v>22</v>
      </c>
      <c r="R16" s="12">
        <f t="shared" si="1"/>
        <v>11</v>
      </c>
      <c r="S16" s="12">
        <f t="shared" si="1"/>
        <v>1</v>
      </c>
      <c r="T16" s="12">
        <f t="shared" si="1"/>
        <v>9</v>
      </c>
      <c r="U16" s="12">
        <f t="shared" si="1"/>
        <v>7</v>
      </c>
      <c r="V16" s="12">
        <f t="shared" si="1"/>
        <v>0</v>
      </c>
    </row>
    <row r="17" spans="1:22">
      <c r="A17" s="22"/>
      <c r="B17" s="5" t="s">
        <v>825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7" t="s">
        <v>826</v>
      </c>
      <c r="B18" s="64" t="s">
        <v>827</v>
      </c>
      <c r="C18" s="4" t="s">
        <v>840</v>
      </c>
      <c r="D18" s="4" t="s">
        <v>841</v>
      </c>
      <c r="E18" s="4" t="str">
        <f>CONCATENATE(YEAR,":",MONTH,":",WEEK,":",DAY,":",$A18)</f>
        <v>2016:2:2:7:YULI_E</v>
      </c>
      <c r="F18" s="4">
        <f>MATCH($E18,REPORT_DATA_BY_COMP!$A:$A,0)</f>
        <v>473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2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6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2</v>
      </c>
      <c r="Q18" s="11">
        <f>IFERROR(INDEX(REPORT_DATA_BY_COMP!$A:$AH,$F18,MATCH(Q$7,REPORT_DATA_BY_COMP!$A$1:$AH$1,0)), "")</f>
        <v>13</v>
      </c>
      <c r="R18" s="11">
        <f>IFERROR(INDEX(REPORT_DATA_BY_COMP!$A:$AH,$F18,MATCH(R$7,REPORT_DATA_BY_COMP!$A$1:$AH$1,0)), "")</f>
        <v>6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4</v>
      </c>
      <c r="U18" s="11">
        <f>IFERROR(INDEX(REPORT_DATA_BY_COMP!$A:$AH,$F18,MATCH(U$7,REPORT_DATA_BY_COMP!$A$1:$AH$1,0)), "")</f>
        <v>2</v>
      </c>
      <c r="V18" s="11">
        <f>IFERROR(INDEX(REPORT_DATA_BY_COMP!$A:$AH,$F18,MATCH(V$7,REPORT_DATA_BY_COMP!$A$1:$AH$1,0)), "")</f>
        <v>0</v>
      </c>
    </row>
    <row r="19" spans="1:22">
      <c r="A19" s="27" t="s">
        <v>828</v>
      </c>
      <c r="B19" s="64" t="s">
        <v>829</v>
      </c>
      <c r="C19" s="4" t="s">
        <v>842</v>
      </c>
      <c r="D19" s="4" t="s">
        <v>843</v>
      </c>
      <c r="E19" s="4" t="str">
        <f>CONCATENATE(YEAR,":",MONTH,":",WEEK,":",DAY,":",$A19)</f>
        <v>2016:2:2:7:YULI_S</v>
      </c>
      <c r="F19" s="4">
        <f>MATCH($E19,REPORT_DATA_BY_COMP!$A:$A,0)</f>
        <v>474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10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5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8"/>
      <c r="B20" s="9" t="s">
        <v>22</v>
      </c>
      <c r="C20" s="10"/>
      <c r="D20" s="10"/>
      <c r="E20" s="12">
        <f>SUM(E18:E19)</f>
        <v>0</v>
      </c>
      <c r="F20" s="12">
        <f>SUM(F18:F19)</f>
        <v>947</v>
      </c>
      <c r="G20" s="12">
        <f>SUM(G18:G19)</f>
        <v>0</v>
      </c>
      <c r="H20" s="12">
        <f t="shared" ref="H20:V20" si="2">SUM(H18:H19)</f>
        <v>0</v>
      </c>
      <c r="I20" s="12">
        <f t="shared" si="2"/>
        <v>4</v>
      </c>
      <c r="J20" s="12">
        <f t="shared" si="2"/>
        <v>5</v>
      </c>
      <c r="K20" s="12">
        <f t="shared" si="2"/>
        <v>0</v>
      </c>
      <c r="L20" s="12">
        <f t="shared" si="2"/>
        <v>0</v>
      </c>
      <c r="M20" s="12">
        <f t="shared" si="2"/>
        <v>0</v>
      </c>
      <c r="N20" s="12">
        <f t="shared" si="2"/>
        <v>10</v>
      </c>
      <c r="O20" s="12">
        <f t="shared" si="2"/>
        <v>1</v>
      </c>
      <c r="P20" s="12">
        <f t="shared" si="2"/>
        <v>4</v>
      </c>
      <c r="Q20" s="12">
        <f t="shared" si="2"/>
        <v>23</v>
      </c>
      <c r="R20" s="12">
        <f t="shared" si="2"/>
        <v>13</v>
      </c>
      <c r="S20" s="12">
        <f t="shared" si="2"/>
        <v>0</v>
      </c>
      <c r="T20" s="12">
        <f t="shared" si="2"/>
        <v>9</v>
      </c>
      <c r="U20" s="12">
        <f t="shared" si="2"/>
        <v>3</v>
      </c>
      <c r="V20" s="12">
        <f t="shared" si="2"/>
        <v>0</v>
      </c>
    </row>
    <row r="21" spans="1:22">
      <c r="A21" s="59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0"/>
    </row>
    <row r="22" spans="1:22">
      <c r="A22" s="59"/>
      <c r="B22" s="13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>
      <c r="A23" s="8" t="s">
        <v>51</v>
      </c>
      <c r="B23" s="30" t="s">
        <v>42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2</v>
      </c>
      <c r="I23" s="11">
        <f>IFERROR(INDEX(REPORT_DATA_BY_ZONE!$A:$AG,$F23,MATCH(I$7,REPORT_DATA_BY_ZONE!$A$1:$AG$1,0)), "")</f>
        <v>15</v>
      </c>
      <c r="J23" s="11">
        <f>IFERROR(INDEX(REPORT_DATA_BY_ZONE!$A:$AG,$F23,MATCH(J$7,REPORT_DATA_BY_ZONE!$A$1:$AG$1,0)), "")</f>
        <v>19</v>
      </c>
      <c r="K23" s="11">
        <f>IFERROR(INDEX(REPORT_DATA_BY_ZONE!$A:$AG,$F23,MATCH(K$7,REPORT_DATA_BY_ZONE!$A$1:$AG$1,0)), "")</f>
        <v>1</v>
      </c>
      <c r="L23" s="19">
        <f>IFERROR(INDEX(REPORT_DATA_BY_ZONE!$A:$AG,$F23,MATCH(L$7,REPORT_DATA_BY_ZONE!$A$1:$AG$1,0)), "")</f>
        <v>1</v>
      </c>
      <c r="M23" s="19">
        <f>IFERROR(INDEX(REPORT_DATA_BY_ZONE!$A:$AG,$F23,MATCH(M$7,REPORT_DATA_BY_ZONE!$A$1:$AG$1,0)), "")</f>
        <v>1</v>
      </c>
      <c r="N23" s="19">
        <f>IFERROR(INDEX(REPORT_DATA_BY_ZONE!$A:$AG,$F23,MATCH(N$7,REPORT_DATA_BY_ZONE!$A$1:$AG$1,0)), "")</f>
        <v>40</v>
      </c>
      <c r="O23" s="19">
        <f>IFERROR(INDEX(REPORT_DATA_BY_ZONE!$A:$AG,$F23,MATCH(O$7,REPORT_DATA_BY_ZONE!$A$1:$AG$1,0)), "")</f>
        <v>6</v>
      </c>
      <c r="P23" s="19">
        <f>IFERROR(INDEX(REPORT_DATA_BY_ZONE!$A:$AG,$F23,MATCH(P$7,REPORT_DATA_BY_ZONE!$A$1:$AG$1,0)), "")</f>
        <v>33</v>
      </c>
      <c r="Q23" s="19">
        <f>IFERROR(INDEX(REPORT_DATA_BY_ZONE!$A:$AG,$F23,MATCH(Q$7,REPORT_DATA_BY_ZONE!$A$1:$AG$1,0)), "")</f>
        <v>81</v>
      </c>
      <c r="R23" s="19">
        <f>IFERROR(INDEX(REPORT_DATA_BY_ZONE!$A:$AG,$F23,MATCH(R$7,REPORT_DATA_BY_ZONE!$A$1:$AG$1,0)), "")</f>
        <v>21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19</v>
      </c>
      <c r="U23" s="19">
        <f>IFERROR(INDEX(REPORT_DATA_BY_ZONE!$A:$AG,$F23,MATCH(U$7,REPORT_DATA_BY_ZONE!$A$1:$AG$1,0)), "")</f>
        <v>5</v>
      </c>
      <c r="V23" s="19">
        <f>IFERROR(INDEX(REPORT_DATA_BY_ZONE!$A:$AG,$F23,MATCH(V$7,REPORT_DATA_BY_ZONE!$A$1:$AG$1,0)), "")</f>
        <v>0</v>
      </c>
    </row>
    <row r="24" spans="1:22">
      <c r="A24" s="8" t="s">
        <v>51</v>
      </c>
      <c r="B24" s="30" t="s">
        <v>43</v>
      </c>
      <c r="C24" s="14"/>
      <c r="D24" s="14"/>
      <c r="E24" s="14" t="str">
        <f>CONCATENATE(YEAR,":",MONTH,":2:",WEEKLY_REPORT_DAY,":", $A24)</f>
        <v>2016:2:2:7:TAIDONG</v>
      </c>
      <c r="F24" s="14">
        <f>MATCH($E24,REPORT_DATA_BY_ZONE!$A:$A, 0)</f>
        <v>52</v>
      </c>
      <c r="G24" s="11">
        <f>IFERROR(INDEX(REPORT_DATA_BY_ZONE!$A:$AG,$F24,MATCH(G$7,REPORT_DATA_BY_ZONE!$A$1:$AG$1,0)), "")</f>
        <v>2</v>
      </c>
      <c r="H24" s="11">
        <f>IFERROR(INDEX(REPORT_DATA_BY_ZONE!$A:$AG,$F24,MATCH(H$7,REPORT_DATA_BY_ZONE!$A$1:$AG$1,0)), "")</f>
        <v>2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18</v>
      </c>
      <c r="K24" s="11">
        <f>IFERROR(INDEX(REPORT_DATA_BY_ZONE!$A:$AG,$F24,MATCH(K$7,REPORT_DATA_BY_ZONE!$A$1:$AG$1,0)), "")</f>
        <v>2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40</v>
      </c>
      <c r="O24" s="19">
        <f>IFERROR(INDEX(REPORT_DATA_BY_ZONE!$A:$AG,$F24,MATCH(O$7,REPORT_DATA_BY_ZONE!$A$1:$AG$1,0)), "")</f>
        <v>9</v>
      </c>
      <c r="P24" s="19">
        <f>IFERROR(INDEX(REPORT_DATA_BY_ZONE!$A:$AG,$F24,MATCH(P$7,REPORT_DATA_BY_ZONE!$A$1:$AG$1,0)), "")</f>
        <v>26</v>
      </c>
      <c r="Q24" s="19">
        <f>IFERROR(INDEX(REPORT_DATA_BY_ZONE!$A:$AG,$F24,MATCH(Q$7,REPORT_DATA_BY_ZONE!$A$1:$AG$1,0)), "")</f>
        <v>65</v>
      </c>
      <c r="R24" s="19">
        <f>IFERROR(INDEX(REPORT_DATA_BY_ZONE!$A:$AG,$F24,MATCH(R$7,REPORT_DATA_BY_ZONE!$A$1:$AG$1,0)), "")</f>
        <v>32</v>
      </c>
      <c r="S24" s="19">
        <f>IFERROR(INDEX(REPORT_DATA_BY_ZONE!$A:$AG,$F24,MATCH(S$7,REPORT_DATA_BY_ZONE!$A$1:$AG$1,0)), "")</f>
        <v>4</v>
      </c>
      <c r="T24" s="19">
        <f>IFERROR(INDEX(REPORT_DATA_BY_ZONE!$A:$AG,$F24,MATCH(T$7,REPORT_DATA_BY_ZONE!$A$1:$AG$1,0)), "")</f>
        <v>24</v>
      </c>
      <c r="U24" s="19">
        <f>IFERROR(INDEX(REPORT_DATA_BY_ZONE!$A:$AG,$F24,MATCH(U$7,REPORT_DATA_BY_ZONE!$A$1:$AG$1,0)), "")</f>
        <v>12</v>
      </c>
      <c r="V24" s="19">
        <f>IFERROR(INDEX(REPORT_DATA_BY_ZONE!$A:$AG,$F24,MATCH(V$7,REPORT_DATA_BY_ZONE!$A$1:$AG$1,0)), "")</f>
        <v>0</v>
      </c>
    </row>
    <row r="25" spans="1:22">
      <c r="A25" s="8" t="s">
        <v>51</v>
      </c>
      <c r="B25" s="30" t="s">
        <v>44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A26" s="8" t="s">
        <v>51</v>
      </c>
      <c r="B26" s="30" t="s">
        <v>45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51</v>
      </c>
      <c r="B27" s="30" t="s">
        <v>46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60"/>
      <c r="B28" s="18" t="s">
        <v>22</v>
      </c>
      <c r="C28" s="15"/>
      <c r="D28" s="15"/>
      <c r="E28" s="15"/>
      <c r="F28" s="15"/>
      <c r="G28" s="20">
        <f>SUM(G23:G27)</f>
        <v>2</v>
      </c>
      <c r="H28" s="20">
        <f t="shared" ref="H28:V28" si="3">SUM(H23:H27)</f>
        <v>4</v>
      </c>
      <c r="I28" s="20">
        <f t="shared" si="3"/>
        <v>28</v>
      </c>
      <c r="J28" s="20">
        <f t="shared" si="3"/>
        <v>37</v>
      </c>
      <c r="K28" s="20">
        <f t="shared" si="3"/>
        <v>3</v>
      </c>
      <c r="L28" s="20">
        <f t="shared" si="3"/>
        <v>1</v>
      </c>
      <c r="M28" s="20">
        <f t="shared" si="3"/>
        <v>1</v>
      </c>
      <c r="N28" s="20">
        <f t="shared" si="3"/>
        <v>80</v>
      </c>
      <c r="O28" s="20">
        <f t="shared" si="3"/>
        <v>15</v>
      </c>
      <c r="P28" s="20">
        <f t="shared" si="3"/>
        <v>59</v>
      </c>
      <c r="Q28" s="20">
        <f t="shared" si="3"/>
        <v>146</v>
      </c>
      <c r="R28" s="20">
        <f t="shared" si="3"/>
        <v>53</v>
      </c>
      <c r="S28" s="20">
        <f t="shared" si="3"/>
        <v>4</v>
      </c>
      <c r="T28" s="20">
        <f t="shared" si="3"/>
        <v>43</v>
      </c>
      <c r="U28" s="20">
        <f t="shared" si="3"/>
        <v>17</v>
      </c>
      <c r="V28" s="20">
        <f t="shared" si="3"/>
        <v>0</v>
      </c>
    </row>
    <row r="31" spans="1:22">
      <c r="F31" s="3"/>
      <c r="G31" s="3"/>
    </row>
    <row r="32" spans="1:22">
      <c r="F32" s="3"/>
      <c r="G32" s="3"/>
    </row>
    <row r="33" spans="6:7">
      <c r="F33" s="3"/>
      <c r="G33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932" priority="118" operator="lessThan">
      <formula>0.5</formula>
    </cfRule>
    <cfRule type="cellIs" dxfId="931" priority="119" operator="greaterThan">
      <formula>0.5</formula>
    </cfRule>
  </conditionalFormatting>
  <conditionalFormatting sqref="N9:N10">
    <cfRule type="cellIs" dxfId="930" priority="116" operator="lessThan">
      <formula>4.5</formula>
    </cfRule>
    <cfRule type="cellIs" dxfId="929" priority="117" operator="greaterThan">
      <formula>5.5</formula>
    </cfRule>
  </conditionalFormatting>
  <conditionalFormatting sqref="O9:O10">
    <cfRule type="cellIs" dxfId="928" priority="114" operator="lessThan">
      <formula>1.5</formula>
    </cfRule>
    <cfRule type="cellIs" dxfId="927" priority="115" operator="greaterThan">
      <formula>2.5</formula>
    </cfRule>
  </conditionalFormatting>
  <conditionalFormatting sqref="P9:P10">
    <cfRule type="cellIs" dxfId="926" priority="112" operator="lessThan">
      <formula>4.5</formula>
    </cfRule>
    <cfRule type="cellIs" dxfId="925" priority="113" operator="greaterThan">
      <formula>7.5</formula>
    </cfRule>
  </conditionalFormatting>
  <conditionalFormatting sqref="R9:S10">
    <cfRule type="cellIs" dxfId="924" priority="110" operator="lessThan">
      <formula>2.5</formula>
    </cfRule>
    <cfRule type="cellIs" dxfId="923" priority="111" operator="greaterThan">
      <formula>4.5</formula>
    </cfRule>
  </conditionalFormatting>
  <conditionalFormatting sqref="T9:T10">
    <cfRule type="cellIs" dxfId="922" priority="108" operator="lessThan">
      <formula>2.5</formula>
    </cfRule>
    <cfRule type="cellIs" dxfId="921" priority="109" operator="greaterThan">
      <formula>4.5</formula>
    </cfRule>
  </conditionalFormatting>
  <conditionalFormatting sqref="U9:U10">
    <cfRule type="cellIs" dxfId="920" priority="107" operator="greaterThan">
      <formula>1.5</formula>
    </cfRule>
  </conditionalFormatting>
  <conditionalFormatting sqref="M10">
    <cfRule type="cellIs" dxfId="919" priority="105" operator="lessThan">
      <formula>0.5</formula>
    </cfRule>
    <cfRule type="cellIs" dxfId="918" priority="106" operator="greaterThan">
      <formula>0.5</formula>
    </cfRule>
  </conditionalFormatting>
  <conditionalFormatting sqref="N10">
    <cfRule type="cellIs" dxfId="917" priority="103" operator="lessThan">
      <formula>4.5</formula>
    </cfRule>
    <cfRule type="cellIs" dxfId="916" priority="104" operator="greaterThan">
      <formula>5.5</formula>
    </cfRule>
  </conditionalFormatting>
  <conditionalFormatting sqref="O10">
    <cfRule type="cellIs" dxfId="915" priority="101" operator="lessThan">
      <formula>1.5</formula>
    </cfRule>
    <cfRule type="cellIs" dxfId="914" priority="102" operator="greaterThan">
      <formula>2.5</formula>
    </cfRule>
  </conditionalFormatting>
  <conditionalFormatting sqref="P10">
    <cfRule type="cellIs" dxfId="913" priority="99" operator="lessThan">
      <formula>4.5</formula>
    </cfRule>
    <cfRule type="cellIs" dxfId="912" priority="100" operator="greaterThan">
      <formula>7.5</formula>
    </cfRule>
  </conditionalFormatting>
  <conditionalFormatting sqref="R10:S10">
    <cfRule type="cellIs" dxfId="911" priority="97" operator="lessThan">
      <formula>2.5</formula>
    </cfRule>
    <cfRule type="cellIs" dxfId="910" priority="98" operator="greaterThan">
      <formula>4.5</formula>
    </cfRule>
  </conditionalFormatting>
  <conditionalFormatting sqref="T10">
    <cfRule type="cellIs" dxfId="909" priority="95" operator="lessThan">
      <formula>2.5</formula>
    </cfRule>
    <cfRule type="cellIs" dxfId="908" priority="96" operator="greaterThan">
      <formula>4.5</formula>
    </cfRule>
  </conditionalFormatting>
  <conditionalFormatting sqref="U10">
    <cfRule type="cellIs" dxfId="907" priority="94" operator="greaterThan">
      <formula>1.5</formula>
    </cfRule>
  </conditionalFormatting>
  <conditionalFormatting sqref="L9:V10">
    <cfRule type="expression" dxfId="906" priority="91">
      <formula>L9=""</formula>
    </cfRule>
  </conditionalFormatting>
  <conditionalFormatting sqref="S9:S10">
    <cfRule type="cellIs" dxfId="905" priority="92" operator="greaterThan">
      <formula>0.5</formula>
    </cfRule>
    <cfRule type="cellIs" dxfId="904" priority="93" operator="lessThan">
      <formula>0.5</formula>
    </cfRule>
  </conditionalFormatting>
  <conditionalFormatting sqref="M14">
    <cfRule type="cellIs" dxfId="903" priority="60" operator="lessThan">
      <formula>0.5</formula>
    </cfRule>
    <cfRule type="cellIs" dxfId="902" priority="61" operator="greaterThan">
      <formula>0.5</formula>
    </cfRule>
  </conditionalFormatting>
  <conditionalFormatting sqref="N14">
    <cfRule type="cellIs" dxfId="901" priority="58" operator="lessThan">
      <formula>4.5</formula>
    </cfRule>
    <cfRule type="cellIs" dxfId="900" priority="59" operator="greaterThan">
      <formula>5.5</formula>
    </cfRule>
  </conditionalFormatting>
  <conditionalFormatting sqref="O14">
    <cfRule type="cellIs" dxfId="899" priority="56" operator="lessThan">
      <formula>1.5</formula>
    </cfRule>
    <cfRule type="cellIs" dxfId="898" priority="57" operator="greaterThan">
      <formula>2.5</formula>
    </cfRule>
  </conditionalFormatting>
  <conditionalFormatting sqref="P14">
    <cfRule type="cellIs" dxfId="897" priority="54" operator="lessThan">
      <formula>4.5</formula>
    </cfRule>
    <cfRule type="cellIs" dxfId="896" priority="55" operator="greaterThan">
      <formula>7.5</formula>
    </cfRule>
  </conditionalFormatting>
  <conditionalFormatting sqref="R14:S14">
    <cfRule type="cellIs" dxfId="895" priority="52" operator="lessThan">
      <formula>2.5</formula>
    </cfRule>
    <cfRule type="cellIs" dxfId="894" priority="53" operator="greaterThan">
      <formula>4.5</formula>
    </cfRule>
  </conditionalFormatting>
  <conditionalFormatting sqref="T14">
    <cfRule type="cellIs" dxfId="893" priority="50" operator="lessThan">
      <formula>2.5</formula>
    </cfRule>
    <cfRule type="cellIs" dxfId="892" priority="51" operator="greaterThan">
      <formula>4.5</formula>
    </cfRule>
  </conditionalFormatting>
  <conditionalFormatting sqref="U14">
    <cfRule type="cellIs" dxfId="891" priority="49" operator="greaterThan">
      <formula>1.5</formula>
    </cfRule>
  </conditionalFormatting>
  <conditionalFormatting sqref="L13:V14">
    <cfRule type="expression" dxfId="890" priority="46">
      <formula>L13=""</formula>
    </cfRule>
  </conditionalFormatting>
  <conditionalFormatting sqref="S13:S14">
    <cfRule type="cellIs" dxfId="889" priority="47" operator="greaterThan">
      <formula>0.5</formula>
    </cfRule>
    <cfRule type="cellIs" dxfId="888" priority="48" operator="lessThan">
      <formula>0.5</formula>
    </cfRule>
  </conditionalFormatting>
  <conditionalFormatting sqref="L13:M14">
    <cfRule type="cellIs" dxfId="887" priority="73" operator="lessThan">
      <formula>0.5</formula>
    </cfRule>
    <cfRule type="cellIs" dxfId="886" priority="74" operator="greaterThan">
      <formula>0.5</formula>
    </cfRule>
  </conditionalFormatting>
  <conditionalFormatting sqref="N13:N14">
    <cfRule type="cellIs" dxfId="885" priority="71" operator="lessThan">
      <formula>4.5</formula>
    </cfRule>
    <cfRule type="cellIs" dxfId="884" priority="72" operator="greaterThan">
      <formula>5.5</formula>
    </cfRule>
  </conditionalFormatting>
  <conditionalFormatting sqref="O13:O14">
    <cfRule type="cellIs" dxfId="883" priority="69" operator="lessThan">
      <formula>1.5</formula>
    </cfRule>
    <cfRule type="cellIs" dxfId="882" priority="70" operator="greaterThan">
      <formula>2.5</formula>
    </cfRule>
  </conditionalFormatting>
  <conditionalFormatting sqref="P13:P14">
    <cfRule type="cellIs" dxfId="881" priority="67" operator="lessThan">
      <formula>4.5</formula>
    </cfRule>
    <cfRule type="cellIs" dxfId="880" priority="68" operator="greaterThan">
      <formula>7.5</formula>
    </cfRule>
  </conditionalFormatting>
  <conditionalFormatting sqref="R13:S14">
    <cfRule type="cellIs" dxfId="879" priority="65" operator="lessThan">
      <formula>2.5</formula>
    </cfRule>
    <cfRule type="cellIs" dxfId="878" priority="66" operator="greaterThan">
      <formula>4.5</formula>
    </cfRule>
  </conditionalFormatting>
  <conditionalFormatting sqref="T13:T14">
    <cfRule type="cellIs" dxfId="877" priority="63" operator="lessThan">
      <formula>2.5</formula>
    </cfRule>
    <cfRule type="cellIs" dxfId="876" priority="64" operator="greaterThan">
      <formula>4.5</formula>
    </cfRule>
  </conditionalFormatting>
  <conditionalFormatting sqref="U13:U14">
    <cfRule type="cellIs" dxfId="875" priority="62" operator="greaterThan">
      <formula>1.5</formula>
    </cfRule>
  </conditionalFormatting>
  <conditionalFormatting sqref="L15:M15">
    <cfRule type="cellIs" dxfId="874" priority="44" operator="lessThan">
      <formula>0.5</formula>
    </cfRule>
    <cfRule type="cellIs" dxfId="873" priority="45" operator="greaterThan">
      <formula>0.5</formula>
    </cfRule>
  </conditionalFormatting>
  <conditionalFormatting sqref="N15">
    <cfRule type="cellIs" dxfId="872" priority="42" operator="lessThan">
      <formula>4.5</formula>
    </cfRule>
    <cfRule type="cellIs" dxfId="871" priority="43" operator="greaterThan">
      <formula>5.5</formula>
    </cfRule>
  </conditionalFormatting>
  <conditionalFormatting sqref="O15">
    <cfRule type="cellIs" dxfId="870" priority="40" operator="lessThan">
      <formula>1.5</formula>
    </cfRule>
    <cfRule type="cellIs" dxfId="869" priority="41" operator="greaterThan">
      <formula>2.5</formula>
    </cfRule>
  </conditionalFormatting>
  <conditionalFormatting sqref="P15">
    <cfRule type="cellIs" dxfId="868" priority="38" operator="lessThan">
      <formula>4.5</formula>
    </cfRule>
    <cfRule type="cellIs" dxfId="867" priority="39" operator="greaterThan">
      <formula>7.5</formula>
    </cfRule>
  </conditionalFormatting>
  <conditionalFormatting sqref="R15:S15">
    <cfRule type="cellIs" dxfId="866" priority="36" operator="lessThan">
      <formula>2.5</formula>
    </cfRule>
    <cfRule type="cellIs" dxfId="865" priority="37" operator="greaterThan">
      <formula>4.5</formula>
    </cfRule>
  </conditionalFormatting>
  <conditionalFormatting sqref="T15">
    <cfRule type="cellIs" dxfId="864" priority="34" operator="lessThan">
      <formula>2.5</formula>
    </cfRule>
    <cfRule type="cellIs" dxfId="863" priority="35" operator="greaterThan">
      <formula>4.5</formula>
    </cfRule>
  </conditionalFormatting>
  <conditionalFormatting sqref="U15">
    <cfRule type="cellIs" dxfId="862" priority="33" operator="greaterThan">
      <formula>1.5</formula>
    </cfRule>
  </conditionalFormatting>
  <conditionalFormatting sqref="L15:V15">
    <cfRule type="expression" dxfId="861" priority="30">
      <formula>L15=""</formula>
    </cfRule>
  </conditionalFormatting>
  <conditionalFormatting sqref="S15">
    <cfRule type="cellIs" dxfId="860" priority="31" operator="greaterThan">
      <formula>0.5</formula>
    </cfRule>
    <cfRule type="cellIs" dxfId="859" priority="32" operator="lessThan">
      <formula>0.5</formula>
    </cfRule>
  </conditionalFormatting>
  <conditionalFormatting sqref="L18:M19">
    <cfRule type="cellIs" dxfId="858" priority="28" operator="lessThan">
      <formula>0.5</formula>
    </cfRule>
    <cfRule type="cellIs" dxfId="857" priority="29" operator="greaterThan">
      <formula>0.5</formula>
    </cfRule>
  </conditionalFormatting>
  <conditionalFormatting sqref="N18:N19">
    <cfRule type="cellIs" dxfId="856" priority="26" operator="lessThan">
      <formula>4.5</formula>
    </cfRule>
    <cfRule type="cellIs" dxfId="855" priority="27" operator="greaterThan">
      <formula>5.5</formula>
    </cfRule>
  </conditionalFormatting>
  <conditionalFormatting sqref="O18:O19">
    <cfRule type="cellIs" dxfId="854" priority="24" operator="lessThan">
      <formula>1.5</formula>
    </cfRule>
    <cfRule type="cellIs" dxfId="853" priority="25" operator="greaterThan">
      <formula>2.5</formula>
    </cfRule>
  </conditionalFormatting>
  <conditionalFormatting sqref="P18:P19">
    <cfRule type="cellIs" dxfId="852" priority="22" operator="lessThan">
      <formula>4.5</formula>
    </cfRule>
    <cfRule type="cellIs" dxfId="851" priority="23" operator="greaterThan">
      <formula>7.5</formula>
    </cfRule>
  </conditionalFormatting>
  <conditionalFormatting sqref="R18:S19">
    <cfRule type="cellIs" dxfId="850" priority="20" operator="lessThan">
      <formula>2.5</formula>
    </cfRule>
    <cfRule type="cellIs" dxfId="849" priority="21" operator="greaterThan">
      <formula>4.5</formula>
    </cfRule>
  </conditionalFormatting>
  <conditionalFormatting sqref="T18:T19">
    <cfRule type="cellIs" dxfId="848" priority="18" operator="lessThan">
      <formula>2.5</formula>
    </cfRule>
    <cfRule type="cellIs" dxfId="847" priority="19" operator="greaterThan">
      <formula>4.5</formula>
    </cfRule>
  </conditionalFormatting>
  <conditionalFormatting sqref="U18:U19">
    <cfRule type="cellIs" dxfId="846" priority="17" operator="greaterThan">
      <formula>1.5</formula>
    </cfRule>
  </conditionalFormatting>
  <conditionalFormatting sqref="M19">
    <cfRule type="cellIs" dxfId="845" priority="15" operator="lessThan">
      <formula>0.5</formula>
    </cfRule>
    <cfRule type="cellIs" dxfId="844" priority="16" operator="greaterThan">
      <formula>0.5</formula>
    </cfRule>
  </conditionalFormatting>
  <conditionalFormatting sqref="N19">
    <cfRule type="cellIs" dxfId="843" priority="13" operator="lessThan">
      <formula>4.5</formula>
    </cfRule>
    <cfRule type="cellIs" dxfId="842" priority="14" operator="greaterThan">
      <formula>5.5</formula>
    </cfRule>
  </conditionalFormatting>
  <conditionalFormatting sqref="O19">
    <cfRule type="cellIs" dxfId="841" priority="11" operator="lessThan">
      <formula>1.5</formula>
    </cfRule>
    <cfRule type="cellIs" dxfId="840" priority="12" operator="greaterThan">
      <formula>2.5</formula>
    </cfRule>
  </conditionalFormatting>
  <conditionalFormatting sqref="P19">
    <cfRule type="cellIs" dxfId="839" priority="9" operator="lessThan">
      <formula>4.5</formula>
    </cfRule>
    <cfRule type="cellIs" dxfId="838" priority="10" operator="greaterThan">
      <formula>7.5</formula>
    </cfRule>
  </conditionalFormatting>
  <conditionalFormatting sqref="R19:S19">
    <cfRule type="cellIs" dxfId="837" priority="7" operator="lessThan">
      <formula>2.5</formula>
    </cfRule>
    <cfRule type="cellIs" dxfId="836" priority="8" operator="greaterThan">
      <formula>4.5</formula>
    </cfRule>
  </conditionalFormatting>
  <conditionalFormatting sqref="T19">
    <cfRule type="cellIs" dxfId="835" priority="5" operator="lessThan">
      <formula>2.5</formula>
    </cfRule>
    <cfRule type="cellIs" dxfId="834" priority="6" operator="greaterThan">
      <formula>4.5</formula>
    </cfRule>
  </conditionalFormatting>
  <conditionalFormatting sqref="U19">
    <cfRule type="cellIs" dxfId="833" priority="4" operator="greaterThan">
      <formula>1.5</formula>
    </cfRule>
  </conditionalFormatting>
  <conditionalFormatting sqref="L18:V19">
    <cfRule type="expression" dxfId="832" priority="1">
      <formula>L18=""</formula>
    </cfRule>
  </conditionalFormatting>
  <conditionalFormatting sqref="S18:S19">
    <cfRule type="cellIs" dxfId="831" priority="2" operator="greaterThan">
      <formula>0.5</formula>
    </cfRule>
    <cfRule type="cellIs" dxfId="83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G444" sqref="G44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s="8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107</v>
      </c>
      <c r="B2" s="3" t="s">
        <v>108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109</v>
      </c>
      <c r="B3" s="3" t="s">
        <v>110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111</v>
      </c>
      <c r="B4" s="3" t="s">
        <v>112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113</v>
      </c>
      <c r="B5" s="3" t="s">
        <v>114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115</v>
      </c>
      <c r="B6" s="3" t="s">
        <v>116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117</v>
      </c>
      <c r="B7" s="3" t="s">
        <v>118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119</v>
      </c>
      <c r="B8" s="3" t="s">
        <v>120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121</v>
      </c>
      <c r="B9" s="3" t="s">
        <v>122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1075</v>
      </c>
      <c r="B10" s="3" t="s">
        <v>124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125</v>
      </c>
      <c r="B11" s="3" t="s">
        <v>126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127</v>
      </c>
      <c r="B12" s="3" t="s">
        <v>128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129</v>
      </c>
      <c r="B13" s="3" t="s">
        <v>130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131</v>
      </c>
      <c r="B14" s="3" t="s">
        <v>132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133</v>
      </c>
      <c r="B15" s="3" t="s">
        <v>134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135</v>
      </c>
      <c r="B16" s="3" t="s">
        <v>136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137</v>
      </c>
      <c r="B17" s="3" t="s">
        <v>138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139</v>
      </c>
      <c r="B18" s="3" t="s">
        <v>140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141</v>
      </c>
      <c r="B19" s="3" t="s">
        <v>142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143</v>
      </c>
      <c r="B20" s="3" t="s">
        <v>144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145</v>
      </c>
      <c r="B21" s="3" t="s">
        <v>146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147</v>
      </c>
      <c r="B22" s="3" t="s">
        <v>148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149</v>
      </c>
      <c r="B23" s="3" t="s">
        <v>150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151</v>
      </c>
      <c r="B24" s="3" t="s">
        <v>152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153</v>
      </c>
      <c r="B25" s="3" t="s">
        <v>154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155</v>
      </c>
      <c r="B26" s="3" t="s">
        <v>156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157</v>
      </c>
      <c r="B27" s="3" t="s">
        <v>158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159</v>
      </c>
      <c r="B28" s="3" t="s">
        <v>160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161</v>
      </c>
      <c r="B29" s="3" t="s">
        <v>162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163</v>
      </c>
      <c r="B30" s="3" t="s">
        <v>164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165</v>
      </c>
      <c r="B31" s="3" t="s">
        <v>166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167</v>
      </c>
      <c r="B32" s="3" t="s">
        <v>62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168</v>
      </c>
      <c r="B33" s="3" t="s">
        <v>169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170</v>
      </c>
      <c r="B34" s="3" t="s">
        <v>171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172</v>
      </c>
      <c r="B35" s="3" t="s">
        <v>173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174</v>
      </c>
      <c r="B36" s="3" t="s">
        <v>175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176</v>
      </c>
      <c r="B37" s="3" t="s">
        <v>177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178</v>
      </c>
      <c r="B38" s="3" t="s">
        <v>179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180</v>
      </c>
      <c r="B39" s="3" t="s">
        <v>181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182</v>
      </c>
      <c r="B40" s="3" t="s">
        <v>183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184</v>
      </c>
      <c r="B41" s="3" t="s">
        <v>185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186</v>
      </c>
      <c r="B42" s="3" t="s">
        <v>187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188</v>
      </c>
      <c r="B43" s="3" t="s">
        <v>189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190</v>
      </c>
      <c r="B44" s="3" t="s">
        <v>191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192</v>
      </c>
      <c r="B45" s="3" t="s">
        <v>193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194</v>
      </c>
      <c r="B46" s="3" t="s">
        <v>195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196</v>
      </c>
      <c r="B47" s="3" t="s">
        <v>197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198</v>
      </c>
      <c r="B48" s="3" t="s">
        <v>199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200</v>
      </c>
      <c r="B49" s="3" t="s">
        <v>201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202</v>
      </c>
      <c r="B50" s="3" t="s">
        <v>203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204</v>
      </c>
      <c r="B51" s="3" t="s">
        <v>205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206</v>
      </c>
      <c r="B52" s="3" t="s">
        <v>207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208</v>
      </c>
      <c r="B53" s="3" t="s">
        <v>209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210</v>
      </c>
      <c r="B54" s="3" t="s">
        <v>211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212</v>
      </c>
      <c r="B55" s="3" t="s">
        <v>213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214</v>
      </c>
      <c r="B56" s="3" t="s">
        <v>215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216</v>
      </c>
      <c r="B57" s="3" t="s">
        <v>217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218</v>
      </c>
      <c r="B58" s="3" t="s">
        <v>219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220</v>
      </c>
      <c r="B59" s="3" t="s">
        <v>221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222</v>
      </c>
      <c r="B60" s="3" t="s">
        <v>223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224</v>
      </c>
      <c r="B61" s="3" t="s">
        <v>225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226</v>
      </c>
      <c r="B62" s="3" t="s">
        <v>227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228</v>
      </c>
      <c r="B63" s="3" t="s">
        <v>229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230</v>
      </c>
      <c r="B64" s="3" t="s">
        <v>231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232</v>
      </c>
      <c r="B65" s="3" t="s">
        <v>233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234</v>
      </c>
      <c r="B66" s="3" t="s">
        <v>235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236</v>
      </c>
      <c r="B67" s="3" t="s">
        <v>237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238</v>
      </c>
      <c r="B68" s="3" t="s">
        <v>239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240</v>
      </c>
      <c r="B69" s="3" t="s">
        <v>241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242</v>
      </c>
      <c r="B70" s="3" t="s">
        <v>243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244</v>
      </c>
      <c r="B71" s="3" t="s">
        <v>245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246</v>
      </c>
      <c r="B72" s="3" t="s">
        <v>247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248</v>
      </c>
      <c r="B73" s="3" t="s">
        <v>249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250</v>
      </c>
      <c r="B74" s="3" t="s">
        <v>251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252</v>
      </c>
      <c r="B75" s="3" t="s">
        <v>253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254</v>
      </c>
      <c r="B76" s="3" t="s">
        <v>255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256</v>
      </c>
      <c r="B77" s="3" t="s">
        <v>257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258</v>
      </c>
      <c r="B78" s="3" t="s">
        <v>259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260</v>
      </c>
      <c r="B79" s="3" t="s">
        <v>261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262</v>
      </c>
      <c r="B80" s="3" t="s">
        <v>263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264</v>
      </c>
      <c r="B81" s="3" t="s">
        <v>265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266</v>
      </c>
      <c r="B82" s="3" t="s">
        <v>267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268</v>
      </c>
      <c r="B83" s="3" t="s">
        <v>269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270</v>
      </c>
      <c r="B84" s="3" t="s">
        <v>271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1076</v>
      </c>
      <c r="B85" s="3" t="s">
        <v>278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272</v>
      </c>
      <c r="B86" s="3" t="s">
        <v>273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274</v>
      </c>
      <c r="B87" s="3" t="s">
        <v>275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276</v>
      </c>
      <c r="B88" s="3" t="s">
        <v>277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279</v>
      </c>
      <c r="B89" s="3" t="s">
        <v>280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281</v>
      </c>
      <c r="B90" s="3" t="s">
        <v>282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283</v>
      </c>
      <c r="B91" s="3" t="s">
        <v>284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285</v>
      </c>
      <c r="B92" s="3" t="s">
        <v>286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1077</v>
      </c>
      <c r="B93" s="3" t="s">
        <v>123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287</v>
      </c>
      <c r="B94" s="3" t="s">
        <v>108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288</v>
      </c>
      <c r="B95" s="3" t="s">
        <v>289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290</v>
      </c>
      <c r="B96" s="3" t="s">
        <v>110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291</v>
      </c>
      <c r="B97" s="3" t="s">
        <v>112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292</v>
      </c>
      <c r="B98" s="3" t="s">
        <v>114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293</v>
      </c>
      <c r="B99" s="3" t="s">
        <v>116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294</v>
      </c>
      <c r="B100" s="3" t="s">
        <v>118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295</v>
      </c>
      <c r="B101" s="3" t="s">
        <v>120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296</v>
      </c>
      <c r="B102" s="3" t="s">
        <v>122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1078</v>
      </c>
      <c r="B103" s="3" t="s">
        <v>124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297</v>
      </c>
      <c r="B104" s="3" t="s">
        <v>126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298</v>
      </c>
      <c r="B105" s="3" t="s">
        <v>128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303</v>
      </c>
      <c r="B106" s="3" t="s">
        <v>300</v>
      </c>
      <c r="C106" s="8">
        <v>0</v>
      </c>
      <c r="D106" s="8">
        <v>0</v>
      </c>
      <c r="E106" s="8">
        <v>0</v>
      </c>
      <c r="F106" s="8">
        <v>3</v>
      </c>
      <c r="G106" s="8">
        <v>0</v>
      </c>
      <c r="H106" s="8">
        <v>1</v>
      </c>
      <c r="I106" s="8">
        <v>1</v>
      </c>
      <c r="J106" s="8">
        <v>5</v>
      </c>
      <c r="K106" s="8">
        <v>1</v>
      </c>
      <c r="L106" s="8">
        <v>8</v>
      </c>
      <c r="M106" s="8">
        <v>11</v>
      </c>
      <c r="N106" s="8">
        <v>7</v>
      </c>
      <c r="O106" s="8">
        <v>0</v>
      </c>
      <c r="P106" s="8">
        <v>6</v>
      </c>
      <c r="Q106" s="8">
        <v>2</v>
      </c>
      <c r="R106" s="8">
        <v>0</v>
      </c>
      <c r="S106"/>
      <c r="T106"/>
      <c r="U106"/>
      <c r="V106"/>
      <c r="W106"/>
      <c r="X106"/>
    </row>
    <row r="107" spans="1:24">
      <c r="A107" s="8" t="s">
        <v>301</v>
      </c>
      <c r="B107" s="3" t="s">
        <v>130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302</v>
      </c>
      <c r="B108" s="3" t="s">
        <v>132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299</v>
      </c>
      <c r="B109" s="3" t="s">
        <v>304</v>
      </c>
      <c r="C109" s="8">
        <v>0</v>
      </c>
      <c r="D109" s="8">
        <v>0</v>
      </c>
      <c r="E109" s="8">
        <v>3</v>
      </c>
      <c r="F109" s="8">
        <v>0</v>
      </c>
      <c r="G109" s="8">
        <v>0</v>
      </c>
      <c r="H109" s="8">
        <v>0</v>
      </c>
      <c r="I109" s="8">
        <v>0</v>
      </c>
      <c r="J109" s="8">
        <v>5</v>
      </c>
      <c r="K109" s="8">
        <v>3</v>
      </c>
      <c r="L109" s="8">
        <v>11</v>
      </c>
      <c r="M109" s="8">
        <v>26</v>
      </c>
      <c r="N109" s="8">
        <v>9</v>
      </c>
      <c r="O109" s="8">
        <v>0</v>
      </c>
      <c r="P109" s="8">
        <v>4</v>
      </c>
      <c r="Q109" s="8">
        <v>3</v>
      </c>
      <c r="R109" s="8">
        <v>0</v>
      </c>
      <c r="S109"/>
      <c r="T109"/>
      <c r="U109"/>
      <c r="V109"/>
      <c r="W109"/>
      <c r="X109"/>
    </row>
    <row r="110" spans="1:24">
      <c r="A110" s="8" t="s">
        <v>305</v>
      </c>
      <c r="B110" s="3" t="s">
        <v>134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306</v>
      </c>
      <c r="B111" s="3" t="s">
        <v>136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307</v>
      </c>
      <c r="B112" s="3" t="s">
        <v>138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308</v>
      </c>
      <c r="B113" s="3" t="s">
        <v>140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309</v>
      </c>
      <c r="B114" s="3" t="s">
        <v>142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310</v>
      </c>
      <c r="B115" s="3" t="s">
        <v>144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311</v>
      </c>
      <c r="B116" s="3" t="s">
        <v>146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312</v>
      </c>
      <c r="B117" s="3" t="s">
        <v>148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313</v>
      </c>
      <c r="B118" s="3" t="s">
        <v>150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314</v>
      </c>
      <c r="B119" s="3" t="s">
        <v>152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315</v>
      </c>
      <c r="B120" s="3" t="s">
        <v>154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316</v>
      </c>
      <c r="B121" s="3" t="s">
        <v>156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317</v>
      </c>
      <c r="B122" s="3" t="s">
        <v>158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318</v>
      </c>
      <c r="B123" s="3" t="s">
        <v>160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319</v>
      </c>
      <c r="B124" s="3" t="s">
        <v>162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320</v>
      </c>
      <c r="B125" s="3" t="s">
        <v>164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321</v>
      </c>
      <c r="B126" s="3" t="s">
        <v>166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322</v>
      </c>
      <c r="B127" s="3" t="s">
        <v>169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323</v>
      </c>
      <c r="B128" s="3" t="s">
        <v>171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324</v>
      </c>
      <c r="B129" s="3" t="s">
        <v>325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326</v>
      </c>
      <c r="B130" s="3" t="s">
        <v>173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327</v>
      </c>
      <c r="B131" s="3" t="s">
        <v>175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328</v>
      </c>
      <c r="B132" s="3" t="s">
        <v>177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329</v>
      </c>
      <c r="B133" s="3" t="s">
        <v>179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330</v>
      </c>
      <c r="B134" s="3" t="s">
        <v>181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331</v>
      </c>
      <c r="B135" s="3" t="s">
        <v>183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332</v>
      </c>
      <c r="B136" s="3" t="s">
        <v>185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333</v>
      </c>
      <c r="B137" s="3" t="s">
        <v>187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334</v>
      </c>
      <c r="B138" s="3" t="s">
        <v>189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335</v>
      </c>
      <c r="B139" s="3" t="s">
        <v>191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336</v>
      </c>
      <c r="B140" s="3" t="s">
        <v>193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337</v>
      </c>
      <c r="B141" s="3" t="s">
        <v>195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338</v>
      </c>
      <c r="B142" s="3" t="s">
        <v>339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340</v>
      </c>
      <c r="B143" s="3" t="s">
        <v>197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341</v>
      </c>
      <c r="B144" s="3" t="s">
        <v>199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342</v>
      </c>
      <c r="B145" s="3" t="s">
        <v>201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343</v>
      </c>
      <c r="B146" s="3" t="s">
        <v>203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344</v>
      </c>
      <c r="B147" s="3" t="s">
        <v>205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345</v>
      </c>
      <c r="B148" s="3" t="s">
        <v>207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346</v>
      </c>
      <c r="B149" s="3" t="s">
        <v>209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347</v>
      </c>
      <c r="B150" s="3" t="s">
        <v>211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348</v>
      </c>
      <c r="B151" s="3" t="s">
        <v>213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349</v>
      </c>
      <c r="B152" s="3" t="s">
        <v>215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350</v>
      </c>
      <c r="B153" s="3" t="s">
        <v>217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351</v>
      </c>
      <c r="B154" s="3" t="s">
        <v>219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352</v>
      </c>
      <c r="B155" s="3" t="s">
        <v>221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353</v>
      </c>
      <c r="B156" s="3" t="s">
        <v>223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354</v>
      </c>
      <c r="B157" s="3" t="s">
        <v>225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355</v>
      </c>
      <c r="B158" s="3" t="s">
        <v>227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356</v>
      </c>
      <c r="B159" s="3" t="s">
        <v>229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357</v>
      </c>
      <c r="B160" s="3" t="s">
        <v>231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358</v>
      </c>
      <c r="B161" s="3" t="s">
        <v>233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359</v>
      </c>
      <c r="B162" s="3" t="s">
        <v>235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360</v>
      </c>
      <c r="B163" s="3" t="s">
        <v>237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361</v>
      </c>
      <c r="B164" s="3" t="s">
        <v>239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362</v>
      </c>
      <c r="B165" s="3" t="s">
        <v>241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363</v>
      </c>
      <c r="B166" s="3" t="s">
        <v>243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364</v>
      </c>
      <c r="B167" s="3" t="s">
        <v>245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365</v>
      </c>
      <c r="B168" s="3" t="s">
        <v>247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366</v>
      </c>
      <c r="B169" s="3" t="s">
        <v>249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367</v>
      </c>
      <c r="B170" s="3" t="s">
        <v>251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368</v>
      </c>
      <c r="B171" s="3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369</v>
      </c>
      <c r="B172" s="3" t="s">
        <v>255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370</v>
      </c>
      <c r="B173" s="3" t="s">
        <v>257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371</v>
      </c>
      <c r="B174" s="3" t="s">
        <v>259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372</v>
      </c>
      <c r="B175" s="3" t="s">
        <v>261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373</v>
      </c>
      <c r="B176" s="3" t="s">
        <v>263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374</v>
      </c>
      <c r="B177" s="3" t="s">
        <v>265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375</v>
      </c>
      <c r="B178" s="3" t="s">
        <v>267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376</v>
      </c>
      <c r="B179" s="3" t="s">
        <v>269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377</v>
      </c>
      <c r="B180" s="3" t="s">
        <v>271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1079</v>
      </c>
      <c r="B181" s="3" t="s">
        <v>278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378</v>
      </c>
      <c r="B182" s="3" t="s">
        <v>273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379</v>
      </c>
      <c r="B183" s="3" t="s">
        <v>275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380</v>
      </c>
      <c r="B184" s="3" t="s">
        <v>280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381</v>
      </c>
      <c r="B185" s="3" t="s">
        <v>282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382</v>
      </c>
      <c r="B186" s="3" t="s">
        <v>284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383</v>
      </c>
      <c r="B187" s="3" t="s">
        <v>286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1080</v>
      </c>
      <c r="B188" s="3" t="s">
        <v>123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384</v>
      </c>
      <c r="B189" s="3" t="s">
        <v>108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385</v>
      </c>
      <c r="B190" s="3" t="s">
        <v>289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386</v>
      </c>
      <c r="B191" s="3" t="s">
        <v>110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387</v>
      </c>
      <c r="B192" s="3" t="s">
        <v>112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388</v>
      </c>
      <c r="B193" s="3" t="s">
        <v>114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389</v>
      </c>
      <c r="B194" s="3" t="s">
        <v>116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390</v>
      </c>
      <c r="B195" s="3" t="s">
        <v>118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391</v>
      </c>
      <c r="B196" s="3" t="s">
        <v>120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392</v>
      </c>
      <c r="B197" s="3" t="s">
        <v>122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1081</v>
      </c>
      <c r="B198" s="3" t="s">
        <v>124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393</v>
      </c>
      <c r="B199" s="3" t="s">
        <v>126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394</v>
      </c>
      <c r="B200" s="3" t="s">
        <v>128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398</v>
      </c>
      <c r="B201" s="3" t="s">
        <v>300</v>
      </c>
      <c r="C201" s="8">
        <v>0</v>
      </c>
      <c r="D201" s="8">
        <v>0</v>
      </c>
      <c r="E201" s="8">
        <v>0</v>
      </c>
      <c r="F201" s="8">
        <v>3</v>
      </c>
      <c r="G201" s="8">
        <v>0</v>
      </c>
      <c r="H201" s="8">
        <v>0</v>
      </c>
      <c r="I201" s="8">
        <v>0</v>
      </c>
      <c r="J201" s="8">
        <v>8</v>
      </c>
      <c r="K201" s="8">
        <v>1</v>
      </c>
      <c r="L201" s="8">
        <v>4</v>
      </c>
      <c r="M201" s="8">
        <v>13</v>
      </c>
      <c r="N201" s="8">
        <v>6</v>
      </c>
      <c r="O201" s="8">
        <v>0</v>
      </c>
      <c r="P201" s="8">
        <v>2</v>
      </c>
      <c r="Q201" s="8">
        <v>2</v>
      </c>
      <c r="R201" s="8">
        <v>0</v>
      </c>
      <c r="S201"/>
      <c r="T201"/>
      <c r="U201"/>
      <c r="V201"/>
      <c r="W201"/>
      <c r="X201"/>
    </row>
    <row r="202" spans="1:24">
      <c r="A202" s="8" t="s">
        <v>396</v>
      </c>
      <c r="B202" s="3" t="s">
        <v>130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397</v>
      </c>
      <c r="B203" s="3" t="s">
        <v>132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395</v>
      </c>
      <c r="B204" s="3" t="s">
        <v>304</v>
      </c>
      <c r="C204" s="8">
        <v>0</v>
      </c>
      <c r="D204" s="8">
        <v>0</v>
      </c>
      <c r="E204" s="8">
        <v>3</v>
      </c>
      <c r="F204" s="8">
        <v>0</v>
      </c>
      <c r="G204" s="8">
        <v>0</v>
      </c>
      <c r="H204" s="8">
        <v>0</v>
      </c>
      <c r="I204" s="8">
        <v>0</v>
      </c>
      <c r="J204" s="8">
        <v>7</v>
      </c>
      <c r="K204" s="8">
        <v>3</v>
      </c>
      <c r="L204" s="8">
        <v>8</v>
      </c>
      <c r="M204" s="8">
        <v>11</v>
      </c>
      <c r="N204" s="8">
        <v>5</v>
      </c>
      <c r="O204" s="8">
        <v>0</v>
      </c>
      <c r="P204" s="8">
        <v>3</v>
      </c>
      <c r="Q204" s="8">
        <v>0</v>
      </c>
      <c r="R204" s="8">
        <v>0</v>
      </c>
      <c r="S204"/>
      <c r="T204"/>
      <c r="U204"/>
      <c r="V204"/>
      <c r="W204"/>
      <c r="X204"/>
    </row>
    <row r="205" spans="1:24">
      <c r="A205" s="8" t="s">
        <v>399</v>
      </c>
      <c r="B205" s="3" t="s">
        <v>134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400</v>
      </c>
      <c r="B206" s="3" t="s">
        <v>136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401</v>
      </c>
      <c r="B207" s="3" t="s">
        <v>138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402</v>
      </c>
      <c r="B208" s="3" t="s">
        <v>140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403</v>
      </c>
      <c r="B209" s="3" t="s">
        <v>142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404</v>
      </c>
      <c r="B210" s="3" t="s">
        <v>144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405</v>
      </c>
      <c r="B211" s="3" t="s">
        <v>146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406</v>
      </c>
      <c r="B212" s="3" t="s">
        <v>148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407</v>
      </c>
      <c r="B213" s="3" t="s">
        <v>150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408</v>
      </c>
      <c r="B214" s="3" t="s">
        <v>409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410</v>
      </c>
      <c r="B215" s="3" t="s">
        <v>152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411</v>
      </c>
      <c r="B216" s="3" t="s">
        <v>154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412</v>
      </c>
      <c r="B217" s="3" t="s">
        <v>156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413</v>
      </c>
      <c r="B218" s="3" t="s">
        <v>158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414</v>
      </c>
      <c r="B219" s="3" t="s">
        <v>415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416</v>
      </c>
      <c r="B220" s="3" t="s">
        <v>164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417</v>
      </c>
      <c r="B221" s="3" t="s">
        <v>166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418</v>
      </c>
      <c r="B222" s="3" t="s">
        <v>62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419</v>
      </c>
      <c r="B223" s="3" t="s">
        <v>169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420</v>
      </c>
      <c r="B224" s="3" t="s">
        <v>171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421</v>
      </c>
      <c r="B225" s="3" t="s">
        <v>325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422</v>
      </c>
      <c r="B226" s="3" t="s">
        <v>173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423</v>
      </c>
      <c r="B227" s="3" t="s">
        <v>175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424</v>
      </c>
      <c r="B228" s="3" t="s">
        <v>177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425</v>
      </c>
      <c r="B229" s="3" t="s">
        <v>179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426</v>
      </c>
      <c r="B230" s="3" t="s">
        <v>181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427</v>
      </c>
      <c r="B231" s="3" t="s">
        <v>183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428</v>
      </c>
      <c r="B232" s="3" t="s">
        <v>185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429</v>
      </c>
      <c r="B233" s="3" t="s">
        <v>187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430</v>
      </c>
      <c r="B234" s="3" t="s">
        <v>189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431</v>
      </c>
      <c r="B235" s="3" t="s">
        <v>191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432</v>
      </c>
      <c r="B236" s="3" t="s">
        <v>193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433</v>
      </c>
      <c r="B237" s="3" t="s">
        <v>195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434</v>
      </c>
      <c r="B238" s="3" t="s">
        <v>339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435</v>
      </c>
      <c r="B239" s="3" t="s">
        <v>197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436</v>
      </c>
      <c r="B240" s="3" t="s">
        <v>199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437</v>
      </c>
      <c r="B241" s="3" t="s">
        <v>160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438</v>
      </c>
      <c r="B242" s="3" t="s">
        <v>203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439</v>
      </c>
      <c r="B243" s="3" t="s">
        <v>201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440</v>
      </c>
      <c r="B244" s="3" t="s">
        <v>162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441</v>
      </c>
      <c r="B245" s="3" t="s">
        <v>205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442</v>
      </c>
      <c r="B246" s="3" t="s">
        <v>207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443</v>
      </c>
      <c r="B247" s="3" t="s">
        <v>209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444</v>
      </c>
      <c r="B248" s="3" t="s">
        <v>211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445</v>
      </c>
      <c r="B249" s="3" t="s">
        <v>446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447</v>
      </c>
      <c r="B250" s="3" t="s">
        <v>213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448</v>
      </c>
      <c r="B251" s="3" t="s">
        <v>215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449</v>
      </c>
      <c r="B252" s="3" t="s">
        <v>217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450</v>
      </c>
      <c r="B253" s="3" t="s">
        <v>219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451</v>
      </c>
      <c r="B254" s="3" t="s">
        <v>221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452</v>
      </c>
      <c r="B255" s="3" t="s">
        <v>223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453</v>
      </c>
      <c r="B256" s="3" t="s">
        <v>225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454</v>
      </c>
      <c r="B257" s="3" t="s">
        <v>227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455</v>
      </c>
      <c r="B258" s="3" t="s">
        <v>229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456</v>
      </c>
      <c r="B259" s="3" t="s">
        <v>231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457</v>
      </c>
      <c r="B260" s="3" t="s">
        <v>233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458</v>
      </c>
      <c r="B261" s="3" t="s">
        <v>235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459</v>
      </c>
      <c r="B262" s="3" t="s">
        <v>237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460</v>
      </c>
      <c r="B263" s="3" t="s">
        <v>239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461</v>
      </c>
      <c r="B264" s="3" t="s">
        <v>241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462</v>
      </c>
      <c r="B265" s="3" t="s">
        <v>243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463</v>
      </c>
      <c r="B266" s="3" t="s">
        <v>245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464</v>
      </c>
      <c r="B267" s="3" t="s">
        <v>247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465</v>
      </c>
      <c r="B268" s="3" t="s">
        <v>249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466</v>
      </c>
      <c r="B269" s="3" t="s">
        <v>251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467</v>
      </c>
      <c r="B270" s="3" t="s">
        <v>253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468</v>
      </c>
      <c r="B271" s="3" t="s">
        <v>255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469</v>
      </c>
      <c r="B272" s="3" t="s">
        <v>257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470</v>
      </c>
      <c r="B273" s="3" t="s">
        <v>259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471</v>
      </c>
      <c r="B274" s="3" t="s">
        <v>261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472</v>
      </c>
      <c r="B275" s="3" t="s">
        <v>263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473</v>
      </c>
      <c r="B276" s="3" t="s">
        <v>265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474</v>
      </c>
      <c r="B277" s="3" t="s">
        <v>271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475</v>
      </c>
      <c r="B278" s="3" t="s">
        <v>267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476</v>
      </c>
      <c r="B279" s="3" t="s">
        <v>269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1082</v>
      </c>
      <c r="B280" s="3" t="s">
        <v>278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477</v>
      </c>
      <c r="B281" s="3" t="s">
        <v>273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478</v>
      </c>
      <c r="B282" s="3" t="s">
        <v>275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479</v>
      </c>
      <c r="B283" s="3" t="s">
        <v>277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480</v>
      </c>
      <c r="B284" s="3" t="s">
        <v>280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481</v>
      </c>
      <c r="B285" s="3" t="s">
        <v>282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482</v>
      </c>
      <c r="B286" s="3" t="s">
        <v>284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483</v>
      </c>
      <c r="B287" s="3" t="s">
        <v>286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1083</v>
      </c>
      <c r="B288" s="3" t="s">
        <v>123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484</v>
      </c>
      <c r="B289" s="3" t="s">
        <v>108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485</v>
      </c>
      <c r="B290" s="3" t="s">
        <v>289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486</v>
      </c>
      <c r="B291" s="3" t="s">
        <v>110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487</v>
      </c>
      <c r="B292" s="3" t="s">
        <v>112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488</v>
      </c>
      <c r="B293" s="3" t="s">
        <v>114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489</v>
      </c>
      <c r="B294" s="3" t="s">
        <v>116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490</v>
      </c>
      <c r="B295" s="3" t="s">
        <v>118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491</v>
      </c>
      <c r="B296" s="3" t="s">
        <v>120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492</v>
      </c>
      <c r="B297" s="3" t="s">
        <v>122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1084</v>
      </c>
      <c r="B298" s="3" t="s">
        <v>124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493</v>
      </c>
      <c r="B299" s="3" t="s">
        <v>126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494</v>
      </c>
      <c r="B300" s="3" t="s">
        <v>128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498</v>
      </c>
      <c r="B301" s="3" t="s">
        <v>300</v>
      </c>
      <c r="C301" s="8">
        <v>0</v>
      </c>
      <c r="D301" s="8">
        <v>0</v>
      </c>
      <c r="E301" s="8">
        <v>0</v>
      </c>
      <c r="F301" s="8">
        <v>3</v>
      </c>
      <c r="G301" s="8">
        <v>0</v>
      </c>
      <c r="H301" s="8">
        <v>0</v>
      </c>
      <c r="I301" s="8">
        <v>0</v>
      </c>
      <c r="J301" s="8">
        <v>4</v>
      </c>
      <c r="K301" s="8">
        <v>1</v>
      </c>
      <c r="L301" s="8">
        <v>5</v>
      </c>
      <c r="M301" s="8">
        <v>4</v>
      </c>
      <c r="N301" s="8">
        <v>2</v>
      </c>
      <c r="O301" s="8">
        <v>0</v>
      </c>
      <c r="P301" s="8">
        <v>4</v>
      </c>
      <c r="Q301" s="8">
        <v>0</v>
      </c>
      <c r="R301" s="8">
        <v>0</v>
      </c>
      <c r="S301"/>
      <c r="T301"/>
      <c r="U301"/>
      <c r="V301"/>
      <c r="W301"/>
      <c r="X301"/>
    </row>
    <row r="302" spans="1:24">
      <c r="A302" s="8" t="s">
        <v>496</v>
      </c>
      <c r="B302" s="3" t="s">
        <v>130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497</v>
      </c>
      <c r="B303" s="3" t="s">
        <v>132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495</v>
      </c>
      <c r="B304" s="3" t="s">
        <v>304</v>
      </c>
      <c r="C304" s="8">
        <v>0</v>
      </c>
      <c r="D304" s="8">
        <v>1</v>
      </c>
      <c r="E304" s="8">
        <v>2</v>
      </c>
      <c r="F304" s="8">
        <v>0</v>
      </c>
      <c r="G304" s="8">
        <v>0</v>
      </c>
      <c r="H304" s="8">
        <v>0</v>
      </c>
      <c r="I304" s="8">
        <v>0</v>
      </c>
      <c r="J304" s="8">
        <v>6</v>
      </c>
      <c r="K304" s="8">
        <v>3</v>
      </c>
      <c r="L304" s="8">
        <v>3</v>
      </c>
      <c r="M304" s="8">
        <v>20</v>
      </c>
      <c r="N304" s="8">
        <v>10</v>
      </c>
      <c r="O304" s="8">
        <v>0</v>
      </c>
      <c r="P304" s="8">
        <v>0</v>
      </c>
      <c r="Q304" s="8">
        <v>1</v>
      </c>
      <c r="R304" s="8">
        <v>0</v>
      </c>
      <c r="S304"/>
      <c r="T304"/>
      <c r="U304"/>
      <c r="V304"/>
      <c r="W304"/>
      <c r="X304"/>
    </row>
    <row r="305" spans="1:24">
      <c r="A305" s="8" t="s">
        <v>499</v>
      </c>
      <c r="B305" s="3" t="s">
        <v>134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500</v>
      </c>
      <c r="B306" s="3" t="s">
        <v>136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501</v>
      </c>
      <c r="B307" s="3" t="s">
        <v>138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502</v>
      </c>
      <c r="B308" s="3" t="s">
        <v>140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503</v>
      </c>
      <c r="B309" s="3" t="s">
        <v>142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504</v>
      </c>
      <c r="B310" s="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505</v>
      </c>
      <c r="B311" s="3" t="s">
        <v>146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506</v>
      </c>
      <c r="B312" s="3" t="s">
        <v>148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507</v>
      </c>
      <c r="B313" s="3" t="s">
        <v>150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508</v>
      </c>
      <c r="B314" s="3" t="s">
        <v>409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509</v>
      </c>
      <c r="B315" s="3" t="s">
        <v>152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510</v>
      </c>
      <c r="B316" s="3" t="s">
        <v>154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511</v>
      </c>
      <c r="B317" s="3" t="s">
        <v>156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512</v>
      </c>
      <c r="B318" s="3" t="s">
        <v>158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513</v>
      </c>
      <c r="B319" s="3" t="s">
        <v>415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514</v>
      </c>
      <c r="B320" s="3" t="s">
        <v>164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515</v>
      </c>
      <c r="B321" s="3" t="s">
        <v>166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516</v>
      </c>
      <c r="B322" s="3" t="s">
        <v>62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517</v>
      </c>
      <c r="B323" s="3" t="s">
        <v>169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518</v>
      </c>
      <c r="B324" s="3" t="s">
        <v>171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519</v>
      </c>
      <c r="B325" s="3" t="s">
        <v>325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520</v>
      </c>
      <c r="B326" s="3" t="s">
        <v>173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521</v>
      </c>
      <c r="B327" s="3" t="s">
        <v>175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522</v>
      </c>
      <c r="B328" s="3" t="s">
        <v>177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523</v>
      </c>
      <c r="B329" s="3" t="s">
        <v>179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524</v>
      </c>
      <c r="B330" s="3" t="s">
        <v>181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525</v>
      </c>
      <c r="B331" s="3" t="s">
        <v>183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526</v>
      </c>
      <c r="B332" s="3" t="s">
        <v>185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527</v>
      </c>
      <c r="B333" s="3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528</v>
      </c>
      <c r="B334" s="3" t="s">
        <v>189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529</v>
      </c>
      <c r="B335" s="3" t="s">
        <v>191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530</v>
      </c>
      <c r="B336" s="3" t="s">
        <v>193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531</v>
      </c>
      <c r="B337" s="3" t="s">
        <v>195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532</v>
      </c>
      <c r="B338" s="3" t="s">
        <v>339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533</v>
      </c>
      <c r="B339" s="3" t="s">
        <v>197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534</v>
      </c>
      <c r="B340" s="3" t="s">
        <v>199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535</v>
      </c>
      <c r="B341" s="3" t="s">
        <v>160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536</v>
      </c>
      <c r="B342" s="3" t="s">
        <v>203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537</v>
      </c>
      <c r="B343" s="3" t="s">
        <v>201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538</v>
      </c>
      <c r="B344" s="3" t="s">
        <v>162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539</v>
      </c>
      <c r="B345" s="3" t="s">
        <v>205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540</v>
      </c>
      <c r="B346" s="3" t="s">
        <v>207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541</v>
      </c>
      <c r="B347" s="3" t="s">
        <v>209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1203</v>
      </c>
      <c r="R347" s="8">
        <v>0</v>
      </c>
      <c r="S347"/>
      <c r="T347"/>
      <c r="U347"/>
      <c r="V347"/>
      <c r="W347"/>
      <c r="X347"/>
    </row>
    <row r="348" spans="1:24">
      <c r="A348" s="8" t="s">
        <v>543</v>
      </c>
      <c r="B348" s="3" t="s">
        <v>211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544</v>
      </c>
      <c r="B349" s="3" t="s">
        <v>446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545</v>
      </c>
      <c r="B350" s="3" t="s">
        <v>213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546</v>
      </c>
      <c r="B351" s="3" t="s">
        <v>215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547</v>
      </c>
      <c r="B352" s="3" t="s">
        <v>217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548</v>
      </c>
      <c r="B353" s="3" t="s">
        <v>219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549</v>
      </c>
      <c r="B354" s="3" t="s">
        <v>221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550</v>
      </c>
      <c r="B355" s="3" t="s">
        <v>223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551</v>
      </c>
      <c r="B356" s="3" t="s">
        <v>225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552</v>
      </c>
      <c r="B357" s="3" t="s">
        <v>227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553</v>
      </c>
      <c r="B358" s="3" t="s">
        <v>229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554</v>
      </c>
      <c r="B359" s="3" t="s">
        <v>231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555</v>
      </c>
      <c r="B360" s="3" t="s">
        <v>233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556</v>
      </c>
      <c r="B361" s="3" t="s">
        <v>235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557</v>
      </c>
      <c r="B362" s="3" t="s">
        <v>237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558</v>
      </c>
      <c r="B363" s="3" t="s">
        <v>239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559</v>
      </c>
      <c r="B364" s="3" t="s">
        <v>241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560</v>
      </c>
      <c r="B365" s="3" t="s">
        <v>243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561</v>
      </c>
      <c r="B366" s="3" t="s">
        <v>245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562</v>
      </c>
      <c r="B367" s="3" t="s">
        <v>247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563</v>
      </c>
      <c r="B368" s="3" t="s">
        <v>249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564</v>
      </c>
      <c r="B369" s="3" t="s">
        <v>251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565</v>
      </c>
      <c r="B370" s="3" t="s">
        <v>253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566</v>
      </c>
      <c r="B371" s="3" t="s">
        <v>255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567</v>
      </c>
      <c r="B372" s="3" t="s">
        <v>257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568</v>
      </c>
      <c r="B373" s="3" t="s">
        <v>259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569</v>
      </c>
      <c r="B374" s="3" t="s">
        <v>261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570</v>
      </c>
      <c r="B375" s="3" t="s">
        <v>263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571</v>
      </c>
      <c r="B376" s="3" t="s">
        <v>265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572</v>
      </c>
      <c r="B377" s="3" t="s">
        <v>271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573</v>
      </c>
      <c r="B378" s="3" t="s">
        <v>267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574</v>
      </c>
      <c r="B379" s="3" t="s">
        <v>269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1085</v>
      </c>
      <c r="B380" s="3" t="s">
        <v>278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575</v>
      </c>
      <c r="B381" s="3" t="s">
        <v>273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576</v>
      </c>
      <c r="B382" s="3" t="s">
        <v>275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577</v>
      </c>
      <c r="B383" s="3" t="s">
        <v>277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578</v>
      </c>
      <c r="B384" s="3" t="s">
        <v>280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579</v>
      </c>
      <c r="B385" s="3" t="s">
        <v>282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580</v>
      </c>
      <c r="B386" s="3" t="s">
        <v>284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581</v>
      </c>
      <c r="B387" s="3" t="s">
        <v>286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1086</v>
      </c>
      <c r="B388" s="3" t="s">
        <v>123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1107</v>
      </c>
      <c r="B389" s="3" t="s">
        <v>108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1204</v>
      </c>
      <c r="B390" s="3" t="s">
        <v>1205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1087</v>
      </c>
      <c r="B391" s="3" t="s">
        <v>110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1108</v>
      </c>
      <c r="B392" s="3" t="s">
        <v>112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1206</v>
      </c>
      <c r="B393" s="3" t="s">
        <v>114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1109</v>
      </c>
      <c r="B394" s="3" t="s">
        <v>116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1110</v>
      </c>
      <c r="B395" s="3" t="s">
        <v>118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1100</v>
      </c>
      <c r="B396" s="3" t="s">
        <v>120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1111</v>
      </c>
      <c r="B397" s="3" t="s">
        <v>122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1112</v>
      </c>
      <c r="B398" s="3" t="s">
        <v>123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1113</v>
      </c>
      <c r="B399" s="3" t="s">
        <v>124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1088</v>
      </c>
      <c r="B400" s="3" t="s">
        <v>126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1114</v>
      </c>
      <c r="B401" s="3" t="s">
        <v>128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1118</v>
      </c>
      <c r="B402" s="3" t="s">
        <v>300</v>
      </c>
      <c r="C402" s="8">
        <v>0</v>
      </c>
      <c r="D402" s="8">
        <v>0</v>
      </c>
      <c r="E402" s="8">
        <v>1</v>
      </c>
      <c r="F402" s="8">
        <v>0</v>
      </c>
      <c r="G402" s="8">
        <v>0</v>
      </c>
      <c r="H402" s="8">
        <v>0</v>
      </c>
      <c r="I402" s="8">
        <v>0</v>
      </c>
      <c r="J402" s="8">
        <v>1</v>
      </c>
      <c r="K402" s="8">
        <v>2</v>
      </c>
      <c r="L402" s="8">
        <v>2</v>
      </c>
      <c r="M402" s="8">
        <v>3</v>
      </c>
      <c r="N402" s="8">
        <v>2</v>
      </c>
      <c r="O402" s="8">
        <v>0</v>
      </c>
      <c r="P402" s="8">
        <v>0</v>
      </c>
      <c r="Q402" s="8">
        <v>0</v>
      </c>
      <c r="R402" s="8">
        <v>0</v>
      </c>
    </row>
    <row r="403" spans="1:18">
      <c r="A403" s="8" t="s">
        <v>1116</v>
      </c>
      <c r="B403" s="3" t="s">
        <v>130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1117</v>
      </c>
      <c r="B404" s="3" t="s">
        <v>132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1115</v>
      </c>
      <c r="B405" s="3" t="s">
        <v>304</v>
      </c>
      <c r="C405" s="8">
        <v>1</v>
      </c>
      <c r="D405" s="8">
        <v>0</v>
      </c>
      <c r="E405" s="8">
        <v>1</v>
      </c>
      <c r="F405" s="8">
        <v>2</v>
      </c>
      <c r="G405" s="8">
        <v>1</v>
      </c>
      <c r="H405" s="8">
        <v>0</v>
      </c>
      <c r="I405" s="8">
        <v>0</v>
      </c>
      <c r="J405" s="8">
        <v>7</v>
      </c>
      <c r="K405" s="8">
        <v>2</v>
      </c>
      <c r="L405" s="8">
        <v>8</v>
      </c>
      <c r="M405" s="8">
        <v>13</v>
      </c>
      <c r="N405" s="8">
        <v>3</v>
      </c>
      <c r="O405" s="8">
        <v>0</v>
      </c>
      <c r="P405" s="8">
        <v>5</v>
      </c>
      <c r="Q405" s="8">
        <v>3</v>
      </c>
      <c r="R405" s="8">
        <v>0</v>
      </c>
    </row>
    <row r="406" spans="1:18">
      <c r="A406" s="8" t="s">
        <v>1119</v>
      </c>
      <c r="B406" s="3" t="s">
        <v>134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1207</v>
      </c>
      <c r="B407" s="3" t="s">
        <v>136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1120</v>
      </c>
      <c r="B408" s="3" t="s">
        <v>138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1208</v>
      </c>
      <c r="B409" s="3" t="s">
        <v>140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1121</v>
      </c>
      <c r="B410" s="3" t="s">
        <v>142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1122</v>
      </c>
      <c r="B411" s="3" t="s">
        <v>144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1123</v>
      </c>
      <c r="B412" s="3" t="s">
        <v>146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1124</v>
      </c>
      <c r="B413" s="3" t="s">
        <v>148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1101</v>
      </c>
      <c r="B414" s="3" t="s">
        <v>150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1125</v>
      </c>
      <c r="B415" s="3" t="s">
        <v>409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1102</v>
      </c>
      <c r="B416" s="3" t="s">
        <v>152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1126</v>
      </c>
      <c r="B417" s="3" t="s">
        <v>154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1127</v>
      </c>
      <c r="B418" s="3" t="s">
        <v>156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1209</v>
      </c>
      <c r="B419" s="3" t="s">
        <v>158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1128</v>
      </c>
      <c r="B420" s="3" t="s">
        <v>415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1129</v>
      </c>
      <c r="B421" s="3" t="s">
        <v>164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1089</v>
      </c>
      <c r="B422" s="3" t="s">
        <v>166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1103</v>
      </c>
      <c r="B423" s="3" t="s">
        <v>62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1090</v>
      </c>
      <c r="B424" s="3" t="s">
        <v>169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1091</v>
      </c>
      <c r="B425" s="3" t="s">
        <v>171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1130</v>
      </c>
      <c r="B426" s="3" t="s">
        <v>325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1131</v>
      </c>
      <c r="B427" s="3" t="s">
        <v>173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1132</v>
      </c>
      <c r="B428" s="3" t="s">
        <v>175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1133</v>
      </c>
      <c r="B429" s="3" t="s">
        <v>177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1210</v>
      </c>
      <c r="B430" s="3" t="s">
        <v>179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1134</v>
      </c>
      <c r="B431" s="3" t="s">
        <v>181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1135</v>
      </c>
      <c r="B432" s="3" t="s">
        <v>183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1211</v>
      </c>
      <c r="B433" s="3" t="s">
        <v>185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1136</v>
      </c>
      <c r="B434" s="3" t="s">
        <v>187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1137</v>
      </c>
      <c r="B435" s="3" t="s">
        <v>189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1138</v>
      </c>
      <c r="B436" s="3" t="s">
        <v>191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1212</v>
      </c>
      <c r="B437" s="3" t="s">
        <v>193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1139</v>
      </c>
      <c r="B438" s="3" t="s">
        <v>195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1140</v>
      </c>
      <c r="B439" s="3" t="s">
        <v>339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1141</v>
      </c>
      <c r="B440" s="3" t="s">
        <v>197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1142</v>
      </c>
      <c r="B441" s="3" t="s">
        <v>199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1143</v>
      </c>
      <c r="B442" s="3" t="s">
        <v>160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1144</v>
      </c>
      <c r="B443" s="3" t="s">
        <v>203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1145</v>
      </c>
      <c r="B444" s="3" t="s">
        <v>201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1146</v>
      </c>
      <c r="B445" s="3" t="s">
        <v>162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1147</v>
      </c>
      <c r="B446" s="3" t="s">
        <v>205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1148</v>
      </c>
      <c r="B447" s="3" t="s">
        <v>207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1213</v>
      </c>
      <c r="B448" s="3" t="s">
        <v>542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1092</v>
      </c>
      <c r="B449" s="3" t="s">
        <v>211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1149</v>
      </c>
      <c r="B450" s="3" t="s">
        <v>446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1150</v>
      </c>
      <c r="B451" s="3" t="s">
        <v>213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1151</v>
      </c>
      <c r="B452" s="3" t="s">
        <v>215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1152</v>
      </c>
      <c r="B453" s="3" t="s">
        <v>217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1214</v>
      </c>
      <c r="B454" s="3" t="s">
        <v>219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1104</v>
      </c>
      <c r="B455" s="3" t="s">
        <v>221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1153</v>
      </c>
      <c r="B456" s="3" t="s">
        <v>223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1154</v>
      </c>
      <c r="B457" s="3" t="s">
        <v>225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1155</v>
      </c>
      <c r="B458" s="3" t="s">
        <v>227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1156</v>
      </c>
      <c r="B459" s="3" t="s">
        <v>229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1157</v>
      </c>
      <c r="B460" s="3" t="s">
        <v>231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1215</v>
      </c>
      <c r="B461" s="3" t="s">
        <v>233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1216</v>
      </c>
      <c r="B462" s="3" t="s">
        <v>235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1217</v>
      </c>
      <c r="B463" s="3" t="s">
        <v>237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1158</v>
      </c>
      <c r="B464" s="3" t="s">
        <v>239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1093</v>
      </c>
      <c r="B465" s="3" t="s">
        <v>241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1218</v>
      </c>
      <c r="B466" s="3" t="s">
        <v>243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1159</v>
      </c>
      <c r="B467" s="3" t="s">
        <v>245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1160</v>
      </c>
      <c r="B468" s="3" t="s">
        <v>247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1161</v>
      </c>
      <c r="B469" s="3" t="s">
        <v>249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1219</v>
      </c>
      <c r="B470" s="3" t="s">
        <v>251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1220</v>
      </c>
      <c r="B471" s="3" t="s">
        <v>253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1162</v>
      </c>
      <c r="B472" s="3" t="s">
        <v>255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1163</v>
      </c>
      <c r="B473" s="3" t="s">
        <v>257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1164</v>
      </c>
      <c r="B474" s="3" t="s">
        <v>259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1165</v>
      </c>
      <c r="B475" s="3" t="s">
        <v>261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1166</v>
      </c>
      <c r="B476" s="3" t="s">
        <v>263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1167</v>
      </c>
      <c r="B477" s="3" t="s">
        <v>265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1168</v>
      </c>
      <c r="B478" s="3" t="s">
        <v>271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1169</v>
      </c>
      <c r="B479" s="3" t="s">
        <v>267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1170</v>
      </c>
      <c r="B480" s="3" t="s">
        <v>269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1171</v>
      </c>
      <c r="B481" s="3" t="s">
        <v>277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1172</v>
      </c>
      <c r="B482" s="3" t="s">
        <v>275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1221</v>
      </c>
      <c r="B483" s="3" t="s">
        <v>273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1173</v>
      </c>
      <c r="B484" s="3" t="s">
        <v>278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1174</v>
      </c>
      <c r="B485" s="3" t="s">
        <v>280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1105</v>
      </c>
      <c r="B486" s="3" t="s">
        <v>282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1106</v>
      </c>
      <c r="B487" s="3" t="s">
        <v>284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1094</v>
      </c>
      <c r="B488" s="3" t="s">
        <v>286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V11" sqref="V1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P3" sqref="P3:P15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51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2015:2:0:0:TAIDONG</v>
      </c>
      <c r="F3" s="53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3">
        <f>MATCH($E3,REPORT_DATA_BY_ZONE_MONTH!$A:$A, 0)</f>
        <v>138</v>
      </c>
      <c r="O3" s="40">
        <f>IFERROR(INDEX(REPORT_DATA_BY_ZONE_MONTH!$A:$AG,$N3,MATCH(O$2,REPORT_DATA_BY_ZONE_MONTH!$A$1:$AG$1,0)), "")</f>
        <v>4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</row>
    <row r="4" spans="1:24">
      <c r="A4" s="53" t="s">
        <v>51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2015:3:0:0:TAIDONG</v>
      </c>
      <c r="F4" s="53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3">
        <f>MATCH($E4,REPORT_DATA_BY_ZONE_MONTH!$A:$A, 0)</f>
        <v>137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</row>
    <row r="5" spans="1:24">
      <c r="A5" s="53" t="s">
        <v>51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2015:4:0:0:TAIDONG</v>
      </c>
      <c r="F5" s="53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3">
        <f>MATCH($E5,REPORT_DATA_BY_ZONE_MONTH!$A:$A, 0)</f>
        <v>136</v>
      </c>
      <c r="O5" s="40">
        <f>IFERROR(INDEX(REPORT_DATA_BY_ZONE_MONTH!$A:$AG,$N5,MATCH(O$2,REPORT_DATA_BY_ZONE_MONTH!$A$1:$AG$1,0)), "")</f>
        <v>3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</row>
    <row r="6" spans="1:24">
      <c r="A6" s="53" t="s">
        <v>51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2015:5:0:0:TAIDONG</v>
      </c>
      <c r="F6" s="53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3">
        <f>MATCH($E6,REPORT_DATA_BY_ZONE_MONTH!$A:$A, 0)</f>
        <v>135</v>
      </c>
      <c r="O6" s="40">
        <f>IFERROR(INDEX(REPORT_DATA_BY_ZONE_MONTH!$A:$AG,$N6,MATCH(O$2,REPORT_DATA_BY_ZONE_MONTH!$A$1:$AG$1,0)), "")</f>
        <v>1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</row>
    <row r="7" spans="1:24">
      <c r="A7" s="53" t="s">
        <v>51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2015:6:0:0:TAIDONG</v>
      </c>
      <c r="F7" s="53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3">
        <f>MATCH($E7,REPORT_DATA_BY_ZONE_MONTH!$A:$A, 0)</f>
        <v>134</v>
      </c>
      <c r="O7" s="40">
        <f>IFERROR(INDEX(REPORT_DATA_BY_ZONE_MONTH!$A:$AG,$N7,MATCH(O$2,REPORT_DATA_BY_ZONE_MONTH!$A$1:$AG$1,0)), "")</f>
        <v>4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</row>
    <row r="8" spans="1:24">
      <c r="A8" s="53" t="s">
        <v>51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2015:7:0:0:TAIDONG</v>
      </c>
      <c r="F8" s="53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3">
        <f>MATCH($E8,REPORT_DATA_BY_ZONE_MONTH!$A:$A, 0)</f>
        <v>133</v>
      </c>
      <c r="O8" s="40">
        <f>IFERROR(INDEX(REPORT_DATA_BY_ZONE_MONTH!$A:$AG,$N8,MATCH(O$2,REPORT_DATA_BY_ZONE_MONTH!$A$1:$AG$1,0)), "")</f>
        <v>1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</row>
    <row r="9" spans="1:24">
      <c r="A9" s="53" t="s">
        <v>51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2015:8:0:0:TAIDONG</v>
      </c>
      <c r="F9" s="53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3">
        <f>MATCH($E9,REPORT_DATA_BY_ZONE_MONTH!$A:$A, 0)</f>
        <v>132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</row>
    <row r="10" spans="1:24">
      <c r="A10" s="53" t="s">
        <v>51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2015:9:0:0:TAIDONG</v>
      </c>
      <c r="F10" s="53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3">
        <f>MATCH($E10,REPORT_DATA_BY_ZONE_MONTH!$A:$A, 0)</f>
        <v>131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</row>
    <row r="11" spans="1:24">
      <c r="A11" s="53" t="s">
        <v>51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2015:10:0:0:TAIDONG</v>
      </c>
      <c r="F11" s="53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3">
        <f>MATCH($E11,REPORT_DATA_BY_ZONE_MONTH!$A:$A, 0)</f>
        <v>130</v>
      </c>
      <c r="O11" s="40">
        <f>IFERROR(INDEX(REPORT_DATA_BY_ZONE_MONTH!$A:$AG,$N11,MATCH(O$2,REPORT_DATA_BY_ZONE_MONTH!$A$1:$AG$1,0)), "")</f>
        <v>1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</row>
    <row r="12" spans="1:24">
      <c r="A12" s="53" t="s">
        <v>51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2015:11:0:0:TAIDONG</v>
      </c>
      <c r="F12" s="53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3">
        <f>MATCH($E12,REPORT_DATA_BY_ZONE_MONTH!$A:$A, 0)</f>
        <v>129</v>
      </c>
      <c r="O12" s="40">
        <f>IFERROR(INDEX(REPORT_DATA_BY_ZONE_MONTH!$A:$AG,$N12,MATCH(O$2,REPORT_DATA_BY_ZONE_MONTH!$A$1:$AG$1,0)), "")</f>
        <v>2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</row>
    <row r="13" spans="1:24">
      <c r="A13" s="53" t="s">
        <v>51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2015:12:0:0:TAIDONG</v>
      </c>
      <c r="F13" s="53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3">
        <f>MATCH($E13,REPORT_DATA_BY_ZONE_MONTH!$A:$A, 0)</f>
        <v>128</v>
      </c>
      <c r="O13" s="40">
        <f>IFERROR(INDEX(REPORT_DATA_BY_ZONE_MONTH!$A:$AG,$N13,MATCH(O$2,REPORT_DATA_BY_ZONE_MONTH!$A$1:$AG$1,0)), "")</f>
        <v>6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51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2016:1:0:0:TAIDONG</v>
      </c>
      <c r="F14" s="53" t="e">
        <f>MATCH($E14,BAPTISM_SOURCE_ZONE_MONTH!$A:$A, 0)</f>
        <v>#N/A</v>
      </c>
      <c r="G14" s="11" t="str">
        <f>IFERROR(INDEX(BAPTISM_SOURCE_ZONE_MONTH!$A:$Z,TAIDONG_GRAPH_DATA!$F14,MATCH(G$2,BAPTISM_SOURCE_ZONE_MONTH!$A$1:$Z$1,0)),"")</f>
        <v/>
      </c>
      <c r="H14" s="11" t="str">
        <f>IFERROR(INDEX(BAPTISM_SOURCE_ZONE_MONTH!$A:$Z,TAIDONG_GRAPH_DATA!$F14,MATCH(H$2,BAPTISM_SOURCE_ZONE_MONTH!$A$1:$Z$1,0)),"")</f>
        <v/>
      </c>
      <c r="I14" s="11" t="str">
        <f>IFERROR(INDEX(BAPTISM_SOURCE_ZONE_MONTH!$A:$Z,TAIDONG_GRAPH_DATA!$F14,MATCH(I$2,BAPTISM_SOURCE_ZONE_MONTH!$A$1:$Z$1,0)),"")</f>
        <v/>
      </c>
      <c r="J14" s="11" t="str">
        <f>IFERROR(INDEX(BAPTISM_SOURCE_ZONE_MONTH!$A:$Z,TAIDONG_GRAPH_DATA!$F14,MATCH(J$2,BAPTISM_SOURCE_ZONE_MONTH!$A$1:$Z$1,0)),"")</f>
        <v/>
      </c>
      <c r="K14" s="11" t="str">
        <f>IFERROR(INDEX(BAPTISM_SOURCE_ZONE_MONTH!$A:$Z,TAIDONG_GRAPH_DATA!$F14,MATCH(K$2,BAPTISM_SOURCE_ZONE_MONTH!$A$1:$Z$1,0)),"")</f>
        <v/>
      </c>
      <c r="L14" s="11" t="str">
        <f>IFERROR(INDEX(BAPTISM_SOURCE_ZONE_MONTH!$A:$Z,TAIDONG_GRAPH_DATA!$F14,MATCH(L$2,BAPTISM_SOURCE_ZONE_MONTH!$A$1:$Z$1,0)),"")</f>
        <v/>
      </c>
      <c r="N14" s="53">
        <f>MATCH($E14,REPORT_DATA_BY_ZONE_MONTH!$A:$A, 0)</f>
        <v>8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142</v>
      </c>
      <c r="R14" s="40">
        <f t="shared" si="3"/>
        <v>168</v>
      </c>
      <c r="S14" s="40">
        <f>IFERROR(INDEX(REPORT_DATA_BY_ZONE_MONTH!$A:$AG,$N14,MATCH(S$2,REPORT_DATA_BY_ZONE_MONTH!$A$1:$AG$1,0)), "")</f>
        <v>33</v>
      </c>
      <c r="T14" s="40">
        <f t="shared" si="4"/>
        <v>84</v>
      </c>
      <c r="U14" s="40">
        <f>IFERROR(INDEX(REPORT_DATA_BY_ZONE_MONTH!$A:$AG,$N14,MATCH(U$2,REPORT_DATA_BY_ZONE_MONTH!$A$1:$AG$1,0)), "")</f>
        <v>65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51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2016:2:0:0:TAIDONG</v>
      </c>
      <c r="F15" s="53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3">
        <f>MATCH($E15,REPORT_DATA_BY_ZONE_MONTH!$A:$A, 0)</f>
        <v>19</v>
      </c>
      <c r="O15" s="40">
        <f>IFERROR(INDEX(REPORT_DATA_BY_ZONE_MONTH!$A:$AG,$N15,MATCH(O$2,REPORT_DATA_BY_ZONE_MONTH!$A$1:$AG$1,0)), "")</f>
        <v>1</v>
      </c>
      <c r="P15" s="40">
        <v>5</v>
      </c>
      <c r="Q15" s="40">
        <f>IFERROR(INDEX(REPORT_DATA_BY_ZONE_MONTH!$A:$AG,$N15,MATCH(Q$2,REPORT_DATA_BY_ZONE_MONTH!$A$1:$AG$1,0)), "")</f>
        <v>80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53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4">
      <c r="A16" s="53" t="s">
        <v>51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2</v>
      </c>
      <c r="G22" s="8">
        <f>TAIDONG!D3</f>
        <v>805</v>
      </c>
      <c r="H22" s="8">
        <f>TAIDONG!G5</f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K17" sqref="K17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845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846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847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848</v>
      </c>
      <c r="B9" s="64" t="s">
        <v>849</v>
      </c>
      <c r="C9" s="4" t="s">
        <v>907</v>
      </c>
      <c r="D9" s="4" t="s">
        <v>908</v>
      </c>
      <c r="E9" s="4" t="str">
        <f>CONCATENATE(YEAR,":",MONTH,":",WEEK,":",DAY,":",$A9)</f>
        <v>2016:2:2:7:ZHUNAN_E</v>
      </c>
      <c r="F9" s="4">
        <f>MATCH($E9,REPORT_DATA_BY_COMP!$A:$A,0)</f>
        <v>487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850</v>
      </c>
      <c r="B10" s="64" t="s">
        <v>851</v>
      </c>
      <c r="C10" s="4" t="s">
        <v>909</v>
      </c>
      <c r="D10" s="4" t="s">
        <v>910</v>
      </c>
      <c r="E10" s="4" t="str">
        <f>CONCATENATE(YEAR,":",MONTH,":",WEEK,":",DAY,":",$A10)</f>
        <v>2016:2:2:7:XIANGSHAN_A</v>
      </c>
      <c r="F10" s="4">
        <f>MATCH($E10,REPORT_DATA_BY_COMP!$A:$A,0)</f>
        <v>455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852</v>
      </c>
      <c r="B11" s="22" t="s">
        <v>853</v>
      </c>
      <c r="C11" s="4" t="s">
        <v>911</v>
      </c>
      <c r="D11" s="4" t="s">
        <v>912</v>
      </c>
      <c r="E11" s="4" t="str">
        <f>CONCATENATE(YEAR,":",MONTH,":",WEEK,":",DAY,":",$A11)</f>
        <v>2016:2:2:7:XIANGSHAN_B</v>
      </c>
      <c r="F11" s="4">
        <f>MATCH($E11,REPORT_DATA_BY_COMP!$A:$A,0)</f>
        <v>456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19</v>
      </c>
      <c r="R11" s="11">
        <f>IFERROR(INDEX(REPORT_DATA_BY_COMP!$A:$AH,$F11,MATCH(R$7,REPORT_DATA_BY_COMP!$A$1:$AH$1,0)), "")</f>
        <v>6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854</v>
      </c>
      <c r="B12" s="64" t="s">
        <v>855</v>
      </c>
      <c r="C12" s="4" t="s">
        <v>913</v>
      </c>
      <c r="D12" s="4" t="s">
        <v>914</v>
      </c>
      <c r="E12" s="4" t="str">
        <f>CONCATENATE(YEAR,":",MONTH,":",WEEK,":",DAY,":",$A12)</f>
        <v>2016:2:2:7:ZHUNAN_S</v>
      </c>
      <c r="F12" s="4">
        <f>MATCH($E12,REPORT_DATA_BY_COMP!$A:$A,0)</f>
        <v>488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1</v>
      </c>
      <c r="M12" s="11">
        <f>IFERROR(INDEX(REPORT_DATA_BY_COMP!$A:$AH,$F12,MATCH(M$7,REPORT_DATA_BY_COMP!$A$1:$AH$1,0)), "")</f>
        <v>1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8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3</v>
      </c>
      <c r="S12" s="11">
        <f>IFERROR(INDEX(REPORT_DATA_BY_COMP!$A:$AH,$F12,MATCH(S$7,REPORT_DATA_BY_COMP!$A$1:$AH$1,0)), "")</f>
        <v>3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SUM(E9:E10)</f>
        <v>0</v>
      </c>
      <c r="F13" s="12">
        <f>SUM(F9:F10)</f>
        <v>942</v>
      </c>
      <c r="G13" s="12">
        <f>SUM(G9:G12)</f>
        <v>0</v>
      </c>
      <c r="H13" s="12">
        <f t="shared" ref="H13:V13" si="0">SUM(H9:H12)</f>
        <v>1</v>
      </c>
      <c r="I13" s="12">
        <f t="shared" si="0"/>
        <v>2</v>
      </c>
      <c r="J13" s="12">
        <f t="shared" si="0"/>
        <v>0</v>
      </c>
      <c r="K13" s="12">
        <f t="shared" si="0"/>
        <v>1</v>
      </c>
      <c r="L13" s="12">
        <f t="shared" si="0"/>
        <v>1</v>
      </c>
      <c r="M13" s="12">
        <f t="shared" si="0"/>
        <v>1</v>
      </c>
      <c r="N13" s="12">
        <f t="shared" si="0"/>
        <v>5</v>
      </c>
      <c r="O13" s="12">
        <f t="shared" si="0"/>
        <v>3</v>
      </c>
      <c r="P13" s="12">
        <f t="shared" si="0"/>
        <v>25</v>
      </c>
      <c r="Q13" s="12">
        <f t="shared" si="0"/>
        <v>44</v>
      </c>
      <c r="R13" s="12">
        <f t="shared" si="0"/>
        <v>13</v>
      </c>
      <c r="S13" s="12">
        <f t="shared" si="0"/>
        <v>3</v>
      </c>
      <c r="T13" s="12">
        <f t="shared" si="0"/>
        <v>12</v>
      </c>
      <c r="U13" s="12">
        <f t="shared" si="0"/>
        <v>1</v>
      </c>
      <c r="V13" s="12">
        <f t="shared" si="0"/>
        <v>0</v>
      </c>
    </row>
    <row r="14" spans="1:22">
      <c r="A14" s="22"/>
      <c r="B14" s="5" t="s">
        <v>856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857</v>
      </c>
      <c r="B15" s="64" t="s">
        <v>858</v>
      </c>
      <c r="C15" s="4" t="s">
        <v>915</v>
      </c>
      <c r="D15" s="4" t="s">
        <v>916</v>
      </c>
      <c r="E15" s="4" t="str">
        <f>CONCATENATE(YEAR,":",MONTH,":",WEEK,":",DAY,":",$A15)</f>
        <v>2016:2:2:7:TOUFEN_E</v>
      </c>
      <c r="F15" s="4">
        <f>MATCH($E15,REPORT_DATA_BY_COMP!$A:$A,0)</f>
        <v>447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1</v>
      </c>
      <c r="M15" s="11">
        <f>IFERROR(INDEX(REPORT_DATA_BY_COMP!$A:$AH,$F15,MATCH(M$7,REPORT_DATA_BY_COMP!$A$1:$AH$1,0)), "")</f>
        <v>1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4</v>
      </c>
      <c r="Q15" s="11">
        <f>IFERROR(INDEX(REPORT_DATA_BY_COMP!$A:$AH,$F15,MATCH(Q$7,REPORT_DATA_BY_COMP!$A$1:$AH$1,0)), "")</f>
        <v>20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7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27" t="s">
        <v>859</v>
      </c>
      <c r="B16" s="64" t="s">
        <v>860</v>
      </c>
      <c r="C16" s="4" t="s">
        <v>917</v>
      </c>
      <c r="D16" s="4" t="s">
        <v>918</v>
      </c>
      <c r="E16" s="4" t="str">
        <f>CONCATENATE(YEAR,":",MONTH,":",WEEK,":",DAY,":",$A16)</f>
        <v>2016:2:2:7:MIAOLI_B_E</v>
      </c>
      <c r="F16" s="4">
        <f>MATCH($E16,REPORT_DATA_BY_COMP!$A:$A,0)</f>
        <v>417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6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861</v>
      </c>
      <c r="B17" s="64" t="s">
        <v>862</v>
      </c>
      <c r="C17" s="4" t="s">
        <v>919</v>
      </c>
      <c r="D17" s="4" t="s">
        <v>920</v>
      </c>
      <c r="E17" s="4" t="str">
        <f>CONCATENATE(YEAR,":",MONTH,":",WEEK,":",DAY,":",$A17)</f>
        <v>2016:2:2:7:MIAOLI_A_E</v>
      </c>
      <c r="F17" s="4">
        <f>MATCH($E17,REPORT_DATA_BY_COMP!$A:$A,0)</f>
        <v>416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3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8"/>
      <c r="B18" s="9" t="s">
        <v>22</v>
      </c>
      <c r="C18" s="10"/>
      <c r="D18" s="10"/>
      <c r="E18" s="10"/>
      <c r="F18" s="10"/>
      <c r="G18" s="12">
        <f>SUM(G15:G17)</f>
        <v>0</v>
      </c>
      <c r="H18" s="12">
        <f t="shared" ref="H18:V18" si="1">SUM(H15:H17)</f>
        <v>1</v>
      </c>
      <c r="I18" s="12">
        <f t="shared" si="1"/>
        <v>3</v>
      </c>
      <c r="J18" s="12">
        <f t="shared" si="1"/>
        <v>2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8</v>
      </c>
      <c r="O18" s="12">
        <f t="shared" si="1"/>
        <v>6</v>
      </c>
      <c r="P18" s="12">
        <f t="shared" si="1"/>
        <v>15</v>
      </c>
      <c r="Q18" s="12">
        <f t="shared" si="1"/>
        <v>25</v>
      </c>
      <c r="R18" s="12">
        <f t="shared" si="1"/>
        <v>8</v>
      </c>
      <c r="S18" s="12">
        <f t="shared" si="1"/>
        <v>1</v>
      </c>
      <c r="T18" s="12">
        <f t="shared" si="1"/>
        <v>12</v>
      </c>
      <c r="U18" s="12">
        <f t="shared" si="1"/>
        <v>5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50</v>
      </c>
      <c r="B21" s="30" t="s">
        <v>42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1</v>
      </c>
      <c r="I21" s="11">
        <f>IFERROR(INDEX(REPORT_DATA_BY_ZONE!$A:$AG,$F21,MATCH(I$7,REPORT_DATA_BY_ZONE!$A$1:$AG$1,0)), "")</f>
        <v>7</v>
      </c>
      <c r="J21" s="11">
        <f>IFERROR(INDEX(REPORT_DATA_BY_ZONE!$A:$AG,$F21,MATCH(J$7,REPORT_DATA_BY_ZONE!$A$1:$AG$1,0)), "")</f>
        <v>8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22</v>
      </c>
      <c r="O21" s="19">
        <f>IFERROR(INDEX(REPORT_DATA_BY_ZONE!$A:$AG,$F21,MATCH(O$7,REPORT_DATA_BY_ZONE!$A$1:$AG$1,0)), "")</f>
        <v>6</v>
      </c>
      <c r="P21" s="19">
        <f>IFERROR(INDEX(REPORT_DATA_BY_ZONE!$A:$AG,$F21,MATCH(P$7,REPORT_DATA_BY_ZONE!$A$1:$AG$1,0)), "")</f>
        <v>42</v>
      </c>
      <c r="Q21" s="19">
        <f>IFERROR(INDEX(REPORT_DATA_BY_ZONE!$A:$AG,$F21,MATCH(Q$7,REPORT_DATA_BY_ZONE!$A$1:$AG$1,0)), "")</f>
        <v>80</v>
      </c>
      <c r="R21" s="19">
        <f>IFERROR(INDEX(REPORT_DATA_BY_ZONE!$A:$AG,$F21,MATCH(R$7,REPORT_DATA_BY_ZONE!$A$1:$AG$1,0)), "")</f>
        <v>23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26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50</v>
      </c>
      <c r="B22" s="30" t="s">
        <v>43</v>
      </c>
      <c r="C22" s="14"/>
      <c r="D22" s="14"/>
      <c r="E22" s="14" t="str">
        <f>CONCATENATE(YEAR,":",MONTH,":2:",WEEKLY_REPORT_DAY,":", $A22)</f>
        <v>2016:2:2:7:ZHUNAN</v>
      </c>
      <c r="F22" s="14">
        <f>MATCH($E22,REPORT_DATA_BY_ZONE!$A:$A, 0)</f>
        <v>56</v>
      </c>
      <c r="G22" s="11">
        <f>IFERROR(INDEX(REPORT_DATA_BY_ZONE!$A:$AG,$F22,MATCH(G$7,REPORT_DATA_BY_ZONE!$A$1:$AG$1,0)), "")</f>
        <v>0</v>
      </c>
      <c r="H22" s="11">
        <f>IFERROR(INDEX(REPORT_DATA_BY_ZONE!$A:$AG,$F22,MATCH(H$7,REPORT_DATA_BY_ZONE!$A$1:$AG$1,0)), "")</f>
        <v>2</v>
      </c>
      <c r="I22" s="11">
        <f>IFERROR(INDEX(REPORT_DATA_BY_ZONE!$A:$AG,$F22,MATCH(I$7,REPORT_DATA_BY_ZONE!$A$1:$AG$1,0)), "")</f>
        <v>5</v>
      </c>
      <c r="J22" s="11">
        <f>IFERROR(INDEX(REPORT_DATA_BY_ZONE!$A:$AG,$F22,MATCH(J$7,REPORT_DATA_BY_ZONE!$A$1:$AG$1,0)), "")</f>
        <v>2</v>
      </c>
      <c r="K22" s="11">
        <f>IFERROR(INDEX(REPORT_DATA_BY_ZONE!$A:$AG,$F22,MATCH(K$7,REPORT_DATA_BY_ZONE!$A$1:$AG$1,0)), "")</f>
        <v>1</v>
      </c>
      <c r="L22" s="19">
        <f>IFERROR(INDEX(REPORT_DATA_BY_ZONE!$A:$AG,$F22,MATCH(L$7,REPORT_DATA_BY_ZONE!$A$1:$AG$1,0)), "")</f>
        <v>2</v>
      </c>
      <c r="M22" s="19">
        <f>IFERROR(INDEX(REPORT_DATA_BY_ZONE!$A:$AG,$F22,MATCH(M$7,REPORT_DATA_BY_ZONE!$A$1:$AG$1,0)), "")</f>
        <v>2</v>
      </c>
      <c r="N22" s="19">
        <f>IFERROR(INDEX(REPORT_DATA_BY_ZONE!$A:$AG,$F22,MATCH(N$7,REPORT_DATA_BY_ZONE!$A$1:$AG$1,0)), "")</f>
        <v>13</v>
      </c>
      <c r="O22" s="19">
        <f>IFERROR(INDEX(REPORT_DATA_BY_ZONE!$A:$AG,$F22,MATCH(O$7,REPORT_DATA_BY_ZONE!$A$1:$AG$1,0)), "")</f>
        <v>9</v>
      </c>
      <c r="P22" s="19">
        <f>IFERROR(INDEX(REPORT_DATA_BY_ZONE!$A:$AG,$F22,MATCH(P$7,REPORT_DATA_BY_ZONE!$A$1:$AG$1,0)), "")</f>
        <v>40</v>
      </c>
      <c r="Q22" s="19">
        <f>IFERROR(INDEX(REPORT_DATA_BY_ZONE!$A:$AG,$F22,MATCH(Q$7,REPORT_DATA_BY_ZONE!$A$1:$AG$1,0)), "")</f>
        <v>69</v>
      </c>
      <c r="R22" s="19">
        <f>IFERROR(INDEX(REPORT_DATA_BY_ZONE!$A:$AG,$F22,MATCH(R$7,REPORT_DATA_BY_ZONE!$A$1:$AG$1,0)), "")</f>
        <v>21</v>
      </c>
      <c r="S22" s="19">
        <f>IFERROR(INDEX(REPORT_DATA_BY_ZONE!$A:$AG,$F22,MATCH(S$7,REPORT_DATA_BY_ZONE!$A$1:$AG$1,0)), "")</f>
        <v>4</v>
      </c>
      <c r="T22" s="19">
        <f>IFERROR(INDEX(REPORT_DATA_BY_ZONE!$A:$AG,$F22,MATCH(T$7,REPORT_DATA_BY_ZONE!$A$1:$AG$1,0)), "")</f>
        <v>24</v>
      </c>
      <c r="U22" s="19">
        <f>IFERROR(INDEX(REPORT_DATA_BY_ZONE!$A:$AG,$F22,MATCH(U$7,REPORT_DATA_BY_ZONE!$A$1:$AG$1,0)), "")</f>
        <v>6</v>
      </c>
      <c r="V22" s="19">
        <f>IFERROR(INDEX(REPORT_DATA_BY_ZONE!$A:$AG,$F22,MATCH(V$7,REPORT_DATA_BY_ZONE!$A$1:$AG$1,0)), "")</f>
        <v>0</v>
      </c>
    </row>
    <row r="23" spans="1:22">
      <c r="A23" s="8" t="s">
        <v>50</v>
      </c>
      <c r="B23" s="30" t="s">
        <v>44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50</v>
      </c>
      <c r="B24" s="30" t="s">
        <v>45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50</v>
      </c>
      <c r="B25" s="30" t="s">
        <v>46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1</v>
      </c>
      <c r="H26" s="20">
        <f t="shared" ref="H26:V26" si="2">SUM(H21:H25)</f>
        <v>3</v>
      </c>
      <c r="I26" s="20">
        <f t="shared" si="2"/>
        <v>12</v>
      </c>
      <c r="J26" s="20">
        <f t="shared" si="2"/>
        <v>10</v>
      </c>
      <c r="K26" s="20">
        <f t="shared" si="2"/>
        <v>1</v>
      </c>
      <c r="L26" s="20">
        <f t="shared" si="2"/>
        <v>2</v>
      </c>
      <c r="M26" s="20">
        <f t="shared" si="2"/>
        <v>2</v>
      </c>
      <c r="N26" s="20">
        <f t="shared" si="2"/>
        <v>35</v>
      </c>
      <c r="O26" s="20">
        <f t="shared" si="2"/>
        <v>15</v>
      </c>
      <c r="P26" s="20">
        <f t="shared" si="2"/>
        <v>82</v>
      </c>
      <c r="Q26" s="20">
        <f t="shared" si="2"/>
        <v>149</v>
      </c>
      <c r="R26" s="20">
        <f t="shared" si="2"/>
        <v>44</v>
      </c>
      <c r="S26" s="20">
        <f t="shared" si="2"/>
        <v>4</v>
      </c>
      <c r="T26" s="20">
        <f t="shared" si="2"/>
        <v>50</v>
      </c>
      <c r="U26" s="20">
        <f t="shared" si="2"/>
        <v>12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829" priority="131" operator="lessThan">
      <formula>0.5</formula>
    </cfRule>
    <cfRule type="cellIs" dxfId="828" priority="132" operator="greaterThan">
      <formula>0.5</formula>
    </cfRule>
  </conditionalFormatting>
  <conditionalFormatting sqref="N9:N10">
    <cfRule type="cellIs" dxfId="827" priority="129" operator="lessThan">
      <formula>4.5</formula>
    </cfRule>
    <cfRule type="cellIs" dxfId="826" priority="130" operator="greaterThan">
      <formula>5.5</formula>
    </cfRule>
  </conditionalFormatting>
  <conditionalFormatting sqref="O9:O10">
    <cfRule type="cellIs" dxfId="825" priority="127" operator="lessThan">
      <formula>1.5</formula>
    </cfRule>
    <cfRule type="cellIs" dxfId="824" priority="128" operator="greaterThan">
      <formula>2.5</formula>
    </cfRule>
  </conditionalFormatting>
  <conditionalFormatting sqref="P9:P10">
    <cfRule type="cellIs" dxfId="823" priority="125" operator="lessThan">
      <formula>4.5</formula>
    </cfRule>
    <cfRule type="cellIs" dxfId="822" priority="126" operator="greaterThan">
      <formula>7.5</formula>
    </cfRule>
  </conditionalFormatting>
  <conditionalFormatting sqref="R9:S10">
    <cfRule type="cellIs" dxfId="821" priority="123" operator="lessThan">
      <formula>2.5</formula>
    </cfRule>
    <cfRule type="cellIs" dxfId="820" priority="124" operator="greaterThan">
      <formula>4.5</formula>
    </cfRule>
  </conditionalFormatting>
  <conditionalFormatting sqref="T9:T10">
    <cfRule type="cellIs" dxfId="819" priority="121" operator="lessThan">
      <formula>2.5</formula>
    </cfRule>
    <cfRule type="cellIs" dxfId="818" priority="122" operator="greaterThan">
      <formula>4.5</formula>
    </cfRule>
  </conditionalFormatting>
  <conditionalFormatting sqref="U9:U10">
    <cfRule type="cellIs" dxfId="817" priority="120" operator="greaterThan">
      <formula>1.5</formula>
    </cfRule>
  </conditionalFormatting>
  <conditionalFormatting sqref="M10">
    <cfRule type="cellIs" dxfId="816" priority="118" operator="lessThan">
      <formula>0.5</formula>
    </cfRule>
    <cfRule type="cellIs" dxfId="815" priority="119" operator="greaterThan">
      <formula>0.5</formula>
    </cfRule>
  </conditionalFormatting>
  <conditionalFormatting sqref="N10">
    <cfRule type="cellIs" dxfId="814" priority="116" operator="lessThan">
      <formula>4.5</formula>
    </cfRule>
    <cfRule type="cellIs" dxfId="813" priority="117" operator="greaterThan">
      <formula>5.5</formula>
    </cfRule>
  </conditionalFormatting>
  <conditionalFormatting sqref="O10">
    <cfRule type="cellIs" dxfId="812" priority="114" operator="lessThan">
      <formula>1.5</formula>
    </cfRule>
    <cfRule type="cellIs" dxfId="811" priority="115" operator="greaterThan">
      <formula>2.5</formula>
    </cfRule>
  </conditionalFormatting>
  <conditionalFormatting sqref="P10">
    <cfRule type="cellIs" dxfId="810" priority="112" operator="lessThan">
      <formula>4.5</formula>
    </cfRule>
    <cfRule type="cellIs" dxfId="809" priority="113" operator="greaterThan">
      <formula>7.5</formula>
    </cfRule>
  </conditionalFormatting>
  <conditionalFormatting sqref="R10:S10">
    <cfRule type="cellIs" dxfId="808" priority="110" operator="lessThan">
      <formula>2.5</formula>
    </cfRule>
    <cfRule type="cellIs" dxfId="807" priority="111" operator="greaterThan">
      <formula>4.5</formula>
    </cfRule>
  </conditionalFormatting>
  <conditionalFormatting sqref="T10">
    <cfRule type="cellIs" dxfId="806" priority="108" operator="lessThan">
      <formula>2.5</formula>
    </cfRule>
    <cfRule type="cellIs" dxfId="805" priority="109" operator="greaterThan">
      <formula>4.5</formula>
    </cfRule>
  </conditionalFormatting>
  <conditionalFormatting sqref="U10">
    <cfRule type="cellIs" dxfId="804" priority="107" operator="greaterThan">
      <formula>1.5</formula>
    </cfRule>
  </conditionalFormatting>
  <conditionalFormatting sqref="L9:V10">
    <cfRule type="expression" dxfId="803" priority="104">
      <formula>L9=""</formula>
    </cfRule>
  </conditionalFormatting>
  <conditionalFormatting sqref="S9:S10">
    <cfRule type="cellIs" dxfId="802" priority="105" operator="greaterThan">
      <formula>0.5</formula>
    </cfRule>
    <cfRule type="cellIs" dxfId="801" priority="106" operator="lessThan">
      <formula>0.5</formula>
    </cfRule>
  </conditionalFormatting>
  <conditionalFormatting sqref="L15:M16">
    <cfRule type="cellIs" dxfId="800" priority="102" operator="lessThan">
      <formula>0.5</formula>
    </cfRule>
    <cfRule type="cellIs" dxfId="799" priority="103" operator="greaterThan">
      <formula>0.5</formula>
    </cfRule>
  </conditionalFormatting>
  <conditionalFormatting sqref="N15:N16">
    <cfRule type="cellIs" dxfId="798" priority="100" operator="lessThan">
      <formula>4.5</formula>
    </cfRule>
    <cfRule type="cellIs" dxfId="797" priority="101" operator="greaterThan">
      <formula>5.5</formula>
    </cfRule>
  </conditionalFormatting>
  <conditionalFormatting sqref="O15:O16">
    <cfRule type="cellIs" dxfId="796" priority="98" operator="lessThan">
      <formula>1.5</formula>
    </cfRule>
    <cfRule type="cellIs" dxfId="795" priority="99" operator="greaterThan">
      <formula>2.5</formula>
    </cfRule>
  </conditionalFormatting>
  <conditionalFormatting sqref="P15:P16">
    <cfRule type="cellIs" dxfId="794" priority="96" operator="lessThan">
      <formula>4.5</formula>
    </cfRule>
    <cfRule type="cellIs" dxfId="793" priority="97" operator="greaterThan">
      <formula>7.5</formula>
    </cfRule>
  </conditionalFormatting>
  <conditionalFormatting sqref="R15:S16">
    <cfRule type="cellIs" dxfId="792" priority="94" operator="lessThan">
      <formula>2.5</formula>
    </cfRule>
    <cfRule type="cellIs" dxfId="791" priority="95" operator="greaterThan">
      <formula>4.5</formula>
    </cfRule>
  </conditionalFormatting>
  <conditionalFormatting sqref="T15:T16">
    <cfRule type="cellIs" dxfId="790" priority="92" operator="lessThan">
      <formula>2.5</formula>
    </cfRule>
    <cfRule type="cellIs" dxfId="789" priority="93" operator="greaterThan">
      <formula>4.5</formula>
    </cfRule>
  </conditionalFormatting>
  <conditionalFormatting sqref="U15:U16">
    <cfRule type="cellIs" dxfId="788" priority="91" operator="greaterThan">
      <formula>1.5</formula>
    </cfRule>
  </conditionalFormatting>
  <conditionalFormatting sqref="M16">
    <cfRule type="cellIs" dxfId="787" priority="89" operator="lessThan">
      <formula>0.5</formula>
    </cfRule>
    <cfRule type="cellIs" dxfId="786" priority="90" operator="greaterThan">
      <formula>0.5</formula>
    </cfRule>
  </conditionalFormatting>
  <conditionalFormatting sqref="N16">
    <cfRule type="cellIs" dxfId="785" priority="87" operator="lessThan">
      <formula>4.5</formula>
    </cfRule>
    <cfRule type="cellIs" dxfId="784" priority="88" operator="greaterThan">
      <formula>5.5</formula>
    </cfRule>
  </conditionalFormatting>
  <conditionalFormatting sqref="O16">
    <cfRule type="cellIs" dxfId="783" priority="85" operator="lessThan">
      <formula>1.5</formula>
    </cfRule>
    <cfRule type="cellIs" dxfId="782" priority="86" operator="greaterThan">
      <formula>2.5</formula>
    </cfRule>
  </conditionalFormatting>
  <conditionalFormatting sqref="P16">
    <cfRule type="cellIs" dxfId="781" priority="83" operator="lessThan">
      <formula>4.5</formula>
    </cfRule>
    <cfRule type="cellIs" dxfId="780" priority="84" operator="greaterThan">
      <formula>7.5</formula>
    </cfRule>
  </conditionalFormatting>
  <conditionalFormatting sqref="R16:S16">
    <cfRule type="cellIs" dxfId="779" priority="81" operator="lessThan">
      <formula>2.5</formula>
    </cfRule>
    <cfRule type="cellIs" dxfId="778" priority="82" operator="greaterThan">
      <formula>4.5</formula>
    </cfRule>
  </conditionalFormatting>
  <conditionalFormatting sqref="T16">
    <cfRule type="cellIs" dxfId="777" priority="79" operator="lessThan">
      <formula>2.5</formula>
    </cfRule>
    <cfRule type="cellIs" dxfId="776" priority="80" operator="greaterThan">
      <formula>4.5</formula>
    </cfRule>
  </conditionalFormatting>
  <conditionalFormatting sqref="U16">
    <cfRule type="cellIs" dxfId="775" priority="78" operator="greaterThan">
      <formula>1.5</formula>
    </cfRule>
  </conditionalFormatting>
  <conditionalFormatting sqref="L15:V16">
    <cfRule type="expression" dxfId="774" priority="75">
      <formula>L15=""</formula>
    </cfRule>
  </conditionalFormatting>
  <conditionalFormatting sqref="S15:S16">
    <cfRule type="cellIs" dxfId="773" priority="76" operator="greaterThan">
      <formula>0.5</formula>
    </cfRule>
    <cfRule type="cellIs" dxfId="772" priority="77" operator="lessThan">
      <formula>0.5</formula>
    </cfRule>
  </conditionalFormatting>
  <conditionalFormatting sqref="L17:M17">
    <cfRule type="cellIs" dxfId="771" priority="73" operator="lessThan">
      <formula>0.5</formula>
    </cfRule>
    <cfRule type="cellIs" dxfId="770" priority="74" operator="greaterThan">
      <formula>0.5</formula>
    </cfRule>
  </conditionalFormatting>
  <conditionalFormatting sqref="N17">
    <cfRule type="cellIs" dxfId="769" priority="71" operator="lessThan">
      <formula>4.5</formula>
    </cfRule>
    <cfRule type="cellIs" dxfId="768" priority="72" operator="greaterThan">
      <formula>5.5</formula>
    </cfRule>
  </conditionalFormatting>
  <conditionalFormatting sqref="O17">
    <cfRule type="cellIs" dxfId="767" priority="69" operator="lessThan">
      <formula>1.5</formula>
    </cfRule>
    <cfRule type="cellIs" dxfId="766" priority="70" operator="greaterThan">
      <formula>2.5</formula>
    </cfRule>
  </conditionalFormatting>
  <conditionalFormatting sqref="P17">
    <cfRule type="cellIs" dxfId="765" priority="67" operator="lessThan">
      <formula>4.5</formula>
    </cfRule>
    <cfRule type="cellIs" dxfId="764" priority="68" operator="greaterThan">
      <formula>7.5</formula>
    </cfRule>
  </conditionalFormatting>
  <conditionalFormatting sqref="R17:S17">
    <cfRule type="cellIs" dxfId="763" priority="65" operator="lessThan">
      <formula>2.5</formula>
    </cfRule>
    <cfRule type="cellIs" dxfId="762" priority="66" operator="greaterThan">
      <formula>4.5</formula>
    </cfRule>
  </conditionalFormatting>
  <conditionalFormatting sqref="T17">
    <cfRule type="cellIs" dxfId="761" priority="63" operator="lessThan">
      <formula>2.5</formula>
    </cfRule>
    <cfRule type="cellIs" dxfId="760" priority="64" operator="greaterThan">
      <formula>4.5</formula>
    </cfRule>
  </conditionalFormatting>
  <conditionalFormatting sqref="U17">
    <cfRule type="cellIs" dxfId="759" priority="62" operator="greaterThan">
      <formula>1.5</formula>
    </cfRule>
  </conditionalFormatting>
  <conditionalFormatting sqref="L17:V17">
    <cfRule type="expression" dxfId="758" priority="59">
      <formula>L17=""</formula>
    </cfRule>
  </conditionalFormatting>
  <conditionalFormatting sqref="S17">
    <cfRule type="cellIs" dxfId="757" priority="60" operator="greaterThan">
      <formula>0.5</formula>
    </cfRule>
    <cfRule type="cellIs" dxfId="756" priority="61" operator="lessThan">
      <formula>0.5</formula>
    </cfRule>
  </conditionalFormatting>
  <conditionalFormatting sqref="L11:M12">
    <cfRule type="cellIs" dxfId="755" priority="28" operator="lessThan">
      <formula>0.5</formula>
    </cfRule>
    <cfRule type="cellIs" dxfId="754" priority="29" operator="greaterThan">
      <formula>0.5</formula>
    </cfRule>
  </conditionalFormatting>
  <conditionalFormatting sqref="N11:N12">
    <cfRule type="cellIs" dxfId="753" priority="26" operator="lessThan">
      <formula>4.5</formula>
    </cfRule>
    <cfRule type="cellIs" dxfId="752" priority="27" operator="greaterThan">
      <formula>5.5</formula>
    </cfRule>
  </conditionalFormatting>
  <conditionalFormatting sqref="O11:O12">
    <cfRule type="cellIs" dxfId="751" priority="24" operator="lessThan">
      <formula>1.5</formula>
    </cfRule>
    <cfRule type="cellIs" dxfId="750" priority="25" operator="greaterThan">
      <formula>2.5</formula>
    </cfRule>
  </conditionalFormatting>
  <conditionalFormatting sqref="P11:P12">
    <cfRule type="cellIs" dxfId="749" priority="22" operator="lessThan">
      <formula>4.5</formula>
    </cfRule>
    <cfRule type="cellIs" dxfId="748" priority="23" operator="greaterThan">
      <formula>7.5</formula>
    </cfRule>
  </conditionalFormatting>
  <conditionalFormatting sqref="R11:S12">
    <cfRule type="cellIs" dxfId="747" priority="20" operator="lessThan">
      <formula>2.5</formula>
    </cfRule>
    <cfRule type="cellIs" dxfId="746" priority="21" operator="greaterThan">
      <formula>4.5</formula>
    </cfRule>
  </conditionalFormatting>
  <conditionalFormatting sqref="T11:T12">
    <cfRule type="cellIs" dxfId="745" priority="18" operator="lessThan">
      <formula>2.5</formula>
    </cfRule>
    <cfRule type="cellIs" dxfId="744" priority="19" operator="greaterThan">
      <formula>4.5</formula>
    </cfRule>
  </conditionalFormatting>
  <conditionalFormatting sqref="U11:U12">
    <cfRule type="cellIs" dxfId="743" priority="17" operator="greaterThan">
      <formula>1.5</formula>
    </cfRule>
  </conditionalFormatting>
  <conditionalFormatting sqref="M12">
    <cfRule type="cellIs" dxfId="742" priority="15" operator="lessThan">
      <formula>0.5</formula>
    </cfRule>
    <cfRule type="cellIs" dxfId="741" priority="16" operator="greaterThan">
      <formula>0.5</formula>
    </cfRule>
  </conditionalFormatting>
  <conditionalFormatting sqref="N12">
    <cfRule type="cellIs" dxfId="740" priority="13" operator="lessThan">
      <formula>4.5</formula>
    </cfRule>
    <cfRule type="cellIs" dxfId="739" priority="14" operator="greaterThan">
      <formula>5.5</formula>
    </cfRule>
  </conditionalFormatting>
  <conditionalFormatting sqref="O12">
    <cfRule type="cellIs" dxfId="738" priority="11" operator="lessThan">
      <formula>1.5</formula>
    </cfRule>
    <cfRule type="cellIs" dxfId="737" priority="12" operator="greaterThan">
      <formula>2.5</formula>
    </cfRule>
  </conditionalFormatting>
  <conditionalFormatting sqref="P12">
    <cfRule type="cellIs" dxfId="736" priority="9" operator="lessThan">
      <formula>4.5</formula>
    </cfRule>
    <cfRule type="cellIs" dxfId="735" priority="10" operator="greaterThan">
      <formula>7.5</formula>
    </cfRule>
  </conditionalFormatting>
  <conditionalFormatting sqref="R12:S12">
    <cfRule type="cellIs" dxfId="734" priority="7" operator="lessThan">
      <formula>2.5</formula>
    </cfRule>
    <cfRule type="cellIs" dxfId="733" priority="8" operator="greaterThan">
      <formula>4.5</formula>
    </cfRule>
  </conditionalFormatting>
  <conditionalFormatting sqref="T12">
    <cfRule type="cellIs" dxfId="732" priority="5" operator="lessThan">
      <formula>2.5</formula>
    </cfRule>
    <cfRule type="cellIs" dxfId="731" priority="6" operator="greaterThan">
      <formula>4.5</formula>
    </cfRule>
  </conditionalFormatting>
  <conditionalFormatting sqref="U12">
    <cfRule type="cellIs" dxfId="730" priority="4" operator="greaterThan">
      <formula>1.5</formula>
    </cfRule>
  </conditionalFormatting>
  <conditionalFormatting sqref="L11:V12">
    <cfRule type="expression" dxfId="729" priority="1">
      <formula>L11=""</formula>
    </cfRule>
  </conditionalFormatting>
  <conditionalFormatting sqref="S11:S12">
    <cfRule type="cellIs" dxfId="728" priority="2" operator="greaterThan">
      <formula>0.5</formula>
    </cfRule>
    <cfRule type="cellIs" dxfId="72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C18" sqref="C1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S19" sqref="S1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50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2015:2:0:0:ZHUNAN</v>
      </c>
      <c r="F3" s="53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3">
        <f>MATCH($E3,REPORT_DATA_BY_ZONE_MONTH!$A:$A, 0)</f>
        <v>230</v>
      </c>
      <c r="O3" s="40">
        <f>IFERROR(INDEX(REPORT_DATA_BY_ZONE_MONTH!$A:$AG,$N3,MATCH(O$2,REPORT_DATA_BY_ZONE_MONTH!$A$1:$AG$1,0)), "")</f>
        <v>2</v>
      </c>
      <c r="P3" s="40">
        <v>4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</row>
    <row r="4" spans="1:24">
      <c r="A4" s="53" t="s">
        <v>50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2015:3:0:0:ZHUNAN</v>
      </c>
      <c r="F4" s="53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3">
        <f>MATCH($E4,REPORT_DATA_BY_ZONE_MONTH!$A:$A, 0)</f>
        <v>229</v>
      </c>
      <c r="O4" s="40">
        <f>IFERROR(INDEX(REPORT_DATA_BY_ZONE_MONTH!$A:$AG,$N4,MATCH(O$2,REPORT_DATA_BY_ZONE_MONTH!$A$1:$AG$1,0)), "")</f>
        <v>4</v>
      </c>
      <c r="P4" s="40">
        <v>4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</row>
    <row r="5" spans="1:24">
      <c r="A5" s="53" t="s">
        <v>50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2015:4:0:0:ZHUNAN</v>
      </c>
      <c r="F5" s="53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3">
        <f>MATCH($E5,REPORT_DATA_BY_ZONE_MONTH!$A:$A, 0)</f>
        <v>228</v>
      </c>
      <c r="O5" s="40">
        <f>IFERROR(INDEX(REPORT_DATA_BY_ZONE_MONTH!$A:$AG,$N5,MATCH(O$2,REPORT_DATA_BY_ZONE_MONTH!$A$1:$AG$1,0)), "")</f>
        <v>1</v>
      </c>
      <c r="P5" s="40">
        <v>4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</row>
    <row r="6" spans="1:24">
      <c r="A6" s="53" t="s">
        <v>50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2015:5:0:0:ZHUNAN</v>
      </c>
      <c r="F6" s="53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3">
        <f>MATCH($E6,REPORT_DATA_BY_ZONE_MONTH!$A:$A, 0)</f>
        <v>227</v>
      </c>
      <c r="O6" s="40">
        <f>IFERROR(INDEX(REPORT_DATA_BY_ZONE_MONTH!$A:$AG,$N6,MATCH(O$2,REPORT_DATA_BY_ZONE_MONTH!$A$1:$AG$1,0)), "")</f>
        <v>1</v>
      </c>
      <c r="P6" s="40">
        <v>4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</row>
    <row r="7" spans="1:24">
      <c r="A7" s="53" t="s">
        <v>50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2015:6:0:0:ZHUNAN</v>
      </c>
      <c r="F7" s="53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3">
        <f>MATCH($E7,REPORT_DATA_BY_ZONE_MONTH!$A:$A, 0)</f>
        <v>226</v>
      </c>
      <c r="O7" s="40">
        <f>IFERROR(INDEX(REPORT_DATA_BY_ZONE_MONTH!$A:$AG,$N7,MATCH(O$2,REPORT_DATA_BY_ZONE_MONTH!$A$1:$AG$1,0)), "")</f>
        <v>3</v>
      </c>
      <c r="P7" s="40">
        <v>4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</row>
    <row r="8" spans="1:24">
      <c r="A8" s="53" t="s">
        <v>50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2015:7:0:0:ZHUNAN</v>
      </c>
      <c r="F8" s="53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3">
        <f>MATCH($E8,REPORT_DATA_BY_ZONE_MONTH!$A:$A, 0)</f>
        <v>225</v>
      </c>
      <c r="O8" s="40">
        <f>IFERROR(INDEX(REPORT_DATA_BY_ZONE_MONTH!$A:$AG,$N8,MATCH(O$2,REPORT_DATA_BY_ZONE_MONTH!$A$1:$AG$1,0)), "")</f>
        <v>2</v>
      </c>
      <c r="P8" s="40">
        <v>4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</row>
    <row r="9" spans="1:24">
      <c r="A9" s="53" t="s">
        <v>50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2015:8:0:0:ZHUNAN</v>
      </c>
      <c r="F9" s="53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3">
        <f>MATCH($E9,REPORT_DATA_BY_ZONE_MONTH!$A:$A, 0)</f>
        <v>224</v>
      </c>
      <c r="O9" s="40">
        <f>IFERROR(INDEX(REPORT_DATA_BY_ZONE_MONTH!$A:$AG,$N9,MATCH(O$2,REPORT_DATA_BY_ZONE_MONTH!$A$1:$AG$1,0)), "")</f>
        <v>2</v>
      </c>
      <c r="P9" s="40">
        <v>4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</row>
    <row r="10" spans="1:24">
      <c r="A10" s="53" t="s">
        <v>50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2015:9:0:0:ZHUNAN</v>
      </c>
      <c r="F10" s="53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3">
        <f>MATCH($E10,REPORT_DATA_BY_ZONE_MONTH!$A:$A, 0)</f>
        <v>223</v>
      </c>
      <c r="O10" s="40">
        <f>IFERROR(INDEX(REPORT_DATA_BY_ZONE_MONTH!$A:$AG,$N10,MATCH(O$2,REPORT_DATA_BY_ZONE_MONTH!$A$1:$AG$1,0)), "")</f>
        <v>2</v>
      </c>
      <c r="P10" s="40">
        <v>4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</row>
    <row r="11" spans="1:24">
      <c r="A11" s="53" t="s">
        <v>50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2015:10:0:0:ZHUNAN</v>
      </c>
      <c r="F11" s="53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3">
        <f>MATCH($E11,REPORT_DATA_BY_ZONE_MONTH!$A:$A, 0)</f>
        <v>222</v>
      </c>
      <c r="O11" s="40">
        <f>IFERROR(INDEX(REPORT_DATA_BY_ZONE_MONTH!$A:$AG,$N11,MATCH(O$2,REPORT_DATA_BY_ZONE_MONTH!$A$1:$AG$1,0)), "")</f>
        <v>0</v>
      </c>
      <c r="P11" s="40">
        <v>4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</row>
    <row r="12" spans="1:24">
      <c r="A12" s="53" t="s">
        <v>50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2015:11:0:0:ZHUNAN</v>
      </c>
      <c r="F12" s="53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3">
        <f>MATCH($E12,REPORT_DATA_BY_ZONE_MONTH!$A:$A, 0)</f>
        <v>221</v>
      </c>
      <c r="O12" s="40">
        <f>IFERROR(INDEX(REPORT_DATA_BY_ZONE_MONTH!$A:$AG,$N12,MATCH(O$2,REPORT_DATA_BY_ZONE_MONTH!$A$1:$AG$1,0)), "")</f>
        <v>1</v>
      </c>
      <c r="P12" s="40">
        <v>4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</row>
    <row r="13" spans="1:24">
      <c r="A13" s="53" t="s">
        <v>50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2015:12:0:0:ZHUNAN</v>
      </c>
      <c r="F13" s="53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3">
        <f>MATCH($E13,REPORT_DATA_BY_ZONE_MONTH!$A:$A, 0)</f>
        <v>220</v>
      </c>
      <c r="O13" s="40">
        <f>IFERROR(INDEX(REPORT_DATA_BY_ZONE_MONTH!$A:$AG,$N13,MATCH(O$2,REPORT_DATA_BY_ZONE_MONTH!$A$1:$AG$1,0)), "")</f>
        <v>1</v>
      </c>
      <c r="P13" s="40">
        <v>4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50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2016:1:0:0:ZHUNAN</v>
      </c>
      <c r="F14" s="53" t="e">
        <f>MATCH($E14,BAPTISM_SOURCE_ZONE_MONTH!$A:$A, 0)</f>
        <v>#N/A</v>
      </c>
      <c r="G14" s="11" t="str">
        <f>IFERROR(INDEX(BAPTISM_SOURCE_ZONE_MONTH!$A:$Z,ZHUNAN_GRAPH_DATA!$F14,MATCH(G$2,BAPTISM_SOURCE_ZONE_MONTH!$A$1:$Z$1,0)),"")</f>
        <v/>
      </c>
      <c r="H14" s="11" t="str">
        <f>IFERROR(INDEX(BAPTISM_SOURCE_ZONE_MONTH!$A:$Z,ZHUNAN_GRAPH_DATA!$F14,MATCH(H$2,BAPTISM_SOURCE_ZONE_MONTH!$A$1:$Z$1,0)),"")</f>
        <v/>
      </c>
      <c r="I14" s="11" t="str">
        <f>IFERROR(INDEX(BAPTISM_SOURCE_ZONE_MONTH!$A:$Z,ZHUNAN_GRAPH_DATA!$F14,MATCH(I$2,BAPTISM_SOURCE_ZONE_MONTH!$A$1:$Z$1,0)),"")</f>
        <v/>
      </c>
      <c r="J14" s="11" t="str">
        <f>IFERROR(INDEX(BAPTISM_SOURCE_ZONE_MONTH!$A:$Z,ZHUNAN_GRAPH_DATA!$F14,MATCH(J$2,BAPTISM_SOURCE_ZONE_MONTH!$A$1:$Z$1,0)),"")</f>
        <v/>
      </c>
      <c r="K14" s="11" t="str">
        <f>IFERROR(INDEX(BAPTISM_SOURCE_ZONE_MONTH!$A:$Z,ZHUNAN_GRAPH_DATA!$F14,MATCH(K$2,BAPTISM_SOURCE_ZONE_MONTH!$A$1:$Z$1,0)),"")</f>
        <v/>
      </c>
      <c r="L14" s="11" t="str">
        <f>IFERROR(INDEX(BAPTISM_SOURCE_ZONE_MONTH!$A:$Z,ZHUNAN_GRAPH_DATA!$F14,MATCH(L$2,BAPTISM_SOURCE_ZONE_MONTH!$A$1:$Z$1,0)),"")</f>
        <v/>
      </c>
      <c r="N14" s="53">
        <f>MATCH($E14,REPORT_DATA_BY_ZONE_MONTH!$A:$A, 0)</f>
        <v>12</v>
      </c>
      <c r="O14" s="40">
        <f>IFERROR(INDEX(REPORT_DATA_BY_ZONE_MONTH!$A:$AG,$N14,MATCH(O$2,REPORT_DATA_BY_ZONE_MONTH!$A$1:$AG$1,0)), "")</f>
        <v>3</v>
      </c>
      <c r="P14" s="40">
        <v>4</v>
      </c>
      <c r="Q14" s="40">
        <f>IFERROR(INDEX(REPORT_DATA_BY_ZONE_MONTH!$A:$AG,$N14,MATCH(Q$2,REPORT_DATA_BY_ZONE_MONTH!$A$1:$AG$1,0)), "")</f>
        <v>87</v>
      </c>
      <c r="R14" s="40">
        <f t="shared" si="3"/>
        <v>168</v>
      </c>
      <c r="S14" s="40">
        <f>IFERROR(INDEX(REPORT_DATA_BY_ZONE_MONTH!$A:$AG,$N14,MATCH(S$2,REPORT_DATA_BY_ZONE_MONTH!$A$1:$AG$1,0)), "")</f>
        <v>25</v>
      </c>
      <c r="T14" s="40">
        <f t="shared" si="4"/>
        <v>84</v>
      </c>
      <c r="U14" s="40">
        <f>IFERROR(INDEX(REPORT_DATA_BY_ZONE_MONTH!$A:$AG,$N14,MATCH(U$2,REPORT_DATA_BY_ZONE_MONTH!$A$1:$AG$1,0)), "")</f>
        <v>73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50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2016:2:0:0:ZHUNAN</v>
      </c>
      <c r="F15" s="53">
        <f>MATCH($E15,BAPTISM_SOURCE_ZONE_MONTH!$A:$A, 0)</f>
        <v>4</v>
      </c>
      <c r="G15" s="11">
        <f>IFERROR(INDEX(BAPTISM_SOURCE_ZONE_MONTH!$A:$Z,ZHUNAN_GRAPH_DATA!$F15,MATCH(G$2,BAPTISM_SOURCE_ZONE_MONTH!$A$1:$Z$1,0)),"")</f>
        <v>0</v>
      </c>
      <c r="H15" s="11">
        <f>IFERROR(INDEX(BAPTISM_SOURCE_ZONE_MONTH!$A:$Z,ZHUNAN_GRAPH_DATA!$F15,MATCH(H$2,BAPTISM_SOURCE_ZONE_MONTH!$A$1:$Z$1,0)),"")</f>
        <v>0</v>
      </c>
      <c r="I15" s="11">
        <f>IFERROR(INDEX(BAPTISM_SOURCE_ZONE_MONTH!$A:$Z,ZHUNAN_GRAPH_DATA!$F15,MATCH(I$2,BAPTISM_SOURCE_ZONE_MONTH!$A$1:$Z$1,0)),"")</f>
        <v>0</v>
      </c>
      <c r="J15" s="11">
        <f>IFERROR(INDEX(BAPTISM_SOURCE_ZONE_MONTH!$A:$Z,ZHUNAN_GRAPH_DATA!$F15,MATCH(J$2,BAPTISM_SOURCE_ZONE_MONTH!$A$1:$Z$1,0)),"")</f>
        <v>0</v>
      </c>
      <c r="K15" s="11">
        <f>IFERROR(INDEX(BAPTISM_SOURCE_ZONE_MONTH!$A:$Z,ZHUNAN_GRAPH_DATA!$F15,MATCH(K$2,BAPTISM_SOURCE_ZONE_MONTH!$A$1:$Z$1,0)),"")</f>
        <v>0</v>
      </c>
      <c r="L15" s="11">
        <f>IFERROR(INDEX(BAPTISM_SOURCE_ZONE_MONTH!$A:$Z,ZHUNAN_GRAPH_DATA!$F15,MATCH(L$2,BAPTISM_SOURCE_ZONE_MONTH!$A$1:$Z$1,0)),"")</f>
        <v>0</v>
      </c>
      <c r="N15" s="53">
        <f>MATCH($E15,REPORT_DATA_BY_ZONE_MONTH!$A:$A, 0)</f>
        <v>23</v>
      </c>
      <c r="O15" s="40">
        <f>IFERROR(INDEX(REPORT_DATA_BY_ZONE_MONTH!$A:$AG,$N15,MATCH(O$2,REPORT_DATA_BY_ZONE_MONTH!$A$1:$AG$1,0)), "")</f>
        <v>2</v>
      </c>
      <c r="P15" s="40">
        <v>4</v>
      </c>
      <c r="Q15" s="40">
        <f>IFERROR(INDEX(REPORT_DATA_BY_ZONE_MONTH!$A:$AG,$N15,MATCH(Q$2,REPORT_DATA_BY_ZONE_MONTH!$A$1:$AG$1,0)), "")</f>
        <v>35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44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4">
      <c r="A16" s="53" t="s">
        <v>50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24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2</v>
      </c>
      <c r="G22" s="8">
        <f>ZHUNAN!D3</f>
        <v>805</v>
      </c>
      <c r="H22" s="8">
        <f>ZHUNAN!G5</f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B1" zoomScaleNormal="100" zoomScaleSheetLayoutView="115" workbookViewId="0">
      <selection activeCell="X13" sqref="X1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845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886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873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863</v>
      </c>
      <c r="B9" s="64" t="s">
        <v>874</v>
      </c>
      <c r="C9" s="4" t="s">
        <v>887</v>
      </c>
      <c r="D9" s="4" t="s">
        <v>888</v>
      </c>
      <c r="E9" s="4" t="str">
        <f>CONCATENATE(YEAR,":",MONTH,":",WEEK,":",DAY,":",$A9)</f>
        <v>2016:2:2:7:XINZHU_3_E</v>
      </c>
      <c r="F9" s="4">
        <f>MATCH($E9,REPORT_DATA_BY_COMP!$A:$A,0)</f>
        <v>465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864</v>
      </c>
      <c r="B10" s="64" t="s">
        <v>875</v>
      </c>
      <c r="C10" s="4" t="s">
        <v>889</v>
      </c>
      <c r="D10" s="4" t="s">
        <v>890</v>
      </c>
      <c r="E10" s="4" t="str">
        <f>CONCATENATE(YEAR,":",MONTH,":",WEEK,":",DAY,":",$A10)</f>
        <v>2016:2:2:7:XINZHU_1_E</v>
      </c>
      <c r="F10" s="4">
        <f>MATCH($E10,REPORT_DATA_BY_COMP!$A:$A,0)</f>
        <v>463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865</v>
      </c>
      <c r="B11" s="64" t="s">
        <v>876</v>
      </c>
      <c r="C11" s="4" t="s">
        <v>891</v>
      </c>
      <c r="D11" s="4" t="s">
        <v>892</v>
      </c>
      <c r="E11" s="4" t="str">
        <f>CONCATENATE(YEAR,":",MONTH,":",WEEK,":",DAY,":",$A11)</f>
        <v>2016:2:2:7:XINZHU_1_S</v>
      </c>
      <c r="F11" s="4">
        <f>MATCH($E11,REPORT_DATA_BY_COMP!$A:$A,0)</f>
        <v>464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3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8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6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866</v>
      </c>
      <c r="B12" s="64" t="s">
        <v>877</v>
      </c>
      <c r="C12" s="4" t="s">
        <v>893</v>
      </c>
      <c r="D12" s="4" t="s">
        <v>894</v>
      </c>
      <c r="E12" s="4" t="str">
        <f>CONCATENATE(YEAR,":",MONTH,":",WEEK,":",DAY,":",$A12)</f>
        <v>2016:2:2:7:XINZHU_3_S</v>
      </c>
      <c r="F12" s="4">
        <f>MATCH($E12,REPORT_DATA_BY_COMP!$A:$A,0)</f>
        <v>466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18</v>
      </c>
      <c r="R12" s="11">
        <f>IFERROR(INDEX(REPORT_DATA_BY_COMP!$A:$AH,$F12,MATCH(R$7,REPORT_DATA_BY_COMP!$A$1:$AH$1,0)), "")</f>
        <v>5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2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2"/>
      <c r="D13" s="12"/>
      <c r="E13" s="12">
        <f>SUM(E9:E10)</f>
        <v>0</v>
      </c>
      <c r="F13" s="12">
        <f>SUM(F9:F10)</f>
        <v>928</v>
      </c>
      <c r="G13" s="12">
        <f>SUM(G9:G12)</f>
        <v>0</v>
      </c>
      <c r="H13" s="12">
        <f t="shared" ref="H13:V13" si="0">SUM(H9:H12)</f>
        <v>2</v>
      </c>
      <c r="I13" s="12">
        <f t="shared" si="0"/>
        <v>5</v>
      </c>
      <c r="J13" s="12">
        <f t="shared" si="0"/>
        <v>9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20</v>
      </c>
      <c r="O13" s="12">
        <f t="shared" si="0"/>
        <v>9</v>
      </c>
      <c r="P13" s="12">
        <f t="shared" si="0"/>
        <v>10</v>
      </c>
      <c r="Q13" s="12">
        <f t="shared" si="0"/>
        <v>48</v>
      </c>
      <c r="R13" s="12">
        <f t="shared" si="0"/>
        <v>20</v>
      </c>
      <c r="S13" s="12">
        <f t="shared" si="0"/>
        <v>1</v>
      </c>
      <c r="T13" s="12">
        <f t="shared" si="0"/>
        <v>15</v>
      </c>
      <c r="U13" s="12">
        <f t="shared" si="0"/>
        <v>4</v>
      </c>
      <c r="V13" s="12">
        <f t="shared" si="0"/>
        <v>0</v>
      </c>
    </row>
    <row r="14" spans="1:22">
      <c r="A14" s="22"/>
      <c r="B14" s="13" t="s">
        <v>878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867</v>
      </c>
      <c r="B15" s="64" t="s">
        <v>879</v>
      </c>
      <c r="C15" s="4" t="s">
        <v>895</v>
      </c>
      <c r="D15" s="4" t="s">
        <v>896</v>
      </c>
      <c r="E15" s="4" t="str">
        <f>CONCATENATE(YEAR,":",MONTH,":",WEEK,":",DAY,":",$A15)</f>
        <v>2016:2:2:7:ZHUDONG_E</v>
      </c>
      <c r="F15" s="4">
        <f>MATCH($E15,REPORT_DATA_BY_COMP!$A:$A,0)</f>
        <v>485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868</v>
      </c>
      <c r="B16" s="64" t="s">
        <v>880</v>
      </c>
      <c r="C16" s="4" t="s">
        <v>897</v>
      </c>
      <c r="D16" s="4" t="s">
        <v>898</v>
      </c>
      <c r="E16" s="4" t="str">
        <f>CONCATENATE(YEAR,":",MONTH,":",WEEK,":",DAY,":",$A16)</f>
        <v>2016:2:2:7:ZHUDONG_S</v>
      </c>
      <c r="F16" s="4">
        <f>MATCH($E16,REPORT_DATA_BY_COMP!$A:$A,0)</f>
        <v>486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1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3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14</v>
      </c>
      <c r="Q16" s="11">
        <f>IFERROR(INDEX(REPORT_DATA_BY_COMP!$A:$AH,$F16,MATCH(Q$7,REPORT_DATA_BY_COMP!$A$1:$AH$1,0)), "")</f>
        <v>6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22"/>
      <c r="B17" s="9" t="s">
        <v>22</v>
      </c>
      <c r="C17" s="10"/>
      <c r="D17" s="10"/>
      <c r="E17" s="10"/>
      <c r="F17" s="10"/>
      <c r="G17" s="12">
        <f>SUM(G15:G16)</f>
        <v>1</v>
      </c>
      <c r="H17" s="12">
        <f t="shared" ref="H17:V17" si="1">SUM(H15:H16)</f>
        <v>0</v>
      </c>
      <c r="I17" s="12">
        <f t="shared" si="1"/>
        <v>2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7</v>
      </c>
      <c r="O17" s="12">
        <f t="shared" si="1"/>
        <v>3</v>
      </c>
      <c r="P17" s="12">
        <f t="shared" si="1"/>
        <v>17</v>
      </c>
      <c r="Q17" s="12">
        <f t="shared" si="1"/>
        <v>10</v>
      </c>
      <c r="R17" s="12">
        <f t="shared" si="1"/>
        <v>3</v>
      </c>
      <c r="S17" s="12">
        <f t="shared" si="1"/>
        <v>2</v>
      </c>
      <c r="T17" s="12">
        <f t="shared" si="1"/>
        <v>11</v>
      </c>
      <c r="U17" s="12">
        <f t="shared" si="1"/>
        <v>4</v>
      </c>
      <c r="V17" s="12">
        <f t="shared" si="1"/>
        <v>0</v>
      </c>
    </row>
    <row r="18" spans="1:22">
      <c r="A18" s="22"/>
      <c r="B18" s="5" t="s">
        <v>881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7" t="s">
        <v>869</v>
      </c>
      <c r="B19" s="64" t="s">
        <v>882</v>
      </c>
      <c r="C19" s="4" t="s">
        <v>899</v>
      </c>
      <c r="D19" s="4" t="s">
        <v>900</v>
      </c>
      <c r="E19" s="4" t="str">
        <f>CONCATENATE(YEAR,":",MONTH,":",WEEK,":",DAY,":",$A19)</f>
        <v>2016:2:2:7:ZHUBEI_3_E</v>
      </c>
      <c r="F19" s="4">
        <f>MATCH($E19,REPORT_DATA_BY_COMP!$A:$A,0)</f>
        <v>484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4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4</v>
      </c>
      <c r="P19" s="11">
        <f>IFERROR(INDEX(REPORT_DATA_BY_COMP!$A:$AH,$F19,MATCH(P$7,REPORT_DATA_BY_COMP!$A$1:$AH$1,0)), "")</f>
        <v>4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2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2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870</v>
      </c>
      <c r="B20" s="64" t="s">
        <v>883</v>
      </c>
      <c r="C20" s="4" t="s">
        <v>901</v>
      </c>
      <c r="D20" s="4" t="s">
        <v>902</v>
      </c>
      <c r="E20" s="4" t="str">
        <f>CONCATENATE(YEAR,":",MONTH,":",WEEK,":",DAY,":",$A20)</f>
        <v>2016:2:2:7:ZHUBEI_2_E</v>
      </c>
      <c r="F20" s="4">
        <f>MATCH($E20,REPORT_DATA_BY_COMP!$A:$A,0)</f>
        <v>482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6</v>
      </c>
      <c r="Q20" s="11">
        <f>IFERROR(INDEX(REPORT_DATA_BY_COMP!$A:$AH,$F20,MATCH(Q$7,REPORT_DATA_BY_COMP!$A$1:$AH$1,0)), "")</f>
        <v>7</v>
      </c>
      <c r="R20" s="11">
        <f>IFERROR(INDEX(REPORT_DATA_BY_COMP!$A:$AH,$F20,MATCH(R$7,REPORT_DATA_BY_COMP!$A$1:$AH$1,0)), "")</f>
        <v>1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2</v>
      </c>
      <c r="V20" s="11">
        <f>IFERROR(INDEX(REPORT_DATA_BY_COMP!$A:$AH,$F20,MATCH(V$7,REPORT_DATA_BY_COMP!$A$1:$AH$1,0)), "")</f>
        <v>1</v>
      </c>
    </row>
    <row r="21" spans="1:22">
      <c r="A21" s="27" t="s">
        <v>871</v>
      </c>
      <c r="B21" s="64" t="s">
        <v>884</v>
      </c>
      <c r="C21" s="4" t="s">
        <v>903</v>
      </c>
      <c r="D21" s="4" t="s">
        <v>904</v>
      </c>
      <c r="E21" s="4" t="str">
        <f>CONCATENATE(YEAR,":",MONTH,":",WEEK,":",DAY,":",$A21)</f>
        <v>2016:2:2:7:ZHUBEI_2_S</v>
      </c>
      <c r="F21" s="4">
        <f>MATCH($E21,REPORT_DATA_BY_COMP!$A:$A,0)</f>
        <v>483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2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6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4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872</v>
      </c>
      <c r="B22" s="64" t="s">
        <v>885</v>
      </c>
      <c r="C22" s="4" t="s">
        <v>905</v>
      </c>
      <c r="D22" s="4" t="s">
        <v>906</v>
      </c>
      <c r="E22" s="4" t="str">
        <f>CONCATENATE(YEAR,":",MONTH,":",WEEK,":",DAY,":",$A22)</f>
        <v>2016:2:2:7:ZHUBEI_1_S</v>
      </c>
      <c r="F22" s="4">
        <f>MATCH($E22,REPORT_DATA_BY_COMP!$A:$A,0)</f>
        <v>481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1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5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1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/>
      <c r="B23" s="9" t="s">
        <v>22</v>
      </c>
      <c r="C23" s="10"/>
      <c r="D23" s="10"/>
      <c r="E23" s="12">
        <f>SUM(E19:E20)</f>
        <v>0</v>
      </c>
      <c r="F23" s="12">
        <f>SUM(F19:F20)</f>
        <v>966</v>
      </c>
      <c r="G23" s="12">
        <f>SUM(G19:G22)</f>
        <v>1</v>
      </c>
      <c r="H23" s="12">
        <f t="shared" ref="H23:V23" si="2">SUM(H19:H22)</f>
        <v>2</v>
      </c>
      <c r="I23" s="12">
        <f t="shared" si="2"/>
        <v>5</v>
      </c>
      <c r="J23" s="12">
        <f t="shared" si="2"/>
        <v>9</v>
      </c>
      <c r="K23" s="12">
        <f t="shared" si="2"/>
        <v>1</v>
      </c>
      <c r="L23" s="12">
        <f t="shared" si="2"/>
        <v>0</v>
      </c>
      <c r="M23" s="12">
        <f t="shared" si="2"/>
        <v>0</v>
      </c>
      <c r="N23" s="12">
        <f t="shared" si="2"/>
        <v>17</v>
      </c>
      <c r="O23" s="12">
        <f t="shared" si="2"/>
        <v>6</v>
      </c>
      <c r="P23" s="12">
        <f t="shared" si="2"/>
        <v>17</v>
      </c>
      <c r="Q23" s="12">
        <f t="shared" si="2"/>
        <v>28</v>
      </c>
      <c r="R23" s="12">
        <f t="shared" si="2"/>
        <v>11</v>
      </c>
      <c r="S23" s="12">
        <f t="shared" si="2"/>
        <v>1</v>
      </c>
      <c r="T23" s="12">
        <f t="shared" si="2"/>
        <v>11</v>
      </c>
      <c r="U23" s="12">
        <f t="shared" si="2"/>
        <v>6</v>
      </c>
      <c r="V23" s="12">
        <f t="shared" si="2"/>
        <v>1</v>
      </c>
    </row>
    <row r="24" spans="1:2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0"/>
    </row>
    <row r="25" spans="1:22">
      <c r="B25" s="13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>
      <c r="A26" s="8" t="s">
        <v>49</v>
      </c>
      <c r="B26" s="30" t="s">
        <v>42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1</v>
      </c>
      <c r="H26" s="11">
        <f>IFERROR(INDEX(REPORT_DATA_BY_ZONE!$A:$AG,$F26,MATCH(H$7,REPORT_DATA_BY_ZONE!$A$1:$AG$1,0)), "")</f>
        <v>3</v>
      </c>
      <c r="I26" s="11">
        <f>IFERROR(INDEX(REPORT_DATA_BY_ZONE!$A:$AG,$F26,MATCH(I$7,REPORT_DATA_BY_ZONE!$A$1:$AG$1,0)), "")</f>
        <v>18</v>
      </c>
      <c r="J26" s="11">
        <f>IFERROR(INDEX(REPORT_DATA_BY_ZONE!$A:$AG,$F26,MATCH(J$7,REPORT_DATA_BY_ZONE!$A$1:$AG$1,0)), "")</f>
        <v>22</v>
      </c>
      <c r="K26" s="11">
        <f>IFERROR(INDEX(REPORT_DATA_BY_ZONE!$A:$AG,$F26,MATCH(K$7,REPORT_DATA_BY_ZONE!$A$1:$AG$1,0)), "")</f>
        <v>0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51</v>
      </c>
      <c r="O26" s="19">
        <f>IFERROR(INDEX(REPORT_DATA_BY_ZONE!$A:$AG,$F26,MATCH(O$7,REPORT_DATA_BY_ZONE!$A$1:$AG$1,0)), "")</f>
        <v>12</v>
      </c>
      <c r="P26" s="19">
        <f>IFERROR(INDEX(REPORT_DATA_BY_ZONE!$A:$AG,$F26,MATCH(P$7,REPORT_DATA_BY_ZONE!$A$1:$AG$1,0)), "")</f>
        <v>58</v>
      </c>
      <c r="Q26" s="19">
        <f>IFERROR(INDEX(REPORT_DATA_BY_ZONE!$A:$AG,$F26,MATCH(Q$7,REPORT_DATA_BY_ZONE!$A$1:$AG$1,0)), "")</f>
        <v>126</v>
      </c>
      <c r="R26" s="19">
        <f>IFERROR(INDEX(REPORT_DATA_BY_ZONE!$A:$AG,$F26,MATCH(R$7,REPORT_DATA_BY_ZONE!$A$1:$AG$1,0)), "")</f>
        <v>51</v>
      </c>
      <c r="S26" s="19">
        <f>IFERROR(INDEX(REPORT_DATA_BY_ZONE!$A:$AG,$F26,MATCH(S$7,REPORT_DATA_BY_ZONE!$A$1:$AG$1,0)), "")</f>
        <v>0</v>
      </c>
      <c r="T26" s="19">
        <f>IFERROR(INDEX(REPORT_DATA_BY_ZONE!$A:$AG,$F26,MATCH(T$7,REPORT_DATA_BY_ZONE!$A$1:$AG$1,0)), "")</f>
        <v>44</v>
      </c>
      <c r="U26" s="19">
        <f>IFERROR(INDEX(REPORT_DATA_BY_ZONE!$A:$AG,$F26,MATCH(U$7,REPORT_DATA_BY_ZONE!$A$1:$AG$1,0)), "")</f>
        <v>13</v>
      </c>
      <c r="V26" s="19">
        <f>IFERROR(INDEX(REPORT_DATA_BY_ZONE!$A:$AG,$F26,MATCH(V$7,REPORT_DATA_BY_ZONE!$A$1:$AG$1,0)), "")</f>
        <v>0</v>
      </c>
    </row>
    <row r="27" spans="1:22">
      <c r="A27" s="8" t="s">
        <v>49</v>
      </c>
      <c r="B27" s="30" t="s">
        <v>43</v>
      </c>
      <c r="C27" s="14"/>
      <c r="D27" s="14"/>
      <c r="E27" s="14" t="str">
        <f>CONCATENATE(YEAR,":",MONTH,":2:",WEEKLY_REPORT_DAY,":", $A27)</f>
        <v>2016:2:2:7:XINZHU</v>
      </c>
      <c r="F27" s="14">
        <f>MATCH($E27,REPORT_DATA_BY_ZONE!$A:$A, 0)</f>
        <v>55</v>
      </c>
      <c r="G27" s="11">
        <f>IFERROR(INDEX(REPORT_DATA_BY_ZONE!$A:$AG,$F27,MATCH(G$7,REPORT_DATA_BY_ZONE!$A$1:$AG$1,0)), "")</f>
        <v>2</v>
      </c>
      <c r="H27" s="11">
        <f>IFERROR(INDEX(REPORT_DATA_BY_ZONE!$A:$AG,$F27,MATCH(H$7,REPORT_DATA_BY_ZONE!$A$1:$AG$1,0)), "")</f>
        <v>4</v>
      </c>
      <c r="I27" s="11">
        <f>IFERROR(INDEX(REPORT_DATA_BY_ZONE!$A:$AG,$F27,MATCH(I$7,REPORT_DATA_BY_ZONE!$A$1:$AG$1,0)), "")</f>
        <v>12</v>
      </c>
      <c r="J27" s="11">
        <f>IFERROR(INDEX(REPORT_DATA_BY_ZONE!$A:$AG,$F27,MATCH(J$7,REPORT_DATA_BY_ZONE!$A$1:$AG$1,0)), "")</f>
        <v>22</v>
      </c>
      <c r="K27" s="11">
        <f>IFERROR(INDEX(REPORT_DATA_BY_ZONE!$A:$AG,$F27,MATCH(K$7,REPORT_DATA_BY_ZONE!$A$1:$AG$1,0)), "")</f>
        <v>3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44</v>
      </c>
      <c r="O27" s="19">
        <f>IFERROR(INDEX(REPORT_DATA_BY_ZONE!$A:$AG,$F27,MATCH(O$7,REPORT_DATA_BY_ZONE!$A$1:$AG$1,0)), "")</f>
        <v>18</v>
      </c>
      <c r="P27" s="19">
        <f>IFERROR(INDEX(REPORT_DATA_BY_ZONE!$A:$AG,$F27,MATCH(P$7,REPORT_DATA_BY_ZONE!$A$1:$AG$1,0)), "")</f>
        <v>44</v>
      </c>
      <c r="Q27" s="19">
        <f>IFERROR(INDEX(REPORT_DATA_BY_ZONE!$A:$AG,$F27,MATCH(Q$7,REPORT_DATA_BY_ZONE!$A$1:$AG$1,0)), "")</f>
        <v>86</v>
      </c>
      <c r="R27" s="19">
        <f>IFERROR(INDEX(REPORT_DATA_BY_ZONE!$A:$AG,$F27,MATCH(R$7,REPORT_DATA_BY_ZONE!$A$1:$AG$1,0)), "")</f>
        <v>34</v>
      </c>
      <c r="S27" s="19">
        <f>IFERROR(INDEX(REPORT_DATA_BY_ZONE!$A:$AG,$F27,MATCH(S$7,REPORT_DATA_BY_ZONE!$A$1:$AG$1,0)), "")</f>
        <v>4</v>
      </c>
      <c r="T27" s="19">
        <f>IFERROR(INDEX(REPORT_DATA_BY_ZONE!$A:$AG,$F27,MATCH(T$7,REPORT_DATA_BY_ZONE!$A$1:$AG$1,0)), "")</f>
        <v>37</v>
      </c>
      <c r="U27" s="19">
        <f>IFERROR(INDEX(REPORT_DATA_BY_ZONE!$A:$AG,$F27,MATCH(U$7,REPORT_DATA_BY_ZONE!$A$1:$AG$1,0)), "")</f>
        <v>14</v>
      </c>
      <c r="V27" s="19">
        <f>IFERROR(INDEX(REPORT_DATA_BY_ZONE!$A:$AG,$F27,MATCH(V$7,REPORT_DATA_BY_ZONE!$A$1:$AG$1,0)), "")</f>
        <v>1</v>
      </c>
    </row>
    <row r="28" spans="1:22">
      <c r="A28" s="8" t="s">
        <v>49</v>
      </c>
      <c r="B28" s="30" t="s">
        <v>44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A29" s="8" t="s">
        <v>49</v>
      </c>
      <c r="B29" s="30" t="s">
        <v>45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49</v>
      </c>
      <c r="B30" s="30" t="s">
        <v>46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B31" s="18" t="s">
        <v>22</v>
      </c>
      <c r="C31" s="15"/>
      <c r="D31" s="15"/>
      <c r="E31" s="15"/>
      <c r="F31" s="15"/>
      <c r="G31" s="20">
        <f>SUM(G26:G30)</f>
        <v>3</v>
      </c>
      <c r="H31" s="20">
        <f t="shared" ref="H31:V31" si="3">SUM(H26:H30)</f>
        <v>7</v>
      </c>
      <c r="I31" s="20">
        <f t="shared" si="3"/>
        <v>30</v>
      </c>
      <c r="J31" s="20">
        <f t="shared" si="3"/>
        <v>44</v>
      </c>
      <c r="K31" s="20">
        <f t="shared" si="3"/>
        <v>3</v>
      </c>
      <c r="L31" s="20">
        <f t="shared" si="3"/>
        <v>0</v>
      </c>
      <c r="M31" s="20">
        <f t="shared" si="3"/>
        <v>0</v>
      </c>
      <c r="N31" s="20">
        <f t="shared" si="3"/>
        <v>95</v>
      </c>
      <c r="O31" s="20">
        <f t="shared" si="3"/>
        <v>30</v>
      </c>
      <c r="P31" s="20">
        <f t="shared" si="3"/>
        <v>102</v>
      </c>
      <c r="Q31" s="20">
        <f t="shared" si="3"/>
        <v>212</v>
      </c>
      <c r="R31" s="20">
        <f t="shared" si="3"/>
        <v>85</v>
      </c>
      <c r="S31" s="20">
        <f t="shared" si="3"/>
        <v>4</v>
      </c>
      <c r="T31" s="20">
        <f t="shared" si="3"/>
        <v>81</v>
      </c>
      <c r="U31" s="20">
        <f t="shared" si="3"/>
        <v>27</v>
      </c>
      <c r="V31" s="20">
        <f t="shared" si="3"/>
        <v>1</v>
      </c>
    </row>
    <row r="34" spans="6:7">
      <c r="F34" s="3"/>
      <c r="G34" s="3"/>
    </row>
    <row r="35" spans="6:7">
      <c r="F35" s="3"/>
      <c r="G35" s="3"/>
    </row>
    <row r="36" spans="6:7">
      <c r="F36" s="3"/>
      <c r="G36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726" priority="160" operator="lessThan">
      <formula>0.5</formula>
    </cfRule>
    <cfRule type="cellIs" dxfId="725" priority="161" operator="greaterThan">
      <formula>0.5</formula>
    </cfRule>
  </conditionalFormatting>
  <conditionalFormatting sqref="N9:N10">
    <cfRule type="cellIs" dxfId="724" priority="158" operator="lessThan">
      <formula>4.5</formula>
    </cfRule>
    <cfRule type="cellIs" dxfId="723" priority="159" operator="greaterThan">
      <formula>5.5</formula>
    </cfRule>
  </conditionalFormatting>
  <conditionalFormatting sqref="O9:O10">
    <cfRule type="cellIs" dxfId="722" priority="156" operator="lessThan">
      <formula>1.5</formula>
    </cfRule>
    <cfRule type="cellIs" dxfId="721" priority="157" operator="greaterThan">
      <formula>2.5</formula>
    </cfRule>
  </conditionalFormatting>
  <conditionalFormatting sqref="P9:P10">
    <cfRule type="cellIs" dxfId="720" priority="154" operator="lessThan">
      <formula>4.5</formula>
    </cfRule>
    <cfRule type="cellIs" dxfId="719" priority="155" operator="greaterThan">
      <formula>7.5</formula>
    </cfRule>
  </conditionalFormatting>
  <conditionalFormatting sqref="R9:S10">
    <cfRule type="cellIs" dxfId="718" priority="152" operator="lessThan">
      <formula>2.5</formula>
    </cfRule>
    <cfRule type="cellIs" dxfId="717" priority="153" operator="greaterThan">
      <formula>4.5</formula>
    </cfRule>
  </conditionalFormatting>
  <conditionalFormatting sqref="T9:T10">
    <cfRule type="cellIs" dxfId="716" priority="150" operator="lessThan">
      <formula>2.5</formula>
    </cfRule>
    <cfRule type="cellIs" dxfId="715" priority="151" operator="greaterThan">
      <formula>4.5</formula>
    </cfRule>
  </conditionalFormatting>
  <conditionalFormatting sqref="U9:U10">
    <cfRule type="cellIs" dxfId="714" priority="149" operator="greaterThan">
      <formula>1.5</formula>
    </cfRule>
  </conditionalFormatting>
  <conditionalFormatting sqref="M10">
    <cfRule type="cellIs" dxfId="713" priority="147" operator="lessThan">
      <formula>0.5</formula>
    </cfRule>
    <cfRule type="cellIs" dxfId="712" priority="148" operator="greaterThan">
      <formula>0.5</formula>
    </cfRule>
  </conditionalFormatting>
  <conditionalFormatting sqref="N10">
    <cfRule type="cellIs" dxfId="711" priority="145" operator="lessThan">
      <formula>4.5</formula>
    </cfRule>
    <cfRule type="cellIs" dxfId="710" priority="146" operator="greaterThan">
      <formula>5.5</formula>
    </cfRule>
  </conditionalFormatting>
  <conditionalFormatting sqref="O10">
    <cfRule type="cellIs" dxfId="709" priority="143" operator="lessThan">
      <formula>1.5</formula>
    </cfRule>
    <cfRule type="cellIs" dxfId="708" priority="144" operator="greaterThan">
      <formula>2.5</formula>
    </cfRule>
  </conditionalFormatting>
  <conditionalFormatting sqref="P10">
    <cfRule type="cellIs" dxfId="707" priority="141" operator="lessThan">
      <formula>4.5</formula>
    </cfRule>
    <cfRule type="cellIs" dxfId="706" priority="142" operator="greaterThan">
      <formula>7.5</formula>
    </cfRule>
  </conditionalFormatting>
  <conditionalFormatting sqref="R10:S10">
    <cfRule type="cellIs" dxfId="705" priority="139" operator="lessThan">
      <formula>2.5</formula>
    </cfRule>
    <cfRule type="cellIs" dxfId="704" priority="140" operator="greaterThan">
      <formula>4.5</formula>
    </cfRule>
  </conditionalFormatting>
  <conditionalFormatting sqref="T10">
    <cfRule type="cellIs" dxfId="703" priority="137" operator="lessThan">
      <formula>2.5</formula>
    </cfRule>
    <cfRule type="cellIs" dxfId="702" priority="138" operator="greaterThan">
      <formula>4.5</formula>
    </cfRule>
  </conditionalFormatting>
  <conditionalFormatting sqref="U10">
    <cfRule type="cellIs" dxfId="701" priority="136" operator="greaterThan">
      <formula>1.5</formula>
    </cfRule>
  </conditionalFormatting>
  <conditionalFormatting sqref="L9:V10">
    <cfRule type="expression" dxfId="700" priority="133">
      <formula>L9=""</formula>
    </cfRule>
  </conditionalFormatting>
  <conditionalFormatting sqref="S9:S10">
    <cfRule type="cellIs" dxfId="699" priority="134" operator="greaterThan">
      <formula>0.5</formula>
    </cfRule>
    <cfRule type="cellIs" dxfId="698" priority="135" operator="lessThan">
      <formula>0.5</formula>
    </cfRule>
  </conditionalFormatting>
  <conditionalFormatting sqref="L15:M16">
    <cfRule type="cellIs" dxfId="697" priority="131" operator="lessThan">
      <formula>0.5</formula>
    </cfRule>
    <cfRule type="cellIs" dxfId="696" priority="132" operator="greaterThan">
      <formula>0.5</formula>
    </cfRule>
  </conditionalFormatting>
  <conditionalFormatting sqref="N15:N16">
    <cfRule type="cellIs" dxfId="695" priority="129" operator="lessThan">
      <formula>4.5</formula>
    </cfRule>
    <cfRule type="cellIs" dxfId="694" priority="130" operator="greaterThan">
      <formula>5.5</formula>
    </cfRule>
  </conditionalFormatting>
  <conditionalFormatting sqref="O15:O16">
    <cfRule type="cellIs" dxfId="693" priority="127" operator="lessThan">
      <formula>1.5</formula>
    </cfRule>
    <cfRule type="cellIs" dxfId="692" priority="128" operator="greaterThan">
      <formula>2.5</formula>
    </cfRule>
  </conditionalFormatting>
  <conditionalFormatting sqref="P15:P16">
    <cfRule type="cellIs" dxfId="691" priority="125" operator="lessThan">
      <formula>4.5</formula>
    </cfRule>
    <cfRule type="cellIs" dxfId="690" priority="126" operator="greaterThan">
      <formula>7.5</formula>
    </cfRule>
  </conditionalFormatting>
  <conditionalFormatting sqref="R15:S16">
    <cfRule type="cellIs" dxfId="689" priority="123" operator="lessThan">
      <formula>2.5</formula>
    </cfRule>
    <cfRule type="cellIs" dxfId="688" priority="124" operator="greaterThan">
      <formula>4.5</formula>
    </cfRule>
  </conditionalFormatting>
  <conditionalFormatting sqref="T15:T16">
    <cfRule type="cellIs" dxfId="687" priority="121" operator="lessThan">
      <formula>2.5</formula>
    </cfRule>
    <cfRule type="cellIs" dxfId="686" priority="122" operator="greaterThan">
      <formula>4.5</formula>
    </cfRule>
  </conditionalFormatting>
  <conditionalFormatting sqref="U15:U16">
    <cfRule type="cellIs" dxfId="685" priority="120" operator="greaterThan">
      <formula>1.5</formula>
    </cfRule>
  </conditionalFormatting>
  <conditionalFormatting sqref="M16">
    <cfRule type="cellIs" dxfId="684" priority="118" operator="lessThan">
      <formula>0.5</formula>
    </cfRule>
    <cfRule type="cellIs" dxfId="683" priority="119" operator="greaterThan">
      <formula>0.5</formula>
    </cfRule>
  </conditionalFormatting>
  <conditionalFormatting sqref="N16">
    <cfRule type="cellIs" dxfId="682" priority="116" operator="lessThan">
      <formula>4.5</formula>
    </cfRule>
    <cfRule type="cellIs" dxfId="681" priority="117" operator="greaterThan">
      <formula>5.5</formula>
    </cfRule>
  </conditionalFormatting>
  <conditionalFormatting sqref="O16">
    <cfRule type="cellIs" dxfId="680" priority="114" operator="lessThan">
      <formula>1.5</formula>
    </cfRule>
    <cfRule type="cellIs" dxfId="679" priority="115" operator="greaterThan">
      <formula>2.5</formula>
    </cfRule>
  </conditionalFormatting>
  <conditionalFormatting sqref="P16">
    <cfRule type="cellIs" dxfId="678" priority="112" operator="lessThan">
      <formula>4.5</formula>
    </cfRule>
    <cfRule type="cellIs" dxfId="677" priority="113" operator="greaterThan">
      <formula>7.5</formula>
    </cfRule>
  </conditionalFormatting>
  <conditionalFormatting sqref="R16:S16">
    <cfRule type="cellIs" dxfId="676" priority="110" operator="lessThan">
      <formula>2.5</formula>
    </cfRule>
    <cfRule type="cellIs" dxfId="675" priority="111" operator="greaterThan">
      <formula>4.5</formula>
    </cfRule>
  </conditionalFormatting>
  <conditionalFormatting sqref="T16">
    <cfRule type="cellIs" dxfId="674" priority="108" operator="lessThan">
      <formula>2.5</formula>
    </cfRule>
    <cfRule type="cellIs" dxfId="673" priority="109" operator="greaterThan">
      <formula>4.5</formula>
    </cfRule>
  </conditionalFormatting>
  <conditionalFormatting sqref="U16">
    <cfRule type="cellIs" dxfId="672" priority="107" operator="greaterThan">
      <formula>1.5</formula>
    </cfRule>
  </conditionalFormatting>
  <conditionalFormatting sqref="L15:V16">
    <cfRule type="expression" dxfId="671" priority="104">
      <formula>L15=""</formula>
    </cfRule>
  </conditionalFormatting>
  <conditionalFormatting sqref="S15:S16">
    <cfRule type="cellIs" dxfId="670" priority="105" operator="greaterThan">
      <formula>0.5</formula>
    </cfRule>
    <cfRule type="cellIs" dxfId="669" priority="106" operator="lessThan">
      <formula>0.5</formula>
    </cfRule>
  </conditionalFormatting>
  <conditionalFormatting sqref="L11:M12">
    <cfRule type="cellIs" dxfId="668" priority="86" operator="lessThan">
      <formula>0.5</formula>
    </cfRule>
    <cfRule type="cellIs" dxfId="667" priority="87" operator="greaterThan">
      <formula>0.5</formula>
    </cfRule>
  </conditionalFormatting>
  <conditionalFormatting sqref="N11:N12">
    <cfRule type="cellIs" dxfId="666" priority="84" operator="lessThan">
      <formula>4.5</formula>
    </cfRule>
    <cfRule type="cellIs" dxfId="665" priority="85" operator="greaterThan">
      <formula>5.5</formula>
    </cfRule>
  </conditionalFormatting>
  <conditionalFormatting sqref="O11:O12">
    <cfRule type="cellIs" dxfId="664" priority="82" operator="lessThan">
      <formula>1.5</formula>
    </cfRule>
    <cfRule type="cellIs" dxfId="663" priority="83" operator="greaterThan">
      <formula>2.5</formula>
    </cfRule>
  </conditionalFormatting>
  <conditionalFormatting sqref="P11:P12">
    <cfRule type="cellIs" dxfId="662" priority="80" operator="lessThan">
      <formula>4.5</formula>
    </cfRule>
    <cfRule type="cellIs" dxfId="661" priority="81" operator="greaterThan">
      <formula>7.5</formula>
    </cfRule>
  </conditionalFormatting>
  <conditionalFormatting sqref="R11:S12">
    <cfRule type="cellIs" dxfId="660" priority="78" operator="lessThan">
      <formula>2.5</formula>
    </cfRule>
    <cfRule type="cellIs" dxfId="659" priority="79" operator="greaterThan">
      <formula>4.5</formula>
    </cfRule>
  </conditionalFormatting>
  <conditionalFormatting sqref="T11:T12">
    <cfRule type="cellIs" dxfId="658" priority="76" operator="lessThan">
      <formula>2.5</formula>
    </cfRule>
    <cfRule type="cellIs" dxfId="657" priority="77" operator="greaterThan">
      <formula>4.5</formula>
    </cfRule>
  </conditionalFormatting>
  <conditionalFormatting sqref="U11:U12">
    <cfRule type="cellIs" dxfId="656" priority="75" operator="greaterThan">
      <formula>1.5</formula>
    </cfRule>
  </conditionalFormatting>
  <conditionalFormatting sqref="M12">
    <cfRule type="cellIs" dxfId="655" priority="73" operator="lessThan">
      <formula>0.5</formula>
    </cfRule>
    <cfRule type="cellIs" dxfId="654" priority="74" operator="greaterThan">
      <formula>0.5</formula>
    </cfRule>
  </conditionalFormatting>
  <conditionalFormatting sqref="N12">
    <cfRule type="cellIs" dxfId="653" priority="71" operator="lessThan">
      <formula>4.5</formula>
    </cfRule>
    <cfRule type="cellIs" dxfId="652" priority="72" operator="greaterThan">
      <formula>5.5</formula>
    </cfRule>
  </conditionalFormatting>
  <conditionalFormatting sqref="O12">
    <cfRule type="cellIs" dxfId="651" priority="69" operator="lessThan">
      <formula>1.5</formula>
    </cfRule>
    <cfRule type="cellIs" dxfId="650" priority="70" operator="greaterThan">
      <formula>2.5</formula>
    </cfRule>
  </conditionalFormatting>
  <conditionalFormatting sqref="P12">
    <cfRule type="cellIs" dxfId="649" priority="67" operator="lessThan">
      <formula>4.5</formula>
    </cfRule>
    <cfRule type="cellIs" dxfId="648" priority="68" operator="greaterThan">
      <formula>7.5</formula>
    </cfRule>
  </conditionalFormatting>
  <conditionalFormatting sqref="R12:S12">
    <cfRule type="cellIs" dxfId="647" priority="65" operator="lessThan">
      <formula>2.5</formula>
    </cfRule>
    <cfRule type="cellIs" dxfId="646" priority="66" operator="greaterThan">
      <formula>4.5</formula>
    </cfRule>
  </conditionalFormatting>
  <conditionalFormatting sqref="T12">
    <cfRule type="cellIs" dxfId="645" priority="63" operator="lessThan">
      <formula>2.5</formula>
    </cfRule>
    <cfRule type="cellIs" dxfId="644" priority="64" operator="greaterThan">
      <formula>4.5</formula>
    </cfRule>
  </conditionalFormatting>
  <conditionalFormatting sqref="U12">
    <cfRule type="cellIs" dxfId="643" priority="62" operator="greaterThan">
      <formula>1.5</formula>
    </cfRule>
  </conditionalFormatting>
  <conditionalFormatting sqref="L11:V12">
    <cfRule type="expression" dxfId="642" priority="59">
      <formula>L11=""</formula>
    </cfRule>
  </conditionalFormatting>
  <conditionalFormatting sqref="S11:S12">
    <cfRule type="cellIs" dxfId="641" priority="60" operator="greaterThan">
      <formula>0.5</formula>
    </cfRule>
    <cfRule type="cellIs" dxfId="640" priority="61" operator="lessThan">
      <formula>0.5</formula>
    </cfRule>
  </conditionalFormatting>
  <conditionalFormatting sqref="L19:M20">
    <cfRule type="cellIs" dxfId="639" priority="57" operator="lessThan">
      <formula>0.5</formula>
    </cfRule>
    <cfRule type="cellIs" dxfId="638" priority="58" operator="greaterThan">
      <formula>0.5</formula>
    </cfRule>
  </conditionalFormatting>
  <conditionalFormatting sqref="N19:N20">
    <cfRule type="cellIs" dxfId="637" priority="55" operator="lessThan">
      <formula>4.5</formula>
    </cfRule>
    <cfRule type="cellIs" dxfId="636" priority="56" operator="greaterThan">
      <formula>5.5</formula>
    </cfRule>
  </conditionalFormatting>
  <conditionalFormatting sqref="O19:O20">
    <cfRule type="cellIs" dxfId="635" priority="53" operator="lessThan">
      <formula>1.5</formula>
    </cfRule>
    <cfRule type="cellIs" dxfId="634" priority="54" operator="greaterThan">
      <formula>2.5</formula>
    </cfRule>
  </conditionalFormatting>
  <conditionalFormatting sqref="P19:P20">
    <cfRule type="cellIs" dxfId="633" priority="51" operator="lessThan">
      <formula>4.5</formula>
    </cfRule>
    <cfRule type="cellIs" dxfId="632" priority="52" operator="greaterThan">
      <formula>7.5</formula>
    </cfRule>
  </conditionalFormatting>
  <conditionalFormatting sqref="R19:S20">
    <cfRule type="cellIs" dxfId="631" priority="49" operator="lessThan">
      <formula>2.5</formula>
    </cfRule>
    <cfRule type="cellIs" dxfId="630" priority="50" operator="greaterThan">
      <formula>4.5</formula>
    </cfRule>
  </conditionalFormatting>
  <conditionalFormatting sqref="T19:T20">
    <cfRule type="cellIs" dxfId="629" priority="47" operator="lessThan">
      <formula>2.5</formula>
    </cfRule>
    <cfRule type="cellIs" dxfId="628" priority="48" operator="greaterThan">
      <formula>4.5</formula>
    </cfRule>
  </conditionalFormatting>
  <conditionalFormatting sqref="U19:U20">
    <cfRule type="cellIs" dxfId="627" priority="46" operator="greaterThan">
      <formula>1.5</formula>
    </cfRule>
  </conditionalFormatting>
  <conditionalFormatting sqref="M20">
    <cfRule type="cellIs" dxfId="626" priority="44" operator="lessThan">
      <formula>0.5</formula>
    </cfRule>
    <cfRule type="cellIs" dxfId="625" priority="45" operator="greaterThan">
      <formula>0.5</formula>
    </cfRule>
  </conditionalFormatting>
  <conditionalFormatting sqref="N20">
    <cfRule type="cellIs" dxfId="624" priority="42" operator="lessThan">
      <formula>4.5</formula>
    </cfRule>
    <cfRule type="cellIs" dxfId="623" priority="43" operator="greaterThan">
      <formula>5.5</formula>
    </cfRule>
  </conditionalFormatting>
  <conditionalFormatting sqref="O20">
    <cfRule type="cellIs" dxfId="622" priority="40" operator="lessThan">
      <formula>1.5</formula>
    </cfRule>
    <cfRule type="cellIs" dxfId="621" priority="41" operator="greaterThan">
      <formula>2.5</formula>
    </cfRule>
  </conditionalFormatting>
  <conditionalFormatting sqref="P20">
    <cfRule type="cellIs" dxfId="620" priority="38" operator="lessThan">
      <formula>4.5</formula>
    </cfRule>
    <cfRule type="cellIs" dxfId="619" priority="39" operator="greaterThan">
      <formula>7.5</formula>
    </cfRule>
  </conditionalFormatting>
  <conditionalFormatting sqref="R20:S20">
    <cfRule type="cellIs" dxfId="618" priority="36" operator="lessThan">
      <formula>2.5</formula>
    </cfRule>
    <cfRule type="cellIs" dxfId="617" priority="37" operator="greaterThan">
      <formula>4.5</formula>
    </cfRule>
  </conditionalFormatting>
  <conditionalFormatting sqref="T20">
    <cfRule type="cellIs" dxfId="616" priority="34" operator="lessThan">
      <formula>2.5</formula>
    </cfRule>
    <cfRule type="cellIs" dxfId="615" priority="35" operator="greaterThan">
      <formula>4.5</formula>
    </cfRule>
  </conditionalFormatting>
  <conditionalFormatting sqref="U20">
    <cfRule type="cellIs" dxfId="614" priority="33" operator="greaterThan">
      <formula>1.5</formula>
    </cfRule>
  </conditionalFormatting>
  <conditionalFormatting sqref="L19:V20">
    <cfRule type="expression" dxfId="613" priority="30">
      <formula>L19=""</formula>
    </cfRule>
  </conditionalFormatting>
  <conditionalFormatting sqref="S19:S20">
    <cfRule type="cellIs" dxfId="612" priority="31" operator="greaterThan">
      <formula>0.5</formula>
    </cfRule>
    <cfRule type="cellIs" dxfId="611" priority="32" operator="lessThan">
      <formula>0.5</formula>
    </cfRule>
  </conditionalFormatting>
  <conditionalFormatting sqref="L21:M22">
    <cfRule type="cellIs" dxfId="610" priority="28" operator="lessThan">
      <formula>0.5</formula>
    </cfRule>
    <cfRule type="cellIs" dxfId="609" priority="29" operator="greaterThan">
      <formula>0.5</formula>
    </cfRule>
  </conditionalFormatting>
  <conditionalFormatting sqref="N21:N22">
    <cfRule type="cellIs" dxfId="608" priority="26" operator="lessThan">
      <formula>4.5</formula>
    </cfRule>
    <cfRule type="cellIs" dxfId="607" priority="27" operator="greaterThan">
      <formula>5.5</formula>
    </cfRule>
  </conditionalFormatting>
  <conditionalFormatting sqref="O21:O22">
    <cfRule type="cellIs" dxfId="606" priority="24" operator="lessThan">
      <formula>1.5</formula>
    </cfRule>
    <cfRule type="cellIs" dxfId="605" priority="25" operator="greaterThan">
      <formula>2.5</formula>
    </cfRule>
  </conditionalFormatting>
  <conditionalFormatting sqref="P21:P22">
    <cfRule type="cellIs" dxfId="604" priority="22" operator="lessThan">
      <formula>4.5</formula>
    </cfRule>
    <cfRule type="cellIs" dxfId="603" priority="23" operator="greaterThan">
      <formula>7.5</formula>
    </cfRule>
  </conditionalFormatting>
  <conditionalFormatting sqref="R21:S22">
    <cfRule type="cellIs" dxfId="602" priority="20" operator="lessThan">
      <formula>2.5</formula>
    </cfRule>
    <cfRule type="cellIs" dxfId="601" priority="21" operator="greaterThan">
      <formula>4.5</formula>
    </cfRule>
  </conditionalFormatting>
  <conditionalFormatting sqref="T21:T22">
    <cfRule type="cellIs" dxfId="600" priority="18" operator="lessThan">
      <formula>2.5</formula>
    </cfRule>
    <cfRule type="cellIs" dxfId="599" priority="19" operator="greaterThan">
      <formula>4.5</formula>
    </cfRule>
  </conditionalFormatting>
  <conditionalFormatting sqref="U21:U22">
    <cfRule type="cellIs" dxfId="598" priority="17" operator="greaterThan">
      <formula>1.5</formula>
    </cfRule>
  </conditionalFormatting>
  <conditionalFormatting sqref="M22">
    <cfRule type="cellIs" dxfId="597" priority="15" operator="lessThan">
      <formula>0.5</formula>
    </cfRule>
    <cfRule type="cellIs" dxfId="596" priority="16" operator="greaterThan">
      <formula>0.5</formula>
    </cfRule>
  </conditionalFormatting>
  <conditionalFormatting sqref="N22">
    <cfRule type="cellIs" dxfId="595" priority="13" operator="lessThan">
      <formula>4.5</formula>
    </cfRule>
    <cfRule type="cellIs" dxfId="594" priority="14" operator="greaterThan">
      <formula>5.5</formula>
    </cfRule>
  </conditionalFormatting>
  <conditionalFormatting sqref="O22">
    <cfRule type="cellIs" dxfId="593" priority="11" operator="lessThan">
      <formula>1.5</formula>
    </cfRule>
    <cfRule type="cellIs" dxfId="592" priority="12" operator="greaterThan">
      <formula>2.5</formula>
    </cfRule>
  </conditionalFormatting>
  <conditionalFormatting sqref="P22">
    <cfRule type="cellIs" dxfId="591" priority="9" operator="lessThan">
      <formula>4.5</formula>
    </cfRule>
    <cfRule type="cellIs" dxfId="590" priority="10" operator="greaterThan">
      <formula>7.5</formula>
    </cfRule>
  </conditionalFormatting>
  <conditionalFormatting sqref="R22:S22">
    <cfRule type="cellIs" dxfId="589" priority="7" operator="lessThan">
      <formula>2.5</formula>
    </cfRule>
    <cfRule type="cellIs" dxfId="588" priority="8" operator="greaterThan">
      <formula>4.5</formula>
    </cfRule>
  </conditionalFormatting>
  <conditionalFormatting sqref="T22">
    <cfRule type="cellIs" dxfId="587" priority="5" operator="lessThan">
      <formula>2.5</formula>
    </cfRule>
    <cfRule type="cellIs" dxfId="586" priority="6" operator="greaterThan">
      <formula>4.5</formula>
    </cfRule>
  </conditionalFormatting>
  <conditionalFormatting sqref="U22">
    <cfRule type="cellIs" dxfId="585" priority="4" operator="greaterThan">
      <formula>1.5</formula>
    </cfRule>
  </conditionalFormatting>
  <conditionalFormatting sqref="L21:V22">
    <cfRule type="expression" dxfId="584" priority="1">
      <formula>L21=""</formula>
    </cfRule>
  </conditionalFormatting>
  <conditionalFormatting sqref="S21:S22">
    <cfRule type="cellIs" dxfId="583" priority="2" operator="greaterThan">
      <formula>0.5</formula>
    </cfRule>
    <cfRule type="cellIs" dxfId="582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N15" sqref="N1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M1" workbookViewId="0">
      <selection activeCell="P3" sqref="P3:P15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49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2015:2:0:0:XINZHU</v>
      </c>
      <c r="F3" s="53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3">
        <f>MATCH($E3,REPORT_DATA_BY_ZONE_MONTH!$A:$A, 0)</f>
        <v>207</v>
      </c>
      <c r="O3" s="40">
        <f>IFERROR(INDEX(REPORT_DATA_BY_ZONE_MONTH!$A:$AG,$N3,MATCH(O$2,REPORT_DATA_BY_ZONE_MONTH!$A$1:$AG$1,0)), "")</f>
        <v>3</v>
      </c>
      <c r="P3" s="40">
        <v>6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</row>
    <row r="4" spans="1:24">
      <c r="A4" s="53" t="s">
        <v>49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2015:3:0:0:XINZHU</v>
      </c>
      <c r="F4" s="53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3">
        <f>MATCH($E4,REPORT_DATA_BY_ZONE_MONTH!$A:$A, 0)</f>
        <v>206</v>
      </c>
      <c r="O4" s="40">
        <f>IFERROR(INDEX(REPORT_DATA_BY_ZONE_MONTH!$A:$AG,$N4,MATCH(O$2,REPORT_DATA_BY_ZONE_MONTH!$A$1:$AG$1,0)), "")</f>
        <v>1</v>
      </c>
      <c r="P4" s="40">
        <v>6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</row>
    <row r="5" spans="1:24">
      <c r="A5" s="53" t="s">
        <v>49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2015:4:0:0:XINZHU</v>
      </c>
      <c r="F5" s="53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3">
        <f>MATCH($E5,REPORT_DATA_BY_ZONE_MONTH!$A:$A, 0)</f>
        <v>205</v>
      </c>
      <c r="O5" s="40">
        <f>IFERROR(INDEX(REPORT_DATA_BY_ZONE_MONTH!$A:$AG,$N5,MATCH(O$2,REPORT_DATA_BY_ZONE_MONTH!$A$1:$AG$1,0)), "")</f>
        <v>3</v>
      </c>
      <c r="P5" s="40">
        <v>6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</row>
    <row r="6" spans="1:24">
      <c r="A6" s="53" t="s">
        <v>49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2015:5:0:0:XINZHU</v>
      </c>
      <c r="F6" s="53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3">
        <f>MATCH($E6,REPORT_DATA_BY_ZONE_MONTH!$A:$A, 0)</f>
        <v>204</v>
      </c>
      <c r="O6" s="40">
        <f>IFERROR(INDEX(REPORT_DATA_BY_ZONE_MONTH!$A:$AG,$N6,MATCH(O$2,REPORT_DATA_BY_ZONE_MONTH!$A$1:$AG$1,0)), "")</f>
        <v>3</v>
      </c>
      <c r="P6" s="40">
        <v>6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</row>
    <row r="7" spans="1:24">
      <c r="A7" s="53" t="s">
        <v>49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2015:6:0:0:XINZHU</v>
      </c>
      <c r="F7" s="53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3">
        <f>MATCH($E7,REPORT_DATA_BY_ZONE_MONTH!$A:$A, 0)</f>
        <v>203</v>
      </c>
      <c r="O7" s="40">
        <f>IFERROR(INDEX(REPORT_DATA_BY_ZONE_MONTH!$A:$AG,$N7,MATCH(O$2,REPORT_DATA_BY_ZONE_MONTH!$A$1:$AG$1,0)), "")</f>
        <v>2</v>
      </c>
      <c r="P7" s="40">
        <v>6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</row>
    <row r="8" spans="1:24">
      <c r="A8" s="53" t="s">
        <v>49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2015:7:0:0:XINZHU</v>
      </c>
      <c r="F8" s="53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3">
        <f>MATCH($E8,REPORT_DATA_BY_ZONE_MONTH!$A:$A, 0)</f>
        <v>202</v>
      </c>
      <c r="O8" s="40">
        <f>IFERROR(INDEX(REPORT_DATA_BY_ZONE_MONTH!$A:$AG,$N8,MATCH(O$2,REPORT_DATA_BY_ZONE_MONTH!$A$1:$AG$1,0)), "")</f>
        <v>5</v>
      </c>
      <c r="P8" s="40">
        <v>6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</row>
    <row r="9" spans="1:24">
      <c r="A9" s="53" t="s">
        <v>49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2015:8:0:0:XINZHU</v>
      </c>
      <c r="F9" s="53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3">
        <f>MATCH($E9,REPORT_DATA_BY_ZONE_MONTH!$A:$A, 0)</f>
        <v>201</v>
      </c>
      <c r="O9" s="40">
        <f>IFERROR(INDEX(REPORT_DATA_BY_ZONE_MONTH!$A:$AG,$N9,MATCH(O$2,REPORT_DATA_BY_ZONE_MONTH!$A$1:$AG$1,0)), "")</f>
        <v>2</v>
      </c>
      <c r="P9" s="40">
        <v>6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</row>
    <row r="10" spans="1:24">
      <c r="A10" s="53" t="s">
        <v>49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2015:9:0:0:XINZHU</v>
      </c>
      <c r="F10" s="53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3">
        <f>MATCH($E10,REPORT_DATA_BY_ZONE_MONTH!$A:$A, 0)</f>
        <v>200</v>
      </c>
      <c r="O10" s="40">
        <f>IFERROR(INDEX(REPORT_DATA_BY_ZONE_MONTH!$A:$AG,$N10,MATCH(O$2,REPORT_DATA_BY_ZONE_MONTH!$A$1:$AG$1,0)), "")</f>
        <v>3</v>
      </c>
      <c r="P10" s="40">
        <v>6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</row>
    <row r="11" spans="1:24">
      <c r="A11" s="53" t="s">
        <v>49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2015:10:0:0:XINZHU</v>
      </c>
      <c r="F11" s="53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3">
        <f>MATCH($E11,REPORT_DATA_BY_ZONE_MONTH!$A:$A, 0)</f>
        <v>199</v>
      </c>
      <c r="O11" s="40">
        <f>IFERROR(INDEX(REPORT_DATA_BY_ZONE_MONTH!$A:$AG,$N11,MATCH(O$2,REPORT_DATA_BY_ZONE_MONTH!$A$1:$AG$1,0)), "")</f>
        <v>3</v>
      </c>
      <c r="P11" s="40">
        <v>6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</row>
    <row r="12" spans="1:24">
      <c r="A12" s="53" t="s">
        <v>49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2015:11:0:0:XINZHU</v>
      </c>
      <c r="F12" s="53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3">
        <f>MATCH($E12,REPORT_DATA_BY_ZONE_MONTH!$A:$A, 0)</f>
        <v>198</v>
      </c>
      <c r="O12" s="40">
        <f>IFERROR(INDEX(REPORT_DATA_BY_ZONE_MONTH!$A:$AG,$N12,MATCH(O$2,REPORT_DATA_BY_ZONE_MONTH!$A$1:$AG$1,0)), "")</f>
        <v>4</v>
      </c>
      <c r="P12" s="40">
        <v>6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</row>
    <row r="13" spans="1:24">
      <c r="A13" s="53" t="s">
        <v>49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2015:12:0:0:XINZHU</v>
      </c>
      <c r="F13" s="53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3">
        <f>MATCH($E13,REPORT_DATA_BY_ZONE_MONTH!$A:$A, 0)</f>
        <v>197</v>
      </c>
      <c r="O13" s="40">
        <f>IFERROR(INDEX(REPORT_DATA_BY_ZONE_MONTH!$A:$AG,$N13,MATCH(O$2,REPORT_DATA_BY_ZONE_MONTH!$A$1:$AG$1,0)), "")</f>
        <v>4</v>
      </c>
      <c r="P13" s="40">
        <v>6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</row>
    <row r="14" spans="1:24">
      <c r="A14" s="53" t="s">
        <v>49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2016:1:0:0:XINZHU</v>
      </c>
      <c r="F14" s="53" t="e">
        <f>MATCH($E14,BAPTISM_SOURCE_ZONE_MONTH!$A:$A, 0)</f>
        <v>#N/A</v>
      </c>
      <c r="G14" s="11" t="str">
        <f>IFERROR(INDEX(BAPTISM_SOURCE_ZONE_MONTH!$A:$Z,XINZHU_GRAPH_DATA!$F14,MATCH(G$2,BAPTISM_SOURCE_ZONE_MONTH!$A$1:$Z$1,0)),"")</f>
        <v/>
      </c>
      <c r="H14" s="11" t="str">
        <f>IFERROR(INDEX(BAPTISM_SOURCE_ZONE_MONTH!$A:$Z,XINZHU_GRAPH_DATA!$F14,MATCH(H$2,BAPTISM_SOURCE_ZONE_MONTH!$A$1:$Z$1,0)),"")</f>
        <v/>
      </c>
      <c r="I14" s="11" t="str">
        <f>IFERROR(INDEX(BAPTISM_SOURCE_ZONE_MONTH!$A:$Z,XINZHU_GRAPH_DATA!$F14,MATCH(I$2,BAPTISM_SOURCE_ZONE_MONTH!$A$1:$Z$1,0)),"")</f>
        <v/>
      </c>
      <c r="J14" s="11" t="str">
        <f>IFERROR(INDEX(BAPTISM_SOURCE_ZONE_MONTH!$A:$Z,XINZHU_GRAPH_DATA!$F14,MATCH(J$2,BAPTISM_SOURCE_ZONE_MONTH!$A$1:$Z$1,0)),"")</f>
        <v/>
      </c>
      <c r="K14" s="11" t="str">
        <f>IFERROR(INDEX(BAPTISM_SOURCE_ZONE_MONTH!$A:$Z,XINZHU_GRAPH_DATA!$F14,MATCH(K$2,BAPTISM_SOURCE_ZONE_MONTH!$A$1:$Z$1,0)),"")</f>
        <v/>
      </c>
      <c r="L14" s="11" t="str">
        <f>IFERROR(INDEX(BAPTISM_SOURCE_ZONE_MONTH!$A:$Z,XINZHU_GRAPH_DATA!$F14,MATCH(L$2,BAPTISM_SOURCE_ZONE_MONTH!$A$1:$Z$1,0)),"")</f>
        <v/>
      </c>
      <c r="N14" s="53">
        <f>MATCH($E14,REPORT_DATA_BY_ZONE_MONTH!$A:$A, 0)</f>
        <v>11</v>
      </c>
      <c r="O14" s="40">
        <f>IFERROR(INDEX(REPORT_DATA_BY_ZONE_MONTH!$A:$AG,$N14,MATCH(O$2,REPORT_DATA_BY_ZONE_MONTH!$A$1:$AG$1,0)), "")</f>
        <v>6</v>
      </c>
      <c r="P14" s="40">
        <v>6</v>
      </c>
      <c r="Q14" s="40">
        <f>IFERROR(INDEX(REPORT_DATA_BY_ZONE_MONTH!$A:$AG,$N14,MATCH(Q$2,REPORT_DATA_BY_ZONE_MONTH!$A$1:$AG$1,0)), "")</f>
        <v>155</v>
      </c>
      <c r="R14" s="40">
        <f t="shared" si="3"/>
        <v>240</v>
      </c>
      <c r="S14" s="40">
        <f>IFERROR(INDEX(REPORT_DATA_BY_ZONE_MONTH!$A:$AG,$N14,MATCH(S$2,REPORT_DATA_BY_ZONE_MONTH!$A$1:$AG$1,0)), "")</f>
        <v>32</v>
      </c>
      <c r="T14" s="40">
        <f t="shared" si="4"/>
        <v>120</v>
      </c>
      <c r="U14" s="40">
        <f>IFERROR(INDEX(REPORT_DATA_BY_ZONE_MONTH!$A:$AG,$N14,MATCH(U$2,REPORT_DATA_BY_ZONE_MONTH!$A$1:$AG$1,0)), "")</f>
        <v>100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</row>
    <row r="15" spans="1:24">
      <c r="A15" s="53" t="s">
        <v>49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2016:2:0:0:XINZHU</v>
      </c>
      <c r="F15" s="53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3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v>6</v>
      </c>
      <c r="Q15" s="40">
        <f>IFERROR(INDEX(REPORT_DATA_BY_ZONE_MONTH!$A:$AG,$N15,MATCH(Q$2,REPORT_DATA_BY_ZONE_MONTH!$A$1:$AG$1,0)), "")</f>
        <v>95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85</v>
      </c>
      <c r="V15" s="40">
        <f t="shared" si="5"/>
        <v>200</v>
      </c>
      <c r="W15" s="40">
        <f>IFERROR(INDEX(REPORT_DATA_BY_ZONE_MONTH!$A:$AG,$N15,MATCH(W$2,REPORT_DATA_BY_ZONE_MONTH!$A$1:$AG$1,0)), "")</f>
        <v>4</v>
      </c>
      <c r="X15" s="40">
        <f t="shared" si="6"/>
        <v>40</v>
      </c>
    </row>
    <row r="16" spans="1:24">
      <c r="A16" s="53" t="s">
        <v>49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39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2</v>
      </c>
      <c r="G22" s="8">
        <f>XINZHU!D3</f>
        <v>805</v>
      </c>
      <c r="H22" s="8">
        <f>XINZHU!G5</f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G3" sqref="G3:J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23</v>
      </c>
      <c r="C3" s="48" t="s">
        <v>81</v>
      </c>
      <c r="D3" s="52">
        <v>89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942</v>
      </c>
      <c r="C4" s="46" t="s">
        <v>66</v>
      </c>
      <c r="D4" s="47"/>
      <c r="E4" s="47"/>
      <c r="F4" s="47"/>
      <c r="G4" s="90">
        <f>ROUND(D3/12*MONTH,0)</f>
        <v>15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943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921</v>
      </c>
      <c r="B9" s="64" t="s">
        <v>922</v>
      </c>
      <c r="C9" s="4" t="s">
        <v>944</v>
      </c>
      <c r="D9" s="4" t="s">
        <v>945</v>
      </c>
      <c r="E9" s="4" t="str">
        <f t="shared" ref="E9:E14" si="0">CONCATENATE(YEAR,":",MONTH,":",WEEK,":",DAY,":",$A9)</f>
        <v>2016:2:2:7:NORTH_JINHUA_E</v>
      </c>
      <c r="F9" s="4">
        <f>MATCH($E9,REPORT_DATA_BY_COMP!$A:$A,0)</f>
        <v>422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20</v>
      </c>
      <c r="R9" s="11">
        <f>IFERROR(INDEX(REPORT_DATA_BY_COMP!$A:$AH,$F9,MATCH(R$7,REPORT_DATA_BY_COMP!$A$1:$AH$1,0)), "")</f>
        <v>10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923</v>
      </c>
      <c r="B10" s="64" t="s">
        <v>924</v>
      </c>
      <c r="C10" s="4" t="s">
        <v>946</v>
      </c>
      <c r="D10" s="4" t="s">
        <v>947</v>
      </c>
      <c r="E10" s="4" t="str">
        <f t="shared" si="0"/>
        <v>2016:2:2:7:WANDA_E</v>
      </c>
      <c r="F10" s="4">
        <f>MATCH($E10,REPORT_DATA_BY_COMP!$A:$A,0)</f>
        <v>454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8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7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6</v>
      </c>
      <c r="S10" s="11">
        <f>IFERROR(INDEX(REPORT_DATA_BY_COMP!$A:$AH,$F10,MATCH(S$7,REPORT_DATA_BY_COMP!$A$1:$AH$1,0)), "")</f>
        <v>2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5</v>
      </c>
      <c r="V10" s="11">
        <f>IFERROR(INDEX(REPORT_DATA_BY_COMP!$A:$AH,$F10,MATCH(V$7,REPORT_DATA_BY_COMP!$A$1:$AH$1,0)), "")</f>
        <v>0</v>
      </c>
    </row>
    <row r="11" spans="1:22">
      <c r="A11" s="27" t="s">
        <v>925</v>
      </c>
      <c r="B11" s="64" t="s">
        <v>926</v>
      </c>
      <c r="C11" s="4" t="s">
        <v>948</v>
      </c>
      <c r="D11" s="4" t="s">
        <v>949</v>
      </c>
      <c r="E11" s="4" t="str">
        <f t="shared" si="0"/>
        <v>2016:2:2:7:WANDA_A_S</v>
      </c>
      <c r="F11" s="4">
        <f>MATCH($E11,REPORT_DATA_BY_COMP!$A:$A,0)</f>
        <v>452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4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12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927</v>
      </c>
      <c r="B12" s="64" t="s">
        <v>928</v>
      </c>
      <c r="C12" s="4" t="s">
        <v>950</v>
      </c>
      <c r="D12" s="4" t="s">
        <v>951</v>
      </c>
      <c r="E12" s="4" t="str">
        <f t="shared" si="0"/>
        <v>2016:2:2:7:WANDA_B_S</v>
      </c>
      <c r="F12" s="4">
        <f>MATCH($E12,REPORT_DATA_BY_COMP!$A:$A,0)</f>
        <v>453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6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 t="s">
        <v>929</v>
      </c>
      <c r="B13" s="64" t="s">
        <v>930</v>
      </c>
      <c r="C13" s="72" t="s">
        <v>952</v>
      </c>
      <c r="D13" s="4" t="s">
        <v>953</v>
      </c>
      <c r="E13" s="4" t="str">
        <f t="shared" si="0"/>
        <v>2016:2:2:7:XINAN_S</v>
      </c>
      <c r="F13" s="4">
        <f>MATCH($E13,REPORT_DATA_BY_COMP!$A:$A,0)</f>
        <v>457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3</v>
      </c>
      <c r="J13" s="11">
        <f>IFERROR(INDEX(REPORT_DATA_BY_COMP!$A:$AH,$F13,MATCH(J$7,REPORT_DATA_BY_COMP!$A$1:$AH$1,0)), "")</f>
        <v>1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9</v>
      </c>
      <c r="O13" s="11">
        <f>IFERROR(INDEX(REPORT_DATA_BY_COMP!$A:$AH,$F13,MATCH(O$7,REPORT_DATA_BY_COMP!$A$1:$AH$1,0)), "")</f>
        <v>3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10</v>
      </c>
      <c r="R13" s="11">
        <f>IFERROR(INDEX(REPORT_DATA_BY_COMP!$A:$AH,$F13,MATCH(R$7,REPORT_DATA_BY_COMP!$A$1:$AH$1,0)), "")</f>
        <v>8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6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 t="s">
        <v>931</v>
      </c>
      <c r="B14" s="64" t="s">
        <v>932</v>
      </c>
      <c r="C14" s="4" t="s">
        <v>954</v>
      </c>
      <c r="D14" s="4" t="s">
        <v>955</v>
      </c>
      <c r="E14" s="4" t="str">
        <f t="shared" si="0"/>
        <v>2016:2:2:7:TOUR_S</v>
      </c>
      <c r="F14" s="4">
        <f>MATCH($E14,REPORT_DATA_BY_COMP!$A:$A,0)</f>
        <v>448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3</v>
      </c>
      <c r="O14" s="11">
        <f>IFERROR(INDEX(REPORT_DATA_BY_COMP!$A:$AH,$F14,MATCH(O$7,REPORT_DATA_BY_COMP!$A$1:$AH$1,0)), "")</f>
        <v>3</v>
      </c>
      <c r="P14" s="11">
        <f>IFERROR(INDEX(REPORT_DATA_BY_COMP!$A:$AH,$F14,MATCH(P$7,REPORT_DATA_BY_COMP!$A$1:$AH$1,0)), "")</f>
        <v>11</v>
      </c>
      <c r="Q14" s="11">
        <f>IFERROR(INDEX(REPORT_DATA_BY_COMP!$A:$AH,$F14,MATCH(Q$7,REPORT_DATA_BY_COMP!$A$1:$AH$1,0)), "")</f>
        <v>18</v>
      </c>
      <c r="R14" s="11">
        <f>IFERROR(INDEX(REPORT_DATA_BY_COMP!$A:$AH,$F14,MATCH(R$7,REPORT_DATA_BY_COMP!$A$1:$AH$1,0)), "")</f>
        <v>8</v>
      </c>
      <c r="S14" s="11">
        <f>IFERROR(INDEX(REPORT_DATA_BY_COMP!$A:$AH,$F14,MATCH(S$7,REPORT_DATA_BY_COMP!$A$1:$AH$1,0)), "")</f>
        <v>1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/>
      <c r="B15" s="9" t="s">
        <v>22</v>
      </c>
      <c r="C15" s="12"/>
      <c r="D15" s="10"/>
      <c r="E15" s="12">
        <f>SUM(E9:E10)</f>
        <v>0</v>
      </c>
      <c r="F15" s="12">
        <f>SUM(F9:F10)</f>
        <v>876</v>
      </c>
      <c r="G15" s="12">
        <f>SUM(G9:G14)</f>
        <v>0</v>
      </c>
      <c r="H15" s="12">
        <f t="shared" ref="H15:V15" si="1">SUM(H9:H14)</f>
        <v>1</v>
      </c>
      <c r="I15" s="12">
        <f t="shared" si="1"/>
        <v>12</v>
      </c>
      <c r="J15" s="12">
        <f t="shared" si="1"/>
        <v>13</v>
      </c>
      <c r="K15" s="12">
        <f t="shared" si="1"/>
        <v>1</v>
      </c>
      <c r="L15" s="12">
        <f t="shared" si="1"/>
        <v>0</v>
      </c>
      <c r="M15" s="12">
        <f t="shared" si="1"/>
        <v>0</v>
      </c>
      <c r="N15" s="12">
        <f t="shared" si="1"/>
        <v>42</v>
      </c>
      <c r="O15" s="12">
        <f t="shared" si="1"/>
        <v>10</v>
      </c>
      <c r="P15" s="12">
        <f t="shared" si="1"/>
        <v>44</v>
      </c>
      <c r="Q15" s="12">
        <f t="shared" si="1"/>
        <v>76</v>
      </c>
      <c r="R15" s="12">
        <f t="shared" si="1"/>
        <v>37</v>
      </c>
      <c r="S15" s="12">
        <f t="shared" si="1"/>
        <v>4</v>
      </c>
      <c r="T15" s="12">
        <f t="shared" si="1"/>
        <v>19</v>
      </c>
      <c r="U15" s="12">
        <f t="shared" si="1"/>
        <v>5</v>
      </c>
      <c r="V15" s="12">
        <f t="shared" si="1"/>
        <v>0</v>
      </c>
    </row>
    <row r="16" spans="1:22">
      <c r="A16" s="22"/>
      <c r="B16" s="66" t="s">
        <v>933</v>
      </c>
      <c r="C16" s="6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7" t="s">
        <v>934</v>
      </c>
      <c r="B17" s="64" t="s">
        <v>935</v>
      </c>
      <c r="C17" s="4" t="s">
        <v>956</v>
      </c>
      <c r="D17" s="4" t="s">
        <v>957</v>
      </c>
      <c r="E17" s="4" t="str">
        <f>CONCATENATE(YEAR,":",MONTH,":",WEEK,":",DAY,":",$A17)</f>
        <v>2016:2:2:7:SANCHONG_E</v>
      </c>
      <c r="F17" s="4">
        <f>MATCH($E17,REPORT_DATA_BY_COMP!$A:$A,0)</f>
        <v>424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11</v>
      </c>
      <c r="Q17" s="11">
        <f>IFERROR(INDEX(REPORT_DATA_BY_COMP!$A:$AH,$F17,MATCH(Q$7,REPORT_DATA_BY_COMP!$A$1:$AH$1,0)), "")</f>
        <v>5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7" t="s">
        <v>936</v>
      </c>
      <c r="B18" s="64" t="s">
        <v>937</v>
      </c>
      <c r="C18" s="4" t="s">
        <v>958</v>
      </c>
      <c r="D18" s="4" t="s">
        <v>959</v>
      </c>
      <c r="E18" s="4" t="str">
        <f>CONCATENATE(YEAR,":",MONTH,":",WEEK,":",DAY,":",$A18)</f>
        <v>2016:2:2:7:LUZHOU_A_E</v>
      </c>
      <c r="F18" s="4">
        <f>MATCH($E18,REPORT_DATA_BY_COMP!$A:$A,0)</f>
        <v>414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4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4</v>
      </c>
      <c r="S18" s="11">
        <f>IFERROR(INDEX(REPORT_DATA_BY_COMP!$A:$AH,$F18,MATCH(S$7,REPORT_DATA_BY_COMP!$A$1:$AH$1,0)), "")</f>
        <v>1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1</v>
      </c>
    </row>
    <row r="19" spans="1:22">
      <c r="A19" s="27" t="s">
        <v>938</v>
      </c>
      <c r="B19" s="64" t="s">
        <v>939</v>
      </c>
      <c r="C19" s="4" t="s">
        <v>960</v>
      </c>
      <c r="D19" s="4" t="s">
        <v>961</v>
      </c>
      <c r="E19" s="4" t="str">
        <f>CONCATENATE(YEAR,":",MONTH,":",WEEK,":",DAY,":",$A19)</f>
        <v>2016:2:2:7:LUZHOU_B_E</v>
      </c>
      <c r="F19" s="4">
        <f>MATCH($E19,REPORT_DATA_BY_COMP!$A:$A,0)</f>
        <v>415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7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16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940</v>
      </c>
      <c r="B20" s="64" t="s">
        <v>941</v>
      </c>
      <c r="C20" s="4" t="s">
        <v>962</v>
      </c>
      <c r="D20" s="4" t="s">
        <v>963</v>
      </c>
      <c r="E20" s="4" t="str">
        <f>CONCATENATE(YEAR,":",MONTH,":",WEEK,":",DAY,":",$A20)</f>
        <v>2016:2:2:7:SANCHONG_S</v>
      </c>
      <c r="F20" s="4">
        <f>MATCH($E20,REPORT_DATA_BY_COMP!$A:$A,0)</f>
        <v>425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9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65"/>
      <c r="B21" s="9" t="s">
        <v>22</v>
      </c>
      <c r="C21" s="10"/>
      <c r="D21" s="10"/>
      <c r="E21" s="12">
        <f>SUM(E17:E18)</f>
        <v>0</v>
      </c>
      <c r="F21" s="12">
        <f>SUM(F17:F18)</f>
        <v>838</v>
      </c>
      <c r="G21" s="12">
        <f>SUM(G17:G20)</f>
        <v>0</v>
      </c>
      <c r="H21" s="12">
        <f t="shared" ref="H21:V21" si="2">SUM(H17:H20)</f>
        <v>1</v>
      </c>
      <c r="I21" s="12">
        <f t="shared" si="2"/>
        <v>4</v>
      </c>
      <c r="J21" s="12">
        <f t="shared" si="2"/>
        <v>7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19</v>
      </c>
      <c r="O21" s="12">
        <f t="shared" si="2"/>
        <v>6</v>
      </c>
      <c r="P21" s="12">
        <f t="shared" si="2"/>
        <v>26</v>
      </c>
      <c r="Q21" s="12">
        <f t="shared" si="2"/>
        <v>36</v>
      </c>
      <c r="R21" s="12">
        <f t="shared" si="2"/>
        <v>19</v>
      </c>
      <c r="S21" s="12">
        <f t="shared" si="2"/>
        <v>1</v>
      </c>
      <c r="T21" s="12">
        <f t="shared" si="2"/>
        <v>12</v>
      </c>
      <c r="U21" s="12">
        <f t="shared" si="2"/>
        <v>2</v>
      </c>
      <c r="V21" s="12">
        <f t="shared" si="2"/>
        <v>1</v>
      </c>
    </row>
    <row r="22" spans="1:2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0"/>
    </row>
    <row r="23" spans="1:22">
      <c r="B23" s="13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A24" s="8" t="s">
        <v>58</v>
      </c>
      <c r="B24" s="30" t="s">
        <v>42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1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25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51</v>
      </c>
      <c r="O24" s="19">
        <f>IFERROR(INDEX(REPORT_DATA_BY_ZONE!$A:$AG,$F24,MATCH(O$7,REPORT_DATA_BY_ZONE!$A$1:$AG$1,0)), "")</f>
        <v>14</v>
      </c>
      <c r="P24" s="19">
        <f>IFERROR(INDEX(REPORT_DATA_BY_ZONE!$A:$AG,$F24,MATCH(P$7,REPORT_DATA_BY_ZONE!$A$1:$AG$1,0)), "")</f>
        <v>79</v>
      </c>
      <c r="Q24" s="19">
        <f>IFERROR(INDEX(REPORT_DATA_BY_ZONE!$A:$AG,$F24,MATCH(Q$7,REPORT_DATA_BY_ZONE!$A$1:$AG$1,0)), "")</f>
        <v>139</v>
      </c>
      <c r="R24" s="19">
        <f>IFERROR(INDEX(REPORT_DATA_BY_ZONE!$A:$AG,$F24,MATCH(R$7,REPORT_DATA_BY_ZONE!$A$1:$AG$1,0)), "")</f>
        <v>64</v>
      </c>
      <c r="S24" s="19">
        <f>IFERROR(INDEX(REPORT_DATA_BY_ZONE!$A:$AG,$F24,MATCH(S$7,REPORT_DATA_BY_ZONE!$A$1:$AG$1,0)), "")</f>
        <v>2</v>
      </c>
      <c r="T24" s="19">
        <f>IFERROR(INDEX(REPORT_DATA_BY_ZONE!$A:$AG,$F24,MATCH(T$7,REPORT_DATA_BY_ZONE!$A$1:$AG$1,0)), "")</f>
        <v>36</v>
      </c>
      <c r="U24" s="19">
        <f>IFERROR(INDEX(REPORT_DATA_BY_ZONE!$A:$AG,$F24,MATCH(U$7,REPORT_DATA_BY_ZONE!$A$1:$AG$1,0)), "")</f>
        <v>3</v>
      </c>
      <c r="V24" s="19">
        <f>IFERROR(INDEX(REPORT_DATA_BY_ZONE!$A:$AG,$F24,MATCH(V$7,REPORT_DATA_BY_ZONE!$A$1:$AG$1,0)), "")</f>
        <v>5</v>
      </c>
    </row>
    <row r="25" spans="1:22">
      <c r="A25" s="8" t="s">
        <v>58</v>
      </c>
      <c r="B25" s="30" t="s">
        <v>43</v>
      </c>
      <c r="C25" s="14"/>
      <c r="D25" s="14"/>
      <c r="E25" s="14" t="str">
        <f>CONCATENATE(YEAR,":",MONTH,":2:",WEEKLY_REPORT_DAY,":", $A25)</f>
        <v>2016:2:2:7:CENTRAL</v>
      </c>
      <c r="F25" s="14">
        <f>MATCH($E25,REPORT_DATA_BY_ZONE!$A:$A, 0)</f>
        <v>46</v>
      </c>
      <c r="G25" s="11">
        <f>IFERROR(INDEX(REPORT_DATA_BY_ZONE!$A:$AG,$F25,MATCH(G$7,REPORT_DATA_BY_ZONE!$A$1:$AG$1,0)), "")</f>
        <v>0</v>
      </c>
      <c r="H25" s="11">
        <f>IFERROR(INDEX(REPORT_DATA_BY_ZONE!$A:$AG,$F25,MATCH(H$7,REPORT_DATA_BY_ZONE!$A$1:$AG$1,0)), "")</f>
        <v>2</v>
      </c>
      <c r="I25" s="11">
        <f>IFERROR(INDEX(REPORT_DATA_BY_ZONE!$A:$AG,$F25,MATCH(I$7,REPORT_DATA_BY_ZONE!$A$1:$AG$1,0)), "")</f>
        <v>16</v>
      </c>
      <c r="J25" s="11">
        <f>IFERROR(INDEX(REPORT_DATA_BY_ZONE!$A:$AG,$F25,MATCH(J$7,REPORT_DATA_BY_ZONE!$A$1:$AG$1,0)), "")</f>
        <v>20</v>
      </c>
      <c r="K25" s="11">
        <f>IFERROR(INDEX(REPORT_DATA_BY_ZONE!$A:$AG,$F25,MATCH(K$7,REPORT_DATA_BY_ZONE!$A$1:$AG$1,0)), "")</f>
        <v>1</v>
      </c>
      <c r="L25" s="19">
        <f>IFERROR(INDEX(REPORT_DATA_BY_ZONE!$A:$AG,$F25,MATCH(L$7,REPORT_DATA_BY_ZONE!$A$1:$AG$1,0)), "")</f>
        <v>0</v>
      </c>
      <c r="M25" s="19">
        <f>IFERROR(INDEX(REPORT_DATA_BY_ZONE!$A:$AG,$F25,MATCH(M$7,REPORT_DATA_BY_ZONE!$A$1:$AG$1,0)), "")</f>
        <v>0</v>
      </c>
      <c r="N25" s="19">
        <f>IFERROR(INDEX(REPORT_DATA_BY_ZONE!$A:$AG,$F25,MATCH(N$7,REPORT_DATA_BY_ZONE!$A$1:$AG$1,0)), "")</f>
        <v>57</v>
      </c>
      <c r="O25" s="19">
        <f>IFERROR(INDEX(REPORT_DATA_BY_ZONE!$A:$AG,$F25,MATCH(O$7,REPORT_DATA_BY_ZONE!$A$1:$AG$1,0)), "")</f>
        <v>16</v>
      </c>
      <c r="P25" s="19">
        <f>IFERROR(INDEX(REPORT_DATA_BY_ZONE!$A:$AG,$F25,MATCH(P$7,REPORT_DATA_BY_ZONE!$A$1:$AG$1,0)), "")</f>
        <v>70</v>
      </c>
      <c r="Q25" s="19">
        <f>IFERROR(INDEX(REPORT_DATA_BY_ZONE!$A:$AG,$F25,MATCH(Q$7,REPORT_DATA_BY_ZONE!$A$1:$AG$1,0)), "")</f>
        <v>112</v>
      </c>
      <c r="R25" s="19">
        <f>IFERROR(INDEX(REPORT_DATA_BY_ZONE!$A:$AG,$F25,MATCH(R$7,REPORT_DATA_BY_ZONE!$A$1:$AG$1,0)), "")</f>
        <v>56</v>
      </c>
      <c r="S25" s="19">
        <f>IFERROR(INDEX(REPORT_DATA_BY_ZONE!$A:$AG,$F25,MATCH(S$7,REPORT_DATA_BY_ZONE!$A$1:$AG$1,0)), "")</f>
        <v>5</v>
      </c>
      <c r="T25" s="19">
        <f>IFERROR(INDEX(REPORT_DATA_BY_ZONE!$A:$AG,$F25,MATCH(T$7,REPORT_DATA_BY_ZONE!$A$1:$AG$1,0)), "")</f>
        <v>31</v>
      </c>
      <c r="U25" s="19">
        <f>IFERROR(INDEX(REPORT_DATA_BY_ZONE!$A:$AG,$F25,MATCH(U$7,REPORT_DATA_BY_ZONE!$A$1:$AG$1,0)), "")</f>
        <v>7</v>
      </c>
      <c r="V25" s="19">
        <f>IFERROR(INDEX(REPORT_DATA_BY_ZONE!$A:$AG,$F25,MATCH(V$7,REPORT_DATA_BY_ZONE!$A$1:$AG$1,0)), "")</f>
        <v>1</v>
      </c>
    </row>
    <row r="26" spans="1:22">
      <c r="A26" s="8" t="s">
        <v>58</v>
      </c>
      <c r="B26" s="30" t="s">
        <v>44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58</v>
      </c>
      <c r="B27" s="30" t="s">
        <v>45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8" t="s">
        <v>58</v>
      </c>
      <c r="B28" s="30" t="s">
        <v>46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B29" s="18" t="s">
        <v>22</v>
      </c>
      <c r="C29" s="15"/>
      <c r="D29" s="15"/>
      <c r="E29" s="15"/>
      <c r="F29" s="15"/>
      <c r="G29" s="20">
        <f>SUM(G24:G28)</f>
        <v>0</v>
      </c>
      <c r="H29" s="20">
        <f t="shared" ref="H29:V29" si="3">SUM(H24:H28)</f>
        <v>3</v>
      </c>
      <c r="I29" s="20">
        <f t="shared" si="3"/>
        <v>29</v>
      </c>
      <c r="J29" s="20">
        <f t="shared" si="3"/>
        <v>45</v>
      </c>
      <c r="K29" s="20">
        <f t="shared" si="3"/>
        <v>1</v>
      </c>
      <c r="L29" s="20">
        <f t="shared" si="3"/>
        <v>0</v>
      </c>
      <c r="M29" s="20">
        <f t="shared" si="3"/>
        <v>0</v>
      </c>
      <c r="N29" s="20">
        <f t="shared" si="3"/>
        <v>108</v>
      </c>
      <c r="O29" s="20">
        <f t="shared" si="3"/>
        <v>30</v>
      </c>
      <c r="P29" s="20">
        <f t="shared" si="3"/>
        <v>149</v>
      </c>
      <c r="Q29" s="20">
        <f t="shared" si="3"/>
        <v>251</v>
      </c>
      <c r="R29" s="20">
        <f t="shared" si="3"/>
        <v>120</v>
      </c>
      <c r="S29" s="20">
        <f t="shared" si="3"/>
        <v>7</v>
      </c>
      <c r="T29" s="20">
        <f t="shared" si="3"/>
        <v>67</v>
      </c>
      <c r="U29" s="20">
        <f t="shared" si="3"/>
        <v>10</v>
      </c>
      <c r="V29" s="20">
        <f t="shared" si="3"/>
        <v>6</v>
      </c>
    </row>
    <row r="32" spans="1:22">
      <c r="F32" s="3"/>
      <c r="G32" s="3"/>
    </row>
    <row r="33" spans="6:7">
      <c r="F33" s="3"/>
      <c r="G33" s="3"/>
    </row>
    <row r="34" spans="6:7">
      <c r="F34" s="3"/>
      <c r="G3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581" priority="173" operator="lessThan">
      <formula>0.5</formula>
    </cfRule>
    <cfRule type="cellIs" dxfId="580" priority="174" operator="greaterThan">
      <formula>0.5</formula>
    </cfRule>
  </conditionalFormatting>
  <conditionalFormatting sqref="N9:N10">
    <cfRule type="cellIs" dxfId="579" priority="171" operator="lessThan">
      <formula>4.5</formula>
    </cfRule>
    <cfRule type="cellIs" dxfId="578" priority="172" operator="greaterThan">
      <formula>5.5</formula>
    </cfRule>
  </conditionalFormatting>
  <conditionalFormatting sqref="O9:O10">
    <cfRule type="cellIs" dxfId="577" priority="169" operator="lessThan">
      <formula>1.5</formula>
    </cfRule>
    <cfRule type="cellIs" dxfId="576" priority="170" operator="greaterThan">
      <formula>2.5</formula>
    </cfRule>
  </conditionalFormatting>
  <conditionalFormatting sqref="P9:P10">
    <cfRule type="cellIs" dxfId="575" priority="167" operator="lessThan">
      <formula>4.5</formula>
    </cfRule>
    <cfRule type="cellIs" dxfId="574" priority="168" operator="greaterThan">
      <formula>7.5</formula>
    </cfRule>
  </conditionalFormatting>
  <conditionalFormatting sqref="R9:S10">
    <cfRule type="cellIs" dxfId="573" priority="165" operator="lessThan">
      <formula>2.5</formula>
    </cfRule>
    <cfRule type="cellIs" dxfId="572" priority="166" operator="greaterThan">
      <formula>4.5</formula>
    </cfRule>
  </conditionalFormatting>
  <conditionalFormatting sqref="T9:T10">
    <cfRule type="cellIs" dxfId="571" priority="163" operator="lessThan">
      <formula>2.5</formula>
    </cfRule>
    <cfRule type="cellIs" dxfId="570" priority="164" operator="greaterThan">
      <formula>4.5</formula>
    </cfRule>
  </conditionalFormatting>
  <conditionalFormatting sqref="U9:U10">
    <cfRule type="cellIs" dxfId="569" priority="162" operator="greaterThan">
      <formula>1.5</formula>
    </cfRule>
  </conditionalFormatting>
  <conditionalFormatting sqref="M10">
    <cfRule type="cellIs" dxfId="568" priority="160" operator="lessThan">
      <formula>0.5</formula>
    </cfRule>
    <cfRule type="cellIs" dxfId="567" priority="161" operator="greaterThan">
      <formula>0.5</formula>
    </cfRule>
  </conditionalFormatting>
  <conditionalFormatting sqref="N10">
    <cfRule type="cellIs" dxfId="566" priority="158" operator="lessThan">
      <formula>4.5</formula>
    </cfRule>
    <cfRule type="cellIs" dxfId="565" priority="159" operator="greaterThan">
      <formula>5.5</formula>
    </cfRule>
  </conditionalFormatting>
  <conditionalFormatting sqref="O10">
    <cfRule type="cellIs" dxfId="564" priority="156" operator="lessThan">
      <formula>1.5</formula>
    </cfRule>
    <cfRule type="cellIs" dxfId="563" priority="157" operator="greaterThan">
      <formula>2.5</formula>
    </cfRule>
  </conditionalFormatting>
  <conditionalFormatting sqref="P10">
    <cfRule type="cellIs" dxfId="562" priority="154" operator="lessThan">
      <formula>4.5</formula>
    </cfRule>
    <cfRule type="cellIs" dxfId="561" priority="155" operator="greaterThan">
      <formula>7.5</formula>
    </cfRule>
  </conditionalFormatting>
  <conditionalFormatting sqref="R10:S10">
    <cfRule type="cellIs" dxfId="560" priority="152" operator="lessThan">
      <formula>2.5</formula>
    </cfRule>
    <cfRule type="cellIs" dxfId="559" priority="153" operator="greaterThan">
      <formula>4.5</formula>
    </cfRule>
  </conditionalFormatting>
  <conditionalFormatting sqref="T10">
    <cfRule type="cellIs" dxfId="558" priority="150" operator="lessThan">
      <formula>2.5</formula>
    </cfRule>
    <cfRule type="cellIs" dxfId="557" priority="151" operator="greaterThan">
      <formula>4.5</formula>
    </cfRule>
  </conditionalFormatting>
  <conditionalFormatting sqref="U10">
    <cfRule type="cellIs" dxfId="556" priority="149" operator="greaterThan">
      <formula>1.5</formula>
    </cfRule>
  </conditionalFormatting>
  <conditionalFormatting sqref="L9:V10">
    <cfRule type="expression" dxfId="555" priority="146">
      <formula>L9=""</formula>
    </cfRule>
  </conditionalFormatting>
  <conditionalFormatting sqref="S9:S10">
    <cfRule type="cellIs" dxfId="554" priority="147" operator="greaterThan">
      <formula>0.5</formula>
    </cfRule>
    <cfRule type="cellIs" dxfId="553" priority="148" operator="lessThan">
      <formula>0.5</formula>
    </cfRule>
  </conditionalFormatting>
  <conditionalFormatting sqref="L13:M14">
    <cfRule type="cellIs" dxfId="552" priority="115" operator="lessThan">
      <formula>0.5</formula>
    </cfRule>
    <cfRule type="cellIs" dxfId="551" priority="116" operator="greaterThan">
      <formula>0.5</formula>
    </cfRule>
  </conditionalFormatting>
  <conditionalFormatting sqref="N13:N14">
    <cfRule type="cellIs" dxfId="550" priority="113" operator="lessThan">
      <formula>4.5</formula>
    </cfRule>
    <cfRule type="cellIs" dxfId="549" priority="114" operator="greaterThan">
      <formula>5.5</formula>
    </cfRule>
  </conditionalFormatting>
  <conditionalFormatting sqref="O13:O14">
    <cfRule type="cellIs" dxfId="548" priority="111" operator="lessThan">
      <formula>1.5</formula>
    </cfRule>
    <cfRule type="cellIs" dxfId="547" priority="112" operator="greaterThan">
      <formula>2.5</formula>
    </cfRule>
  </conditionalFormatting>
  <conditionalFormatting sqref="P13:P14">
    <cfRule type="cellIs" dxfId="546" priority="109" operator="lessThan">
      <formula>4.5</formula>
    </cfRule>
    <cfRule type="cellIs" dxfId="545" priority="110" operator="greaterThan">
      <formula>7.5</formula>
    </cfRule>
  </conditionalFormatting>
  <conditionalFormatting sqref="R13:S14">
    <cfRule type="cellIs" dxfId="544" priority="107" operator="lessThan">
      <formula>2.5</formula>
    </cfRule>
    <cfRule type="cellIs" dxfId="543" priority="108" operator="greaterThan">
      <formula>4.5</formula>
    </cfRule>
  </conditionalFormatting>
  <conditionalFormatting sqref="T13:T14">
    <cfRule type="cellIs" dxfId="542" priority="105" operator="lessThan">
      <formula>2.5</formula>
    </cfRule>
    <cfRule type="cellIs" dxfId="541" priority="106" operator="greaterThan">
      <formula>4.5</formula>
    </cfRule>
  </conditionalFormatting>
  <conditionalFormatting sqref="U13:U14">
    <cfRule type="cellIs" dxfId="540" priority="104" operator="greaterThan">
      <formula>1.5</formula>
    </cfRule>
  </conditionalFormatting>
  <conditionalFormatting sqref="M14">
    <cfRule type="cellIs" dxfId="539" priority="102" operator="lessThan">
      <formula>0.5</formula>
    </cfRule>
    <cfRule type="cellIs" dxfId="538" priority="103" operator="greaterThan">
      <formula>0.5</formula>
    </cfRule>
  </conditionalFormatting>
  <conditionalFormatting sqref="N14">
    <cfRule type="cellIs" dxfId="537" priority="100" operator="lessThan">
      <formula>4.5</formula>
    </cfRule>
    <cfRule type="cellIs" dxfId="536" priority="101" operator="greaterThan">
      <formula>5.5</formula>
    </cfRule>
  </conditionalFormatting>
  <conditionalFormatting sqref="O14">
    <cfRule type="cellIs" dxfId="535" priority="98" operator="lessThan">
      <formula>1.5</formula>
    </cfRule>
    <cfRule type="cellIs" dxfId="534" priority="99" operator="greaterThan">
      <formula>2.5</formula>
    </cfRule>
  </conditionalFormatting>
  <conditionalFormatting sqref="P14">
    <cfRule type="cellIs" dxfId="533" priority="96" operator="lessThan">
      <formula>4.5</formula>
    </cfRule>
    <cfRule type="cellIs" dxfId="532" priority="97" operator="greaterThan">
      <formula>7.5</formula>
    </cfRule>
  </conditionalFormatting>
  <conditionalFormatting sqref="R14:S14">
    <cfRule type="cellIs" dxfId="531" priority="94" operator="lessThan">
      <formula>2.5</formula>
    </cfRule>
    <cfRule type="cellIs" dxfId="530" priority="95" operator="greaterThan">
      <formula>4.5</formula>
    </cfRule>
  </conditionalFormatting>
  <conditionalFormatting sqref="T14">
    <cfRule type="cellIs" dxfId="529" priority="92" operator="lessThan">
      <formula>2.5</formula>
    </cfRule>
    <cfRule type="cellIs" dxfId="528" priority="93" operator="greaterThan">
      <formula>4.5</formula>
    </cfRule>
  </conditionalFormatting>
  <conditionalFormatting sqref="U14">
    <cfRule type="cellIs" dxfId="527" priority="91" operator="greaterThan">
      <formula>1.5</formula>
    </cfRule>
  </conditionalFormatting>
  <conditionalFormatting sqref="L13:V14">
    <cfRule type="expression" dxfId="526" priority="88">
      <formula>L13=""</formula>
    </cfRule>
  </conditionalFormatting>
  <conditionalFormatting sqref="S13:S14">
    <cfRule type="cellIs" dxfId="525" priority="89" operator="greaterThan">
      <formula>0.5</formula>
    </cfRule>
    <cfRule type="cellIs" dxfId="524" priority="90" operator="lessThan">
      <formula>0.5</formula>
    </cfRule>
  </conditionalFormatting>
  <conditionalFormatting sqref="L17:M18">
    <cfRule type="cellIs" dxfId="523" priority="86" operator="lessThan">
      <formula>0.5</formula>
    </cfRule>
    <cfRule type="cellIs" dxfId="522" priority="87" operator="greaterThan">
      <formula>0.5</formula>
    </cfRule>
  </conditionalFormatting>
  <conditionalFormatting sqref="N17:N18">
    <cfRule type="cellIs" dxfId="521" priority="84" operator="lessThan">
      <formula>4.5</formula>
    </cfRule>
    <cfRule type="cellIs" dxfId="520" priority="85" operator="greaterThan">
      <formula>5.5</formula>
    </cfRule>
  </conditionalFormatting>
  <conditionalFormatting sqref="O17:O18">
    <cfRule type="cellIs" dxfId="519" priority="82" operator="lessThan">
      <formula>1.5</formula>
    </cfRule>
    <cfRule type="cellIs" dxfId="518" priority="83" operator="greaterThan">
      <formula>2.5</formula>
    </cfRule>
  </conditionalFormatting>
  <conditionalFormatting sqref="P17:P18">
    <cfRule type="cellIs" dxfId="517" priority="80" operator="lessThan">
      <formula>4.5</formula>
    </cfRule>
    <cfRule type="cellIs" dxfId="516" priority="81" operator="greaterThan">
      <formula>7.5</formula>
    </cfRule>
  </conditionalFormatting>
  <conditionalFormatting sqref="R17:S18">
    <cfRule type="cellIs" dxfId="515" priority="78" operator="lessThan">
      <formula>2.5</formula>
    </cfRule>
    <cfRule type="cellIs" dxfId="514" priority="79" operator="greaterThan">
      <formula>4.5</formula>
    </cfRule>
  </conditionalFormatting>
  <conditionalFormatting sqref="T17:T18">
    <cfRule type="cellIs" dxfId="513" priority="76" operator="lessThan">
      <formula>2.5</formula>
    </cfRule>
    <cfRule type="cellIs" dxfId="512" priority="77" operator="greaterThan">
      <formula>4.5</formula>
    </cfRule>
  </conditionalFormatting>
  <conditionalFormatting sqref="U17:U18">
    <cfRule type="cellIs" dxfId="511" priority="75" operator="greaterThan">
      <formula>1.5</formula>
    </cfRule>
  </conditionalFormatting>
  <conditionalFormatting sqref="M18">
    <cfRule type="cellIs" dxfId="510" priority="73" operator="lessThan">
      <formula>0.5</formula>
    </cfRule>
    <cfRule type="cellIs" dxfId="509" priority="74" operator="greaterThan">
      <formula>0.5</formula>
    </cfRule>
  </conditionalFormatting>
  <conditionalFormatting sqref="N18">
    <cfRule type="cellIs" dxfId="508" priority="71" operator="lessThan">
      <formula>4.5</formula>
    </cfRule>
    <cfRule type="cellIs" dxfId="507" priority="72" operator="greaterThan">
      <formula>5.5</formula>
    </cfRule>
  </conditionalFormatting>
  <conditionalFormatting sqref="O18">
    <cfRule type="cellIs" dxfId="506" priority="69" operator="lessThan">
      <formula>1.5</formula>
    </cfRule>
    <cfRule type="cellIs" dxfId="505" priority="70" operator="greaterThan">
      <formula>2.5</formula>
    </cfRule>
  </conditionalFormatting>
  <conditionalFormatting sqref="P18">
    <cfRule type="cellIs" dxfId="504" priority="67" operator="lessThan">
      <formula>4.5</formula>
    </cfRule>
    <cfRule type="cellIs" dxfId="503" priority="68" operator="greaterThan">
      <formula>7.5</formula>
    </cfRule>
  </conditionalFormatting>
  <conditionalFormatting sqref="R18:S18">
    <cfRule type="cellIs" dxfId="502" priority="65" operator="lessThan">
      <formula>2.5</formula>
    </cfRule>
    <cfRule type="cellIs" dxfId="501" priority="66" operator="greaterThan">
      <formula>4.5</formula>
    </cfRule>
  </conditionalFormatting>
  <conditionalFormatting sqref="T18">
    <cfRule type="cellIs" dxfId="500" priority="63" operator="lessThan">
      <formula>2.5</formula>
    </cfRule>
    <cfRule type="cellIs" dxfId="499" priority="64" operator="greaterThan">
      <formula>4.5</formula>
    </cfRule>
  </conditionalFormatting>
  <conditionalFormatting sqref="U18">
    <cfRule type="cellIs" dxfId="498" priority="62" operator="greaterThan">
      <formula>1.5</formula>
    </cfRule>
  </conditionalFormatting>
  <conditionalFormatting sqref="L17:V18">
    <cfRule type="expression" dxfId="497" priority="59">
      <formula>L17=""</formula>
    </cfRule>
  </conditionalFormatting>
  <conditionalFormatting sqref="S17:S18">
    <cfRule type="cellIs" dxfId="496" priority="60" operator="greaterThan">
      <formula>0.5</formula>
    </cfRule>
    <cfRule type="cellIs" dxfId="495" priority="61" operator="lessThan">
      <formula>0.5</formula>
    </cfRule>
  </conditionalFormatting>
  <conditionalFormatting sqref="L19:M20">
    <cfRule type="cellIs" dxfId="494" priority="57" operator="lessThan">
      <formula>0.5</formula>
    </cfRule>
    <cfRule type="cellIs" dxfId="493" priority="58" operator="greaterThan">
      <formula>0.5</formula>
    </cfRule>
  </conditionalFormatting>
  <conditionalFormatting sqref="N19:N20">
    <cfRule type="cellIs" dxfId="492" priority="55" operator="lessThan">
      <formula>4.5</formula>
    </cfRule>
    <cfRule type="cellIs" dxfId="491" priority="56" operator="greaterThan">
      <formula>5.5</formula>
    </cfRule>
  </conditionalFormatting>
  <conditionalFormatting sqref="O19:O20">
    <cfRule type="cellIs" dxfId="490" priority="53" operator="lessThan">
      <formula>1.5</formula>
    </cfRule>
    <cfRule type="cellIs" dxfId="489" priority="54" operator="greaterThan">
      <formula>2.5</formula>
    </cfRule>
  </conditionalFormatting>
  <conditionalFormatting sqref="P19:P20">
    <cfRule type="cellIs" dxfId="488" priority="51" operator="lessThan">
      <formula>4.5</formula>
    </cfRule>
    <cfRule type="cellIs" dxfId="487" priority="52" operator="greaterThan">
      <formula>7.5</formula>
    </cfRule>
  </conditionalFormatting>
  <conditionalFormatting sqref="R19:S20">
    <cfRule type="cellIs" dxfId="486" priority="49" operator="lessThan">
      <formula>2.5</formula>
    </cfRule>
    <cfRule type="cellIs" dxfId="485" priority="50" operator="greaterThan">
      <formula>4.5</formula>
    </cfRule>
  </conditionalFormatting>
  <conditionalFormatting sqref="T19:T20">
    <cfRule type="cellIs" dxfId="484" priority="47" operator="lessThan">
      <formula>2.5</formula>
    </cfRule>
    <cfRule type="cellIs" dxfId="483" priority="48" operator="greaterThan">
      <formula>4.5</formula>
    </cfRule>
  </conditionalFormatting>
  <conditionalFormatting sqref="U19:U20">
    <cfRule type="cellIs" dxfId="482" priority="46" operator="greaterThan">
      <formula>1.5</formula>
    </cfRule>
  </conditionalFormatting>
  <conditionalFormatting sqref="M20">
    <cfRule type="cellIs" dxfId="481" priority="44" operator="lessThan">
      <formula>0.5</formula>
    </cfRule>
    <cfRule type="cellIs" dxfId="480" priority="45" operator="greaterThan">
      <formula>0.5</formula>
    </cfRule>
  </conditionalFormatting>
  <conditionalFormatting sqref="N20">
    <cfRule type="cellIs" dxfId="479" priority="42" operator="lessThan">
      <formula>4.5</formula>
    </cfRule>
    <cfRule type="cellIs" dxfId="478" priority="43" operator="greaterThan">
      <formula>5.5</formula>
    </cfRule>
  </conditionalFormatting>
  <conditionalFormatting sqref="O20">
    <cfRule type="cellIs" dxfId="477" priority="40" operator="lessThan">
      <formula>1.5</formula>
    </cfRule>
    <cfRule type="cellIs" dxfId="476" priority="41" operator="greaterThan">
      <formula>2.5</formula>
    </cfRule>
  </conditionalFormatting>
  <conditionalFormatting sqref="P20">
    <cfRule type="cellIs" dxfId="475" priority="38" operator="lessThan">
      <formula>4.5</formula>
    </cfRule>
    <cfRule type="cellIs" dxfId="474" priority="39" operator="greaterThan">
      <formula>7.5</formula>
    </cfRule>
  </conditionalFormatting>
  <conditionalFormatting sqref="R20:S20">
    <cfRule type="cellIs" dxfId="473" priority="36" operator="lessThan">
      <formula>2.5</formula>
    </cfRule>
    <cfRule type="cellIs" dxfId="472" priority="37" operator="greaterThan">
      <formula>4.5</formula>
    </cfRule>
  </conditionalFormatting>
  <conditionalFormatting sqref="T20">
    <cfRule type="cellIs" dxfId="471" priority="34" operator="lessThan">
      <formula>2.5</formula>
    </cfRule>
    <cfRule type="cellIs" dxfId="470" priority="35" operator="greaterThan">
      <formula>4.5</formula>
    </cfRule>
  </conditionalFormatting>
  <conditionalFormatting sqref="U20">
    <cfRule type="cellIs" dxfId="469" priority="33" operator="greaterThan">
      <formula>1.5</formula>
    </cfRule>
  </conditionalFormatting>
  <conditionalFormatting sqref="L19:V20">
    <cfRule type="expression" dxfId="468" priority="30">
      <formula>L19=""</formula>
    </cfRule>
  </conditionalFormatting>
  <conditionalFormatting sqref="S19:S20">
    <cfRule type="cellIs" dxfId="467" priority="31" operator="greaterThan">
      <formula>0.5</formula>
    </cfRule>
    <cfRule type="cellIs" dxfId="466" priority="32" operator="lessThan">
      <formula>0.5</formula>
    </cfRule>
  </conditionalFormatting>
  <conditionalFormatting sqref="L11:M12">
    <cfRule type="cellIs" dxfId="465" priority="28" operator="lessThan">
      <formula>0.5</formula>
    </cfRule>
    <cfRule type="cellIs" dxfId="464" priority="29" operator="greaterThan">
      <formula>0.5</formula>
    </cfRule>
  </conditionalFormatting>
  <conditionalFormatting sqref="N11:N12">
    <cfRule type="cellIs" dxfId="463" priority="26" operator="lessThan">
      <formula>4.5</formula>
    </cfRule>
    <cfRule type="cellIs" dxfId="462" priority="27" operator="greaterThan">
      <formula>5.5</formula>
    </cfRule>
  </conditionalFormatting>
  <conditionalFormatting sqref="O11:O12">
    <cfRule type="cellIs" dxfId="461" priority="24" operator="lessThan">
      <formula>1.5</formula>
    </cfRule>
    <cfRule type="cellIs" dxfId="460" priority="25" operator="greaterThan">
      <formula>2.5</formula>
    </cfRule>
  </conditionalFormatting>
  <conditionalFormatting sqref="P11:P12">
    <cfRule type="cellIs" dxfId="459" priority="22" operator="lessThan">
      <formula>4.5</formula>
    </cfRule>
    <cfRule type="cellIs" dxfId="458" priority="23" operator="greaterThan">
      <formula>7.5</formula>
    </cfRule>
  </conditionalFormatting>
  <conditionalFormatting sqref="R11:S12">
    <cfRule type="cellIs" dxfId="457" priority="20" operator="lessThan">
      <formula>2.5</formula>
    </cfRule>
    <cfRule type="cellIs" dxfId="456" priority="21" operator="greaterThan">
      <formula>4.5</formula>
    </cfRule>
  </conditionalFormatting>
  <conditionalFormatting sqref="T11:T12">
    <cfRule type="cellIs" dxfId="455" priority="18" operator="lessThan">
      <formula>2.5</formula>
    </cfRule>
    <cfRule type="cellIs" dxfId="454" priority="19" operator="greaterThan">
      <formula>4.5</formula>
    </cfRule>
  </conditionalFormatting>
  <conditionalFormatting sqref="U11:U12">
    <cfRule type="cellIs" dxfId="453" priority="17" operator="greaterThan">
      <formula>1.5</formula>
    </cfRule>
  </conditionalFormatting>
  <conditionalFormatting sqref="M12">
    <cfRule type="cellIs" dxfId="452" priority="15" operator="lessThan">
      <formula>0.5</formula>
    </cfRule>
    <cfRule type="cellIs" dxfId="451" priority="16" operator="greaterThan">
      <formula>0.5</formula>
    </cfRule>
  </conditionalFormatting>
  <conditionalFormatting sqref="N12">
    <cfRule type="cellIs" dxfId="450" priority="13" operator="lessThan">
      <formula>4.5</formula>
    </cfRule>
    <cfRule type="cellIs" dxfId="449" priority="14" operator="greaterThan">
      <formula>5.5</formula>
    </cfRule>
  </conditionalFormatting>
  <conditionalFormatting sqref="O12">
    <cfRule type="cellIs" dxfId="448" priority="11" operator="lessThan">
      <formula>1.5</formula>
    </cfRule>
    <cfRule type="cellIs" dxfId="447" priority="12" operator="greaterThan">
      <formula>2.5</formula>
    </cfRule>
  </conditionalFormatting>
  <conditionalFormatting sqref="P12">
    <cfRule type="cellIs" dxfId="446" priority="9" operator="lessThan">
      <formula>4.5</formula>
    </cfRule>
    <cfRule type="cellIs" dxfId="445" priority="10" operator="greaterThan">
      <formula>7.5</formula>
    </cfRule>
  </conditionalFormatting>
  <conditionalFormatting sqref="R12:S12">
    <cfRule type="cellIs" dxfId="444" priority="7" operator="lessThan">
      <formula>2.5</formula>
    </cfRule>
    <cfRule type="cellIs" dxfId="443" priority="8" operator="greaterThan">
      <formula>4.5</formula>
    </cfRule>
  </conditionalFormatting>
  <conditionalFormatting sqref="T12">
    <cfRule type="cellIs" dxfId="442" priority="5" operator="lessThan">
      <formula>2.5</formula>
    </cfRule>
    <cfRule type="cellIs" dxfId="441" priority="6" operator="greaterThan">
      <formula>4.5</formula>
    </cfRule>
  </conditionalFormatting>
  <conditionalFormatting sqref="U12">
    <cfRule type="cellIs" dxfId="440" priority="4" operator="greaterThan">
      <formula>1.5</formula>
    </cfRule>
  </conditionalFormatting>
  <conditionalFormatting sqref="L11:V12">
    <cfRule type="expression" dxfId="439" priority="1">
      <formula>L11=""</formula>
    </cfRule>
  </conditionalFormatting>
  <conditionalFormatting sqref="S11:S12">
    <cfRule type="cellIs" dxfId="438" priority="2" operator="greaterThan">
      <formula>0.5</formula>
    </cfRule>
    <cfRule type="cellIs" dxfId="43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19" sqref="D1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N26" sqref="N26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582</v>
      </c>
      <c r="B2" s="3" t="s">
        <v>150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583</v>
      </c>
      <c r="B3" s="3" t="s">
        <v>136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584</v>
      </c>
      <c r="B4" s="3" t="s">
        <v>128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585</v>
      </c>
      <c r="B5" s="3" t="s">
        <v>118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586</v>
      </c>
      <c r="B6" s="3" t="s">
        <v>62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587</v>
      </c>
      <c r="B7" s="3" t="s">
        <v>108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588</v>
      </c>
      <c r="B8" s="3" t="s">
        <v>185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589</v>
      </c>
      <c r="B9" s="3" t="s">
        <v>110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590</v>
      </c>
      <c r="B10" s="3" t="s">
        <v>116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591</v>
      </c>
      <c r="B11" s="3" t="s">
        <v>237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592</v>
      </c>
      <c r="B12" s="3" t="s">
        <v>152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593</v>
      </c>
      <c r="B13" s="3" t="s">
        <v>150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594</v>
      </c>
      <c r="B14" s="3" t="s">
        <v>136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595</v>
      </c>
      <c r="B15" s="3" t="s">
        <v>128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596</v>
      </c>
      <c r="B16" s="3" t="s">
        <v>118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597</v>
      </c>
      <c r="B17" s="3" t="s">
        <v>289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598</v>
      </c>
      <c r="B18" s="3" t="s">
        <v>108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599</v>
      </c>
      <c r="B19" s="3" t="s">
        <v>185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600</v>
      </c>
      <c r="B20" s="3" t="s">
        <v>110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601</v>
      </c>
      <c r="B21" s="3" t="s">
        <v>116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602</v>
      </c>
      <c r="B22" s="3" t="s">
        <v>237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603</v>
      </c>
      <c r="B23" s="3" t="s">
        <v>152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604</v>
      </c>
      <c r="B24" s="3" t="s">
        <v>150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605</v>
      </c>
      <c r="B25" s="3" t="s">
        <v>136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606</v>
      </c>
      <c r="B26" s="3" t="s">
        <v>128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607</v>
      </c>
      <c r="B27" s="3" t="s">
        <v>118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608</v>
      </c>
      <c r="B28" s="3" t="s">
        <v>289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609</v>
      </c>
      <c r="B29" s="3" t="s">
        <v>108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610</v>
      </c>
      <c r="B30" s="3" t="s">
        <v>185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611</v>
      </c>
      <c r="B31" s="3" t="s">
        <v>110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612</v>
      </c>
      <c r="B32" s="3" t="s">
        <v>116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613</v>
      </c>
      <c r="B33" s="3" t="s">
        <v>237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614</v>
      </c>
      <c r="B34" s="3" t="s">
        <v>152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615</v>
      </c>
      <c r="B35" s="3" t="s">
        <v>150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616</v>
      </c>
      <c r="B36" s="3" t="s">
        <v>136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617</v>
      </c>
      <c r="B37" s="3" t="s">
        <v>128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618</v>
      </c>
      <c r="B38" s="3" t="s">
        <v>118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619</v>
      </c>
      <c r="B39" s="3" t="s">
        <v>289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620</v>
      </c>
      <c r="B40" s="3" t="s">
        <v>108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621</v>
      </c>
      <c r="B41" s="3" t="s">
        <v>185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622</v>
      </c>
      <c r="B42" s="3" t="s">
        <v>110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623</v>
      </c>
      <c r="B43" s="3" t="s">
        <v>116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624</v>
      </c>
      <c r="B44" s="3" t="s">
        <v>237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625</v>
      </c>
      <c r="B45" s="3" t="s">
        <v>152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1095</v>
      </c>
      <c r="B46" s="3" t="s">
        <v>150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57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1177</v>
      </c>
      <c r="B47" s="3" t="s">
        <v>136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1178</v>
      </c>
      <c r="B48" s="3" t="s">
        <v>128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24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1175</v>
      </c>
      <c r="B49" s="3" t="s">
        <v>118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1176</v>
      </c>
      <c r="B50" s="3" t="s">
        <v>1205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1179</v>
      </c>
      <c r="B51" s="3" t="s">
        <v>108</v>
      </c>
      <c r="C51" s="8">
        <v>0</v>
      </c>
      <c r="D51" s="8">
        <v>2</v>
      </c>
      <c r="E51" s="8">
        <v>29</v>
      </c>
      <c r="F51" s="8">
        <v>28</v>
      </c>
      <c r="G51" s="8">
        <v>2</v>
      </c>
      <c r="H51" s="8">
        <v>0</v>
      </c>
      <c r="I51" s="8">
        <v>0</v>
      </c>
      <c r="J51" s="8">
        <v>72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1180</v>
      </c>
      <c r="B52" s="3" t="s">
        <v>185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1096</v>
      </c>
      <c r="B53" s="3" t="s">
        <v>110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1097</v>
      </c>
      <c r="B54" s="3" t="s">
        <v>116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1098</v>
      </c>
      <c r="B55" s="3" t="s">
        <v>237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1099</v>
      </c>
      <c r="B56" s="3" t="s">
        <v>152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E1" workbookViewId="0">
      <selection activeCell="J20" sqref="J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2015:2:0:0:CENTRAL</v>
      </c>
      <c r="F3" s="53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3">
        <f>MATCH($E3,REPORT_DATA_BY_ZONE_MONTH!$A:$A, 0)</f>
        <v>34</v>
      </c>
      <c r="O3" s="40">
        <f>IFERROR(INDEX(REPORT_DATA_BY_ZONE_MONTH!$A:$AG,$N3,MATCH(O$2,REPORT_DATA_BY_ZONE_MONTH!$A$1:$AG$1,0)), "")</f>
        <v>10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</row>
    <row r="4" spans="1:24">
      <c r="A4" s="53" t="s">
        <v>58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2015:3:0:0:CENTRAL</v>
      </c>
      <c r="F4" s="53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3">
        <f>MATCH($E4,REPORT_DATA_BY_ZONE_MONTH!$A:$A, 0)</f>
        <v>33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</row>
    <row r="5" spans="1:24">
      <c r="A5" s="53" t="s">
        <v>58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2015:4:0:0:CENTRAL</v>
      </c>
      <c r="F5" s="53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3">
        <f>MATCH($E5,REPORT_DATA_BY_ZONE_MONTH!$A:$A, 0)</f>
        <v>32</v>
      </c>
      <c r="O5" s="40">
        <f>IFERROR(INDEX(REPORT_DATA_BY_ZONE_MONTH!$A:$AG,$N5,MATCH(O$2,REPORT_DATA_BY_ZONE_MONTH!$A$1:$AG$1,0)), "")</f>
        <v>10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</row>
    <row r="6" spans="1:24">
      <c r="A6" s="53" t="s">
        <v>58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2015:5:0:0:CENTRAL</v>
      </c>
      <c r="F6" s="53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3">
        <f>MATCH($E6,REPORT_DATA_BY_ZONE_MONTH!$A:$A, 0)</f>
        <v>31</v>
      </c>
      <c r="O6" s="40">
        <f>IFERROR(INDEX(REPORT_DATA_BY_ZONE_MONTH!$A:$AG,$N6,MATCH(O$2,REPORT_DATA_BY_ZONE_MONTH!$A$1:$AG$1,0)), "")</f>
        <v>10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</row>
    <row r="7" spans="1:24">
      <c r="A7" s="53" t="s">
        <v>58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2015:6:0:0:CENTRAL</v>
      </c>
      <c r="F7" s="53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3">
        <f>MATCH($E7,REPORT_DATA_BY_ZONE_MONTH!$A:$A, 0)</f>
        <v>30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</row>
    <row r="8" spans="1:24">
      <c r="A8" s="53" t="s">
        <v>58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2015:7:0:0:CENTRAL</v>
      </c>
      <c r="F8" s="53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3">
        <f>MATCH($E8,REPORT_DATA_BY_ZONE_MONTH!$A:$A, 0)</f>
        <v>29</v>
      </c>
      <c r="O8" s="40">
        <f>IFERROR(INDEX(REPORT_DATA_BY_ZONE_MONTH!$A:$AG,$N8,MATCH(O$2,REPORT_DATA_BY_ZONE_MONTH!$A$1:$AG$1,0)), "")</f>
        <v>4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</row>
    <row r="9" spans="1:24">
      <c r="A9" s="53" t="s">
        <v>58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2015:8:0:0:CENTRAL</v>
      </c>
      <c r="F9" s="53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3">
        <f>MATCH($E9,REPORT_DATA_BY_ZONE_MONTH!$A:$A, 0)</f>
        <v>28</v>
      </c>
      <c r="O9" s="40">
        <f>IFERROR(INDEX(REPORT_DATA_BY_ZONE_MONTH!$A:$AG,$N9,MATCH(O$2,REPORT_DATA_BY_ZONE_MONTH!$A$1:$AG$1,0)), "")</f>
        <v>6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</row>
    <row r="10" spans="1:24">
      <c r="A10" s="53" t="s">
        <v>58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2015:9:0:0:CENTRAL</v>
      </c>
      <c r="F10" s="53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3">
        <f>MATCH($E10,REPORT_DATA_BY_ZONE_MONTH!$A:$A, 0)</f>
        <v>27</v>
      </c>
      <c r="O10" s="40">
        <f>IFERROR(INDEX(REPORT_DATA_BY_ZONE_MONTH!$A:$AG,$N10,MATCH(O$2,REPORT_DATA_BY_ZONE_MONTH!$A$1:$AG$1,0)), "")</f>
        <v>8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</row>
    <row r="11" spans="1:24">
      <c r="A11" s="53" t="s">
        <v>58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2015:10:0:0:CENTRAL</v>
      </c>
      <c r="F11" s="53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3">
        <f>MATCH($E11,REPORT_DATA_BY_ZONE_MONTH!$A:$A, 0)</f>
        <v>26</v>
      </c>
      <c r="O11" s="40">
        <f>IFERROR(INDEX(REPORT_DATA_BY_ZONE_MONTH!$A:$AG,$N11,MATCH(O$2,REPORT_DATA_BY_ZONE_MONTH!$A$1:$AG$1,0)), "")</f>
        <v>4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</row>
    <row r="12" spans="1:24">
      <c r="A12" s="53" t="s">
        <v>58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2015:11:0:0:CENTRAL</v>
      </c>
      <c r="F12" s="53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3">
        <f>MATCH($E12,REPORT_DATA_BY_ZONE_MONTH!$A:$A, 0)</f>
        <v>25</v>
      </c>
      <c r="O12" s="40">
        <f>IFERROR(INDEX(REPORT_DATA_BY_ZONE_MONTH!$A:$AG,$N12,MATCH(O$2,REPORT_DATA_BY_ZONE_MONTH!$A$1:$AG$1,0)), "")</f>
        <v>6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</row>
    <row r="13" spans="1:24">
      <c r="A13" s="53" t="s">
        <v>58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2015:12:0:0:CENTRAL</v>
      </c>
      <c r="F13" s="53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3">
        <f>MATCH($E13,REPORT_DATA_BY_ZONE_MONTH!$A:$A, 0)</f>
        <v>24</v>
      </c>
      <c r="O13" s="40">
        <f>IFERROR(INDEX(REPORT_DATA_BY_ZONE_MONTH!$A:$AG,$N13,MATCH(O$2,REPORT_DATA_BY_ZONE_MONTH!$A$1:$AG$1,0)), "")</f>
        <v>10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</row>
    <row r="14" spans="1:24">
      <c r="A14" s="53" t="s">
        <v>58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2016:1:0:0:CENTRAL</v>
      </c>
      <c r="F14" s="53" t="e">
        <f>MATCH($E14,BAPTISM_SOURCE_ZONE_MONTH!$A:$A, 0)</f>
        <v>#N/A</v>
      </c>
      <c r="G14" s="11" t="str">
        <f>IFERROR(INDEX(BAPTISM_SOURCE_ZONE_MONTH!$A:$Z,CENTRAL_GRAPH_DATA!$F14,MATCH(G$2,BAPTISM_SOURCE_ZONE_MONTH!$A$1:$Z$1,0)),"")</f>
        <v/>
      </c>
      <c r="H14" s="11" t="str">
        <f>IFERROR(INDEX(BAPTISM_SOURCE_ZONE_MONTH!$A:$Z,CENTRAL_GRAPH_DATA!$F14,MATCH(H$2,BAPTISM_SOURCE_ZONE_MONTH!$A$1:$Z$1,0)),"")</f>
        <v/>
      </c>
      <c r="I14" s="11" t="str">
        <f>IFERROR(INDEX(BAPTISM_SOURCE_ZONE_MONTH!$A:$Z,CENTRAL_GRAPH_DATA!$F14,MATCH(I$2,BAPTISM_SOURCE_ZONE_MONTH!$A$1:$Z$1,0)),"")</f>
        <v/>
      </c>
      <c r="J14" s="11" t="str">
        <f>IFERROR(INDEX(BAPTISM_SOURCE_ZONE_MONTH!$A:$Z,CENTRAL_GRAPH_DATA!$F14,MATCH(J$2,BAPTISM_SOURCE_ZONE_MONTH!$A$1:$Z$1,0)),"")</f>
        <v/>
      </c>
      <c r="K14" s="11" t="str">
        <f>IFERROR(INDEX(BAPTISM_SOURCE_ZONE_MONTH!$A:$Z,CENTRAL_GRAPH_DATA!$F14,MATCH(K$2,BAPTISM_SOURCE_ZONE_MONTH!$A$1:$Z$1,0)),"")</f>
        <v/>
      </c>
      <c r="L14" s="11" t="str">
        <f>IFERROR(INDEX(BAPTISM_SOURCE_ZONE_MONTH!$A:$Z,CENTRAL_GRAPH_DATA!$F14,MATCH(L$2,BAPTISM_SOURCE_ZONE_MONTH!$A$1:$Z$1,0)),"")</f>
        <v/>
      </c>
      <c r="N14" s="53">
        <f>MATCH($E14,REPORT_DATA_BY_ZONE_MONTH!$A:$A, 0)</f>
        <v>2</v>
      </c>
      <c r="O14" s="40">
        <f>IFERROR(INDEX(REPORT_DATA_BY_ZONE_MONTH!$A:$AG,$N14,MATCH(O$2,REPORT_DATA_BY_ZONE_MONTH!$A$1:$AG$1,0)), "")</f>
        <v>4</v>
      </c>
      <c r="P14" s="40">
        <v>7</v>
      </c>
      <c r="Q14" s="40">
        <f>IFERROR(INDEX(REPORT_DATA_BY_ZONE_MONTH!$A:$AG,$N14,MATCH(Q$2,REPORT_DATA_BY_ZONE_MONTH!$A$1:$AG$1,0)), "")</f>
        <v>139</v>
      </c>
      <c r="R14" s="40">
        <f t="shared" si="3"/>
        <v>240</v>
      </c>
      <c r="S14" s="40">
        <f>IFERROR(INDEX(REPORT_DATA_BY_ZONE_MONTH!$A:$AG,$N14,MATCH(S$2,REPORT_DATA_BY_ZONE_MONTH!$A$1:$AG$1,0)), "")</f>
        <v>17</v>
      </c>
      <c r="T14" s="40">
        <f t="shared" si="4"/>
        <v>120</v>
      </c>
      <c r="U14" s="40">
        <f>IFERROR(INDEX(REPORT_DATA_BY_ZONE_MONTH!$A:$AG,$N14,MATCH(U$2,REPORT_DATA_BY_ZONE_MONTH!$A$1:$AG$1,0)), "")</f>
        <v>99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</row>
    <row r="15" spans="1:24">
      <c r="A15" s="53" t="s">
        <v>58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2016:2:0:0:CENTRAL</v>
      </c>
      <c r="F15" s="53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3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108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120</v>
      </c>
      <c r="V15" s="40">
        <f t="shared" si="5"/>
        <v>200</v>
      </c>
      <c r="W15" s="40">
        <f>IFERROR(INDEX(REPORT_DATA_BY_ZONE_MONTH!$A:$AG,$N15,MATCH(W$2,REPORT_DATA_BY_ZONE_MONTH!$A$1:$AG$1,0)), "")</f>
        <v>7</v>
      </c>
      <c r="X15" s="40">
        <f t="shared" si="6"/>
        <v>40</v>
      </c>
    </row>
    <row r="16" spans="1:24">
      <c r="A16" s="53" t="s">
        <v>58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80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89
Actual 實際:  2</v>
      </c>
      <c r="G22" s="8">
        <f>CENTRAL!D3</f>
        <v>89</v>
      </c>
      <c r="H22" s="8">
        <f>CENTRAL!G5</f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G3" sqref="G3:J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1070</v>
      </c>
      <c r="C3" s="48" t="s">
        <v>81</v>
      </c>
      <c r="D3" s="52">
        <v>60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1071</v>
      </c>
      <c r="C4" s="46" t="s">
        <v>66</v>
      </c>
      <c r="D4" s="47"/>
      <c r="E4" s="47"/>
      <c r="F4" s="47"/>
      <c r="G4" s="90">
        <f>ROUND(D3/12*MONTH,0)</f>
        <v>10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1072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969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964</v>
      </c>
      <c r="B9" s="64" t="s">
        <v>970</v>
      </c>
      <c r="C9" s="4" t="s">
        <v>978</v>
      </c>
      <c r="D9" s="4" t="s">
        <v>979</v>
      </c>
      <c r="E9" s="4" t="str">
        <f>CONCATENATE(YEAR,":",MONTH,":",WEEK,":",DAY,":",$A9)</f>
        <v>2016:2:2:7:SHILIN_E</v>
      </c>
      <c r="F9" s="4">
        <f>MATCH($E9,REPORT_DATA_BY_COMP!$A:$A,0)</f>
        <v>428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0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4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14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>
      <c r="A10" s="59" t="s">
        <v>965</v>
      </c>
      <c r="B10" s="64" t="s">
        <v>971</v>
      </c>
      <c r="C10" s="4" t="s">
        <v>980</v>
      </c>
      <c r="D10" s="4" t="s">
        <v>981</v>
      </c>
      <c r="E10" s="4" t="str">
        <f>CONCATENATE(YEAR,":",MONTH,":",WEEK,":",DAY,":",$A10)</f>
        <v>2016:2:2:7:TIANMU_E</v>
      </c>
      <c r="F10" s="4">
        <f>MATCH($E10,REPORT_DATA_BY_COMP!$A:$A,0)</f>
        <v>446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5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59" t="s">
        <v>966</v>
      </c>
      <c r="B11" s="64" t="s">
        <v>972</v>
      </c>
      <c r="C11" s="4" t="s">
        <v>982</v>
      </c>
      <c r="D11" s="4" t="s">
        <v>983</v>
      </c>
      <c r="E11" s="4" t="str">
        <f>CONCATENATE(YEAR,":",MONTH,":",WEEK,":",DAY,":",$A11)</f>
        <v>2016:2:2:7:SHILIN_S</v>
      </c>
      <c r="F11" s="4">
        <f>MATCH($E11,REPORT_DATA_BY_COMP!$A:$A,0)</f>
        <v>429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5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SUM(E9:E10)</f>
        <v>0</v>
      </c>
      <c r="F12" s="12">
        <f>SUM(F9:F10)</f>
        <v>874</v>
      </c>
      <c r="G12" s="12">
        <f>SUM(G9:G11)</f>
        <v>0</v>
      </c>
      <c r="H12" s="12">
        <f t="shared" ref="H12:V12" si="0">SUM(H9:H11)</f>
        <v>0</v>
      </c>
      <c r="I12" s="12">
        <f t="shared" si="0"/>
        <v>0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4</v>
      </c>
      <c r="P12" s="12">
        <f t="shared" si="0"/>
        <v>11</v>
      </c>
      <c r="Q12" s="12">
        <f t="shared" si="0"/>
        <v>34</v>
      </c>
      <c r="R12" s="12">
        <f t="shared" si="0"/>
        <v>15</v>
      </c>
      <c r="S12" s="12">
        <f t="shared" si="0"/>
        <v>1</v>
      </c>
      <c r="T12" s="12">
        <f t="shared" si="0"/>
        <v>5</v>
      </c>
      <c r="U12" s="12">
        <f t="shared" si="0"/>
        <v>2</v>
      </c>
      <c r="V12" s="12">
        <f t="shared" si="0"/>
        <v>0</v>
      </c>
    </row>
    <row r="13" spans="1:22">
      <c r="A13" s="22"/>
      <c r="B13" s="66" t="s">
        <v>973</v>
      </c>
      <c r="C13" s="6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59" t="s">
        <v>967</v>
      </c>
      <c r="B14" s="64" t="s">
        <v>974</v>
      </c>
      <c r="C14" s="4" t="s">
        <v>984</v>
      </c>
      <c r="D14" s="4" t="s">
        <v>985</v>
      </c>
      <c r="E14" s="4" t="str">
        <f>CONCATENATE(YEAR,":",MONTH,":",WEEK,":",DAY,":",$A14)</f>
        <v>2016:2:2:7:BEITOU_E</v>
      </c>
      <c r="F14" s="4">
        <f>MATCH($E14,REPORT_DATA_BY_COMP!$A:$A,0)</f>
        <v>395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3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12</v>
      </c>
      <c r="R14" s="11">
        <f>IFERROR(INDEX(REPORT_DATA_BY_COMP!$A:$AH,$F14,MATCH(R$7,REPORT_DATA_BY_COMP!$A$1:$AH$1,0)), "")</f>
        <v>4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59" t="s">
        <v>1073</v>
      </c>
      <c r="B15" s="64" t="s">
        <v>975</v>
      </c>
      <c r="C15" s="4" t="s">
        <v>986</v>
      </c>
      <c r="D15" s="4" t="s">
        <v>987</v>
      </c>
      <c r="E15" s="4" t="str">
        <f>CONCATENATE(YEAR,":",MONTH,":",WEEK,":",DAY,":",$A15)</f>
        <v>2016:2:2:7:DANSHUI_B_E</v>
      </c>
      <c r="F15" s="4">
        <f>MATCH($E15,REPORT_DATA_BY_COMP!$A:$A,0)</f>
        <v>399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8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9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3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59" t="s">
        <v>1074</v>
      </c>
      <c r="B16" s="64" t="s">
        <v>976</v>
      </c>
      <c r="C16" s="4" t="s">
        <v>988</v>
      </c>
      <c r="D16" s="4" t="s">
        <v>989</v>
      </c>
      <c r="E16" s="4" t="str">
        <f>CONCATENATE(YEAR,":",MONTH,":",WEEK,":",DAY,":",$A16)</f>
        <v>2016:2:2:7:DANSHUI_A_E</v>
      </c>
      <c r="F16" s="4">
        <f>MATCH($E16,REPORT_DATA_BY_COMP!$A:$A,0)</f>
        <v>398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2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2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5</v>
      </c>
      <c r="O16" s="11">
        <f>IFERROR(INDEX(REPORT_DATA_BY_COMP!$A:$AH,$F16,MATCH(O$7,REPORT_DATA_BY_COMP!$A$1:$AH$1,0)), "")</f>
        <v>4</v>
      </c>
      <c r="P16" s="11">
        <f>IFERROR(INDEX(REPORT_DATA_BY_COMP!$A:$AH,$F16,MATCH(P$7,REPORT_DATA_BY_COMP!$A$1:$AH$1,0)), "")</f>
        <v>7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59" t="s">
        <v>968</v>
      </c>
      <c r="B17" s="64" t="s">
        <v>977</v>
      </c>
      <c r="C17" s="4" t="s">
        <v>990</v>
      </c>
      <c r="D17" s="4" t="s">
        <v>991</v>
      </c>
      <c r="E17" s="4" t="str">
        <f>CONCATENATE(YEAR,":",MONTH,":",WEEK,":",DAY,":",$A17)</f>
        <v>2016:2:2:7:BEITOU_S</v>
      </c>
      <c r="F17" s="4">
        <f>MATCH($E17,REPORT_DATA_BY_COMP!$A:$A,0)</f>
        <v>396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7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2</v>
      </c>
      <c r="V17" s="11">
        <f>IFERROR(INDEX(REPORT_DATA_BY_COMP!$A:$AH,$F17,MATCH(V$7,REPORT_DATA_BY_COMP!$A$1:$AH$1,0)), "")</f>
        <v>0</v>
      </c>
    </row>
    <row r="18" spans="1:22">
      <c r="A18" s="65"/>
      <c r="B18" s="9" t="s">
        <v>22</v>
      </c>
      <c r="C18" s="10"/>
      <c r="D18" s="10"/>
      <c r="E18" s="12">
        <f>SUM(E14:E15)</f>
        <v>0</v>
      </c>
      <c r="F18" s="12">
        <f>SUM(F14:F15)</f>
        <v>794</v>
      </c>
      <c r="G18" s="12">
        <f>SUM(G14:G17)</f>
        <v>2</v>
      </c>
      <c r="H18" s="12">
        <f t="shared" ref="H18:V18" si="1">SUM(H14:H17)</f>
        <v>4</v>
      </c>
      <c r="I18" s="12">
        <f t="shared" si="1"/>
        <v>4</v>
      </c>
      <c r="J18" s="12">
        <f t="shared" si="1"/>
        <v>7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22</v>
      </c>
      <c r="O18" s="12">
        <f t="shared" si="1"/>
        <v>9</v>
      </c>
      <c r="P18" s="12">
        <f t="shared" si="1"/>
        <v>25</v>
      </c>
      <c r="Q18" s="12">
        <f t="shared" si="1"/>
        <v>30</v>
      </c>
      <c r="R18" s="12">
        <f t="shared" si="1"/>
        <v>15</v>
      </c>
      <c r="S18" s="12">
        <f t="shared" si="1"/>
        <v>4</v>
      </c>
      <c r="T18" s="12">
        <f t="shared" si="1"/>
        <v>15</v>
      </c>
      <c r="U18" s="12">
        <f t="shared" si="1"/>
        <v>7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54</v>
      </c>
      <c r="B21" s="30" t="s">
        <v>42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2</v>
      </c>
      <c r="H21" s="11">
        <f>IFERROR(INDEX(REPORT_DATA_BY_ZONE!$A:$AG,$F21,MATCH(H$7,REPORT_DATA_BY_ZONE!$A$1:$AG$1,0)), "")</f>
        <v>3</v>
      </c>
      <c r="I21" s="11">
        <f>IFERROR(INDEX(REPORT_DATA_BY_ZONE!$A:$AG,$F21,MATCH(I$7,REPORT_DATA_BY_ZONE!$A$1:$AG$1,0)), "")</f>
        <v>4</v>
      </c>
      <c r="J21" s="11">
        <f>IFERROR(INDEX(REPORT_DATA_BY_ZONE!$A:$AG,$F21,MATCH(J$7,REPORT_DATA_BY_ZONE!$A$1:$AG$1,0)), "")</f>
        <v>10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31</v>
      </c>
      <c r="O21" s="19">
        <f>IFERROR(INDEX(REPORT_DATA_BY_ZONE!$A:$AG,$F21,MATCH(O$7,REPORT_DATA_BY_ZONE!$A$1:$AG$1,0)), "")</f>
        <v>5</v>
      </c>
      <c r="P21" s="19">
        <f>IFERROR(INDEX(REPORT_DATA_BY_ZONE!$A:$AG,$F21,MATCH(P$7,REPORT_DATA_BY_ZONE!$A$1:$AG$1,0)), "")</f>
        <v>46</v>
      </c>
      <c r="Q21" s="19">
        <f>IFERROR(INDEX(REPORT_DATA_BY_ZONE!$A:$AG,$F21,MATCH(Q$7,REPORT_DATA_BY_ZONE!$A$1:$AG$1,0)), "")</f>
        <v>55</v>
      </c>
      <c r="R21" s="19">
        <f>IFERROR(INDEX(REPORT_DATA_BY_ZONE!$A:$AG,$F21,MATCH(R$7,REPORT_DATA_BY_ZONE!$A$1:$AG$1,0)), "")</f>
        <v>21</v>
      </c>
      <c r="S21" s="19">
        <f>IFERROR(INDEX(REPORT_DATA_BY_ZONE!$A:$AG,$F21,MATCH(S$7,REPORT_DATA_BY_ZONE!$A$1:$AG$1,0)), "")</f>
        <v>2</v>
      </c>
      <c r="T21" s="19">
        <f>IFERROR(INDEX(REPORT_DATA_BY_ZONE!$A:$AG,$F21,MATCH(T$7,REPORT_DATA_BY_ZONE!$A$1:$AG$1,0)), "")</f>
        <v>24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54</v>
      </c>
      <c r="B22" s="30" t="s">
        <v>43</v>
      </c>
      <c r="C22" s="14"/>
      <c r="D22" s="14"/>
      <c r="E22" s="14" t="str">
        <f>CONCATENATE(YEAR,":",MONTH,":2:",WEEKLY_REPORT_DAY,":", $A22)</f>
        <v>2016:2:2:7:NORTH</v>
      </c>
      <c r="F22" s="14">
        <f>MATCH($E22,REPORT_DATA_BY_ZONE!$A:$A, 0)</f>
        <v>49</v>
      </c>
      <c r="G22" s="11">
        <f>IFERROR(INDEX(REPORT_DATA_BY_ZONE!$A:$AG,$F22,MATCH(G$7,REPORT_DATA_BY_ZONE!$A$1:$AG$1,0)), "")</f>
        <v>2</v>
      </c>
      <c r="H22" s="11">
        <f>IFERROR(INDEX(REPORT_DATA_BY_ZONE!$A:$AG,$F22,MATCH(H$7,REPORT_DATA_BY_ZONE!$A$1:$AG$1,0)), "")</f>
        <v>4</v>
      </c>
      <c r="I22" s="11">
        <f>IFERROR(INDEX(REPORT_DATA_BY_ZONE!$A:$AG,$F22,MATCH(I$7,REPORT_DATA_BY_ZONE!$A$1:$AG$1,0)), "")</f>
        <v>4</v>
      </c>
      <c r="J22" s="11">
        <f>IFERROR(INDEX(REPORT_DATA_BY_ZONE!$A:$AG,$F22,MATCH(J$7,REPORT_DATA_BY_ZONE!$A$1:$AG$1,0)), "")</f>
        <v>9</v>
      </c>
      <c r="K22" s="11">
        <f>IFERROR(INDEX(REPORT_DATA_BY_ZONE!$A:$AG,$F22,MATCH(K$7,REPORT_DATA_BY_ZONE!$A$1:$AG$1,0)), "")</f>
        <v>0</v>
      </c>
      <c r="L22" s="19">
        <f>IFERROR(INDEX(REPORT_DATA_BY_ZONE!$A:$AG,$F22,MATCH(L$7,REPORT_DATA_BY_ZONE!$A$1:$AG$1,0)), "")</f>
        <v>0</v>
      </c>
      <c r="M22" s="19">
        <f>IFERROR(INDEX(REPORT_DATA_BY_ZONE!$A:$AG,$F22,MATCH(M$7,REPORT_DATA_BY_ZONE!$A$1:$AG$1,0)), "")</f>
        <v>0</v>
      </c>
      <c r="N22" s="19">
        <f>IFERROR(INDEX(REPORT_DATA_BY_ZONE!$A:$AG,$F22,MATCH(N$7,REPORT_DATA_BY_ZONE!$A$1:$AG$1,0)), "")</f>
        <v>28</v>
      </c>
      <c r="O22" s="19">
        <f>IFERROR(INDEX(REPORT_DATA_BY_ZONE!$A:$AG,$F22,MATCH(O$7,REPORT_DATA_BY_ZONE!$A$1:$AG$1,0)), "")</f>
        <v>13</v>
      </c>
      <c r="P22" s="19">
        <f>IFERROR(INDEX(REPORT_DATA_BY_ZONE!$A:$AG,$F22,MATCH(P$7,REPORT_DATA_BY_ZONE!$A$1:$AG$1,0)), "")</f>
        <v>36</v>
      </c>
      <c r="Q22" s="19">
        <f>IFERROR(INDEX(REPORT_DATA_BY_ZONE!$A:$AG,$F22,MATCH(Q$7,REPORT_DATA_BY_ZONE!$A$1:$AG$1,0)), "")</f>
        <v>64</v>
      </c>
      <c r="R22" s="19">
        <f>IFERROR(INDEX(REPORT_DATA_BY_ZONE!$A:$AG,$F22,MATCH(R$7,REPORT_DATA_BY_ZONE!$A$1:$AG$1,0)), "")</f>
        <v>30</v>
      </c>
      <c r="S22" s="19">
        <f>IFERROR(INDEX(REPORT_DATA_BY_ZONE!$A:$AG,$F22,MATCH(S$7,REPORT_DATA_BY_ZONE!$A$1:$AG$1,0)), "")</f>
        <v>5</v>
      </c>
      <c r="T22" s="19">
        <f>IFERROR(INDEX(REPORT_DATA_BY_ZONE!$A:$AG,$F22,MATCH(T$7,REPORT_DATA_BY_ZONE!$A$1:$AG$1,0)), "")</f>
        <v>20</v>
      </c>
      <c r="U22" s="19">
        <f>IFERROR(INDEX(REPORT_DATA_BY_ZONE!$A:$AG,$F22,MATCH(U$7,REPORT_DATA_BY_ZONE!$A$1:$AG$1,0)), "")</f>
        <v>9</v>
      </c>
      <c r="V22" s="19">
        <f>IFERROR(INDEX(REPORT_DATA_BY_ZONE!$A:$AG,$F22,MATCH(V$7,REPORT_DATA_BY_ZONE!$A$1:$AG$1,0)), "")</f>
        <v>0</v>
      </c>
    </row>
    <row r="23" spans="1:22">
      <c r="A23" s="8" t="s">
        <v>54</v>
      </c>
      <c r="B23" s="30" t="s">
        <v>44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54</v>
      </c>
      <c r="B24" s="30" t="s">
        <v>45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54</v>
      </c>
      <c r="B25" s="30" t="s">
        <v>46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4</v>
      </c>
      <c r="H26" s="20">
        <f t="shared" ref="H26:V26" si="2">SUM(H21:H25)</f>
        <v>7</v>
      </c>
      <c r="I26" s="20">
        <f t="shared" si="2"/>
        <v>8</v>
      </c>
      <c r="J26" s="20">
        <f t="shared" si="2"/>
        <v>19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59</v>
      </c>
      <c r="O26" s="20">
        <f t="shared" si="2"/>
        <v>18</v>
      </c>
      <c r="P26" s="20">
        <f t="shared" si="2"/>
        <v>82</v>
      </c>
      <c r="Q26" s="20">
        <f t="shared" si="2"/>
        <v>119</v>
      </c>
      <c r="R26" s="20">
        <f t="shared" si="2"/>
        <v>51</v>
      </c>
      <c r="S26" s="20">
        <f t="shared" si="2"/>
        <v>7</v>
      </c>
      <c r="T26" s="20">
        <f t="shared" si="2"/>
        <v>44</v>
      </c>
      <c r="U26" s="20">
        <f t="shared" si="2"/>
        <v>15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436" priority="144" operator="lessThan">
      <formula>0.5</formula>
    </cfRule>
    <cfRule type="cellIs" dxfId="435" priority="145" operator="greaterThan">
      <formula>0.5</formula>
    </cfRule>
  </conditionalFormatting>
  <conditionalFormatting sqref="N9:N10">
    <cfRule type="cellIs" dxfId="434" priority="142" operator="lessThan">
      <formula>4.5</formula>
    </cfRule>
    <cfRule type="cellIs" dxfId="433" priority="143" operator="greaterThan">
      <formula>5.5</formula>
    </cfRule>
  </conditionalFormatting>
  <conditionalFormatting sqref="O9:O10">
    <cfRule type="cellIs" dxfId="432" priority="140" operator="lessThan">
      <formula>1.5</formula>
    </cfRule>
    <cfRule type="cellIs" dxfId="431" priority="141" operator="greaterThan">
      <formula>2.5</formula>
    </cfRule>
  </conditionalFormatting>
  <conditionalFormatting sqref="P9:P10">
    <cfRule type="cellIs" dxfId="430" priority="138" operator="lessThan">
      <formula>4.5</formula>
    </cfRule>
    <cfRule type="cellIs" dxfId="429" priority="139" operator="greaterThan">
      <formula>7.5</formula>
    </cfRule>
  </conditionalFormatting>
  <conditionalFormatting sqref="R9:S10">
    <cfRule type="cellIs" dxfId="428" priority="136" operator="lessThan">
      <formula>2.5</formula>
    </cfRule>
    <cfRule type="cellIs" dxfId="427" priority="137" operator="greaterThan">
      <formula>4.5</formula>
    </cfRule>
  </conditionalFormatting>
  <conditionalFormatting sqref="T9:T10">
    <cfRule type="cellIs" dxfId="426" priority="134" operator="lessThan">
      <formula>2.5</formula>
    </cfRule>
    <cfRule type="cellIs" dxfId="425" priority="135" operator="greaterThan">
      <formula>4.5</formula>
    </cfRule>
  </conditionalFormatting>
  <conditionalFormatting sqref="U9:U10">
    <cfRule type="cellIs" dxfId="424" priority="133" operator="greaterThan">
      <formula>1.5</formula>
    </cfRule>
  </conditionalFormatting>
  <conditionalFormatting sqref="M10">
    <cfRule type="cellIs" dxfId="423" priority="131" operator="lessThan">
      <formula>0.5</formula>
    </cfRule>
    <cfRule type="cellIs" dxfId="422" priority="132" operator="greaterThan">
      <formula>0.5</formula>
    </cfRule>
  </conditionalFormatting>
  <conditionalFormatting sqref="N10">
    <cfRule type="cellIs" dxfId="421" priority="129" operator="lessThan">
      <formula>4.5</formula>
    </cfRule>
    <cfRule type="cellIs" dxfId="420" priority="130" operator="greaterThan">
      <formula>5.5</formula>
    </cfRule>
  </conditionalFormatting>
  <conditionalFormatting sqref="O10">
    <cfRule type="cellIs" dxfId="419" priority="127" operator="lessThan">
      <formula>1.5</formula>
    </cfRule>
    <cfRule type="cellIs" dxfId="418" priority="128" operator="greaterThan">
      <formula>2.5</formula>
    </cfRule>
  </conditionalFormatting>
  <conditionalFormatting sqref="P10">
    <cfRule type="cellIs" dxfId="417" priority="125" operator="lessThan">
      <formula>4.5</formula>
    </cfRule>
    <cfRule type="cellIs" dxfId="416" priority="126" operator="greaterThan">
      <formula>7.5</formula>
    </cfRule>
  </conditionalFormatting>
  <conditionalFormatting sqref="R10:S10">
    <cfRule type="cellIs" dxfId="415" priority="123" operator="lessThan">
      <formula>2.5</formula>
    </cfRule>
    <cfRule type="cellIs" dxfId="414" priority="124" operator="greaterThan">
      <formula>4.5</formula>
    </cfRule>
  </conditionalFormatting>
  <conditionalFormatting sqref="T10">
    <cfRule type="cellIs" dxfId="413" priority="121" operator="lessThan">
      <formula>2.5</formula>
    </cfRule>
    <cfRule type="cellIs" dxfId="412" priority="122" operator="greaterThan">
      <formula>4.5</formula>
    </cfRule>
  </conditionalFormatting>
  <conditionalFormatting sqref="U10">
    <cfRule type="cellIs" dxfId="411" priority="120" operator="greaterThan">
      <formula>1.5</formula>
    </cfRule>
  </conditionalFormatting>
  <conditionalFormatting sqref="L9:V10">
    <cfRule type="expression" dxfId="410" priority="117">
      <formula>L9=""</formula>
    </cfRule>
  </conditionalFormatting>
  <conditionalFormatting sqref="S9:S10">
    <cfRule type="cellIs" dxfId="409" priority="118" operator="greaterThan">
      <formula>0.5</formula>
    </cfRule>
    <cfRule type="cellIs" dxfId="408" priority="119" operator="lessThan">
      <formula>0.5</formula>
    </cfRule>
  </conditionalFormatting>
  <conditionalFormatting sqref="L14:M15">
    <cfRule type="cellIs" dxfId="407" priority="86" operator="lessThan">
      <formula>0.5</formula>
    </cfRule>
    <cfRule type="cellIs" dxfId="406" priority="87" operator="greaterThan">
      <formula>0.5</formula>
    </cfRule>
  </conditionalFormatting>
  <conditionalFormatting sqref="N14:N15">
    <cfRule type="cellIs" dxfId="405" priority="84" operator="lessThan">
      <formula>4.5</formula>
    </cfRule>
    <cfRule type="cellIs" dxfId="404" priority="85" operator="greaterThan">
      <formula>5.5</formula>
    </cfRule>
  </conditionalFormatting>
  <conditionalFormatting sqref="O14:O15">
    <cfRule type="cellIs" dxfId="403" priority="82" operator="lessThan">
      <formula>1.5</formula>
    </cfRule>
    <cfRule type="cellIs" dxfId="402" priority="83" operator="greaterThan">
      <formula>2.5</formula>
    </cfRule>
  </conditionalFormatting>
  <conditionalFormatting sqref="P14:P15">
    <cfRule type="cellIs" dxfId="401" priority="80" operator="lessThan">
      <formula>4.5</formula>
    </cfRule>
    <cfRule type="cellIs" dxfId="400" priority="81" operator="greaterThan">
      <formula>7.5</formula>
    </cfRule>
  </conditionalFormatting>
  <conditionalFormatting sqref="R14:S15">
    <cfRule type="cellIs" dxfId="399" priority="78" operator="lessThan">
      <formula>2.5</formula>
    </cfRule>
    <cfRule type="cellIs" dxfId="398" priority="79" operator="greaterThan">
      <formula>4.5</formula>
    </cfRule>
  </conditionalFormatting>
  <conditionalFormatting sqref="T14:T15">
    <cfRule type="cellIs" dxfId="397" priority="76" operator="lessThan">
      <formula>2.5</formula>
    </cfRule>
    <cfRule type="cellIs" dxfId="396" priority="77" operator="greaterThan">
      <formula>4.5</formula>
    </cfRule>
  </conditionalFormatting>
  <conditionalFormatting sqref="U14:U15">
    <cfRule type="cellIs" dxfId="395" priority="75" operator="greaterThan">
      <formula>1.5</formula>
    </cfRule>
  </conditionalFormatting>
  <conditionalFormatting sqref="M15">
    <cfRule type="cellIs" dxfId="394" priority="73" operator="lessThan">
      <formula>0.5</formula>
    </cfRule>
    <cfRule type="cellIs" dxfId="393" priority="74" operator="greaterThan">
      <formula>0.5</formula>
    </cfRule>
  </conditionalFormatting>
  <conditionalFormatting sqref="N15">
    <cfRule type="cellIs" dxfId="392" priority="71" operator="lessThan">
      <formula>4.5</formula>
    </cfRule>
    <cfRule type="cellIs" dxfId="391" priority="72" operator="greaterThan">
      <formula>5.5</formula>
    </cfRule>
  </conditionalFormatting>
  <conditionalFormatting sqref="O15">
    <cfRule type="cellIs" dxfId="390" priority="69" operator="lessThan">
      <formula>1.5</formula>
    </cfRule>
    <cfRule type="cellIs" dxfId="389" priority="70" operator="greaterThan">
      <formula>2.5</formula>
    </cfRule>
  </conditionalFormatting>
  <conditionalFormatting sqref="P15">
    <cfRule type="cellIs" dxfId="388" priority="67" operator="lessThan">
      <formula>4.5</formula>
    </cfRule>
    <cfRule type="cellIs" dxfId="387" priority="68" operator="greaterThan">
      <formula>7.5</formula>
    </cfRule>
  </conditionalFormatting>
  <conditionalFormatting sqref="R15:S15">
    <cfRule type="cellIs" dxfId="386" priority="65" operator="lessThan">
      <formula>2.5</formula>
    </cfRule>
    <cfRule type="cellIs" dxfId="385" priority="66" operator="greaterThan">
      <formula>4.5</formula>
    </cfRule>
  </conditionalFormatting>
  <conditionalFormatting sqref="T15">
    <cfRule type="cellIs" dxfId="384" priority="63" operator="lessThan">
      <formula>2.5</formula>
    </cfRule>
    <cfRule type="cellIs" dxfId="383" priority="64" operator="greaterThan">
      <formula>4.5</formula>
    </cfRule>
  </conditionalFormatting>
  <conditionalFormatting sqref="U15">
    <cfRule type="cellIs" dxfId="382" priority="62" operator="greaterThan">
      <formula>1.5</formula>
    </cfRule>
  </conditionalFormatting>
  <conditionalFormatting sqref="L14:V15">
    <cfRule type="expression" dxfId="381" priority="59">
      <formula>L14=""</formula>
    </cfRule>
  </conditionalFormatting>
  <conditionalFormatting sqref="S14:S15">
    <cfRule type="cellIs" dxfId="380" priority="60" operator="greaterThan">
      <formula>0.5</formula>
    </cfRule>
    <cfRule type="cellIs" dxfId="379" priority="61" operator="lessThan">
      <formula>0.5</formula>
    </cfRule>
  </conditionalFormatting>
  <conditionalFormatting sqref="L16:M17">
    <cfRule type="cellIs" dxfId="378" priority="57" operator="lessThan">
      <formula>0.5</formula>
    </cfRule>
    <cfRule type="cellIs" dxfId="377" priority="58" operator="greaterThan">
      <formula>0.5</formula>
    </cfRule>
  </conditionalFormatting>
  <conditionalFormatting sqref="N16:N17">
    <cfRule type="cellIs" dxfId="376" priority="55" operator="lessThan">
      <formula>4.5</formula>
    </cfRule>
    <cfRule type="cellIs" dxfId="375" priority="56" operator="greaterThan">
      <formula>5.5</formula>
    </cfRule>
  </conditionalFormatting>
  <conditionalFormatting sqref="O16:O17">
    <cfRule type="cellIs" dxfId="374" priority="53" operator="lessThan">
      <formula>1.5</formula>
    </cfRule>
    <cfRule type="cellIs" dxfId="373" priority="54" operator="greaterThan">
      <formula>2.5</formula>
    </cfRule>
  </conditionalFormatting>
  <conditionalFormatting sqref="P16:P17">
    <cfRule type="cellIs" dxfId="372" priority="51" operator="lessThan">
      <formula>4.5</formula>
    </cfRule>
    <cfRule type="cellIs" dxfId="371" priority="52" operator="greaterThan">
      <formula>7.5</formula>
    </cfRule>
  </conditionalFormatting>
  <conditionalFormatting sqref="R16:S17">
    <cfRule type="cellIs" dxfId="370" priority="49" operator="lessThan">
      <formula>2.5</formula>
    </cfRule>
    <cfRule type="cellIs" dxfId="369" priority="50" operator="greaterThan">
      <formula>4.5</formula>
    </cfRule>
  </conditionalFormatting>
  <conditionalFormatting sqref="T16:T17">
    <cfRule type="cellIs" dxfId="368" priority="47" operator="lessThan">
      <formula>2.5</formula>
    </cfRule>
    <cfRule type="cellIs" dxfId="367" priority="48" operator="greaterThan">
      <formula>4.5</formula>
    </cfRule>
  </conditionalFormatting>
  <conditionalFormatting sqref="U16:U17">
    <cfRule type="cellIs" dxfId="366" priority="46" operator="greaterThan">
      <formula>1.5</formula>
    </cfRule>
  </conditionalFormatting>
  <conditionalFormatting sqref="M17">
    <cfRule type="cellIs" dxfId="365" priority="44" operator="lessThan">
      <formula>0.5</formula>
    </cfRule>
    <cfRule type="cellIs" dxfId="364" priority="45" operator="greaterThan">
      <formula>0.5</formula>
    </cfRule>
  </conditionalFormatting>
  <conditionalFormatting sqref="N17">
    <cfRule type="cellIs" dxfId="363" priority="42" operator="lessThan">
      <formula>4.5</formula>
    </cfRule>
    <cfRule type="cellIs" dxfId="362" priority="43" operator="greaterThan">
      <formula>5.5</formula>
    </cfRule>
  </conditionalFormatting>
  <conditionalFormatting sqref="O17">
    <cfRule type="cellIs" dxfId="361" priority="40" operator="lessThan">
      <formula>1.5</formula>
    </cfRule>
    <cfRule type="cellIs" dxfId="360" priority="41" operator="greaterThan">
      <formula>2.5</formula>
    </cfRule>
  </conditionalFormatting>
  <conditionalFormatting sqref="P17">
    <cfRule type="cellIs" dxfId="359" priority="38" operator="lessThan">
      <formula>4.5</formula>
    </cfRule>
    <cfRule type="cellIs" dxfId="358" priority="39" operator="greaterThan">
      <formula>7.5</formula>
    </cfRule>
  </conditionalFormatting>
  <conditionalFormatting sqref="R17:S17">
    <cfRule type="cellIs" dxfId="357" priority="36" operator="lessThan">
      <formula>2.5</formula>
    </cfRule>
    <cfRule type="cellIs" dxfId="356" priority="37" operator="greaterThan">
      <formula>4.5</formula>
    </cfRule>
  </conditionalFormatting>
  <conditionalFormatting sqref="T17">
    <cfRule type="cellIs" dxfId="355" priority="34" operator="lessThan">
      <formula>2.5</formula>
    </cfRule>
    <cfRule type="cellIs" dxfId="354" priority="35" operator="greaterThan">
      <formula>4.5</formula>
    </cfRule>
  </conditionalFormatting>
  <conditionalFormatting sqref="U17">
    <cfRule type="cellIs" dxfId="353" priority="33" operator="greaterThan">
      <formula>1.5</formula>
    </cfRule>
  </conditionalFormatting>
  <conditionalFormatting sqref="L16:V17">
    <cfRule type="expression" dxfId="352" priority="30">
      <formula>L16=""</formula>
    </cfRule>
  </conditionalFormatting>
  <conditionalFormatting sqref="S16:S17">
    <cfRule type="cellIs" dxfId="351" priority="31" operator="greaterThan">
      <formula>0.5</formula>
    </cfRule>
    <cfRule type="cellIs" dxfId="350" priority="32" operator="lessThan">
      <formula>0.5</formula>
    </cfRule>
  </conditionalFormatting>
  <conditionalFormatting sqref="L11:M11">
    <cfRule type="cellIs" dxfId="349" priority="28" operator="lessThan">
      <formula>0.5</formula>
    </cfRule>
    <cfRule type="cellIs" dxfId="348" priority="29" operator="greaterThan">
      <formula>0.5</formula>
    </cfRule>
  </conditionalFormatting>
  <conditionalFormatting sqref="N11">
    <cfRule type="cellIs" dxfId="347" priority="26" operator="lessThan">
      <formula>4.5</formula>
    </cfRule>
    <cfRule type="cellIs" dxfId="346" priority="27" operator="greaterThan">
      <formula>5.5</formula>
    </cfRule>
  </conditionalFormatting>
  <conditionalFormatting sqref="O11">
    <cfRule type="cellIs" dxfId="345" priority="24" operator="lessThan">
      <formula>1.5</formula>
    </cfRule>
    <cfRule type="cellIs" dxfId="344" priority="25" operator="greaterThan">
      <formula>2.5</formula>
    </cfRule>
  </conditionalFormatting>
  <conditionalFormatting sqref="P11">
    <cfRule type="cellIs" dxfId="343" priority="22" operator="lessThan">
      <formula>4.5</formula>
    </cfRule>
    <cfRule type="cellIs" dxfId="342" priority="23" operator="greaterThan">
      <formula>7.5</formula>
    </cfRule>
  </conditionalFormatting>
  <conditionalFormatting sqref="R11:S11">
    <cfRule type="cellIs" dxfId="341" priority="20" operator="lessThan">
      <formula>2.5</formula>
    </cfRule>
    <cfRule type="cellIs" dxfId="340" priority="21" operator="greaterThan">
      <formula>4.5</formula>
    </cfRule>
  </conditionalFormatting>
  <conditionalFormatting sqref="T11">
    <cfRule type="cellIs" dxfId="339" priority="18" operator="lessThan">
      <formula>2.5</formula>
    </cfRule>
    <cfRule type="cellIs" dxfId="338" priority="19" operator="greaterThan">
      <formula>4.5</formula>
    </cfRule>
  </conditionalFormatting>
  <conditionalFormatting sqref="U11">
    <cfRule type="cellIs" dxfId="337" priority="17" operator="greaterThan">
      <formula>1.5</formula>
    </cfRule>
  </conditionalFormatting>
  <conditionalFormatting sqref="L11:V11">
    <cfRule type="expression" dxfId="336" priority="1">
      <formula>L11=""</formula>
    </cfRule>
  </conditionalFormatting>
  <conditionalFormatting sqref="S11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44" sqref="X44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1" workbookViewId="0">
      <selection activeCell="J20" sqref="J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54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2015:2:0:0:NORTH</v>
      </c>
      <c r="F3" s="53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v>5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54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2015:3:0:0:NORTH</v>
      </c>
      <c r="F4" s="53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v>5</v>
      </c>
      <c r="Q4" s="40" t="str">
        <f>IFERROR(INDEX(REPORT_DATA_BY_ZONE_MONTH!$A:$AG,$N4,MATCH(Q$2,REPORT_DATA_BY_ZONE_MONTH!$A$1:$AG$1,0)), "")</f>
        <v/>
      </c>
      <c r="R4" s="40">
        <f t="shared" ref="R4:R15" si="3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4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5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6">1*$B$18*$B$19</f>
        <v>28</v>
      </c>
    </row>
    <row r="5" spans="1:24">
      <c r="A5" s="53" t="s">
        <v>54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2015:4:0:0:NORTH</v>
      </c>
      <c r="F5" s="53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v>5</v>
      </c>
      <c r="Q5" s="40" t="str">
        <f>IFERROR(INDEX(REPORT_DATA_BY_ZONE_MONTH!$A:$AG,$N5,MATCH(Q$2,REPORT_DATA_BY_ZONE_MONTH!$A$1:$AG$1,0)), "")</f>
        <v/>
      </c>
      <c r="R5" s="40">
        <f t="shared" si="3"/>
        <v>168</v>
      </c>
      <c r="S5" s="40" t="str">
        <f>IFERROR(INDEX(REPORT_DATA_BY_ZONE_MONTH!$A:$AG,$N5,MATCH(S$2,REPORT_DATA_BY_ZONE_MONTH!$A$1:$AG$1,0)), "")</f>
        <v/>
      </c>
      <c r="T5" s="40">
        <f t="shared" si="4"/>
        <v>84</v>
      </c>
      <c r="U5" s="40" t="str">
        <f>IFERROR(INDEX(REPORT_DATA_BY_ZONE_MONTH!$A:$AG,$N5,MATCH(U$2,REPORT_DATA_BY_ZONE_MONTH!$A$1:$AG$1,0)), "")</f>
        <v/>
      </c>
      <c r="V5" s="40">
        <f t="shared" si="5"/>
        <v>140</v>
      </c>
      <c r="W5" s="40" t="str">
        <f>IFERROR(INDEX(REPORT_DATA_BY_ZONE_MONTH!$A:$AG,$N5,MATCH(W$2,REPORT_DATA_BY_ZONE_MONTH!$A$1:$AG$1,0)), "")</f>
        <v/>
      </c>
      <c r="X5" s="40">
        <f t="shared" si="6"/>
        <v>28</v>
      </c>
    </row>
    <row r="6" spans="1:24">
      <c r="A6" s="53" t="s">
        <v>54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2015:5:0:0:NORTH</v>
      </c>
      <c r="F6" s="53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v>5</v>
      </c>
      <c r="Q6" s="40" t="str">
        <f>IFERROR(INDEX(REPORT_DATA_BY_ZONE_MONTH!$A:$AG,$N6,MATCH(Q$2,REPORT_DATA_BY_ZONE_MONTH!$A$1:$AG$1,0)), "")</f>
        <v/>
      </c>
      <c r="R6" s="40">
        <f t="shared" si="3"/>
        <v>168</v>
      </c>
      <c r="S6" s="40" t="str">
        <f>IFERROR(INDEX(REPORT_DATA_BY_ZONE_MONTH!$A:$AG,$N6,MATCH(S$2,REPORT_DATA_BY_ZONE_MONTH!$A$1:$AG$1,0)), "")</f>
        <v/>
      </c>
      <c r="T6" s="40">
        <f t="shared" si="4"/>
        <v>84</v>
      </c>
      <c r="U6" s="40" t="str">
        <f>IFERROR(INDEX(REPORT_DATA_BY_ZONE_MONTH!$A:$AG,$N6,MATCH(U$2,REPORT_DATA_BY_ZONE_MONTH!$A$1:$AG$1,0)), "")</f>
        <v/>
      </c>
      <c r="V6" s="40">
        <f t="shared" si="5"/>
        <v>140</v>
      </c>
      <c r="W6" s="40" t="str">
        <f>IFERROR(INDEX(REPORT_DATA_BY_ZONE_MONTH!$A:$AG,$N6,MATCH(W$2,REPORT_DATA_BY_ZONE_MONTH!$A$1:$AG$1,0)), "")</f>
        <v/>
      </c>
      <c r="X6" s="40">
        <f t="shared" si="6"/>
        <v>28</v>
      </c>
    </row>
    <row r="7" spans="1:24">
      <c r="A7" s="53" t="s">
        <v>54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2015:6:0:0:NORTH</v>
      </c>
      <c r="F7" s="53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v>5</v>
      </c>
      <c r="Q7" s="40" t="str">
        <f>IFERROR(INDEX(REPORT_DATA_BY_ZONE_MONTH!$A:$AG,$N7,MATCH(Q$2,REPORT_DATA_BY_ZONE_MONTH!$A$1:$AG$1,0)), "")</f>
        <v/>
      </c>
      <c r="R7" s="40">
        <f t="shared" si="3"/>
        <v>168</v>
      </c>
      <c r="S7" s="40" t="str">
        <f>IFERROR(INDEX(REPORT_DATA_BY_ZONE_MONTH!$A:$AG,$N7,MATCH(S$2,REPORT_DATA_BY_ZONE_MONTH!$A$1:$AG$1,0)), "")</f>
        <v/>
      </c>
      <c r="T7" s="40">
        <f t="shared" si="4"/>
        <v>84</v>
      </c>
      <c r="U7" s="40" t="str">
        <f>IFERROR(INDEX(REPORT_DATA_BY_ZONE_MONTH!$A:$AG,$N7,MATCH(U$2,REPORT_DATA_BY_ZONE_MONTH!$A$1:$AG$1,0)), "")</f>
        <v/>
      </c>
      <c r="V7" s="40">
        <f t="shared" si="5"/>
        <v>140</v>
      </c>
      <c r="W7" s="40" t="str">
        <f>IFERROR(INDEX(REPORT_DATA_BY_ZONE_MONTH!$A:$AG,$N7,MATCH(W$2,REPORT_DATA_BY_ZONE_MONTH!$A$1:$AG$1,0)), "")</f>
        <v/>
      </c>
      <c r="X7" s="40">
        <f t="shared" si="6"/>
        <v>28</v>
      </c>
    </row>
    <row r="8" spans="1:24">
      <c r="A8" s="53" t="s">
        <v>54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2015:7:0:0:NORTH</v>
      </c>
      <c r="F8" s="53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v>5</v>
      </c>
      <c r="Q8" s="40" t="str">
        <f>IFERROR(INDEX(REPORT_DATA_BY_ZONE_MONTH!$A:$AG,$N8,MATCH(Q$2,REPORT_DATA_BY_ZONE_MONTH!$A$1:$AG$1,0)), "")</f>
        <v/>
      </c>
      <c r="R8" s="40">
        <f t="shared" si="3"/>
        <v>168</v>
      </c>
      <c r="S8" s="40" t="str">
        <f>IFERROR(INDEX(REPORT_DATA_BY_ZONE_MONTH!$A:$AG,$N8,MATCH(S$2,REPORT_DATA_BY_ZONE_MONTH!$A$1:$AG$1,0)), "")</f>
        <v/>
      </c>
      <c r="T8" s="40">
        <f t="shared" si="4"/>
        <v>84</v>
      </c>
      <c r="U8" s="40" t="str">
        <f>IFERROR(INDEX(REPORT_DATA_BY_ZONE_MONTH!$A:$AG,$N8,MATCH(U$2,REPORT_DATA_BY_ZONE_MONTH!$A$1:$AG$1,0)), "")</f>
        <v/>
      </c>
      <c r="V8" s="40">
        <f t="shared" si="5"/>
        <v>140</v>
      </c>
      <c r="W8" s="40" t="str">
        <f>IFERROR(INDEX(REPORT_DATA_BY_ZONE_MONTH!$A:$AG,$N8,MATCH(W$2,REPORT_DATA_BY_ZONE_MONTH!$A$1:$AG$1,0)), "")</f>
        <v/>
      </c>
      <c r="X8" s="40">
        <f t="shared" si="6"/>
        <v>28</v>
      </c>
    </row>
    <row r="9" spans="1:24">
      <c r="A9" s="53" t="s">
        <v>54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2015:8:0:0:NORTH</v>
      </c>
      <c r="F9" s="53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v>5</v>
      </c>
      <c r="Q9" s="40" t="str">
        <f>IFERROR(INDEX(REPORT_DATA_BY_ZONE_MONTH!$A:$AG,$N9,MATCH(Q$2,REPORT_DATA_BY_ZONE_MONTH!$A$1:$AG$1,0)), "")</f>
        <v/>
      </c>
      <c r="R9" s="40">
        <f t="shared" si="3"/>
        <v>168</v>
      </c>
      <c r="S9" s="40" t="str">
        <f>IFERROR(INDEX(REPORT_DATA_BY_ZONE_MONTH!$A:$AG,$N9,MATCH(S$2,REPORT_DATA_BY_ZONE_MONTH!$A$1:$AG$1,0)), "")</f>
        <v/>
      </c>
      <c r="T9" s="40">
        <f t="shared" si="4"/>
        <v>84</v>
      </c>
      <c r="U9" s="40" t="str">
        <f>IFERROR(INDEX(REPORT_DATA_BY_ZONE_MONTH!$A:$AG,$N9,MATCH(U$2,REPORT_DATA_BY_ZONE_MONTH!$A$1:$AG$1,0)), "")</f>
        <v/>
      </c>
      <c r="V9" s="40">
        <f t="shared" si="5"/>
        <v>140</v>
      </c>
      <c r="W9" s="40" t="str">
        <f>IFERROR(INDEX(REPORT_DATA_BY_ZONE_MONTH!$A:$AG,$N9,MATCH(W$2,REPORT_DATA_BY_ZONE_MONTH!$A$1:$AG$1,0)), "")</f>
        <v/>
      </c>
      <c r="X9" s="40">
        <f t="shared" si="6"/>
        <v>28</v>
      </c>
    </row>
    <row r="10" spans="1:24">
      <c r="A10" s="53" t="s">
        <v>54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2015:9:0:0:NORTH</v>
      </c>
      <c r="F10" s="53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v>5</v>
      </c>
      <c r="Q10" s="40" t="str">
        <f>IFERROR(INDEX(REPORT_DATA_BY_ZONE_MONTH!$A:$AG,$N10,MATCH(Q$2,REPORT_DATA_BY_ZONE_MONTH!$A$1:$AG$1,0)), "")</f>
        <v/>
      </c>
      <c r="R10" s="40">
        <f t="shared" si="3"/>
        <v>168</v>
      </c>
      <c r="S10" s="40" t="str">
        <f>IFERROR(INDEX(REPORT_DATA_BY_ZONE_MONTH!$A:$AG,$N10,MATCH(S$2,REPORT_DATA_BY_ZONE_MONTH!$A$1:$AG$1,0)), "")</f>
        <v/>
      </c>
      <c r="T10" s="40">
        <f t="shared" si="4"/>
        <v>84</v>
      </c>
      <c r="U10" s="40" t="str">
        <f>IFERROR(INDEX(REPORT_DATA_BY_ZONE_MONTH!$A:$AG,$N10,MATCH(U$2,REPORT_DATA_BY_ZONE_MONTH!$A$1:$AG$1,0)), "")</f>
        <v/>
      </c>
      <c r="V10" s="40">
        <f t="shared" si="5"/>
        <v>140</v>
      </c>
      <c r="W10" s="40" t="str">
        <f>IFERROR(INDEX(REPORT_DATA_BY_ZONE_MONTH!$A:$AG,$N10,MATCH(W$2,REPORT_DATA_BY_ZONE_MONTH!$A$1:$AG$1,0)), "")</f>
        <v/>
      </c>
      <c r="X10" s="40">
        <f t="shared" si="6"/>
        <v>28</v>
      </c>
    </row>
    <row r="11" spans="1:24">
      <c r="A11" s="53" t="s">
        <v>54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2015:10:0:0:NORTH</v>
      </c>
      <c r="F11" s="53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v>5</v>
      </c>
      <c r="Q11" s="40" t="str">
        <f>IFERROR(INDEX(REPORT_DATA_BY_ZONE_MONTH!$A:$AG,$N11,MATCH(Q$2,REPORT_DATA_BY_ZONE_MONTH!$A$1:$AG$1,0)), "")</f>
        <v/>
      </c>
      <c r="R11" s="40">
        <f t="shared" si="3"/>
        <v>168</v>
      </c>
      <c r="S11" s="40" t="str">
        <f>IFERROR(INDEX(REPORT_DATA_BY_ZONE_MONTH!$A:$AG,$N11,MATCH(S$2,REPORT_DATA_BY_ZONE_MONTH!$A$1:$AG$1,0)), "")</f>
        <v/>
      </c>
      <c r="T11" s="40">
        <f t="shared" si="4"/>
        <v>84</v>
      </c>
      <c r="U11" s="40" t="str">
        <f>IFERROR(INDEX(REPORT_DATA_BY_ZONE_MONTH!$A:$AG,$N11,MATCH(U$2,REPORT_DATA_BY_ZONE_MONTH!$A$1:$AG$1,0)), "")</f>
        <v/>
      </c>
      <c r="V11" s="40">
        <f t="shared" si="5"/>
        <v>140</v>
      </c>
      <c r="W11" s="40" t="str">
        <f>IFERROR(INDEX(REPORT_DATA_BY_ZONE_MONTH!$A:$AG,$N11,MATCH(W$2,REPORT_DATA_BY_ZONE_MONTH!$A$1:$AG$1,0)), "")</f>
        <v/>
      </c>
      <c r="X11" s="40">
        <f t="shared" si="6"/>
        <v>28</v>
      </c>
    </row>
    <row r="12" spans="1:24">
      <c r="A12" s="53" t="s">
        <v>54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2015:11:0:0:NORTH</v>
      </c>
      <c r="F12" s="53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v>5</v>
      </c>
      <c r="Q12" s="40" t="str">
        <f>IFERROR(INDEX(REPORT_DATA_BY_ZONE_MONTH!$A:$AG,$N12,MATCH(Q$2,REPORT_DATA_BY_ZONE_MONTH!$A$1:$AG$1,0)), "")</f>
        <v/>
      </c>
      <c r="R12" s="40">
        <f t="shared" si="3"/>
        <v>168</v>
      </c>
      <c r="S12" s="40" t="str">
        <f>IFERROR(INDEX(REPORT_DATA_BY_ZONE_MONTH!$A:$AG,$N12,MATCH(S$2,REPORT_DATA_BY_ZONE_MONTH!$A$1:$AG$1,0)), "")</f>
        <v/>
      </c>
      <c r="T12" s="40">
        <f t="shared" si="4"/>
        <v>84</v>
      </c>
      <c r="U12" s="40" t="str">
        <f>IFERROR(INDEX(REPORT_DATA_BY_ZONE_MONTH!$A:$AG,$N12,MATCH(U$2,REPORT_DATA_BY_ZONE_MONTH!$A$1:$AG$1,0)), "")</f>
        <v/>
      </c>
      <c r="V12" s="40">
        <f t="shared" si="5"/>
        <v>140</v>
      </c>
      <c r="W12" s="40" t="str">
        <f>IFERROR(INDEX(REPORT_DATA_BY_ZONE_MONTH!$A:$AG,$N12,MATCH(W$2,REPORT_DATA_BY_ZONE_MONTH!$A$1:$AG$1,0)), "")</f>
        <v/>
      </c>
      <c r="X12" s="40">
        <f t="shared" si="6"/>
        <v>28</v>
      </c>
    </row>
    <row r="13" spans="1:24">
      <c r="A13" s="53" t="s">
        <v>54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2015:12:0:0:NORTH</v>
      </c>
      <c r="F13" s="53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3">
        <f>MATCH($E13,REPORT_DATA_BY_ZONE_MONTH!$A:$A, 0)</f>
        <v>127</v>
      </c>
      <c r="O13" s="40">
        <f>IFERROR(INDEX(REPORT_DATA_BY_ZONE_MONTH!$A:$AG,$N13,MATCH(O$2,REPORT_DATA_BY_ZONE_MONTH!$A$1:$AG$1,0)), "")</f>
        <v>2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54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2016:1:0:0:NORTH</v>
      </c>
      <c r="F14" s="53" t="e">
        <f>MATCH($E14,BAPTISM_SOURCE_ZONE_MONTH!$A:$A, 0)</f>
        <v>#N/A</v>
      </c>
      <c r="G14" s="11" t="str">
        <f>IFERROR(INDEX(BAPTISM_SOURCE_ZONE_MONTH!$A:$Z,NORTH_GRAPH_DATA!$F14,MATCH(G$2,BAPTISM_SOURCE_ZONE_MONTH!$A$1:$Z$1,0)),"")</f>
        <v/>
      </c>
      <c r="H14" s="11" t="str">
        <f>IFERROR(INDEX(BAPTISM_SOURCE_ZONE_MONTH!$A:$Z,NORTH_GRAPH_DATA!$F14,MATCH(H$2,BAPTISM_SOURCE_ZONE_MONTH!$A$1:$Z$1,0)),"")</f>
        <v/>
      </c>
      <c r="I14" s="11" t="str">
        <f>IFERROR(INDEX(BAPTISM_SOURCE_ZONE_MONTH!$A:$Z,NORTH_GRAPH_DATA!$F14,MATCH(I$2,BAPTISM_SOURCE_ZONE_MONTH!$A$1:$Z$1,0)),"")</f>
        <v/>
      </c>
      <c r="J14" s="11" t="str">
        <f>IFERROR(INDEX(BAPTISM_SOURCE_ZONE_MONTH!$A:$Z,NORTH_GRAPH_DATA!$F14,MATCH(J$2,BAPTISM_SOURCE_ZONE_MONTH!$A$1:$Z$1,0)),"")</f>
        <v/>
      </c>
      <c r="K14" s="11" t="str">
        <f>IFERROR(INDEX(BAPTISM_SOURCE_ZONE_MONTH!$A:$Z,NORTH_GRAPH_DATA!$F14,MATCH(K$2,BAPTISM_SOURCE_ZONE_MONTH!$A$1:$Z$1,0)),"")</f>
        <v/>
      </c>
      <c r="L14" s="11" t="str">
        <f>IFERROR(INDEX(BAPTISM_SOURCE_ZONE_MONTH!$A:$Z,NORTH_GRAPH_DATA!$F14,MATCH(L$2,BAPTISM_SOURCE_ZONE_MONTH!$A$1:$Z$1,0)),"")</f>
        <v/>
      </c>
      <c r="N14" s="53">
        <f>MATCH($E14,REPORT_DATA_BY_ZONE_MONTH!$A:$A, 0)</f>
        <v>5</v>
      </c>
      <c r="O14" s="40">
        <f>IFERROR(INDEX(REPORT_DATA_BY_ZONE_MONTH!$A:$AG,$N14,MATCH(O$2,REPORT_DATA_BY_ZONE_MONTH!$A$1:$AG$1,0)), "")</f>
        <v>2</v>
      </c>
      <c r="P14" s="40">
        <v>5</v>
      </c>
      <c r="Q14" s="40">
        <f>IFERROR(INDEX(REPORT_DATA_BY_ZONE_MONTH!$A:$AG,$N14,MATCH(Q$2,REPORT_DATA_BY_ZONE_MONTH!$A$1:$AG$1,0)), "")</f>
        <v>88</v>
      </c>
      <c r="R14" s="40">
        <f t="shared" si="3"/>
        <v>168</v>
      </c>
      <c r="S14" s="40">
        <f>IFERROR(INDEX(REPORT_DATA_BY_ZONE_MONTH!$A:$AG,$N14,MATCH(S$2,REPORT_DATA_BY_ZONE_MONTH!$A$1:$AG$1,0)), "")</f>
        <v>14</v>
      </c>
      <c r="T14" s="40">
        <f t="shared" si="4"/>
        <v>84</v>
      </c>
      <c r="U14" s="40">
        <f>IFERROR(INDEX(REPORT_DATA_BY_ZONE_MONTH!$A:$AG,$N14,MATCH(U$2,REPORT_DATA_BY_ZONE_MONTH!$A$1:$AG$1,0)), "")</f>
        <v>79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54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2016:2:0:0:NORTH</v>
      </c>
      <c r="F15" s="53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3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59</v>
      </c>
      <c r="R15" s="40">
        <f t="shared" si="3"/>
        <v>168</v>
      </c>
      <c r="S15" s="40">
        <f>IFERROR(INDEX(REPORT_DATA_BY_ZONE_MONTH!$A:$AG,$N15,MATCH(S$2,REPORT_DATA_BY_ZONE_MONTH!$A$1:$AG$1,0)), "")</f>
        <v>18</v>
      </c>
      <c r="T15" s="40">
        <f t="shared" si="4"/>
        <v>84</v>
      </c>
      <c r="U15" s="40">
        <f>IFERROR(INDEX(REPORT_DATA_BY_ZONE_MONTH!$A:$AG,$N15,MATCH(U$2,REPORT_DATA_BY_ZONE_MONTH!$A$1:$AG$1,0)), "")</f>
        <v>51</v>
      </c>
      <c r="V15" s="40">
        <f t="shared" si="5"/>
        <v>140</v>
      </c>
      <c r="W15" s="40">
        <f>IFERROR(INDEX(REPORT_DATA_BY_ZONE_MONTH!$A:$AG,$N15,MATCH(W$2,REPORT_DATA_BY_ZONE_MONTH!$A$1:$AG$1,0)), "")</f>
        <v>7</v>
      </c>
      <c r="X15" s="40">
        <f t="shared" si="6"/>
        <v>28</v>
      </c>
    </row>
    <row r="16" spans="1:24">
      <c r="A16" s="53" t="s">
        <v>54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60
Actual 實際:  2</v>
      </c>
      <c r="G22" s="8">
        <f>NORTH!D3</f>
        <v>60</v>
      </c>
      <c r="H22" s="8">
        <f>NORTH!G5</f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D4" sqref="D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992</v>
      </c>
      <c r="C3" s="48" t="s">
        <v>81</v>
      </c>
      <c r="D3" s="52">
        <v>140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993</v>
      </c>
      <c r="C4" s="46" t="s">
        <v>66</v>
      </c>
      <c r="D4" s="47"/>
      <c r="E4" s="47"/>
      <c r="F4" s="47"/>
      <c r="G4" s="90">
        <f>ROUND(D3/12*MONTH,0)</f>
        <v>23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12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994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995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996</v>
      </c>
      <c r="B9" s="64" t="s">
        <v>997</v>
      </c>
      <c r="C9" s="4" t="s">
        <v>1181</v>
      </c>
      <c r="D9" s="4" t="s">
        <v>1192</v>
      </c>
      <c r="E9" s="4" t="str">
        <f>CONCATENATE(YEAR,":",MONTH,":",WEEK,":",DAY,":",$A9)</f>
        <v>2016:2:2:7:JINGXIN_E</v>
      </c>
      <c r="F9" s="4">
        <f>MATCH($E9,REPORT_DATA_BY_COMP!$A:$A,0)</f>
        <v>409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1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11</v>
      </c>
      <c r="O9" s="11">
        <f>IFERROR(INDEX(REPORT_DATA_BY_COMP!$A:$AH,$F9,MATCH(O$7,REPORT_DATA_BY_COMP!$A$1:$AH$1,0)), "")</f>
        <v>4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7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998</v>
      </c>
      <c r="B10" s="64" t="s">
        <v>999</v>
      </c>
      <c r="C10" s="4" t="s">
        <v>1182</v>
      </c>
      <c r="D10" s="4" t="s">
        <v>1193</v>
      </c>
      <c r="E10" s="4" t="str">
        <f>CONCATENATE(YEAR,":",MONTH,":",WEEK,":",DAY,":",$A10)</f>
        <v>2016:2:2:7:MUZHA_E</v>
      </c>
      <c r="F10" s="4">
        <f>MATCH($E10,REPORT_DATA_BY_COMP!$A:$A,0)</f>
        <v>418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6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10</v>
      </c>
      <c r="Q10" s="11">
        <f>IFERROR(INDEX(REPORT_DATA_BY_COMP!$A:$AH,$F10,MATCH(Q$7,REPORT_DATA_BY_COMP!$A$1:$AH$1,0)), "")</f>
        <v>9</v>
      </c>
      <c r="R10" s="11">
        <f>IFERROR(INDEX(REPORT_DATA_BY_COMP!$A:$AH,$F10,MATCH(R$7,REPORT_DATA_BY_COMP!$A$1:$AH$1,0)), "")</f>
        <v>7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6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 t="s">
        <v>1000</v>
      </c>
      <c r="B11" s="64" t="s">
        <v>1001</v>
      </c>
      <c r="C11" s="4" t="s">
        <v>1183</v>
      </c>
      <c r="D11" s="4" t="s">
        <v>1194</v>
      </c>
      <c r="E11" s="4" t="str">
        <f>CONCATENATE(YEAR,":",MONTH,":",WEEK,":",DAY,":",$A11)</f>
        <v>2016:2:2:7:JINGXIN_S</v>
      </c>
      <c r="F11" s="4">
        <f>MATCH($E11,REPORT_DATA_BY_COMP!$A:$A,0)</f>
        <v>410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1002</v>
      </c>
      <c r="B12" s="64" t="s">
        <v>1003</v>
      </c>
      <c r="C12" s="4" t="s">
        <v>1184</v>
      </c>
      <c r="D12" s="4" t="s">
        <v>1195</v>
      </c>
      <c r="E12" s="4" t="str">
        <f>CONCATENATE(YEAR,":",MONTH,":",WEEK,":",DAY,":",$A12)</f>
        <v>2016:2:2:7:MUZHA_S</v>
      </c>
      <c r="F12" s="4">
        <f>MATCH($E12,REPORT_DATA_BY_COMP!$A:$A,0)</f>
        <v>419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6</v>
      </c>
      <c r="P12" s="11">
        <f>IFERROR(INDEX(REPORT_DATA_BY_COMP!$A:$AH,$F12,MATCH(P$7,REPORT_DATA_BY_COMP!$A$1:$AH$1,0)), "")</f>
        <v>10</v>
      </c>
      <c r="Q12" s="11">
        <f>IFERROR(INDEX(REPORT_DATA_BY_COMP!$A:$AH,$F12,MATCH(Q$7,REPORT_DATA_BY_COMP!$A$1:$AH$1,0)), "")</f>
        <v>9</v>
      </c>
      <c r="R12" s="11">
        <f>IFERROR(INDEX(REPORT_DATA_BY_COMP!$A:$AH,$F12,MATCH(R$7,REPORT_DATA_BY_COMP!$A$1:$AH$1,0)), "")</f>
        <v>6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1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SUM(E6:E7)</f>
        <v>0</v>
      </c>
      <c r="F13" s="12">
        <f>SUM(F6:F7)</f>
        <v>0</v>
      </c>
      <c r="G13" s="12">
        <f>SUM(G9:G12)</f>
        <v>0</v>
      </c>
      <c r="H13" s="12">
        <f t="shared" ref="H13:V13" si="0">SUM(H9:H12)</f>
        <v>1</v>
      </c>
      <c r="I13" s="12">
        <f t="shared" si="0"/>
        <v>9</v>
      </c>
      <c r="J13" s="12">
        <f t="shared" si="0"/>
        <v>10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28</v>
      </c>
      <c r="O13" s="12">
        <f t="shared" si="0"/>
        <v>14</v>
      </c>
      <c r="P13" s="12">
        <f t="shared" si="0"/>
        <v>30</v>
      </c>
      <c r="Q13" s="12">
        <f t="shared" si="0"/>
        <v>34</v>
      </c>
      <c r="R13" s="12">
        <f t="shared" si="0"/>
        <v>22</v>
      </c>
      <c r="S13" s="12">
        <f t="shared" si="0"/>
        <v>0</v>
      </c>
      <c r="T13" s="12">
        <f t="shared" si="0"/>
        <v>16</v>
      </c>
      <c r="U13" s="12">
        <f t="shared" si="0"/>
        <v>5</v>
      </c>
      <c r="V13" s="12">
        <f t="shared" si="0"/>
        <v>0</v>
      </c>
    </row>
    <row r="14" spans="1:22">
      <c r="A14" s="22"/>
      <c r="B14" s="13" t="s">
        <v>1004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1005</v>
      </c>
      <c r="B15" s="64" t="s">
        <v>1006</v>
      </c>
      <c r="C15" s="4" t="s">
        <v>1185</v>
      </c>
      <c r="D15" s="4" t="s">
        <v>1196</v>
      </c>
      <c r="E15" s="4" t="str">
        <f>CONCATENATE(YEAR,":",MONTH,":",WEEK,":",DAY,":",$A15)</f>
        <v>2016:2:2:7:XINDIAN_E</v>
      </c>
      <c r="F15" s="4">
        <f>MATCH($E15,REPORT_DATA_BY_COMP!$A:$A,0)</f>
        <v>459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7</v>
      </c>
      <c r="Q15" s="11">
        <f>IFERROR(INDEX(REPORT_DATA_BY_COMP!$A:$AH,$F15,MATCH(Q$7,REPORT_DATA_BY_COMP!$A$1:$AH$1,0)), "")</f>
        <v>13</v>
      </c>
      <c r="R15" s="11">
        <f>IFERROR(INDEX(REPORT_DATA_BY_COMP!$A:$AH,$F15,MATCH(R$7,REPORT_DATA_BY_COMP!$A$1:$AH$1,0)), "")</f>
        <v>6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27" t="s">
        <v>1007</v>
      </c>
      <c r="B16" s="64" t="s">
        <v>1008</v>
      </c>
      <c r="C16" s="4" t="s">
        <v>1186</v>
      </c>
      <c r="D16" s="4" t="s">
        <v>1197</v>
      </c>
      <c r="E16" s="4" t="str">
        <f>CONCATENATE(YEAR,":",MONTH,":",WEEK,":",DAY,":",$A16)</f>
        <v>2016:2:2:7:ANKANG_E</v>
      </c>
      <c r="F16" s="4">
        <f>MATCH($E16,REPORT_DATA_BY_COMP!$A:$A,0)</f>
        <v>389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10</v>
      </c>
      <c r="Q16" s="11">
        <f>IFERROR(INDEX(REPORT_DATA_BY_COMP!$A:$AH,$F16,MATCH(Q$7,REPORT_DATA_BY_COMP!$A$1:$AH$1,0)), "")</f>
        <v>10</v>
      </c>
      <c r="R16" s="11">
        <f>IFERROR(INDEX(REPORT_DATA_BY_COMP!$A:$AH,$F16,MATCH(R$7,REPORT_DATA_BY_COMP!$A$1:$AH$1,0)), "")</f>
        <v>9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2</v>
      </c>
      <c r="V16" s="11">
        <f>IFERROR(INDEX(REPORT_DATA_BY_COMP!$A:$AH,$F16,MATCH(V$7,REPORT_DATA_BY_COMP!$A$1:$AH$1,0)), "")</f>
        <v>0</v>
      </c>
    </row>
    <row r="17" spans="1:22">
      <c r="A17" s="27" t="s">
        <v>1009</v>
      </c>
      <c r="B17" s="64" t="s">
        <v>1010</v>
      </c>
      <c r="C17" s="4" t="s">
        <v>1187</v>
      </c>
      <c r="D17" s="4" t="s">
        <v>1198</v>
      </c>
      <c r="E17" s="4" t="str">
        <f>CONCATENATE(YEAR,":",MONTH,":",WEEK,":",DAY,":",$A17)</f>
        <v>2016:2:2:7:XINDIAN_S</v>
      </c>
      <c r="F17" s="4">
        <f>MATCH($E17,REPORT_DATA_BY_COMP!$A:$A,0)</f>
        <v>460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4</v>
      </c>
      <c r="J17" s="11">
        <f>IFERROR(INDEX(REPORT_DATA_BY_COMP!$A:$AH,$F17,MATCH(J$7,REPORT_DATA_BY_COMP!$A$1:$AH$1,0)), "")</f>
        <v>4</v>
      </c>
      <c r="K17" s="11">
        <f>IFERROR(INDEX(REPORT_DATA_BY_COMP!$A:$AH,$F17,MATCH(K$7,REPORT_DATA_BY_COMP!$A$1:$AH$1,0)), "")</f>
        <v>1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9</v>
      </c>
      <c r="O17" s="11">
        <f>IFERROR(INDEX(REPORT_DATA_BY_COMP!$A:$AH,$F17,MATCH(O$7,REPORT_DATA_BY_COMP!$A$1:$AH$1,0)), "")</f>
        <v>3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827</v>
      </c>
      <c r="G18" s="12">
        <f>SUM(G15:G17)</f>
        <v>0</v>
      </c>
      <c r="H18" s="12">
        <f t="shared" ref="H18:V18" si="1">SUM(H15:H17)</f>
        <v>1</v>
      </c>
      <c r="I18" s="12">
        <f t="shared" si="1"/>
        <v>8</v>
      </c>
      <c r="J18" s="12">
        <f t="shared" si="1"/>
        <v>9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20</v>
      </c>
      <c r="O18" s="12">
        <f t="shared" si="1"/>
        <v>7</v>
      </c>
      <c r="P18" s="12">
        <f t="shared" si="1"/>
        <v>29</v>
      </c>
      <c r="Q18" s="12">
        <f t="shared" si="1"/>
        <v>34</v>
      </c>
      <c r="R18" s="12">
        <f t="shared" si="1"/>
        <v>23</v>
      </c>
      <c r="S18" s="12">
        <f t="shared" si="1"/>
        <v>1</v>
      </c>
      <c r="T18" s="12">
        <f t="shared" si="1"/>
        <v>9</v>
      </c>
      <c r="U18" s="12">
        <f t="shared" si="1"/>
        <v>4</v>
      </c>
      <c r="V18" s="12">
        <f t="shared" si="1"/>
        <v>0</v>
      </c>
    </row>
    <row r="19" spans="1:22">
      <c r="A19" s="22"/>
      <c r="B19" s="5" t="s">
        <v>1011</v>
      </c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1012</v>
      </c>
      <c r="B20" s="64" t="s">
        <v>1013</v>
      </c>
      <c r="C20" s="4" t="s">
        <v>1188</v>
      </c>
      <c r="D20" s="4" t="s">
        <v>1199</v>
      </c>
      <c r="E20" s="4" t="str">
        <f>CONCATENATE(YEAR,":",MONTH,":",WEEK,":",DAY,":",$A20)</f>
        <v>2016:2:2:7:ZHONGHE_1_E</v>
      </c>
      <c r="F20" s="4">
        <f>MATCH($E20,REPORT_DATA_BY_COMP!$A:$A,0)</f>
        <v>475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6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6</v>
      </c>
      <c r="R20" s="11">
        <f>IFERROR(INDEX(REPORT_DATA_BY_COMP!$A:$AH,$F20,MATCH(R$7,REPORT_DATA_BY_COMP!$A$1:$AH$1,0)), "")</f>
        <v>6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5</v>
      </c>
      <c r="U20" s="11">
        <f>IFERROR(INDEX(REPORT_DATA_BY_COMP!$A:$AH,$F20,MATCH(U$7,REPORT_DATA_BY_COMP!$A$1:$AH$1,0)), "")</f>
        <v>3</v>
      </c>
      <c r="V20" s="11">
        <f>IFERROR(INDEX(REPORT_DATA_BY_COMP!$A:$AH,$F20,MATCH(V$7,REPORT_DATA_BY_COMP!$A$1:$AH$1,0)), "")</f>
        <v>0</v>
      </c>
    </row>
    <row r="21" spans="1:22">
      <c r="A21" s="27" t="s">
        <v>1014</v>
      </c>
      <c r="B21" s="64" t="s">
        <v>1015</v>
      </c>
      <c r="C21" s="4" t="s">
        <v>1189</v>
      </c>
      <c r="D21" s="4" t="s">
        <v>1200</v>
      </c>
      <c r="E21" s="4" t="str">
        <f>CONCATENATE(YEAR,":",MONTH,":",WEEK,":",DAY,":",$A21)</f>
        <v>2016:2:2:7:ZHONGHE_2_E</v>
      </c>
      <c r="F21" s="4">
        <f>MATCH($E21,REPORT_DATA_BY_COMP!$A:$A,0)</f>
        <v>476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4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5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13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1016</v>
      </c>
      <c r="B22" s="64" t="s">
        <v>1017</v>
      </c>
      <c r="C22" s="4" t="s">
        <v>1190</v>
      </c>
      <c r="D22" s="4" t="s">
        <v>1201</v>
      </c>
      <c r="E22" s="4" t="str">
        <f>CONCATENATE(YEAR,":",MONTH,":",WEEK,":",DAY,":",$A22)</f>
        <v>2016:2:2:7:ZHONGHE_2_S</v>
      </c>
      <c r="F22" s="4">
        <f>MATCH($E22,REPORT_DATA_BY_COMP!$A:$A,0)</f>
        <v>477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4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13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10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6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4</v>
      </c>
      <c r="U22" s="11">
        <f>IFERROR(INDEX(REPORT_DATA_BY_COMP!$A:$AH,$F22,MATCH(U$7,REPORT_DATA_BY_COMP!$A$1:$AH$1,0)), "")</f>
        <v>4</v>
      </c>
      <c r="V22" s="11">
        <f>IFERROR(INDEX(REPORT_DATA_BY_COMP!$A:$AH,$F22,MATCH(V$7,REPORT_DATA_BY_COMP!$A$1:$AH$1,0)), "")</f>
        <v>0</v>
      </c>
    </row>
    <row r="23" spans="1:22">
      <c r="A23" s="27" t="s">
        <v>1018</v>
      </c>
      <c r="B23" s="64" t="s">
        <v>1019</v>
      </c>
      <c r="C23" s="4" t="s">
        <v>1191</v>
      </c>
      <c r="D23" s="4" t="s">
        <v>1202</v>
      </c>
      <c r="E23" s="4" t="str">
        <f>CONCATENATE(YEAR,":",MONTH,":",WEEK,":",DAY,":",$A23)</f>
        <v>2016:2:2:7:YONGHE_S</v>
      </c>
      <c r="F23" s="4">
        <f>MATCH($E23,REPORT_DATA_BY_COMP!$A:$A,0)</f>
        <v>472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8</v>
      </c>
      <c r="O23" s="11">
        <f>IFERROR(INDEX(REPORT_DATA_BY_COMP!$A:$AH,$F23,MATCH(O$7,REPORT_DATA_BY_COMP!$A$1:$AH$1,0)), "")</f>
        <v>7</v>
      </c>
      <c r="P23" s="11">
        <f>IFERROR(INDEX(REPORT_DATA_BY_COMP!$A:$AH,$F23,MATCH(P$7,REPORT_DATA_BY_COMP!$A$1:$AH$1,0)), "")</f>
        <v>10</v>
      </c>
      <c r="Q23" s="11">
        <f>IFERROR(INDEX(REPORT_DATA_BY_COMP!$A:$AH,$F23,MATCH(Q$7,REPORT_DATA_BY_COMP!$A$1:$AH$1,0)), "")</f>
        <v>31</v>
      </c>
      <c r="R23" s="11">
        <f>IFERROR(INDEX(REPORT_DATA_BY_COMP!$A:$AH,$F23,MATCH(R$7,REPORT_DATA_BY_COMP!$A$1:$AH$1,0)), "")</f>
        <v>13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3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951</v>
      </c>
      <c r="G24" s="12">
        <f>SUM(G20:G23)</f>
        <v>0</v>
      </c>
      <c r="H24" s="12">
        <f t="shared" ref="H24:V24" si="2">SUM(H20:H23)</f>
        <v>0</v>
      </c>
      <c r="I24" s="12">
        <f t="shared" si="2"/>
        <v>12</v>
      </c>
      <c r="J24" s="12">
        <f t="shared" si="2"/>
        <v>8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32</v>
      </c>
      <c r="O24" s="12">
        <f t="shared" si="2"/>
        <v>13</v>
      </c>
      <c r="P24" s="12">
        <f t="shared" si="2"/>
        <v>31</v>
      </c>
      <c r="Q24" s="12">
        <f t="shared" si="2"/>
        <v>57</v>
      </c>
      <c r="R24" s="12">
        <f t="shared" si="2"/>
        <v>30</v>
      </c>
      <c r="S24" s="12">
        <f t="shared" si="2"/>
        <v>1</v>
      </c>
      <c r="T24" s="12">
        <f t="shared" si="2"/>
        <v>21</v>
      </c>
      <c r="U24" s="12">
        <f t="shared" si="2"/>
        <v>11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57</v>
      </c>
      <c r="B27" s="30" t="s">
        <v>42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1</v>
      </c>
      <c r="I27" s="11">
        <f>IFERROR(INDEX(REPORT_DATA_BY_ZONE!$A:$AG,$F27,MATCH(I$7,REPORT_DATA_BY_ZONE!$A$1:$AG$1,0)), "")</f>
        <v>25</v>
      </c>
      <c r="J27" s="11">
        <f>IFERROR(INDEX(REPORT_DATA_BY_ZONE!$A:$AG,$F27,MATCH(J$7,REPORT_DATA_BY_ZONE!$A$1:$AG$1,0)), "")</f>
        <v>34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81</v>
      </c>
      <c r="O27" s="19">
        <f>IFERROR(INDEX(REPORT_DATA_BY_ZONE!$A:$AG,$F27,MATCH(O$7,REPORT_DATA_BY_ZONE!$A$1:$AG$1,0)), "")</f>
        <v>17</v>
      </c>
      <c r="P27" s="19">
        <f>IFERROR(INDEX(REPORT_DATA_BY_ZONE!$A:$AG,$F27,MATCH(P$7,REPORT_DATA_BY_ZONE!$A$1:$AG$1,0)), "")</f>
        <v>87</v>
      </c>
      <c r="Q27" s="19">
        <f>IFERROR(INDEX(REPORT_DATA_BY_ZONE!$A:$AG,$F27,MATCH(Q$7,REPORT_DATA_BY_ZONE!$A$1:$AG$1,0)), "")</f>
        <v>130</v>
      </c>
      <c r="R27" s="19">
        <f>IFERROR(INDEX(REPORT_DATA_BY_ZONE!$A:$AG,$F27,MATCH(R$7,REPORT_DATA_BY_ZONE!$A$1:$AG$1,0)), "")</f>
        <v>71</v>
      </c>
      <c r="S27" s="19">
        <f>IFERROR(INDEX(REPORT_DATA_BY_ZONE!$A:$AG,$F27,MATCH(S$7,REPORT_DATA_BY_ZONE!$A$1:$AG$1,0)), "")</f>
        <v>0</v>
      </c>
      <c r="T27" s="19">
        <f>IFERROR(INDEX(REPORT_DATA_BY_ZONE!$A:$AG,$F27,MATCH(T$7,REPORT_DATA_BY_ZONE!$A$1:$AG$1,0)), "")</f>
        <v>43</v>
      </c>
      <c r="U27" s="19">
        <f>IFERROR(INDEX(REPORT_DATA_BY_ZONE!$A:$AG,$F27,MATCH(U$7,REPORT_DATA_BY_ZONE!$A$1:$AG$1,0)), "")</f>
        <v>13</v>
      </c>
      <c r="V27" s="19">
        <f>IFERROR(INDEX(REPORT_DATA_BY_ZONE!$A:$AG,$F27,MATCH(V$7,REPORT_DATA_BY_ZONE!$A$1:$AG$1,0)), "")</f>
        <v>0</v>
      </c>
    </row>
    <row r="28" spans="1:22">
      <c r="A28" s="8" t="s">
        <v>57</v>
      </c>
      <c r="B28" s="30" t="s">
        <v>43</v>
      </c>
      <c r="C28" s="14"/>
      <c r="D28" s="14"/>
      <c r="E28" s="14" t="str">
        <f>CONCATENATE(YEAR,":",MONTH,":2:",WEEKLY_REPORT_DAY,":", $A28)</f>
        <v>2016:2:2:7:SOUTH</v>
      </c>
      <c r="F28" s="14">
        <f>MATCH($E28,REPORT_DATA_BY_ZONE!$A:$A, 0)</f>
        <v>51</v>
      </c>
      <c r="G28" s="11">
        <f>IFERROR(INDEX(REPORT_DATA_BY_ZONE!$A:$AG,$F28,MATCH(G$7,REPORT_DATA_BY_ZONE!$A$1:$AG$1,0)), "")</f>
        <v>0</v>
      </c>
      <c r="H28" s="11">
        <f>IFERROR(INDEX(REPORT_DATA_BY_ZONE!$A:$AG,$F28,MATCH(H$7,REPORT_DATA_BY_ZONE!$A$1:$AG$1,0)), "")</f>
        <v>2</v>
      </c>
      <c r="I28" s="11">
        <f>IFERROR(INDEX(REPORT_DATA_BY_ZONE!$A:$AG,$F28,MATCH(I$7,REPORT_DATA_BY_ZONE!$A$1:$AG$1,0)), "")</f>
        <v>29</v>
      </c>
      <c r="J28" s="11">
        <f>IFERROR(INDEX(REPORT_DATA_BY_ZONE!$A:$AG,$F28,MATCH(J$7,REPORT_DATA_BY_ZONE!$A$1:$AG$1,0)), "")</f>
        <v>28</v>
      </c>
      <c r="K28" s="11">
        <f>IFERROR(INDEX(REPORT_DATA_BY_ZONE!$A:$AG,$F28,MATCH(K$7,REPORT_DATA_BY_ZONE!$A$1:$AG$1,0)), "")</f>
        <v>2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72</v>
      </c>
      <c r="O28" s="19">
        <f>IFERROR(INDEX(REPORT_DATA_BY_ZONE!$A:$AG,$F28,MATCH(O$7,REPORT_DATA_BY_ZONE!$A$1:$AG$1,0)), "")</f>
        <v>34</v>
      </c>
      <c r="P28" s="19">
        <f>IFERROR(INDEX(REPORT_DATA_BY_ZONE!$A:$AG,$F28,MATCH(P$7,REPORT_DATA_BY_ZONE!$A$1:$AG$1,0)), "")</f>
        <v>90</v>
      </c>
      <c r="Q28" s="19">
        <f>IFERROR(INDEX(REPORT_DATA_BY_ZONE!$A:$AG,$F28,MATCH(Q$7,REPORT_DATA_BY_ZONE!$A$1:$AG$1,0)), "")</f>
        <v>125</v>
      </c>
      <c r="R28" s="19">
        <f>IFERROR(INDEX(REPORT_DATA_BY_ZONE!$A:$AG,$F28,MATCH(R$7,REPORT_DATA_BY_ZONE!$A$1:$AG$1,0)), "")</f>
        <v>75</v>
      </c>
      <c r="S28" s="19">
        <f>IFERROR(INDEX(REPORT_DATA_BY_ZONE!$A:$AG,$F28,MATCH(S$7,REPORT_DATA_BY_ZONE!$A$1:$AG$1,0)), "")</f>
        <v>2</v>
      </c>
      <c r="T28" s="19">
        <f>IFERROR(INDEX(REPORT_DATA_BY_ZONE!$A:$AG,$F28,MATCH(T$7,REPORT_DATA_BY_ZONE!$A$1:$AG$1,0)), "")</f>
        <v>46</v>
      </c>
      <c r="U28" s="19">
        <f>IFERROR(INDEX(REPORT_DATA_BY_ZONE!$A:$AG,$F28,MATCH(U$7,REPORT_DATA_BY_ZONE!$A$1:$AG$1,0)), "")</f>
        <v>20</v>
      </c>
      <c r="V28" s="19">
        <f>IFERROR(INDEX(REPORT_DATA_BY_ZONE!$A:$AG,$F28,MATCH(V$7,REPORT_DATA_BY_ZONE!$A$1:$AG$1,0)), "")</f>
        <v>0</v>
      </c>
    </row>
    <row r="29" spans="1:22">
      <c r="A29" s="8" t="s">
        <v>57</v>
      </c>
      <c r="B29" s="30" t="s">
        <v>44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57</v>
      </c>
      <c r="B30" s="30" t="s">
        <v>45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57</v>
      </c>
      <c r="B31" s="30" t="s">
        <v>46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0</v>
      </c>
      <c r="H32" s="20">
        <f t="shared" ref="H32:V32" si="3">SUM(H27:H31)</f>
        <v>3</v>
      </c>
      <c r="I32" s="20">
        <f t="shared" si="3"/>
        <v>54</v>
      </c>
      <c r="J32" s="20">
        <f t="shared" si="3"/>
        <v>62</v>
      </c>
      <c r="K32" s="20">
        <f t="shared" si="3"/>
        <v>2</v>
      </c>
      <c r="L32" s="20">
        <f t="shared" si="3"/>
        <v>0</v>
      </c>
      <c r="M32" s="20">
        <f t="shared" si="3"/>
        <v>0</v>
      </c>
      <c r="N32" s="20">
        <f t="shared" si="3"/>
        <v>153</v>
      </c>
      <c r="O32" s="20">
        <f t="shared" si="3"/>
        <v>51</v>
      </c>
      <c r="P32" s="20">
        <f t="shared" si="3"/>
        <v>177</v>
      </c>
      <c r="Q32" s="20">
        <f t="shared" si="3"/>
        <v>255</v>
      </c>
      <c r="R32" s="20">
        <f t="shared" si="3"/>
        <v>146</v>
      </c>
      <c r="S32" s="20">
        <f t="shared" si="3"/>
        <v>2</v>
      </c>
      <c r="T32" s="20">
        <f t="shared" si="3"/>
        <v>89</v>
      </c>
      <c r="U32" s="20">
        <f t="shared" si="3"/>
        <v>33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333" priority="166" operator="lessThan">
      <formula>0.5</formula>
    </cfRule>
    <cfRule type="cellIs" dxfId="332" priority="167" operator="greaterThan">
      <formula>0.5</formula>
    </cfRule>
  </conditionalFormatting>
  <conditionalFormatting sqref="N9:N10">
    <cfRule type="cellIs" dxfId="331" priority="164" operator="lessThan">
      <formula>4.5</formula>
    </cfRule>
    <cfRule type="cellIs" dxfId="330" priority="165" operator="greaterThan">
      <formula>5.5</formula>
    </cfRule>
  </conditionalFormatting>
  <conditionalFormatting sqref="O9:O10">
    <cfRule type="cellIs" dxfId="329" priority="162" operator="lessThan">
      <formula>1.5</formula>
    </cfRule>
    <cfRule type="cellIs" dxfId="328" priority="163" operator="greaterThan">
      <formula>2.5</formula>
    </cfRule>
  </conditionalFormatting>
  <conditionalFormatting sqref="P9:P10">
    <cfRule type="cellIs" dxfId="327" priority="160" operator="lessThan">
      <formula>4.5</formula>
    </cfRule>
    <cfRule type="cellIs" dxfId="326" priority="161" operator="greaterThan">
      <formula>7.5</formula>
    </cfRule>
  </conditionalFormatting>
  <conditionalFormatting sqref="R9:S10">
    <cfRule type="cellIs" dxfId="325" priority="158" operator="lessThan">
      <formula>2.5</formula>
    </cfRule>
    <cfRule type="cellIs" dxfId="324" priority="159" operator="greaterThan">
      <formula>4.5</formula>
    </cfRule>
  </conditionalFormatting>
  <conditionalFormatting sqref="T9:T10">
    <cfRule type="cellIs" dxfId="323" priority="156" operator="lessThan">
      <formula>2.5</formula>
    </cfRule>
    <cfRule type="cellIs" dxfId="322" priority="157" operator="greaterThan">
      <formula>4.5</formula>
    </cfRule>
  </conditionalFormatting>
  <conditionalFormatting sqref="U9:U10">
    <cfRule type="cellIs" dxfId="321" priority="155" operator="greaterThan">
      <formula>1.5</formula>
    </cfRule>
  </conditionalFormatting>
  <conditionalFormatting sqref="M10">
    <cfRule type="cellIs" dxfId="320" priority="153" operator="lessThan">
      <formula>0.5</formula>
    </cfRule>
    <cfRule type="cellIs" dxfId="319" priority="154" operator="greaterThan">
      <formula>0.5</formula>
    </cfRule>
  </conditionalFormatting>
  <conditionalFormatting sqref="N10">
    <cfRule type="cellIs" dxfId="318" priority="151" operator="lessThan">
      <formula>4.5</formula>
    </cfRule>
    <cfRule type="cellIs" dxfId="317" priority="152" operator="greaterThan">
      <formula>5.5</formula>
    </cfRule>
  </conditionalFormatting>
  <conditionalFormatting sqref="O10">
    <cfRule type="cellIs" dxfId="316" priority="149" operator="lessThan">
      <formula>1.5</formula>
    </cfRule>
    <cfRule type="cellIs" dxfId="315" priority="150" operator="greaterThan">
      <formula>2.5</formula>
    </cfRule>
  </conditionalFormatting>
  <conditionalFormatting sqref="P10">
    <cfRule type="cellIs" dxfId="314" priority="147" operator="lessThan">
      <formula>4.5</formula>
    </cfRule>
    <cfRule type="cellIs" dxfId="313" priority="148" operator="greaterThan">
      <formula>7.5</formula>
    </cfRule>
  </conditionalFormatting>
  <conditionalFormatting sqref="R10:S10">
    <cfRule type="cellIs" dxfId="312" priority="145" operator="lessThan">
      <formula>2.5</formula>
    </cfRule>
    <cfRule type="cellIs" dxfId="311" priority="146" operator="greaterThan">
      <formula>4.5</formula>
    </cfRule>
  </conditionalFormatting>
  <conditionalFormatting sqref="T10">
    <cfRule type="cellIs" dxfId="310" priority="143" operator="lessThan">
      <formula>2.5</formula>
    </cfRule>
    <cfRule type="cellIs" dxfId="309" priority="144" operator="greaterThan">
      <formula>4.5</formula>
    </cfRule>
  </conditionalFormatting>
  <conditionalFormatting sqref="U10">
    <cfRule type="cellIs" dxfId="308" priority="142" operator="greaterThan">
      <formula>1.5</formula>
    </cfRule>
  </conditionalFormatting>
  <conditionalFormatting sqref="L9:V10">
    <cfRule type="expression" dxfId="307" priority="139">
      <formula>L9=""</formula>
    </cfRule>
  </conditionalFormatting>
  <conditionalFormatting sqref="S9:S10">
    <cfRule type="cellIs" dxfId="306" priority="140" operator="greaterThan">
      <formula>0.5</formula>
    </cfRule>
    <cfRule type="cellIs" dxfId="305" priority="141" operator="lessThan">
      <formula>0.5</formula>
    </cfRule>
  </conditionalFormatting>
  <conditionalFormatting sqref="L20:M21">
    <cfRule type="cellIs" dxfId="304" priority="137" operator="lessThan">
      <formula>0.5</formula>
    </cfRule>
    <cfRule type="cellIs" dxfId="303" priority="138" operator="greaterThan">
      <formula>0.5</formula>
    </cfRule>
  </conditionalFormatting>
  <conditionalFormatting sqref="N20:N21">
    <cfRule type="cellIs" dxfId="302" priority="135" operator="lessThan">
      <formula>4.5</formula>
    </cfRule>
    <cfRule type="cellIs" dxfId="301" priority="136" operator="greaterThan">
      <formula>5.5</formula>
    </cfRule>
  </conditionalFormatting>
  <conditionalFormatting sqref="O20:O21">
    <cfRule type="cellIs" dxfId="300" priority="133" operator="lessThan">
      <formula>1.5</formula>
    </cfRule>
    <cfRule type="cellIs" dxfId="299" priority="134" operator="greaterThan">
      <formula>2.5</formula>
    </cfRule>
  </conditionalFormatting>
  <conditionalFormatting sqref="P20:P21">
    <cfRule type="cellIs" dxfId="298" priority="131" operator="lessThan">
      <formula>4.5</formula>
    </cfRule>
    <cfRule type="cellIs" dxfId="297" priority="132" operator="greaterThan">
      <formula>7.5</formula>
    </cfRule>
  </conditionalFormatting>
  <conditionalFormatting sqref="R20:S21">
    <cfRule type="cellIs" dxfId="296" priority="129" operator="lessThan">
      <formula>2.5</formula>
    </cfRule>
    <cfRule type="cellIs" dxfId="295" priority="130" operator="greaterThan">
      <formula>4.5</formula>
    </cfRule>
  </conditionalFormatting>
  <conditionalFormatting sqref="T20:T21">
    <cfRule type="cellIs" dxfId="294" priority="127" operator="lessThan">
      <formula>2.5</formula>
    </cfRule>
    <cfRule type="cellIs" dxfId="293" priority="128" operator="greaterThan">
      <formula>4.5</formula>
    </cfRule>
  </conditionalFormatting>
  <conditionalFormatting sqref="U20:U21">
    <cfRule type="cellIs" dxfId="292" priority="126" operator="greaterThan">
      <formula>1.5</formula>
    </cfRule>
  </conditionalFormatting>
  <conditionalFormatting sqref="M21">
    <cfRule type="cellIs" dxfId="291" priority="124" operator="lessThan">
      <formula>0.5</formula>
    </cfRule>
    <cfRule type="cellIs" dxfId="290" priority="125" operator="greaterThan">
      <formula>0.5</formula>
    </cfRule>
  </conditionalFormatting>
  <conditionalFormatting sqref="N21">
    <cfRule type="cellIs" dxfId="289" priority="122" operator="lessThan">
      <formula>4.5</formula>
    </cfRule>
    <cfRule type="cellIs" dxfId="288" priority="123" operator="greaterThan">
      <formula>5.5</formula>
    </cfRule>
  </conditionalFormatting>
  <conditionalFormatting sqref="O21">
    <cfRule type="cellIs" dxfId="287" priority="120" operator="lessThan">
      <formula>1.5</formula>
    </cfRule>
    <cfRule type="cellIs" dxfId="286" priority="121" operator="greaterThan">
      <formula>2.5</formula>
    </cfRule>
  </conditionalFormatting>
  <conditionalFormatting sqref="P21">
    <cfRule type="cellIs" dxfId="285" priority="118" operator="lessThan">
      <formula>4.5</formula>
    </cfRule>
    <cfRule type="cellIs" dxfId="284" priority="119" operator="greaterThan">
      <formula>7.5</formula>
    </cfRule>
  </conditionalFormatting>
  <conditionalFormatting sqref="R21:S21">
    <cfRule type="cellIs" dxfId="283" priority="116" operator="lessThan">
      <formula>2.5</formula>
    </cfRule>
    <cfRule type="cellIs" dxfId="282" priority="117" operator="greaterThan">
      <formula>4.5</formula>
    </cfRule>
  </conditionalFormatting>
  <conditionalFormatting sqref="T21">
    <cfRule type="cellIs" dxfId="281" priority="114" operator="lessThan">
      <formula>2.5</formula>
    </cfRule>
    <cfRule type="cellIs" dxfId="280" priority="115" operator="greaterThan">
      <formula>4.5</formula>
    </cfRule>
  </conditionalFormatting>
  <conditionalFormatting sqref="U21">
    <cfRule type="cellIs" dxfId="279" priority="113" operator="greaterThan">
      <formula>1.5</formula>
    </cfRule>
  </conditionalFormatting>
  <conditionalFormatting sqref="L20:V21">
    <cfRule type="expression" dxfId="278" priority="110">
      <formula>L20=""</formula>
    </cfRule>
  </conditionalFormatting>
  <conditionalFormatting sqref="S20:S21">
    <cfRule type="cellIs" dxfId="277" priority="111" operator="greaterThan">
      <formula>0.5</formula>
    </cfRule>
    <cfRule type="cellIs" dxfId="276" priority="112" operator="lessThan">
      <formula>0.5</formula>
    </cfRule>
  </conditionalFormatting>
  <conditionalFormatting sqref="L22:M23">
    <cfRule type="cellIs" dxfId="275" priority="108" operator="lessThan">
      <formula>0.5</formula>
    </cfRule>
    <cfRule type="cellIs" dxfId="274" priority="109" operator="greaterThan">
      <formula>0.5</formula>
    </cfRule>
  </conditionalFormatting>
  <conditionalFormatting sqref="N22:N23">
    <cfRule type="cellIs" dxfId="273" priority="106" operator="lessThan">
      <formula>4.5</formula>
    </cfRule>
    <cfRule type="cellIs" dxfId="272" priority="107" operator="greaterThan">
      <formula>5.5</formula>
    </cfRule>
  </conditionalFormatting>
  <conditionalFormatting sqref="O22:O23">
    <cfRule type="cellIs" dxfId="271" priority="104" operator="lessThan">
      <formula>1.5</formula>
    </cfRule>
    <cfRule type="cellIs" dxfId="270" priority="105" operator="greaterThan">
      <formula>2.5</formula>
    </cfRule>
  </conditionalFormatting>
  <conditionalFormatting sqref="P22:P23">
    <cfRule type="cellIs" dxfId="269" priority="102" operator="lessThan">
      <formula>4.5</formula>
    </cfRule>
    <cfRule type="cellIs" dxfId="268" priority="103" operator="greaterThan">
      <formula>7.5</formula>
    </cfRule>
  </conditionalFormatting>
  <conditionalFormatting sqref="R22:S23">
    <cfRule type="cellIs" dxfId="267" priority="100" operator="lessThan">
      <formula>2.5</formula>
    </cfRule>
    <cfRule type="cellIs" dxfId="266" priority="101" operator="greaterThan">
      <formula>4.5</formula>
    </cfRule>
  </conditionalFormatting>
  <conditionalFormatting sqref="T22:T23">
    <cfRule type="cellIs" dxfId="265" priority="98" operator="lessThan">
      <formula>2.5</formula>
    </cfRule>
    <cfRule type="cellIs" dxfId="264" priority="99" operator="greaterThan">
      <formula>4.5</formula>
    </cfRule>
  </conditionalFormatting>
  <conditionalFormatting sqref="U22:U23">
    <cfRule type="cellIs" dxfId="263" priority="97" operator="greaterThan">
      <formula>1.5</formula>
    </cfRule>
  </conditionalFormatting>
  <conditionalFormatting sqref="M23">
    <cfRule type="cellIs" dxfId="262" priority="95" operator="lessThan">
      <formula>0.5</formula>
    </cfRule>
    <cfRule type="cellIs" dxfId="261" priority="96" operator="greaterThan">
      <formula>0.5</formula>
    </cfRule>
  </conditionalFormatting>
  <conditionalFormatting sqref="N23">
    <cfRule type="cellIs" dxfId="260" priority="93" operator="lessThan">
      <formula>4.5</formula>
    </cfRule>
    <cfRule type="cellIs" dxfId="259" priority="94" operator="greaterThan">
      <formula>5.5</formula>
    </cfRule>
  </conditionalFormatting>
  <conditionalFormatting sqref="O23">
    <cfRule type="cellIs" dxfId="258" priority="91" operator="lessThan">
      <formula>1.5</formula>
    </cfRule>
    <cfRule type="cellIs" dxfId="257" priority="92" operator="greaterThan">
      <formula>2.5</formula>
    </cfRule>
  </conditionalFormatting>
  <conditionalFormatting sqref="P23">
    <cfRule type="cellIs" dxfId="256" priority="89" operator="lessThan">
      <formula>4.5</formula>
    </cfRule>
    <cfRule type="cellIs" dxfId="255" priority="90" operator="greaterThan">
      <formula>7.5</formula>
    </cfRule>
  </conditionalFormatting>
  <conditionalFormatting sqref="R23:S23">
    <cfRule type="cellIs" dxfId="254" priority="87" operator="lessThan">
      <formula>2.5</formula>
    </cfRule>
    <cfRule type="cellIs" dxfId="253" priority="88" operator="greaterThan">
      <formula>4.5</formula>
    </cfRule>
  </conditionalFormatting>
  <conditionalFormatting sqref="T23">
    <cfRule type="cellIs" dxfId="252" priority="85" operator="lessThan">
      <formula>2.5</formula>
    </cfRule>
    <cfRule type="cellIs" dxfId="251" priority="86" operator="greaterThan">
      <formula>4.5</formula>
    </cfRule>
  </conditionalFormatting>
  <conditionalFormatting sqref="U23">
    <cfRule type="cellIs" dxfId="250" priority="84" operator="greaterThan">
      <formula>1.5</formula>
    </cfRule>
  </conditionalFormatting>
  <conditionalFormatting sqref="L22:V23">
    <cfRule type="expression" dxfId="249" priority="81">
      <formula>L22=""</formula>
    </cfRule>
  </conditionalFormatting>
  <conditionalFormatting sqref="S22:S23">
    <cfRule type="cellIs" dxfId="248" priority="82" operator="greaterThan">
      <formula>0.5</formula>
    </cfRule>
    <cfRule type="cellIs" dxfId="247" priority="83" operator="lessThan">
      <formula>0.5</formula>
    </cfRule>
  </conditionalFormatting>
  <conditionalFormatting sqref="L17:M17">
    <cfRule type="cellIs" dxfId="246" priority="79" operator="lessThan">
      <formula>0.5</formula>
    </cfRule>
    <cfRule type="cellIs" dxfId="245" priority="80" operator="greaterThan">
      <formula>0.5</formula>
    </cfRule>
  </conditionalFormatting>
  <conditionalFormatting sqref="N17">
    <cfRule type="cellIs" dxfId="244" priority="77" operator="lessThan">
      <formula>4.5</formula>
    </cfRule>
    <cfRule type="cellIs" dxfId="243" priority="78" operator="greaterThan">
      <formula>5.5</formula>
    </cfRule>
  </conditionalFormatting>
  <conditionalFormatting sqref="O17">
    <cfRule type="cellIs" dxfId="242" priority="75" operator="lessThan">
      <formula>1.5</formula>
    </cfRule>
    <cfRule type="cellIs" dxfId="241" priority="76" operator="greaterThan">
      <formula>2.5</formula>
    </cfRule>
  </conditionalFormatting>
  <conditionalFormatting sqref="P17">
    <cfRule type="cellIs" dxfId="240" priority="73" operator="lessThan">
      <formula>4.5</formula>
    </cfRule>
    <cfRule type="cellIs" dxfId="239" priority="74" operator="greaterThan">
      <formula>7.5</formula>
    </cfRule>
  </conditionalFormatting>
  <conditionalFormatting sqref="R17:S17">
    <cfRule type="cellIs" dxfId="238" priority="71" operator="lessThan">
      <formula>2.5</formula>
    </cfRule>
    <cfRule type="cellIs" dxfId="237" priority="72" operator="greaterThan">
      <formula>4.5</formula>
    </cfRule>
  </conditionalFormatting>
  <conditionalFormatting sqref="T17">
    <cfRule type="cellIs" dxfId="236" priority="69" operator="lessThan">
      <formula>2.5</formula>
    </cfRule>
    <cfRule type="cellIs" dxfId="235" priority="70" operator="greaterThan">
      <formula>4.5</formula>
    </cfRule>
  </conditionalFormatting>
  <conditionalFormatting sqref="U17">
    <cfRule type="cellIs" dxfId="234" priority="68" operator="greaterThan">
      <formula>1.5</formula>
    </cfRule>
  </conditionalFormatting>
  <conditionalFormatting sqref="L17:V17">
    <cfRule type="expression" dxfId="233" priority="65">
      <formula>L17=""</formula>
    </cfRule>
  </conditionalFormatting>
  <conditionalFormatting sqref="S17">
    <cfRule type="cellIs" dxfId="232" priority="66" operator="greaterThan">
      <formula>0.5</formula>
    </cfRule>
    <cfRule type="cellIs" dxfId="231" priority="67" operator="lessThan">
      <formula>0.5</formula>
    </cfRule>
  </conditionalFormatting>
  <conditionalFormatting sqref="L15:M15">
    <cfRule type="cellIs" dxfId="230" priority="63" operator="lessThan">
      <formula>0.5</formula>
    </cfRule>
    <cfRule type="cellIs" dxfId="229" priority="64" operator="greaterThan">
      <formula>0.5</formula>
    </cfRule>
  </conditionalFormatting>
  <conditionalFormatting sqref="N15">
    <cfRule type="cellIs" dxfId="228" priority="61" operator="lessThan">
      <formula>4.5</formula>
    </cfRule>
    <cfRule type="cellIs" dxfId="227" priority="62" operator="greaterThan">
      <formula>5.5</formula>
    </cfRule>
  </conditionalFormatting>
  <conditionalFormatting sqref="O15">
    <cfRule type="cellIs" dxfId="226" priority="59" operator="lessThan">
      <formula>1.5</formula>
    </cfRule>
    <cfRule type="cellIs" dxfId="225" priority="60" operator="greaterThan">
      <formula>2.5</formula>
    </cfRule>
  </conditionalFormatting>
  <conditionalFormatting sqref="P15">
    <cfRule type="cellIs" dxfId="224" priority="57" operator="lessThan">
      <formula>4.5</formula>
    </cfRule>
    <cfRule type="cellIs" dxfId="223" priority="58" operator="greaterThan">
      <formula>7.5</formula>
    </cfRule>
  </conditionalFormatting>
  <conditionalFormatting sqref="R15:S15">
    <cfRule type="cellIs" dxfId="222" priority="55" operator="lessThan">
      <formula>2.5</formula>
    </cfRule>
    <cfRule type="cellIs" dxfId="221" priority="56" operator="greaterThan">
      <formula>4.5</formula>
    </cfRule>
  </conditionalFormatting>
  <conditionalFormatting sqref="T15">
    <cfRule type="cellIs" dxfId="220" priority="53" operator="lessThan">
      <formula>2.5</formula>
    </cfRule>
    <cfRule type="cellIs" dxfId="219" priority="54" operator="greaterThan">
      <formula>4.5</formula>
    </cfRule>
  </conditionalFormatting>
  <conditionalFormatting sqref="U15">
    <cfRule type="cellIs" dxfId="218" priority="52" operator="greaterThan">
      <formula>1.5</formula>
    </cfRule>
  </conditionalFormatting>
  <conditionalFormatting sqref="L15:V15">
    <cfRule type="expression" dxfId="217" priority="49">
      <formula>L15=""</formula>
    </cfRule>
  </conditionalFormatting>
  <conditionalFormatting sqref="S15">
    <cfRule type="cellIs" dxfId="216" priority="50" operator="greaterThan">
      <formula>0.5</formula>
    </cfRule>
    <cfRule type="cellIs" dxfId="215" priority="51" operator="lessThan">
      <formula>0.5</formula>
    </cfRule>
  </conditionalFormatting>
  <conditionalFormatting sqref="L12:M12">
    <cfRule type="cellIs" dxfId="214" priority="47" operator="lessThan">
      <formula>0.5</formula>
    </cfRule>
    <cfRule type="cellIs" dxfId="213" priority="48" operator="greaterThan">
      <formula>0.5</formula>
    </cfRule>
  </conditionalFormatting>
  <conditionalFormatting sqref="N12">
    <cfRule type="cellIs" dxfId="212" priority="45" operator="lessThan">
      <formula>4.5</formula>
    </cfRule>
    <cfRule type="cellIs" dxfId="211" priority="46" operator="greaterThan">
      <formula>5.5</formula>
    </cfRule>
  </conditionalFormatting>
  <conditionalFormatting sqref="O12">
    <cfRule type="cellIs" dxfId="210" priority="43" operator="lessThan">
      <formula>1.5</formula>
    </cfRule>
    <cfRule type="cellIs" dxfId="209" priority="44" operator="greaterThan">
      <formula>2.5</formula>
    </cfRule>
  </conditionalFormatting>
  <conditionalFormatting sqref="P12">
    <cfRule type="cellIs" dxfId="208" priority="41" operator="lessThan">
      <formula>4.5</formula>
    </cfRule>
    <cfRule type="cellIs" dxfId="207" priority="42" operator="greaterThan">
      <formula>7.5</formula>
    </cfRule>
  </conditionalFormatting>
  <conditionalFormatting sqref="R12:S12">
    <cfRule type="cellIs" dxfId="206" priority="39" operator="lessThan">
      <formula>2.5</formula>
    </cfRule>
    <cfRule type="cellIs" dxfId="205" priority="40" operator="greaterThan">
      <formula>4.5</formula>
    </cfRule>
  </conditionalFormatting>
  <conditionalFormatting sqref="T12">
    <cfRule type="cellIs" dxfId="204" priority="37" operator="lessThan">
      <formula>2.5</formula>
    </cfRule>
    <cfRule type="cellIs" dxfId="203" priority="38" operator="greaterThan">
      <formula>4.5</formula>
    </cfRule>
  </conditionalFormatting>
  <conditionalFormatting sqref="U12">
    <cfRule type="cellIs" dxfId="202" priority="36" operator="greaterThan">
      <formula>1.5</formula>
    </cfRule>
  </conditionalFormatting>
  <conditionalFormatting sqref="L12:V12">
    <cfRule type="expression" dxfId="201" priority="33">
      <formula>L12=""</formula>
    </cfRule>
  </conditionalFormatting>
  <conditionalFormatting sqref="S12">
    <cfRule type="cellIs" dxfId="200" priority="34" operator="greaterThan">
      <formula>0.5</formula>
    </cfRule>
    <cfRule type="cellIs" dxfId="199" priority="35" operator="lessThan">
      <formula>0.5</formula>
    </cfRule>
  </conditionalFormatting>
  <conditionalFormatting sqref="L11:M11">
    <cfRule type="cellIs" dxfId="198" priority="31" operator="lessThan">
      <formula>0.5</formula>
    </cfRule>
    <cfRule type="cellIs" dxfId="197" priority="32" operator="greaterThan">
      <formula>0.5</formula>
    </cfRule>
  </conditionalFormatting>
  <conditionalFormatting sqref="N11">
    <cfRule type="cellIs" dxfId="196" priority="29" operator="lessThan">
      <formula>4.5</formula>
    </cfRule>
    <cfRule type="cellIs" dxfId="195" priority="30" operator="greaterThan">
      <formula>5.5</formula>
    </cfRule>
  </conditionalFormatting>
  <conditionalFormatting sqref="O11">
    <cfRule type="cellIs" dxfId="194" priority="27" operator="lessThan">
      <formula>1.5</formula>
    </cfRule>
    <cfRule type="cellIs" dxfId="193" priority="28" operator="greaterThan">
      <formula>2.5</formula>
    </cfRule>
  </conditionalFormatting>
  <conditionalFormatting sqref="P11">
    <cfRule type="cellIs" dxfId="192" priority="25" operator="lessThan">
      <formula>4.5</formula>
    </cfRule>
    <cfRule type="cellIs" dxfId="191" priority="26" operator="greaterThan">
      <formula>7.5</formula>
    </cfRule>
  </conditionalFormatting>
  <conditionalFormatting sqref="R11:S11">
    <cfRule type="cellIs" dxfId="190" priority="23" operator="lessThan">
      <formula>2.5</formula>
    </cfRule>
    <cfRule type="cellIs" dxfId="189" priority="24" operator="greaterThan">
      <formula>4.5</formula>
    </cfRule>
  </conditionalFormatting>
  <conditionalFormatting sqref="T11">
    <cfRule type="cellIs" dxfId="188" priority="21" operator="lessThan">
      <formula>2.5</formula>
    </cfRule>
    <cfRule type="cellIs" dxfId="187" priority="22" operator="greaterThan">
      <formula>4.5</formula>
    </cfRule>
  </conditionalFormatting>
  <conditionalFormatting sqref="U11">
    <cfRule type="cellIs" dxfId="186" priority="20" operator="greaterThan">
      <formula>1.5</formula>
    </cfRule>
  </conditionalFormatting>
  <conditionalFormatting sqref="L11:V11">
    <cfRule type="expression" dxfId="185" priority="17">
      <formula>L11=""</formula>
    </cfRule>
  </conditionalFormatting>
  <conditionalFormatting sqref="S11">
    <cfRule type="cellIs" dxfId="184" priority="18" operator="greaterThan">
      <formula>0.5</formula>
    </cfRule>
    <cfRule type="cellIs" dxfId="183" priority="19" operator="lessThan">
      <formula>0.5</formula>
    </cfRule>
  </conditionalFormatting>
  <conditionalFormatting sqref="L16:M16">
    <cfRule type="cellIs" dxfId="182" priority="15" operator="lessThan">
      <formula>0.5</formula>
    </cfRule>
    <cfRule type="cellIs" dxfId="181" priority="16" operator="greaterThan">
      <formula>0.5</formula>
    </cfRule>
  </conditionalFormatting>
  <conditionalFormatting sqref="N16">
    <cfRule type="cellIs" dxfId="180" priority="13" operator="lessThan">
      <formula>4.5</formula>
    </cfRule>
    <cfRule type="cellIs" dxfId="179" priority="14" operator="greaterThan">
      <formula>5.5</formula>
    </cfRule>
  </conditionalFormatting>
  <conditionalFormatting sqref="O16">
    <cfRule type="cellIs" dxfId="178" priority="11" operator="lessThan">
      <formula>1.5</formula>
    </cfRule>
    <cfRule type="cellIs" dxfId="177" priority="12" operator="greaterThan">
      <formula>2.5</formula>
    </cfRule>
  </conditionalFormatting>
  <conditionalFormatting sqref="P16">
    <cfRule type="cellIs" dxfId="176" priority="9" operator="lessThan">
      <formula>4.5</formula>
    </cfRule>
    <cfRule type="cellIs" dxfId="175" priority="10" operator="greaterThan">
      <formula>7.5</formula>
    </cfRule>
  </conditionalFormatting>
  <conditionalFormatting sqref="R16:S16">
    <cfRule type="cellIs" dxfId="174" priority="7" operator="lessThan">
      <formula>2.5</formula>
    </cfRule>
    <cfRule type="cellIs" dxfId="173" priority="8" operator="greaterThan">
      <formula>4.5</formula>
    </cfRule>
  </conditionalFormatting>
  <conditionalFormatting sqref="T16">
    <cfRule type="cellIs" dxfId="172" priority="5" operator="lessThan">
      <formula>2.5</formula>
    </cfRule>
    <cfRule type="cellIs" dxfId="171" priority="6" operator="greaterThan">
      <formula>4.5</formula>
    </cfRule>
  </conditionalFormatting>
  <conditionalFormatting sqref="U16">
    <cfRule type="cellIs" dxfId="170" priority="4" operator="greaterThan">
      <formula>1.5</formula>
    </cfRule>
  </conditionalFormatting>
  <conditionalFormatting sqref="L16:V16">
    <cfRule type="expression" dxfId="169" priority="1">
      <formula>L16=""</formula>
    </cfRule>
  </conditionalFormatting>
  <conditionalFormatting sqref="S16">
    <cfRule type="cellIs" dxfId="168" priority="2" operator="greaterThan">
      <formula>0.5</formula>
    </cfRule>
    <cfRule type="cellIs" dxfId="16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26" sqref="W2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" workbookViewId="0">
      <selection activeCell="H20" sqref="H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2015:2:0:0:SOUTH</v>
      </c>
      <c r="F3" s="53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3">
        <f>MATCH($E3,REPORT_DATA_BY_ZONE_MONTH!$A:$A, 0)</f>
        <v>126</v>
      </c>
      <c r="O3" s="40">
        <f>IFERROR(INDEX(REPORT_DATA_BY_ZONE_MONTH!$A:$AG,$N3,MATCH(O$2,REPORT_DATA_BY_ZONE_MONTH!$A$1:$AG$1,0)), "")</f>
        <v>0</v>
      </c>
      <c r="P3" s="40">
        <v>12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</row>
    <row r="4" spans="1:24">
      <c r="A4" s="53" t="s">
        <v>57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2015:3:0:0:SOUTH</v>
      </c>
      <c r="F4" s="53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3">
        <f>MATCH($E4,REPORT_DATA_BY_ZONE_MONTH!$A:$A, 0)</f>
        <v>125</v>
      </c>
      <c r="O4" s="40">
        <f>IFERROR(INDEX(REPORT_DATA_BY_ZONE_MONTH!$A:$AG,$N4,MATCH(O$2,REPORT_DATA_BY_ZONE_MONTH!$A$1:$AG$1,0)), "")</f>
        <v>3</v>
      </c>
      <c r="P4" s="40">
        <v>12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</row>
    <row r="5" spans="1:24">
      <c r="A5" s="53" t="s">
        <v>57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2015:4:0:0:SOUTH</v>
      </c>
      <c r="F5" s="53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3">
        <f>MATCH($E5,REPORT_DATA_BY_ZONE_MONTH!$A:$A, 0)</f>
        <v>124</v>
      </c>
      <c r="O5" s="40">
        <f>IFERROR(INDEX(REPORT_DATA_BY_ZONE_MONTH!$A:$AG,$N5,MATCH(O$2,REPORT_DATA_BY_ZONE_MONTH!$A$1:$AG$1,0)), "")</f>
        <v>4</v>
      </c>
      <c r="P5" s="40">
        <v>12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</row>
    <row r="6" spans="1:24">
      <c r="A6" s="53" t="s">
        <v>57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2015:5:0:0:SOUTH</v>
      </c>
      <c r="F6" s="53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3">
        <f>MATCH($E6,REPORT_DATA_BY_ZONE_MONTH!$A:$A, 0)</f>
        <v>123</v>
      </c>
      <c r="O6" s="40">
        <f>IFERROR(INDEX(REPORT_DATA_BY_ZONE_MONTH!$A:$AG,$N6,MATCH(O$2,REPORT_DATA_BY_ZONE_MONTH!$A$1:$AG$1,0)), "")</f>
        <v>2</v>
      </c>
      <c r="P6" s="40">
        <v>12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</row>
    <row r="7" spans="1:24">
      <c r="A7" s="53" t="s">
        <v>57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2015:6:0:0:SOUTH</v>
      </c>
      <c r="F7" s="53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3">
        <f>MATCH($E7,REPORT_DATA_BY_ZONE_MONTH!$A:$A, 0)</f>
        <v>122</v>
      </c>
      <c r="O7" s="40">
        <f>IFERROR(INDEX(REPORT_DATA_BY_ZONE_MONTH!$A:$AG,$N7,MATCH(O$2,REPORT_DATA_BY_ZONE_MONTH!$A$1:$AG$1,0)), "")</f>
        <v>4</v>
      </c>
      <c r="P7" s="40">
        <v>12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</row>
    <row r="8" spans="1:24">
      <c r="A8" s="53" t="s">
        <v>57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2015:7:0:0:SOUTH</v>
      </c>
      <c r="F8" s="53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3">
        <f>MATCH($E8,REPORT_DATA_BY_ZONE_MONTH!$A:$A, 0)</f>
        <v>121</v>
      </c>
      <c r="O8" s="40">
        <f>IFERROR(INDEX(REPORT_DATA_BY_ZONE_MONTH!$A:$AG,$N8,MATCH(O$2,REPORT_DATA_BY_ZONE_MONTH!$A$1:$AG$1,0)), "")</f>
        <v>5</v>
      </c>
      <c r="P8" s="40">
        <v>12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</row>
    <row r="9" spans="1:24">
      <c r="A9" s="53" t="s">
        <v>57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2015:8:0:0:SOUTH</v>
      </c>
      <c r="F9" s="53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3">
        <f>MATCH($E9,REPORT_DATA_BY_ZONE_MONTH!$A:$A, 0)</f>
        <v>120</v>
      </c>
      <c r="O9" s="40">
        <f>IFERROR(INDEX(REPORT_DATA_BY_ZONE_MONTH!$A:$AG,$N9,MATCH(O$2,REPORT_DATA_BY_ZONE_MONTH!$A$1:$AG$1,0)), "")</f>
        <v>4</v>
      </c>
      <c r="P9" s="40">
        <v>12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</row>
    <row r="10" spans="1:24">
      <c r="A10" s="53" t="s">
        <v>57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2015:9:0:0:SOUTH</v>
      </c>
      <c r="F10" s="53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3">
        <f>MATCH($E10,REPORT_DATA_BY_ZONE_MONTH!$A:$A, 0)</f>
        <v>119</v>
      </c>
      <c r="O10" s="40">
        <f>IFERROR(INDEX(REPORT_DATA_BY_ZONE_MONTH!$A:$AG,$N10,MATCH(O$2,REPORT_DATA_BY_ZONE_MONTH!$A$1:$AG$1,0)), "")</f>
        <v>5</v>
      </c>
      <c r="P10" s="40">
        <v>12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</row>
    <row r="11" spans="1:24">
      <c r="A11" s="53" t="s">
        <v>57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2015:10:0:0:SOUTH</v>
      </c>
      <c r="F11" s="53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3">
        <f>MATCH($E11,REPORT_DATA_BY_ZONE_MONTH!$A:$A, 0)</f>
        <v>118</v>
      </c>
      <c r="O11" s="40">
        <f>IFERROR(INDEX(REPORT_DATA_BY_ZONE_MONTH!$A:$AG,$N11,MATCH(O$2,REPORT_DATA_BY_ZONE_MONTH!$A$1:$AG$1,0)), "")</f>
        <v>6</v>
      </c>
      <c r="P11" s="40">
        <v>12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</row>
    <row r="12" spans="1:24">
      <c r="A12" s="53" t="s">
        <v>57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2015:11:0:0:SOUTH</v>
      </c>
      <c r="F12" s="53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3">
        <f>MATCH($E12,REPORT_DATA_BY_ZONE_MONTH!$A:$A, 0)</f>
        <v>117</v>
      </c>
      <c r="O12" s="40">
        <f>IFERROR(INDEX(REPORT_DATA_BY_ZONE_MONTH!$A:$AG,$N12,MATCH(O$2,REPORT_DATA_BY_ZONE_MONTH!$A$1:$AG$1,0)), "")</f>
        <v>2</v>
      </c>
      <c r="P12" s="40">
        <v>12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</row>
    <row r="13" spans="1:24">
      <c r="A13" s="53" t="s">
        <v>57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2015:12:0:0:SOUTH</v>
      </c>
      <c r="F13" s="53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3">
        <f>MATCH($E13,REPORT_DATA_BY_ZONE_MONTH!$A:$A, 0)</f>
        <v>116</v>
      </c>
      <c r="O13" s="40">
        <f>IFERROR(INDEX(REPORT_DATA_BY_ZONE_MONTH!$A:$AG,$N13,MATCH(O$2,REPORT_DATA_BY_ZONE_MONTH!$A$1:$AG$1,0)), "")</f>
        <v>4</v>
      </c>
      <c r="P13" s="40">
        <v>12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</row>
    <row r="14" spans="1:24">
      <c r="A14" s="53" t="s">
        <v>57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2016:1:0:0:SOUTH</v>
      </c>
      <c r="F14" s="53" t="e">
        <f>MATCH($E14,BAPTISM_SOURCE_ZONE_MONTH!$A:$A, 0)</f>
        <v>#N/A</v>
      </c>
      <c r="G14" s="11" t="str">
        <f>IFERROR(INDEX(BAPTISM_SOURCE_ZONE_MONTH!$A:$Z,SOUTH_GRAPH_DATA!$F14,MATCH(G$2,BAPTISM_SOURCE_ZONE_MONTH!$A$1:$Z$1,0)),"")</f>
        <v/>
      </c>
      <c r="H14" s="11" t="str">
        <f>IFERROR(INDEX(BAPTISM_SOURCE_ZONE_MONTH!$A:$Z,SOUTH_GRAPH_DATA!$F14,MATCH(H$2,BAPTISM_SOURCE_ZONE_MONTH!$A$1:$Z$1,0)),"")</f>
        <v/>
      </c>
      <c r="I14" s="11" t="str">
        <f>IFERROR(INDEX(BAPTISM_SOURCE_ZONE_MONTH!$A:$Z,SOUTH_GRAPH_DATA!$F14,MATCH(I$2,BAPTISM_SOURCE_ZONE_MONTH!$A$1:$Z$1,0)),"")</f>
        <v/>
      </c>
      <c r="J14" s="11" t="str">
        <f>IFERROR(INDEX(BAPTISM_SOURCE_ZONE_MONTH!$A:$Z,SOUTH_GRAPH_DATA!$F14,MATCH(J$2,BAPTISM_SOURCE_ZONE_MONTH!$A$1:$Z$1,0)),"")</f>
        <v/>
      </c>
      <c r="K14" s="11" t="str">
        <f>IFERROR(INDEX(BAPTISM_SOURCE_ZONE_MONTH!$A:$Z,SOUTH_GRAPH_DATA!$F14,MATCH(K$2,BAPTISM_SOURCE_ZONE_MONTH!$A$1:$Z$1,0)),"")</f>
        <v/>
      </c>
      <c r="L14" s="11" t="str">
        <f>IFERROR(INDEX(BAPTISM_SOURCE_ZONE_MONTH!$A:$Z,SOUTH_GRAPH_DATA!$F14,MATCH(L$2,BAPTISM_SOURCE_ZONE_MONTH!$A$1:$Z$1,0)),"")</f>
        <v/>
      </c>
      <c r="N14" s="53">
        <f>MATCH($E14,REPORT_DATA_BY_ZONE_MONTH!$A:$A, 0)</f>
        <v>7</v>
      </c>
      <c r="O14" s="40">
        <f>IFERROR(INDEX(REPORT_DATA_BY_ZONE_MONTH!$A:$AG,$N14,MATCH(O$2,REPORT_DATA_BY_ZONE_MONTH!$A$1:$AG$1,0)), "")</f>
        <v>2</v>
      </c>
      <c r="P14" s="40">
        <v>12</v>
      </c>
      <c r="Q14" s="40">
        <f>IFERROR(INDEX(REPORT_DATA_BY_ZONE_MONTH!$A:$AG,$N14,MATCH(Q$2,REPORT_DATA_BY_ZONE_MONTH!$A$1:$AG$1,0)), "")</f>
        <v>325</v>
      </c>
      <c r="R14" s="40">
        <f t="shared" si="3"/>
        <v>264</v>
      </c>
      <c r="S14" s="40">
        <f>IFERROR(INDEX(REPORT_DATA_BY_ZONE_MONTH!$A:$AG,$N14,MATCH(S$2,REPORT_DATA_BY_ZONE_MONTH!$A$1:$AG$1,0)), "")</f>
        <v>105</v>
      </c>
      <c r="T14" s="40">
        <f t="shared" si="4"/>
        <v>132</v>
      </c>
      <c r="U14" s="40">
        <f>IFERROR(INDEX(REPORT_DATA_BY_ZONE_MONTH!$A:$AG,$N14,MATCH(U$2,REPORT_DATA_BY_ZONE_MONTH!$A$1:$AG$1,0)), "")</f>
        <v>331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</row>
    <row r="15" spans="1:24">
      <c r="A15" s="53" t="s">
        <v>57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2016:2:0:0:SOUTH</v>
      </c>
      <c r="F15" s="53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3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v>12</v>
      </c>
      <c r="Q15" s="40">
        <f>IFERROR(INDEX(REPORT_DATA_BY_ZONE_MONTH!$A:$AG,$N15,MATCH(Q$2,REPORT_DATA_BY_ZONE_MONTH!$A$1:$AG$1,0)), "")</f>
        <v>153</v>
      </c>
      <c r="R15" s="40">
        <f t="shared" si="3"/>
        <v>264</v>
      </c>
      <c r="S15" s="40">
        <f>IFERROR(INDEX(REPORT_DATA_BY_ZONE_MONTH!$A:$AG,$N15,MATCH(S$2,REPORT_DATA_BY_ZONE_MONTH!$A$1:$AG$1,0)), "")</f>
        <v>51</v>
      </c>
      <c r="T15" s="40">
        <f t="shared" si="4"/>
        <v>132</v>
      </c>
      <c r="U15" s="40">
        <f>IFERROR(INDEX(REPORT_DATA_BY_ZONE_MONTH!$A:$AG,$N15,MATCH(U$2,REPORT_DATA_BY_ZONE_MONTH!$A$1:$AG$1,0)), "")</f>
        <v>146</v>
      </c>
      <c r="V15" s="40">
        <f t="shared" si="5"/>
        <v>220</v>
      </c>
      <c r="W15" s="40">
        <f>IFERROR(INDEX(REPORT_DATA_BY_ZONE_MONTH!$A:$AG,$N15,MATCH(W$2,REPORT_DATA_BY_ZONE_MONTH!$A$1:$AG$1,0)), "")</f>
        <v>2</v>
      </c>
      <c r="X15" s="40">
        <f t="shared" si="6"/>
        <v>44</v>
      </c>
    </row>
    <row r="16" spans="1:24">
      <c r="A16" s="53" t="s">
        <v>84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41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140
Actual 實際:  2</v>
      </c>
      <c r="G22" s="8">
        <f>SOUTH!D3</f>
        <v>140</v>
      </c>
      <c r="H22" s="8">
        <f>SOUTH!G5</f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X22" sqref="X22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1067</v>
      </c>
      <c r="C3" s="48" t="s">
        <v>81</v>
      </c>
      <c r="D3" s="52">
        <v>85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1068</v>
      </c>
      <c r="C4" s="46" t="s">
        <v>66</v>
      </c>
      <c r="D4" s="47"/>
      <c r="E4" s="47"/>
      <c r="F4" s="47"/>
      <c r="G4" s="90">
        <f>ROUND(D3/12*MONTH,0)</f>
        <v>14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1069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1020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1021</v>
      </c>
      <c r="B9" s="64" t="s">
        <v>1022</v>
      </c>
      <c r="C9" s="4" t="s">
        <v>1045</v>
      </c>
      <c r="D9" s="4" t="s">
        <v>1046</v>
      </c>
      <c r="E9" s="4" t="str">
        <f>CONCATENATE(YEAR,":",MONTH,":",WEEK,":",DAY,":",$A9)</f>
        <v>2016:2:2:7:TUCHENG_E</v>
      </c>
      <c r="F9" s="4">
        <f>MATCH($E9,REPORT_DATA_BY_COMP!$A:$A,0)</f>
        <v>451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4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2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5</v>
      </c>
      <c r="V9" s="11">
        <f>IFERROR(INDEX(REPORT_DATA_BY_COMP!$A:$AH,$F9,MATCH(V$7,REPORT_DATA_BY_COMP!$A$1:$AH$1,0)), "")</f>
        <v>0</v>
      </c>
    </row>
    <row r="10" spans="1:22">
      <c r="A10" s="27" t="s">
        <v>1023</v>
      </c>
      <c r="B10" s="40" t="s">
        <v>1024</v>
      </c>
      <c r="C10" s="4" t="s">
        <v>1047</v>
      </c>
      <c r="D10" s="4" t="s">
        <v>1048</v>
      </c>
      <c r="E10" s="4" t="str">
        <f>CONCATENATE(YEAR,":",MONTH,":",WEEK,":",DAY,":",$A10)</f>
        <v>2016:2:2:7:SANXIA_A</v>
      </c>
      <c r="F10" s="4">
        <f>MATCH($E10,REPORT_DATA_BY_COMP!$A:$A,0)</f>
        <v>426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4</v>
      </c>
      <c r="O10" s="11">
        <f>IFERROR(INDEX(REPORT_DATA_BY_COMP!$A:$AH,$F10,MATCH(O$7,REPORT_DATA_BY_COMP!$A$1:$AH$1,0)), "")</f>
        <v>5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8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27" t="s">
        <v>1025</v>
      </c>
      <c r="B11" s="64" t="s">
        <v>1026</v>
      </c>
      <c r="C11" s="4" t="s">
        <v>1049</v>
      </c>
      <c r="D11" s="4" t="s">
        <v>1050</v>
      </c>
      <c r="E11" s="4" t="str">
        <f>CONCATENATE(YEAR,":",MONTH,":",WEEK,":",DAY,":",$A11)</f>
        <v>2016:2:2:7:SANXIA_B</v>
      </c>
      <c r="F11" s="4">
        <f>MATCH($E11,REPORT_DATA_BY_COMP!$A:$A,0)</f>
        <v>427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3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5</v>
      </c>
      <c r="R11" s="11">
        <f>IFERROR(INDEX(REPORT_DATA_BY_COMP!$A:$AH,$F11,MATCH(R$7,REPORT_DATA_BY_COMP!$A$1:$AH$1,0)), "")</f>
        <v>4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3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1027</v>
      </c>
      <c r="B12" s="64" t="s">
        <v>1028</v>
      </c>
      <c r="C12" s="4" t="s">
        <v>1051</v>
      </c>
      <c r="D12" s="4" t="s">
        <v>1052</v>
      </c>
      <c r="E12" s="4" t="str">
        <f>CONCATENATE(YEAR,":",MONTH,":",WEEK,":",DAY,":",$A12)</f>
        <v>2016:2:2:7:TUCHENG_A_S</v>
      </c>
      <c r="F12" s="4">
        <f>MATCH($E12,REPORT_DATA_BY_COMP!$A:$A,0)</f>
        <v>449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3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3</v>
      </c>
      <c r="V12" s="11">
        <f>IFERROR(INDEX(REPORT_DATA_BY_COMP!$A:$AH,$F12,MATCH(V$7,REPORT_DATA_BY_COMP!$A$1:$AH$1,0)), "")</f>
        <v>0</v>
      </c>
    </row>
    <row r="13" spans="1:22">
      <c r="A13" s="27" t="s">
        <v>1029</v>
      </c>
      <c r="B13" s="64" t="s">
        <v>1030</v>
      </c>
      <c r="C13" s="4" t="s">
        <v>1053</v>
      </c>
      <c r="D13" s="4" t="s">
        <v>1054</v>
      </c>
      <c r="E13" s="4" t="str">
        <f>CONCATENATE(YEAR,":",MONTH,":",WEEK,":",DAY,":",$A13)</f>
        <v>2016:2:2:7:TUCHENG_B_S</v>
      </c>
      <c r="F13" s="4">
        <f>MATCH($E13,REPORT_DATA_BY_COMP!$A:$A,0)</f>
        <v>450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1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4</v>
      </c>
      <c r="Q13" s="11">
        <f>IFERROR(INDEX(REPORT_DATA_BY_COMP!$A:$AH,$F13,MATCH(Q$7,REPORT_DATA_BY_COMP!$A$1:$AH$1,0)), "")</f>
        <v>5</v>
      </c>
      <c r="R13" s="11">
        <f>IFERROR(INDEX(REPORT_DATA_BY_COMP!$A:$AH,$F13,MATCH(R$7,REPORT_DATA_BY_COMP!$A$1:$AH$1,0)), "")</f>
        <v>3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5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/>
      <c r="B14" s="9" t="s">
        <v>22</v>
      </c>
      <c r="C14" s="12"/>
      <c r="D14" s="10"/>
      <c r="E14" s="12">
        <f>SUM(E6:E7)</f>
        <v>0</v>
      </c>
      <c r="F14" s="12">
        <f>SUM(F6:F7)</f>
        <v>0</v>
      </c>
      <c r="G14" s="12">
        <f>SUM(G9:G13)</f>
        <v>0</v>
      </c>
      <c r="H14" s="12">
        <f t="shared" ref="H14:V14" si="0">SUM(H9:H13)</f>
        <v>1</v>
      </c>
      <c r="I14" s="12">
        <f t="shared" si="0"/>
        <v>6</v>
      </c>
      <c r="J14" s="12">
        <f t="shared" si="0"/>
        <v>11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13</v>
      </c>
      <c r="P14" s="12">
        <f t="shared" si="0"/>
        <v>19</v>
      </c>
      <c r="Q14" s="12">
        <f t="shared" si="0"/>
        <v>27</v>
      </c>
      <c r="R14" s="12">
        <f t="shared" si="0"/>
        <v>17</v>
      </c>
      <c r="S14" s="12">
        <f t="shared" si="0"/>
        <v>2</v>
      </c>
      <c r="T14" s="12">
        <f t="shared" si="0"/>
        <v>25</v>
      </c>
      <c r="U14" s="12">
        <f t="shared" si="0"/>
        <v>10</v>
      </c>
      <c r="V14" s="12">
        <f t="shared" si="0"/>
        <v>0</v>
      </c>
    </row>
    <row r="15" spans="1:22">
      <c r="A15" s="22"/>
      <c r="B15" s="71" t="s">
        <v>1031</v>
      </c>
      <c r="C15" s="6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7" t="s">
        <v>1032</v>
      </c>
      <c r="B16" s="64" t="s">
        <v>1033</v>
      </c>
      <c r="C16" s="4" t="s">
        <v>1055</v>
      </c>
      <c r="D16" s="4" t="s">
        <v>1056</v>
      </c>
      <c r="E16" s="4" t="str">
        <f>CONCATENATE(YEAR,":",MONTH,":",WEEK,":",DAY,":",$A16)</f>
        <v>2016:2:2:7:DANFENG_E</v>
      </c>
      <c r="F16" s="4">
        <f>MATCH($E16,REPORT_DATA_BY_COMP!$A:$A,0)</f>
        <v>397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1034</v>
      </c>
      <c r="B17" s="64" t="s">
        <v>1035</v>
      </c>
      <c r="C17" s="4" t="s">
        <v>1057</v>
      </c>
      <c r="D17" s="4" t="s">
        <v>1058</v>
      </c>
      <c r="E17" s="4" t="str">
        <f>CONCATENATE(YEAR,":",MONTH,":",WEEK,":",DAY,":",$A17)</f>
        <v>2016:2:2:7:SIYUAN_E</v>
      </c>
      <c r="F17" s="4">
        <f>MATCH($E17,REPORT_DATA_BY_COMP!$A:$A,0)</f>
        <v>430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5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12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877</v>
      </c>
      <c r="G18" s="12">
        <f>SUM(G16:G17)</f>
        <v>0</v>
      </c>
      <c r="H18" s="12">
        <f t="shared" ref="H18:V18" si="1">SUM(H16:H17)</f>
        <v>1</v>
      </c>
      <c r="I18" s="12">
        <f t="shared" si="1"/>
        <v>4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2</v>
      </c>
      <c r="P18" s="12">
        <f t="shared" si="1"/>
        <v>4</v>
      </c>
      <c r="Q18" s="12">
        <f t="shared" si="1"/>
        <v>13</v>
      </c>
      <c r="R18" s="12">
        <f t="shared" si="1"/>
        <v>8</v>
      </c>
      <c r="S18" s="12">
        <f t="shared" si="1"/>
        <v>0</v>
      </c>
      <c r="T18" s="12">
        <f t="shared" si="1"/>
        <v>2</v>
      </c>
      <c r="U18" s="12">
        <f t="shared" si="1"/>
        <v>2</v>
      </c>
      <c r="V18" s="12">
        <f t="shared" si="1"/>
        <v>0</v>
      </c>
    </row>
    <row r="19" spans="1:22">
      <c r="A19" s="22"/>
      <c r="B19" s="5" t="s">
        <v>1036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1037</v>
      </c>
      <c r="B20" s="64" t="s">
        <v>1038</v>
      </c>
      <c r="C20" s="4" t="s">
        <v>1059</v>
      </c>
      <c r="D20" s="4" t="s">
        <v>1060</v>
      </c>
      <c r="E20" s="4" t="str">
        <f>CONCATENATE(YEAR,":",MONTH,":",WEEK,":",DAY,":",$A20)</f>
        <v>2016:2:2:7:XINPU_E</v>
      </c>
      <c r="F20" s="4">
        <f>MATCH($E20,REPORT_DATA_BY_COMP!$A:$A,0)</f>
        <v>461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3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27" t="s">
        <v>1039</v>
      </c>
      <c r="B21" s="64" t="s">
        <v>1040</v>
      </c>
      <c r="C21" s="4" t="s">
        <v>1061</v>
      </c>
      <c r="D21" s="4" t="s">
        <v>1062</v>
      </c>
      <c r="E21" s="4" t="str">
        <f>CONCATENATE(YEAR,":",MONTH,":",WEEK,":",DAY,":",$A21)</f>
        <v>2016:2:2:7:XINBAN_E</v>
      </c>
      <c r="F21" s="4">
        <f>MATCH($E21,REPORT_DATA_BY_COMP!$A:$A,0)</f>
        <v>458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10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6</v>
      </c>
      <c r="Q21" s="11">
        <f>IFERROR(INDEX(REPORT_DATA_BY_COMP!$A:$AH,$F21,MATCH(Q$7,REPORT_DATA_BY_COMP!$A$1:$AH$1,0)), "")</f>
        <v>11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1041</v>
      </c>
      <c r="B22" s="64" t="s">
        <v>1042</v>
      </c>
      <c r="C22" s="4" t="s">
        <v>1063</v>
      </c>
      <c r="D22" s="4" t="s">
        <v>1064</v>
      </c>
      <c r="E22" s="4" t="str">
        <f>CONCATENATE(YEAR,":",MONTH,":",WEEK,":",DAY,":",$A22)</f>
        <v>2016:2:2:7:XINPU_S</v>
      </c>
      <c r="F22" s="4">
        <f>MATCH($E22,REPORT_DATA_BY_COMP!$A:$A,0)</f>
        <v>462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3</v>
      </c>
      <c r="R22" s="11">
        <f>IFERROR(INDEX(REPORT_DATA_BY_COMP!$A:$AH,$F22,MATCH(R$7,REPORT_DATA_BY_COMP!$A$1:$AH$1,0)), "")</f>
        <v>0</v>
      </c>
      <c r="S22" s="11">
        <f>IFERROR(INDEX(REPORT_DATA_BY_COMP!$A:$AH,$F22,MATCH(S$7,REPORT_DATA_BY_COMP!$A$1:$AH$1,0)), "")</f>
        <v>1</v>
      </c>
      <c r="T22" s="11">
        <f>IFERROR(INDEX(REPORT_DATA_BY_COMP!$A:$AH,$F22,MATCH(T$7,REPORT_DATA_BY_COMP!$A$1:$AH$1,0)), "")</f>
        <v>3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 t="s">
        <v>1043</v>
      </c>
      <c r="B23" s="64" t="s">
        <v>1044</v>
      </c>
      <c r="C23" s="4" t="s">
        <v>1065</v>
      </c>
      <c r="D23" s="4" t="s">
        <v>1066</v>
      </c>
      <c r="E23" s="4" t="str">
        <f>CONCATENATE(YEAR,":",MONTH,":",WEEK,":",DAY,":",$A23)</f>
        <v>2016:2:2:7:BANQIAO_S</v>
      </c>
      <c r="F23" s="4">
        <f>MATCH($E23,REPORT_DATA_BY_COMP!$A:$A,0)</f>
        <v>394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3</v>
      </c>
      <c r="P23" s="11">
        <f>IFERROR(INDEX(REPORT_DATA_BY_COMP!$A:$AH,$F23,MATCH(P$7,REPORT_DATA_BY_COMP!$A$1:$AH$1,0)), "")</f>
        <v>0</v>
      </c>
      <c r="Q23" s="11">
        <f>IFERROR(INDEX(REPORT_DATA_BY_COMP!$A:$AH,$F23,MATCH(Q$7,REPORT_DATA_BY_COMP!$A$1:$AH$1,0)), "")</f>
        <v>7</v>
      </c>
      <c r="R23" s="11">
        <f>IFERROR(INDEX(REPORT_DATA_BY_COMP!$A:$AH,$F23,MATCH(R$7,REPORT_DATA_BY_COMP!$A$1:$AH$1,0)), "")</f>
        <v>1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919</v>
      </c>
      <c r="G24" s="12">
        <f>SUM(G20:G23)</f>
        <v>1</v>
      </c>
      <c r="H24" s="12">
        <f t="shared" ref="H24:V24" si="2">SUM(H20:H23)</f>
        <v>3</v>
      </c>
      <c r="I24" s="12">
        <f t="shared" si="2"/>
        <v>5</v>
      </c>
      <c r="J24" s="12">
        <f t="shared" si="2"/>
        <v>9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22</v>
      </c>
      <c r="O24" s="12">
        <f t="shared" si="2"/>
        <v>9</v>
      </c>
      <c r="P24" s="12">
        <f t="shared" si="2"/>
        <v>17</v>
      </c>
      <c r="Q24" s="12">
        <f t="shared" si="2"/>
        <v>26</v>
      </c>
      <c r="R24" s="12">
        <f t="shared" si="2"/>
        <v>8</v>
      </c>
      <c r="S24" s="12">
        <f t="shared" si="2"/>
        <v>1</v>
      </c>
      <c r="T24" s="12">
        <f t="shared" si="2"/>
        <v>12</v>
      </c>
      <c r="U24" s="12">
        <f t="shared" si="2"/>
        <v>3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56</v>
      </c>
      <c r="B27" s="30" t="s">
        <v>42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3</v>
      </c>
      <c r="I27" s="11">
        <f>IFERROR(INDEX(REPORT_DATA_BY_ZONE!$A:$AG,$F27,MATCH(I$7,REPORT_DATA_BY_ZONE!$A$1:$AG$1,0)), "")</f>
        <v>17</v>
      </c>
      <c r="J27" s="11">
        <f>IFERROR(INDEX(REPORT_DATA_BY_ZONE!$A:$AG,$F27,MATCH(J$7,REPORT_DATA_BY_ZONE!$A$1:$AG$1,0)), "")</f>
        <v>26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58</v>
      </c>
      <c r="O27" s="19">
        <f>IFERROR(INDEX(REPORT_DATA_BY_ZONE!$A:$AG,$F27,MATCH(O$7,REPORT_DATA_BY_ZONE!$A$1:$AG$1,0)), "")</f>
        <v>13</v>
      </c>
      <c r="P27" s="19">
        <f>IFERROR(INDEX(REPORT_DATA_BY_ZONE!$A:$AG,$F27,MATCH(P$7,REPORT_DATA_BY_ZONE!$A$1:$AG$1,0)), "")</f>
        <v>71</v>
      </c>
      <c r="Q27" s="19">
        <f>IFERROR(INDEX(REPORT_DATA_BY_ZONE!$A:$AG,$F27,MATCH(Q$7,REPORT_DATA_BY_ZONE!$A$1:$AG$1,0)), "")</f>
        <v>118</v>
      </c>
      <c r="R27" s="19">
        <f>IFERROR(INDEX(REPORT_DATA_BY_ZONE!$A:$AG,$F27,MATCH(R$7,REPORT_DATA_BY_ZONE!$A$1:$AG$1,0)), "")</f>
        <v>43</v>
      </c>
      <c r="S27" s="19">
        <f>IFERROR(INDEX(REPORT_DATA_BY_ZONE!$A:$AG,$F27,MATCH(S$7,REPORT_DATA_BY_ZONE!$A$1:$AG$1,0)), "")</f>
        <v>1</v>
      </c>
      <c r="T27" s="19">
        <f>IFERROR(INDEX(REPORT_DATA_BY_ZONE!$A:$AG,$F27,MATCH(T$7,REPORT_DATA_BY_ZONE!$A$1:$AG$1,0)), "")</f>
        <v>52</v>
      </c>
      <c r="U27" s="19">
        <f>IFERROR(INDEX(REPORT_DATA_BY_ZONE!$A:$AG,$F27,MATCH(U$7,REPORT_DATA_BY_ZONE!$A$1:$AG$1,0)), "")</f>
        <v>16</v>
      </c>
      <c r="V27" s="19">
        <f>IFERROR(INDEX(REPORT_DATA_BY_ZONE!$A:$AG,$F27,MATCH(V$7,REPORT_DATA_BY_ZONE!$A$1:$AG$1,0)), "")</f>
        <v>0</v>
      </c>
    </row>
    <row r="28" spans="1:22">
      <c r="A28" s="8" t="s">
        <v>56</v>
      </c>
      <c r="B28" s="30" t="s">
        <v>43</v>
      </c>
      <c r="C28" s="14"/>
      <c r="D28" s="14"/>
      <c r="E28" s="14" t="str">
        <f>CONCATENATE(YEAR,":",MONTH,":2:",WEEKLY_REPORT_DAY,":", $A28)</f>
        <v>2016:2:2:7:WEST</v>
      </c>
      <c r="F28" s="14">
        <f>MATCH($E28,REPORT_DATA_BY_ZONE!$A:$A, 0)</f>
        <v>54</v>
      </c>
      <c r="G28" s="11">
        <f>IFERROR(INDEX(REPORT_DATA_BY_ZONE!$A:$AG,$F28,MATCH(G$7,REPORT_DATA_BY_ZONE!$A$1:$AG$1,0)), "")</f>
        <v>1</v>
      </c>
      <c r="H28" s="11">
        <f>IFERROR(INDEX(REPORT_DATA_BY_ZONE!$A:$AG,$F28,MATCH(H$7,REPORT_DATA_BY_ZONE!$A$1:$AG$1,0)), "")</f>
        <v>5</v>
      </c>
      <c r="I28" s="11">
        <f>IFERROR(INDEX(REPORT_DATA_BY_ZONE!$A:$AG,$F28,MATCH(I$7,REPORT_DATA_BY_ZONE!$A$1:$AG$1,0)), "")</f>
        <v>15</v>
      </c>
      <c r="J28" s="11">
        <f>IFERROR(INDEX(REPORT_DATA_BY_ZONE!$A:$AG,$F28,MATCH(J$7,REPORT_DATA_BY_ZONE!$A$1:$AG$1,0)), "")</f>
        <v>24</v>
      </c>
      <c r="K28" s="11">
        <f>IFERROR(INDEX(REPORT_DATA_BY_ZONE!$A:$AG,$F28,MATCH(K$7,REPORT_DATA_BY_ZONE!$A$1:$AG$1,0)), "")</f>
        <v>1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58</v>
      </c>
      <c r="O28" s="19">
        <f>IFERROR(INDEX(REPORT_DATA_BY_ZONE!$A:$AG,$F28,MATCH(O$7,REPORT_DATA_BY_ZONE!$A$1:$AG$1,0)), "")</f>
        <v>24</v>
      </c>
      <c r="P28" s="19">
        <f>IFERROR(INDEX(REPORT_DATA_BY_ZONE!$A:$AG,$F28,MATCH(P$7,REPORT_DATA_BY_ZONE!$A$1:$AG$1,0)), "")</f>
        <v>40</v>
      </c>
      <c r="Q28" s="19">
        <f>IFERROR(INDEX(REPORT_DATA_BY_ZONE!$A:$AG,$F28,MATCH(Q$7,REPORT_DATA_BY_ZONE!$A$1:$AG$1,0)), "")</f>
        <v>66</v>
      </c>
      <c r="R28" s="19">
        <f>IFERROR(INDEX(REPORT_DATA_BY_ZONE!$A:$AG,$F28,MATCH(R$7,REPORT_DATA_BY_ZONE!$A$1:$AG$1,0)), "")</f>
        <v>33</v>
      </c>
      <c r="S28" s="19">
        <f>IFERROR(INDEX(REPORT_DATA_BY_ZONE!$A:$AG,$F28,MATCH(S$7,REPORT_DATA_BY_ZONE!$A$1:$AG$1,0)), "")</f>
        <v>3</v>
      </c>
      <c r="T28" s="19">
        <f>IFERROR(INDEX(REPORT_DATA_BY_ZONE!$A:$AG,$F28,MATCH(T$7,REPORT_DATA_BY_ZONE!$A$1:$AG$1,0)), "")</f>
        <v>39</v>
      </c>
      <c r="U28" s="19">
        <f>IFERROR(INDEX(REPORT_DATA_BY_ZONE!$A:$AG,$F28,MATCH(U$7,REPORT_DATA_BY_ZONE!$A$1:$AG$1,0)), "")</f>
        <v>15</v>
      </c>
      <c r="V28" s="19">
        <f>IFERROR(INDEX(REPORT_DATA_BY_ZONE!$A:$AG,$F28,MATCH(V$7,REPORT_DATA_BY_ZONE!$A$1:$AG$1,0)), "")</f>
        <v>0</v>
      </c>
    </row>
    <row r="29" spans="1:22">
      <c r="A29" s="8" t="s">
        <v>56</v>
      </c>
      <c r="B29" s="30" t="s">
        <v>44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56</v>
      </c>
      <c r="B30" s="30" t="s">
        <v>45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56</v>
      </c>
      <c r="B31" s="30" t="s">
        <v>46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2</v>
      </c>
      <c r="H32" s="20">
        <f t="shared" ref="H32:V32" si="3">SUM(H27:H31)</f>
        <v>8</v>
      </c>
      <c r="I32" s="20">
        <f t="shared" si="3"/>
        <v>32</v>
      </c>
      <c r="J32" s="20">
        <f t="shared" si="3"/>
        <v>50</v>
      </c>
      <c r="K32" s="20">
        <f t="shared" si="3"/>
        <v>1</v>
      </c>
      <c r="L32" s="20">
        <f t="shared" si="3"/>
        <v>0</v>
      </c>
      <c r="M32" s="20">
        <f t="shared" si="3"/>
        <v>0</v>
      </c>
      <c r="N32" s="20">
        <f t="shared" si="3"/>
        <v>116</v>
      </c>
      <c r="O32" s="20">
        <f t="shared" si="3"/>
        <v>37</v>
      </c>
      <c r="P32" s="20">
        <f t="shared" si="3"/>
        <v>111</v>
      </c>
      <c r="Q32" s="20">
        <f t="shared" si="3"/>
        <v>184</v>
      </c>
      <c r="R32" s="20">
        <f t="shared" si="3"/>
        <v>76</v>
      </c>
      <c r="S32" s="20">
        <f t="shared" si="3"/>
        <v>4</v>
      </c>
      <c r="T32" s="20">
        <f t="shared" si="3"/>
        <v>91</v>
      </c>
      <c r="U32" s="20">
        <f t="shared" si="3"/>
        <v>31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66" priority="182" operator="lessThan">
      <formula>0.5</formula>
    </cfRule>
    <cfRule type="cellIs" dxfId="165" priority="183" operator="greaterThan">
      <formula>0.5</formula>
    </cfRule>
  </conditionalFormatting>
  <conditionalFormatting sqref="N9:N10">
    <cfRule type="cellIs" dxfId="164" priority="180" operator="lessThan">
      <formula>4.5</formula>
    </cfRule>
    <cfRule type="cellIs" dxfId="163" priority="181" operator="greaterThan">
      <formula>5.5</formula>
    </cfRule>
  </conditionalFormatting>
  <conditionalFormatting sqref="O9:O10">
    <cfRule type="cellIs" dxfId="162" priority="178" operator="lessThan">
      <formula>1.5</formula>
    </cfRule>
    <cfRule type="cellIs" dxfId="161" priority="179" operator="greaterThan">
      <formula>2.5</formula>
    </cfRule>
  </conditionalFormatting>
  <conditionalFormatting sqref="P9:P10">
    <cfRule type="cellIs" dxfId="160" priority="176" operator="lessThan">
      <formula>4.5</formula>
    </cfRule>
    <cfRule type="cellIs" dxfId="159" priority="177" operator="greaterThan">
      <formula>7.5</formula>
    </cfRule>
  </conditionalFormatting>
  <conditionalFormatting sqref="R9:S10">
    <cfRule type="cellIs" dxfId="158" priority="174" operator="lessThan">
      <formula>2.5</formula>
    </cfRule>
    <cfRule type="cellIs" dxfId="157" priority="175" operator="greaterThan">
      <formula>4.5</formula>
    </cfRule>
  </conditionalFormatting>
  <conditionalFormatting sqref="T9:T10">
    <cfRule type="cellIs" dxfId="156" priority="172" operator="lessThan">
      <formula>2.5</formula>
    </cfRule>
    <cfRule type="cellIs" dxfId="155" priority="173" operator="greaterThan">
      <formula>4.5</formula>
    </cfRule>
  </conditionalFormatting>
  <conditionalFormatting sqref="U9:U10">
    <cfRule type="cellIs" dxfId="154" priority="171" operator="greaterThan">
      <formula>1.5</formula>
    </cfRule>
  </conditionalFormatting>
  <conditionalFormatting sqref="M10">
    <cfRule type="cellIs" dxfId="153" priority="169" operator="lessThan">
      <formula>0.5</formula>
    </cfRule>
    <cfRule type="cellIs" dxfId="152" priority="170" operator="greaterThan">
      <formula>0.5</formula>
    </cfRule>
  </conditionalFormatting>
  <conditionalFormatting sqref="N10">
    <cfRule type="cellIs" dxfId="151" priority="167" operator="lessThan">
      <formula>4.5</formula>
    </cfRule>
    <cfRule type="cellIs" dxfId="150" priority="168" operator="greaterThan">
      <formula>5.5</formula>
    </cfRule>
  </conditionalFormatting>
  <conditionalFormatting sqref="O10">
    <cfRule type="cellIs" dxfId="149" priority="165" operator="lessThan">
      <formula>1.5</formula>
    </cfRule>
    <cfRule type="cellIs" dxfId="148" priority="166" operator="greaterThan">
      <formula>2.5</formula>
    </cfRule>
  </conditionalFormatting>
  <conditionalFormatting sqref="P10">
    <cfRule type="cellIs" dxfId="147" priority="163" operator="lessThan">
      <formula>4.5</formula>
    </cfRule>
    <cfRule type="cellIs" dxfId="146" priority="164" operator="greaterThan">
      <formula>7.5</formula>
    </cfRule>
  </conditionalFormatting>
  <conditionalFormatting sqref="R10:S10">
    <cfRule type="cellIs" dxfId="145" priority="161" operator="lessThan">
      <formula>2.5</formula>
    </cfRule>
    <cfRule type="cellIs" dxfId="144" priority="162" operator="greaterThan">
      <formula>4.5</formula>
    </cfRule>
  </conditionalFormatting>
  <conditionalFormatting sqref="T10">
    <cfRule type="cellIs" dxfId="143" priority="159" operator="lessThan">
      <formula>2.5</formula>
    </cfRule>
    <cfRule type="cellIs" dxfId="142" priority="160" operator="greaterThan">
      <formula>4.5</formula>
    </cfRule>
  </conditionalFormatting>
  <conditionalFormatting sqref="U10">
    <cfRule type="cellIs" dxfId="141" priority="158" operator="greaterThan">
      <formula>1.5</formula>
    </cfRule>
  </conditionalFormatting>
  <conditionalFormatting sqref="L9:V10">
    <cfRule type="expression" dxfId="140" priority="155">
      <formula>L9=""</formula>
    </cfRule>
  </conditionalFormatting>
  <conditionalFormatting sqref="S9:S10">
    <cfRule type="cellIs" dxfId="139" priority="156" operator="greaterThan">
      <formula>0.5</formula>
    </cfRule>
    <cfRule type="cellIs" dxfId="138" priority="157" operator="lessThan">
      <formula>0.5</formula>
    </cfRule>
  </conditionalFormatting>
  <conditionalFormatting sqref="L20:M21">
    <cfRule type="cellIs" dxfId="137" priority="153" operator="lessThan">
      <formula>0.5</formula>
    </cfRule>
    <cfRule type="cellIs" dxfId="136" priority="154" operator="greaterThan">
      <formula>0.5</formula>
    </cfRule>
  </conditionalFormatting>
  <conditionalFormatting sqref="N20:N21">
    <cfRule type="cellIs" dxfId="135" priority="151" operator="lessThan">
      <formula>4.5</formula>
    </cfRule>
    <cfRule type="cellIs" dxfId="134" priority="152" operator="greaterThan">
      <formula>5.5</formula>
    </cfRule>
  </conditionalFormatting>
  <conditionalFormatting sqref="O20:O21">
    <cfRule type="cellIs" dxfId="133" priority="149" operator="lessThan">
      <formula>1.5</formula>
    </cfRule>
    <cfRule type="cellIs" dxfId="132" priority="150" operator="greaterThan">
      <formula>2.5</formula>
    </cfRule>
  </conditionalFormatting>
  <conditionalFormatting sqref="P20:P21">
    <cfRule type="cellIs" dxfId="131" priority="147" operator="lessThan">
      <formula>4.5</formula>
    </cfRule>
    <cfRule type="cellIs" dxfId="130" priority="148" operator="greaterThan">
      <formula>7.5</formula>
    </cfRule>
  </conditionalFormatting>
  <conditionalFormatting sqref="R20:S21">
    <cfRule type="cellIs" dxfId="129" priority="145" operator="lessThan">
      <formula>2.5</formula>
    </cfRule>
    <cfRule type="cellIs" dxfId="128" priority="146" operator="greaterThan">
      <formula>4.5</formula>
    </cfRule>
  </conditionalFormatting>
  <conditionalFormatting sqref="T20:T21">
    <cfRule type="cellIs" dxfId="127" priority="143" operator="lessThan">
      <formula>2.5</formula>
    </cfRule>
    <cfRule type="cellIs" dxfId="126" priority="144" operator="greaterThan">
      <formula>4.5</formula>
    </cfRule>
  </conditionalFormatting>
  <conditionalFormatting sqref="U20:U21">
    <cfRule type="cellIs" dxfId="125" priority="142" operator="greaterThan">
      <formula>1.5</formula>
    </cfRule>
  </conditionalFormatting>
  <conditionalFormatting sqref="M21">
    <cfRule type="cellIs" dxfId="124" priority="140" operator="lessThan">
      <formula>0.5</formula>
    </cfRule>
    <cfRule type="cellIs" dxfId="123" priority="141" operator="greaterThan">
      <formula>0.5</formula>
    </cfRule>
  </conditionalFormatting>
  <conditionalFormatting sqref="N21">
    <cfRule type="cellIs" dxfId="122" priority="138" operator="lessThan">
      <formula>4.5</formula>
    </cfRule>
    <cfRule type="cellIs" dxfId="121" priority="139" operator="greaterThan">
      <formula>5.5</formula>
    </cfRule>
  </conditionalFormatting>
  <conditionalFormatting sqref="O21">
    <cfRule type="cellIs" dxfId="120" priority="136" operator="lessThan">
      <formula>1.5</formula>
    </cfRule>
    <cfRule type="cellIs" dxfId="119" priority="137" operator="greaterThan">
      <formula>2.5</formula>
    </cfRule>
  </conditionalFormatting>
  <conditionalFormatting sqref="P21">
    <cfRule type="cellIs" dxfId="118" priority="134" operator="lessThan">
      <formula>4.5</formula>
    </cfRule>
    <cfRule type="cellIs" dxfId="117" priority="135" operator="greaterThan">
      <formula>7.5</formula>
    </cfRule>
  </conditionalFormatting>
  <conditionalFormatting sqref="R21:S21">
    <cfRule type="cellIs" dxfId="116" priority="132" operator="lessThan">
      <formula>2.5</formula>
    </cfRule>
    <cfRule type="cellIs" dxfId="115" priority="133" operator="greaterThan">
      <formula>4.5</formula>
    </cfRule>
  </conditionalFormatting>
  <conditionalFormatting sqref="T21">
    <cfRule type="cellIs" dxfId="114" priority="130" operator="lessThan">
      <formula>2.5</formula>
    </cfRule>
    <cfRule type="cellIs" dxfId="113" priority="131" operator="greaterThan">
      <formula>4.5</formula>
    </cfRule>
  </conditionalFormatting>
  <conditionalFormatting sqref="U21">
    <cfRule type="cellIs" dxfId="112" priority="129" operator="greaterThan">
      <formula>1.5</formula>
    </cfRule>
  </conditionalFormatting>
  <conditionalFormatting sqref="L20:V21">
    <cfRule type="expression" dxfId="111" priority="126">
      <formula>L20=""</formula>
    </cfRule>
  </conditionalFormatting>
  <conditionalFormatting sqref="S20:S21">
    <cfRule type="cellIs" dxfId="110" priority="127" operator="greaterThan">
      <formula>0.5</formula>
    </cfRule>
    <cfRule type="cellIs" dxfId="109" priority="128" operator="lessThan">
      <formula>0.5</formula>
    </cfRule>
  </conditionalFormatting>
  <conditionalFormatting sqref="L22:M23">
    <cfRule type="cellIs" dxfId="108" priority="124" operator="lessThan">
      <formula>0.5</formula>
    </cfRule>
    <cfRule type="cellIs" dxfId="107" priority="125" operator="greaterThan">
      <formula>0.5</formula>
    </cfRule>
  </conditionalFormatting>
  <conditionalFormatting sqref="N22:N23">
    <cfRule type="cellIs" dxfId="106" priority="122" operator="lessThan">
      <formula>4.5</formula>
    </cfRule>
    <cfRule type="cellIs" dxfId="105" priority="123" operator="greaterThan">
      <formula>5.5</formula>
    </cfRule>
  </conditionalFormatting>
  <conditionalFormatting sqref="O22:O23">
    <cfRule type="cellIs" dxfId="104" priority="120" operator="lessThan">
      <formula>1.5</formula>
    </cfRule>
    <cfRule type="cellIs" dxfId="103" priority="121" operator="greaterThan">
      <formula>2.5</formula>
    </cfRule>
  </conditionalFormatting>
  <conditionalFormatting sqref="P22:P23">
    <cfRule type="cellIs" dxfId="102" priority="118" operator="lessThan">
      <formula>4.5</formula>
    </cfRule>
    <cfRule type="cellIs" dxfId="101" priority="119" operator="greaterThan">
      <formula>7.5</formula>
    </cfRule>
  </conditionalFormatting>
  <conditionalFormatting sqref="R22:S23">
    <cfRule type="cellIs" dxfId="100" priority="116" operator="lessThan">
      <formula>2.5</formula>
    </cfRule>
    <cfRule type="cellIs" dxfId="99" priority="117" operator="greaterThan">
      <formula>4.5</formula>
    </cfRule>
  </conditionalFormatting>
  <conditionalFormatting sqref="T22:T23">
    <cfRule type="cellIs" dxfId="98" priority="114" operator="lessThan">
      <formula>2.5</formula>
    </cfRule>
    <cfRule type="cellIs" dxfId="97" priority="115" operator="greaterThan">
      <formula>4.5</formula>
    </cfRule>
  </conditionalFormatting>
  <conditionalFormatting sqref="U22:U23">
    <cfRule type="cellIs" dxfId="96" priority="113" operator="greaterThan">
      <formula>1.5</formula>
    </cfRule>
  </conditionalFormatting>
  <conditionalFormatting sqref="M23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3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3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3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3:S23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3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3">
    <cfRule type="cellIs" dxfId="83" priority="100" operator="greaterThan">
      <formula>1.5</formula>
    </cfRule>
  </conditionalFormatting>
  <conditionalFormatting sqref="L22:V23">
    <cfRule type="expression" dxfId="82" priority="97">
      <formula>L22=""</formula>
    </cfRule>
  </conditionalFormatting>
  <conditionalFormatting sqref="S22:S23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46" sqref="X4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" workbookViewId="0">
      <selection activeCell="M19" sqref="M1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56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2015:2:0:0:WEST</v>
      </c>
      <c r="F3" s="53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3">
        <f>MATCH($E3,REPORT_DATA_BY_ZONE_MONTH!$A:$A, 0)</f>
        <v>184</v>
      </c>
      <c r="O3" s="40">
        <f>IFERROR(INDEX(REPORT_DATA_BY_ZONE_MONTH!$A:$AG,$N3,MATCH(O$2,REPORT_DATA_BY_ZONE_MONTH!$A$1:$AG$1,0)), "")</f>
        <v>11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</row>
    <row r="4" spans="1:24">
      <c r="A4" s="53" t="s">
        <v>56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2015:3:0:0:WEST</v>
      </c>
      <c r="F4" s="53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3">
        <f>MATCH($E4,REPORT_DATA_BY_ZONE_MONTH!$A:$A, 0)</f>
        <v>183</v>
      </c>
      <c r="O4" s="40">
        <f>IFERROR(INDEX(REPORT_DATA_BY_ZONE_MONTH!$A:$AG,$N4,MATCH(O$2,REPORT_DATA_BY_ZONE_MONTH!$A$1:$AG$1,0)), "")</f>
        <v>8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</row>
    <row r="5" spans="1:24">
      <c r="A5" s="53" t="s">
        <v>56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2015:4:0:0:WEST</v>
      </c>
      <c r="F5" s="53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3">
        <f>MATCH($E5,REPORT_DATA_BY_ZONE_MONTH!$A:$A, 0)</f>
        <v>182</v>
      </c>
      <c r="O5" s="40">
        <f>IFERROR(INDEX(REPORT_DATA_BY_ZONE_MONTH!$A:$AG,$N5,MATCH(O$2,REPORT_DATA_BY_ZONE_MONTH!$A$1:$AG$1,0)), "")</f>
        <v>3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</row>
    <row r="6" spans="1:24">
      <c r="A6" s="53" t="s">
        <v>56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2015:5:0:0:WEST</v>
      </c>
      <c r="F6" s="53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3">
        <f>MATCH($E6,REPORT_DATA_BY_ZONE_MONTH!$A:$A, 0)</f>
        <v>181</v>
      </c>
      <c r="O6" s="40">
        <f>IFERROR(INDEX(REPORT_DATA_BY_ZONE_MONTH!$A:$AG,$N6,MATCH(O$2,REPORT_DATA_BY_ZONE_MONTH!$A$1:$AG$1,0)), "")</f>
        <v>1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</row>
    <row r="7" spans="1:24">
      <c r="A7" s="53" t="s">
        <v>56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2015:6:0:0:WEST</v>
      </c>
      <c r="F7" s="53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3">
        <f>MATCH($E7,REPORT_DATA_BY_ZONE_MONTH!$A:$A, 0)</f>
        <v>180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</row>
    <row r="8" spans="1:24">
      <c r="A8" s="53" t="s">
        <v>56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2015:7:0:0:WEST</v>
      </c>
      <c r="F8" s="53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3">
        <f>MATCH($E8,REPORT_DATA_BY_ZONE_MONTH!$A:$A, 0)</f>
        <v>179</v>
      </c>
      <c r="O8" s="40">
        <f>IFERROR(INDEX(REPORT_DATA_BY_ZONE_MONTH!$A:$AG,$N8,MATCH(O$2,REPORT_DATA_BY_ZONE_MONTH!$A$1:$AG$1,0)), "")</f>
        <v>7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</row>
    <row r="9" spans="1:24">
      <c r="A9" s="53" t="s">
        <v>56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2015:8:0:0:WEST</v>
      </c>
      <c r="F9" s="53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3">
        <f>MATCH($E9,REPORT_DATA_BY_ZONE_MONTH!$A:$A, 0)</f>
        <v>178</v>
      </c>
      <c r="O9" s="40">
        <f>IFERROR(INDEX(REPORT_DATA_BY_ZONE_MONTH!$A:$AG,$N9,MATCH(O$2,REPORT_DATA_BY_ZONE_MONTH!$A$1:$AG$1,0)), "")</f>
        <v>1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</row>
    <row r="10" spans="1:24">
      <c r="A10" s="53" t="s">
        <v>56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2015:9:0:0:WEST</v>
      </c>
      <c r="F10" s="53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3">
        <f>MATCH($E10,REPORT_DATA_BY_ZONE_MONTH!$A:$A, 0)</f>
        <v>177</v>
      </c>
      <c r="O10" s="40">
        <f>IFERROR(INDEX(REPORT_DATA_BY_ZONE_MONTH!$A:$AG,$N10,MATCH(O$2,REPORT_DATA_BY_ZONE_MONTH!$A$1:$AG$1,0)), "")</f>
        <v>1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</row>
    <row r="11" spans="1:24">
      <c r="A11" s="53" t="s">
        <v>56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2015:10:0:0:WEST</v>
      </c>
      <c r="F11" s="53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3">
        <f>MATCH($E11,REPORT_DATA_BY_ZONE_MONTH!$A:$A, 0)</f>
        <v>176</v>
      </c>
      <c r="O11" s="40">
        <f>IFERROR(INDEX(REPORT_DATA_BY_ZONE_MONTH!$A:$AG,$N11,MATCH(O$2,REPORT_DATA_BY_ZONE_MONTH!$A$1:$AG$1,0)), "")</f>
        <v>2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</row>
    <row r="12" spans="1:24">
      <c r="A12" s="53" t="s">
        <v>56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2015:11:0:0:WEST</v>
      </c>
      <c r="F12" s="53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3">
        <f>MATCH($E12,REPORT_DATA_BY_ZONE_MONTH!$A:$A, 0)</f>
        <v>175</v>
      </c>
      <c r="O12" s="40">
        <f>IFERROR(INDEX(REPORT_DATA_BY_ZONE_MONTH!$A:$AG,$N12,MATCH(O$2,REPORT_DATA_BY_ZONE_MONTH!$A$1:$AG$1,0)), "")</f>
        <v>2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</row>
    <row r="13" spans="1:24">
      <c r="A13" s="53" t="s">
        <v>56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2015:12:0:0:WEST</v>
      </c>
      <c r="F13" s="53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3">
        <f>MATCH($E13,REPORT_DATA_BY_ZONE_MONTH!$A:$A, 0)</f>
        <v>174</v>
      </c>
      <c r="O13" s="40">
        <f>IFERROR(INDEX(REPORT_DATA_BY_ZONE_MONTH!$A:$AG,$N13,MATCH(O$2,REPORT_DATA_BY_ZONE_MONTH!$A$1:$AG$1,0)), "")</f>
        <v>3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</row>
    <row r="14" spans="1:24">
      <c r="A14" s="53" t="s">
        <v>56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2016:1:0:0:WEST</v>
      </c>
      <c r="F14" s="53" t="e">
        <f>MATCH($E14,BAPTISM_SOURCE_ZONE_MONTH!$A:$A, 0)</f>
        <v>#N/A</v>
      </c>
      <c r="G14" s="11" t="str">
        <f>IFERROR(INDEX(BAPTISM_SOURCE_ZONE_MONTH!$A:$Z,WEST_GRAPH_DATA!$F14,MATCH(G$2,BAPTISM_SOURCE_ZONE_MONTH!$A$1:$Z$1,0)),"")</f>
        <v/>
      </c>
      <c r="H14" s="11" t="str">
        <f>IFERROR(INDEX(BAPTISM_SOURCE_ZONE_MONTH!$A:$Z,WEST_GRAPH_DATA!$F14,MATCH(H$2,BAPTISM_SOURCE_ZONE_MONTH!$A$1:$Z$1,0)),"")</f>
        <v/>
      </c>
      <c r="I14" s="11" t="str">
        <f>IFERROR(INDEX(BAPTISM_SOURCE_ZONE_MONTH!$A:$Z,WEST_GRAPH_DATA!$F14,MATCH(I$2,BAPTISM_SOURCE_ZONE_MONTH!$A$1:$Z$1,0)),"")</f>
        <v/>
      </c>
      <c r="J14" s="11" t="str">
        <f>IFERROR(INDEX(BAPTISM_SOURCE_ZONE_MONTH!$A:$Z,WEST_GRAPH_DATA!$F14,MATCH(J$2,BAPTISM_SOURCE_ZONE_MONTH!$A$1:$Z$1,0)),"")</f>
        <v/>
      </c>
      <c r="K14" s="11" t="str">
        <f>IFERROR(INDEX(BAPTISM_SOURCE_ZONE_MONTH!$A:$Z,WEST_GRAPH_DATA!$F14,MATCH(K$2,BAPTISM_SOURCE_ZONE_MONTH!$A$1:$Z$1,0)),"")</f>
        <v/>
      </c>
      <c r="L14" s="11" t="str">
        <f>IFERROR(INDEX(BAPTISM_SOURCE_ZONE_MONTH!$A:$Z,WEST_GRAPH_DATA!$F14,MATCH(L$2,BAPTISM_SOURCE_ZONE_MONTH!$A$1:$Z$1,0)),"")</f>
        <v/>
      </c>
      <c r="N14" s="53">
        <f>MATCH($E14,REPORT_DATA_BY_ZONE_MONTH!$A:$A, 0)</f>
        <v>10</v>
      </c>
      <c r="O14" s="40">
        <f>IFERROR(INDEX(REPORT_DATA_BY_ZONE_MONTH!$A:$AG,$N14,MATCH(O$2,REPORT_DATA_BY_ZONE_MONTH!$A$1:$AG$1,0)), "")</f>
        <v>8</v>
      </c>
      <c r="P14" s="40">
        <v>7</v>
      </c>
      <c r="Q14" s="40">
        <f>IFERROR(INDEX(REPORT_DATA_BY_ZONE_MONTH!$A:$AG,$N14,MATCH(Q$2,REPORT_DATA_BY_ZONE_MONTH!$A$1:$AG$1,0)), "")</f>
        <v>150</v>
      </c>
      <c r="R14" s="40">
        <f t="shared" si="3"/>
        <v>264</v>
      </c>
      <c r="S14" s="40">
        <f>IFERROR(INDEX(REPORT_DATA_BY_ZONE_MONTH!$A:$AG,$N14,MATCH(S$2,REPORT_DATA_BY_ZONE_MONTH!$A$1:$AG$1,0)), "")</f>
        <v>33</v>
      </c>
      <c r="T14" s="40">
        <f t="shared" si="4"/>
        <v>132</v>
      </c>
      <c r="U14" s="40">
        <f>IFERROR(INDEX(REPORT_DATA_BY_ZONE_MONTH!$A:$AG,$N14,MATCH(U$2,REPORT_DATA_BY_ZONE_MONTH!$A$1:$AG$1,0)), "")</f>
        <v>114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</row>
    <row r="15" spans="1:24">
      <c r="A15" s="53" t="s">
        <v>56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2016:2:0:0:WEST</v>
      </c>
      <c r="F15" s="53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3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116</v>
      </c>
      <c r="R15" s="40">
        <f t="shared" si="3"/>
        <v>264</v>
      </c>
      <c r="S15" s="40">
        <f>IFERROR(INDEX(REPORT_DATA_BY_ZONE_MONTH!$A:$AG,$N15,MATCH(S$2,REPORT_DATA_BY_ZONE_MONTH!$A$1:$AG$1,0)), "")</f>
        <v>37</v>
      </c>
      <c r="T15" s="40">
        <f t="shared" si="4"/>
        <v>132</v>
      </c>
      <c r="U15" s="40">
        <f>IFERROR(INDEX(REPORT_DATA_BY_ZONE_MONTH!$A:$AG,$N15,MATCH(U$2,REPORT_DATA_BY_ZONE_MONTH!$A$1:$AG$1,0)), "")</f>
        <v>76</v>
      </c>
      <c r="V15" s="40">
        <f t="shared" si="5"/>
        <v>220</v>
      </c>
      <c r="W15" s="40">
        <f>IFERROR(INDEX(REPORT_DATA_BY_ZONE_MONTH!$A:$AG,$N15,MATCH(W$2,REPORT_DATA_BY_ZONE_MONTH!$A$1:$AG$1,0)), "")</f>
        <v>4</v>
      </c>
      <c r="X15" s="40">
        <f t="shared" si="6"/>
        <v>44</v>
      </c>
    </row>
    <row r="16" spans="1:24">
      <c r="A16" s="53" t="s">
        <v>56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52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85
Actual 實際:  2</v>
      </c>
      <c r="G22" s="8">
        <f>WEST!D3</f>
        <v>85</v>
      </c>
      <c r="H22" s="8">
        <f>WEST!G5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H22" sqref="H22"/>
    </sheetView>
  </sheetViews>
  <sheetFormatPr defaultRowHeight="15"/>
  <cols>
    <col min="1" max="1" width="20.28515625" bestFit="1" customWidth="1"/>
    <col min="2" max="2" width="14.140625" bestFit="1" customWidth="1"/>
    <col min="3" max="4" width="3" customWidth="1"/>
    <col min="5" max="5" width="3" bestFit="1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t="s">
        <v>14</v>
      </c>
      <c r="S1"/>
      <c r="T1"/>
      <c r="U1"/>
      <c r="V1"/>
      <c r="W1"/>
      <c r="X1"/>
    </row>
    <row r="2" spans="1:24">
      <c r="A2" s="8" t="s">
        <v>626</v>
      </c>
      <c r="B2" s="3"/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>
      <c r="A3" s="8" t="s">
        <v>627</v>
      </c>
      <c r="B3" s="3"/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6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>
      <c r="A4" s="8" t="s">
        <v>628</v>
      </c>
      <c r="B4" s="3"/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>
      <c r="A5" s="8" t="s">
        <v>629</v>
      </c>
      <c r="B5" s="3"/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2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>
      <c r="A6" s="8" t="s">
        <v>630</v>
      </c>
      <c r="B6" s="3"/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3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>
      <c r="A7" s="8" t="s">
        <v>631</v>
      </c>
      <c r="B7" s="3"/>
      <c r="C7" s="8">
        <v>2</v>
      </c>
      <c r="D7" s="8">
        <v>6</v>
      </c>
      <c r="E7" s="8">
        <v>69</v>
      </c>
      <c r="F7" s="8">
        <v>156</v>
      </c>
      <c r="G7" s="8">
        <v>2</v>
      </c>
      <c r="H7" s="8">
        <v>2</v>
      </c>
      <c r="I7" s="8">
        <v>2</v>
      </c>
      <c r="J7" s="8">
        <v>325</v>
      </c>
      <c r="K7" s="8">
        <v>105</v>
      </c>
      <c r="L7" s="8">
        <v>415</v>
      </c>
      <c r="M7" s="8">
        <v>648</v>
      </c>
      <c r="N7" s="8">
        <v>331</v>
      </c>
      <c r="O7" s="8">
        <v>0</v>
      </c>
      <c r="P7" s="8">
        <v>196</v>
      </c>
      <c r="Q7" s="8">
        <v>74</v>
      </c>
      <c r="R7" s="8">
        <v>2</v>
      </c>
      <c r="S7"/>
      <c r="T7"/>
      <c r="U7"/>
      <c r="V7"/>
      <c r="W7"/>
      <c r="X7"/>
    </row>
    <row r="8" spans="1:24">
      <c r="A8" s="8" t="s">
        <v>632</v>
      </c>
      <c r="B8" s="3"/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1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>
      <c r="A9" s="8" t="s">
        <v>633</v>
      </c>
      <c r="B9" s="3"/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>
      <c r="A10" s="8" t="s">
        <v>634</v>
      </c>
      <c r="B10" s="3"/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8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>
      <c r="A11" s="8" t="s">
        <v>635</v>
      </c>
      <c r="B11" s="3"/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6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>
      <c r="A12" s="8" t="s">
        <v>636</v>
      </c>
      <c r="B12" s="3"/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3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>
      <c r="A13" s="8" t="s">
        <v>637</v>
      </c>
      <c r="B13" s="3"/>
      <c r="C13" s="8">
        <v>0</v>
      </c>
      <c r="D13" s="8">
        <v>3</v>
      </c>
      <c r="E13" s="8">
        <v>29</v>
      </c>
      <c r="F13" s="8">
        <v>45</v>
      </c>
      <c r="G13" s="8">
        <v>1</v>
      </c>
      <c r="H13" s="8">
        <v>0</v>
      </c>
      <c r="I13" s="8">
        <v>0</v>
      </c>
      <c r="J13" s="8">
        <v>108</v>
      </c>
      <c r="K13" s="8">
        <v>30</v>
      </c>
      <c r="L13" s="8">
        <v>149</v>
      </c>
      <c r="M13" s="8">
        <v>251</v>
      </c>
      <c r="N13" s="8">
        <v>120</v>
      </c>
      <c r="O13" s="8">
        <v>7</v>
      </c>
      <c r="P13" s="8">
        <v>67</v>
      </c>
      <c r="Q13" s="8">
        <v>10</v>
      </c>
      <c r="R13" s="8">
        <v>6</v>
      </c>
      <c r="S13"/>
      <c r="T13"/>
      <c r="U13"/>
      <c r="V13"/>
      <c r="W13"/>
      <c r="X13"/>
    </row>
    <row r="14" spans="1:24">
      <c r="A14" s="8" t="s">
        <v>638</v>
      </c>
      <c r="B14" s="3"/>
      <c r="C14" s="8">
        <v>0</v>
      </c>
      <c r="D14" s="8">
        <v>4</v>
      </c>
      <c r="E14" s="8">
        <v>32</v>
      </c>
      <c r="F14" s="8">
        <v>74</v>
      </c>
      <c r="G14" s="8">
        <v>2</v>
      </c>
      <c r="H14" s="8">
        <v>2</v>
      </c>
      <c r="I14" s="8">
        <v>2</v>
      </c>
      <c r="J14" s="8">
        <v>133</v>
      </c>
      <c r="K14" s="8">
        <v>45</v>
      </c>
      <c r="L14" s="8">
        <v>149</v>
      </c>
      <c r="M14" s="8">
        <v>298</v>
      </c>
      <c r="N14" s="8">
        <v>115</v>
      </c>
      <c r="O14" s="8">
        <v>2</v>
      </c>
      <c r="P14" s="8">
        <v>98</v>
      </c>
      <c r="Q14" s="8">
        <v>28</v>
      </c>
      <c r="R14" s="8">
        <v>1</v>
      </c>
      <c r="S14"/>
      <c r="T14"/>
      <c r="U14"/>
      <c r="V14"/>
      <c r="W14"/>
      <c r="X14"/>
    </row>
    <row r="15" spans="1:24">
      <c r="A15" s="8" t="s">
        <v>639</v>
      </c>
      <c r="B15" s="3"/>
      <c r="C15" s="8">
        <v>1</v>
      </c>
      <c r="D15" s="8">
        <v>3</v>
      </c>
      <c r="E15" s="8">
        <v>21</v>
      </c>
      <c r="F15" s="8">
        <v>29</v>
      </c>
      <c r="G15" s="8">
        <v>2</v>
      </c>
      <c r="H15" s="8">
        <v>0</v>
      </c>
      <c r="I15" s="8">
        <v>0</v>
      </c>
      <c r="J15" s="8">
        <v>71</v>
      </c>
      <c r="K15" s="8">
        <v>22</v>
      </c>
      <c r="L15" s="8">
        <v>72</v>
      </c>
      <c r="M15" s="8">
        <v>99</v>
      </c>
      <c r="N15" s="8">
        <v>50</v>
      </c>
      <c r="O15" s="8">
        <v>5</v>
      </c>
      <c r="P15" s="8">
        <v>39</v>
      </c>
      <c r="Q15" s="8">
        <v>11</v>
      </c>
      <c r="R15" s="8">
        <v>0</v>
      </c>
      <c r="S15"/>
      <c r="T15"/>
      <c r="U15"/>
      <c r="V15"/>
      <c r="W15"/>
      <c r="X15"/>
    </row>
    <row r="16" spans="1:24">
      <c r="A16" s="8" t="s">
        <v>640</v>
      </c>
      <c r="B16" s="3"/>
      <c r="C16" s="8">
        <v>4</v>
      </c>
      <c r="D16" s="8">
        <v>7</v>
      </c>
      <c r="E16" s="8">
        <v>8</v>
      </c>
      <c r="F16" s="8">
        <v>19</v>
      </c>
      <c r="G16" s="8">
        <v>0</v>
      </c>
      <c r="H16" s="8">
        <v>0</v>
      </c>
      <c r="I16" s="8">
        <v>0</v>
      </c>
      <c r="J16" s="8">
        <v>59</v>
      </c>
      <c r="K16" s="8">
        <v>18</v>
      </c>
      <c r="L16" s="8">
        <v>82</v>
      </c>
      <c r="M16" s="8">
        <v>119</v>
      </c>
      <c r="N16" s="8">
        <v>51</v>
      </c>
      <c r="O16" s="8">
        <v>7</v>
      </c>
      <c r="P16" s="8">
        <v>44</v>
      </c>
      <c r="Q16" s="8">
        <v>15</v>
      </c>
      <c r="R16" s="8">
        <v>0</v>
      </c>
      <c r="S16"/>
      <c r="T16"/>
      <c r="U16"/>
      <c r="V16"/>
      <c r="W16"/>
      <c r="X16"/>
    </row>
    <row r="17" spans="1:24">
      <c r="A17" s="8" t="s">
        <v>89</v>
      </c>
      <c r="B17" s="3"/>
      <c r="C17" s="8">
        <v>0</v>
      </c>
      <c r="D17" s="8">
        <v>0</v>
      </c>
      <c r="E17" s="8">
        <v>13</v>
      </c>
      <c r="F17" s="8">
        <v>13</v>
      </c>
      <c r="G17" s="8">
        <v>0</v>
      </c>
      <c r="H17" s="8">
        <v>0</v>
      </c>
      <c r="I17" s="8">
        <v>0</v>
      </c>
      <c r="J17" s="8">
        <v>45</v>
      </c>
      <c r="K17" s="8">
        <v>7</v>
      </c>
      <c r="L17" s="8">
        <v>13</v>
      </c>
      <c r="M17" s="8">
        <v>25</v>
      </c>
      <c r="N17" s="8">
        <v>14</v>
      </c>
      <c r="O17" s="8">
        <v>5</v>
      </c>
      <c r="P17" s="8">
        <v>15</v>
      </c>
      <c r="Q17" s="8">
        <v>7</v>
      </c>
      <c r="R17" s="8">
        <v>0</v>
      </c>
      <c r="S17"/>
      <c r="T17"/>
      <c r="U17"/>
      <c r="V17"/>
      <c r="W17"/>
      <c r="X17"/>
    </row>
    <row r="18" spans="1:24">
      <c r="A18" s="8" t="s">
        <v>641</v>
      </c>
      <c r="B18" s="3"/>
      <c r="C18" s="8">
        <v>0</v>
      </c>
      <c r="D18" s="8">
        <v>3</v>
      </c>
      <c r="E18" s="8">
        <v>54</v>
      </c>
      <c r="F18" s="8">
        <v>62</v>
      </c>
      <c r="G18" s="8">
        <v>2</v>
      </c>
      <c r="H18" s="8">
        <v>0</v>
      </c>
      <c r="I18" s="8">
        <v>0</v>
      </c>
      <c r="J18" s="8">
        <v>153</v>
      </c>
      <c r="K18" s="8">
        <v>51</v>
      </c>
      <c r="L18" s="8">
        <v>177</v>
      </c>
      <c r="M18" s="8">
        <v>255</v>
      </c>
      <c r="N18" s="8">
        <v>146</v>
      </c>
      <c r="O18" s="8">
        <v>2</v>
      </c>
      <c r="P18" s="8">
        <v>89</v>
      </c>
      <c r="Q18" s="8">
        <v>33</v>
      </c>
      <c r="R18" s="8">
        <v>0</v>
      </c>
      <c r="S18"/>
      <c r="T18"/>
      <c r="U18"/>
      <c r="V18"/>
      <c r="W18"/>
      <c r="X18"/>
    </row>
    <row r="19" spans="1:24">
      <c r="A19" s="8" t="s">
        <v>642</v>
      </c>
      <c r="B19" s="3"/>
      <c r="C19" s="8">
        <v>2</v>
      </c>
      <c r="D19" s="8">
        <v>4</v>
      </c>
      <c r="E19" s="8">
        <v>28</v>
      </c>
      <c r="F19" s="8">
        <v>37</v>
      </c>
      <c r="G19" s="8">
        <v>3</v>
      </c>
      <c r="H19" s="8">
        <v>1</v>
      </c>
      <c r="I19" s="8">
        <v>1</v>
      </c>
      <c r="J19" s="8">
        <v>80</v>
      </c>
      <c r="K19" s="8">
        <v>15</v>
      </c>
      <c r="L19" s="8">
        <v>59</v>
      </c>
      <c r="M19" s="8">
        <v>146</v>
      </c>
      <c r="N19" s="8">
        <v>53</v>
      </c>
      <c r="O19" s="8">
        <v>4</v>
      </c>
      <c r="P19" s="8">
        <v>43</v>
      </c>
      <c r="Q19" s="8">
        <v>17</v>
      </c>
      <c r="R19" s="8">
        <v>0</v>
      </c>
      <c r="S19"/>
      <c r="T19"/>
      <c r="U19"/>
      <c r="V19"/>
      <c r="W19"/>
      <c r="X19"/>
    </row>
    <row r="20" spans="1:24">
      <c r="A20" s="8" t="s">
        <v>643</v>
      </c>
      <c r="B20" s="3"/>
      <c r="C20" s="8">
        <v>5</v>
      </c>
      <c r="D20" s="8">
        <v>1</v>
      </c>
      <c r="E20" s="8">
        <v>24</v>
      </c>
      <c r="F20" s="8">
        <v>67</v>
      </c>
      <c r="G20" s="8">
        <v>1</v>
      </c>
      <c r="H20" s="8">
        <v>2</v>
      </c>
      <c r="I20" s="8">
        <v>2</v>
      </c>
      <c r="J20" s="8">
        <v>162</v>
      </c>
      <c r="K20" s="8">
        <v>43</v>
      </c>
      <c r="L20" s="8">
        <v>142</v>
      </c>
      <c r="M20" s="8">
        <v>316</v>
      </c>
      <c r="N20" s="8">
        <v>125</v>
      </c>
      <c r="O20" s="8">
        <v>5</v>
      </c>
      <c r="P20" s="8">
        <v>96</v>
      </c>
      <c r="Q20" s="8">
        <v>36</v>
      </c>
      <c r="R20" s="8">
        <v>0</v>
      </c>
      <c r="S20"/>
      <c r="T20"/>
      <c r="U20"/>
      <c r="V20"/>
      <c r="W20"/>
      <c r="X20"/>
    </row>
    <row r="21" spans="1:24">
      <c r="A21" s="8" t="s">
        <v>644</v>
      </c>
      <c r="B21" s="3"/>
      <c r="C21" s="8">
        <v>2</v>
      </c>
      <c r="D21" s="8">
        <v>8</v>
      </c>
      <c r="E21" s="8">
        <v>32</v>
      </c>
      <c r="F21" s="8">
        <v>50</v>
      </c>
      <c r="G21" s="8">
        <v>1</v>
      </c>
      <c r="H21" s="8">
        <v>0</v>
      </c>
      <c r="I21" s="8">
        <v>0</v>
      </c>
      <c r="J21" s="8">
        <v>116</v>
      </c>
      <c r="K21" s="8">
        <v>37</v>
      </c>
      <c r="L21" s="8">
        <v>111</v>
      </c>
      <c r="M21" s="8">
        <v>184</v>
      </c>
      <c r="N21" s="8">
        <v>76</v>
      </c>
      <c r="O21" s="8">
        <v>4</v>
      </c>
      <c r="P21" s="8">
        <v>91</v>
      </c>
      <c r="Q21" s="8">
        <v>31</v>
      </c>
      <c r="R21" s="8">
        <v>0</v>
      </c>
      <c r="S21"/>
      <c r="T21"/>
      <c r="U21"/>
      <c r="V21"/>
      <c r="W21"/>
      <c r="X21"/>
    </row>
    <row r="22" spans="1:24">
      <c r="A22" s="8" t="s">
        <v>645</v>
      </c>
      <c r="B22" s="3"/>
      <c r="C22" s="8">
        <v>3</v>
      </c>
      <c r="D22" s="8">
        <v>7</v>
      </c>
      <c r="E22" s="8">
        <v>30</v>
      </c>
      <c r="F22" s="8">
        <v>44</v>
      </c>
      <c r="G22" s="8">
        <v>3</v>
      </c>
      <c r="H22" s="8">
        <v>0</v>
      </c>
      <c r="I22" s="8">
        <v>0</v>
      </c>
      <c r="J22" s="8">
        <v>95</v>
      </c>
      <c r="K22" s="8">
        <v>30</v>
      </c>
      <c r="L22" s="8">
        <v>102</v>
      </c>
      <c r="M22" s="8">
        <v>212</v>
      </c>
      <c r="N22" s="8">
        <v>85</v>
      </c>
      <c r="O22" s="8">
        <v>4</v>
      </c>
      <c r="P22" s="8">
        <v>81</v>
      </c>
      <c r="Q22" s="8">
        <v>27</v>
      </c>
      <c r="R22" s="8">
        <v>1</v>
      </c>
      <c r="S22"/>
      <c r="T22"/>
      <c r="U22"/>
      <c r="V22"/>
      <c r="W22"/>
      <c r="X22"/>
    </row>
    <row r="23" spans="1:24">
      <c r="A23" s="8" t="s">
        <v>646</v>
      </c>
      <c r="B23" s="3"/>
      <c r="C23" s="8">
        <v>1</v>
      </c>
      <c r="D23" s="8">
        <v>3</v>
      </c>
      <c r="E23" s="8">
        <v>12</v>
      </c>
      <c r="F23" s="8">
        <v>10</v>
      </c>
      <c r="G23" s="8">
        <v>1</v>
      </c>
      <c r="H23" s="8">
        <v>2</v>
      </c>
      <c r="I23" s="8">
        <v>2</v>
      </c>
      <c r="J23" s="8">
        <v>35</v>
      </c>
      <c r="K23" s="8">
        <v>15</v>
      </c>
      <c r="L23" s="8">
        <v>82</v>
      </c>
      <c r="M23" s="8">
        <v>149</v>
      </c>
      <c r="N23" s="8">
        <v>44</v>
      </c>
      <c r="O23" s="8">
        <v>4</v>
      </c>
      <c r="P23" s="8">
        <v>50</v>
      </c>
      <c r="Q23" s="8">
        <v>12</v>
      </c>
      <c r="R23" s="8">
        <v>0</v>
      </c>
      <c r="S23"/>
      <c r="T23"/>
      <c r="U23"/>
      <c r="V23"/>
      <c r="W23"/>
      <c r="X23"/>
    </row>
    <row r="24" spans="1:24">
      <c r="A24" s="8" t="s">
        <v>1224</v>
      </c>
      <c r="B24" s="3"/>
      <c r="C24" s="8"/>
      <c r="D24" s="8"/>
      <c r="E24" s="8"/>
      <c r="F24" s="8"/>
      <c r="G24" s="8"/>
      <c r="H24" s="8">
        <v>10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4">
      <c r="A25" s="8" t="s">
        <v>1225</v>
      </c>
      <c r="B25" s="3"/>
      <c r="C25" s="8"/>
      <c r="D25" s="8"/>
      <c r="E25" s="8"/>
      <c r="F25" s="8"/>
      <c r="G25" s="8"/>
      <c r="H25" s="8">
        <v>6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4">
      <c r="A26" s="8" t="s">
        <v>1226</v>
      </c>
      <c r="B26" s="3"/>
      <c r="C26" s="8"/>
      <c r="D26" s="8"/>
      <c r="E26" s="8"/>
      <c r="F26" s="8"/>
      <c r="G26" s="8"/>
      <c r="H26" s="8">
        <v>4</v>
      </c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4">
      <c r="A27" s="8" t="s">
        <v>1227</v>
      </c>
      <c r="B27" s="3"/>
      <c r="C27" s="8"/>
      <c r="D27" s="8"/>
      <c r="E27" s="8"/>
      <c r="F27" s="8"/>
      <c r="G27" s="8"/>
      <c r="H27" s="8">
        <v>8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4">
      <c r="A28" s="8" t="s">
        <v>1228</v>
      </c>
      <c r="B28" s="3"/>
      <c r="C28" s="8"/>
      <c r="D28" s="8"/>
      <c r="E28" s="8"/>
      <c r="F28" s="8"/>
      <c r="G28" s="8"/>
      <c r="H28" s="8">
        <v>6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4">
      <c r="A29" s="8" t="s">
        <v>1229</v>
      </c>
      <c r="B29" s="3"/>
      <c r="C29" s="8"/>
      <c r="D29" s="8"/>
      <c r="E29" s="8"/>
      <c r="F29" s="8"/>
      <c r="G29" s="8"/>
      <c r="H29" s="8">
        <v>4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4">
      <c r="A30" s="8" t="s">
        <v>1230</v>
      </c>
      <c r="B30" s="3"/>
      <c r="C30" s="8"/>
      <c r="D30" s="8"/>
      <c r="E30" s="8"/>
      <c r="F30" s="8"/>
      <c r="G30" s="8"/>
      <c r="H30" s="8">
        <v>5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4">
      <c r="A31" s="8" t="s">
        <v>1231</v>
      </c>
      <c r="B31" s="3"/>
      <c r="C31" s="8"/>
      <c r="D31" s="8"/>
      <c r="E31" s="8"/>
      <c r="F31" s="8"/>
      <c r="G31" s="8"/>
      <c r="H31" s="8">
        <v>10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4">
      <c r="A32" s="8" t="s">
        <v>1232</v>
      </c>
      <c r="B32" s="3"/>
      <c r="C32" s="8"/>
      <c r="D32" s="8"/>
      <c r="E32" s="8"/>
      <c r="F32" s="8"/>
      <c r="G32" s="8"/>
      <c r="H32" s="8">
        <v>10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 t="s">
        <v>1233</v>
      </c>
      <c r="B33" s="3"/>
      <c r="C33" s="8"/>
      <c r="D33" s="8"/>
      <c r="E33" s="8"/>
      <c r="F33" s="8"/>
      <c r="G33" s="8"/>
      <c r="H33" s="8">
        <v>3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 t="s">
        <v>1234</v>
      </c>
      <c r="B34" s="3"/>
      <c r="C34" s="8"/>
      <c r="D34" s="8"/>
      <c r="E34" s="8"/>
      <c r="F34" s="8"/>
      <c r="G34" s="8"/>
      <c r="H34" s="8">
        <v>10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 t="s">
        <v>1235</v>
      </c>
      <c r="B35" s="3"/>
      <c r="C35" s="8"/>
      <c r="D35" s="8"/>
      <c r="E35" s="8"/>
      <c r="F35" s="8"/>
      <c r="G35" s="8"/>
      <c r="H35" s="8">
        <v>4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 t="s">
        <v>1236</v>
      </c>
      <c r="B36" s="3"/>
      <c r="C36" s="8"/>
      <c r="D36" s="8"/>
      <c r="E36" s="8"/>
      <c r="F36" s="8"/>
      <c r="G36" s="8"/>
      <c r="H36" s="8">
        <v>7</v>
      </c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 t="s">
        <v>1237</v>
      </c>
      <c r="B37" s="3"/>
      <c r="C37" s="8"/>
      <c r="D37" s="8"/>
      <c r="E37" s="8"/>
      <c r="F37" s="8"/>
      <c r="G37" s="8"/>
      <c r="H37" s="8">
        <v>3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 t="s">
        <v>1238</v>
      </c>
      <c r="B38" s="3"/>
      <c r="C38" s="8"/>
      <c r="D38" s="8"/>
      <c r="E38" s="8"/>
      <c r="F38" s="8"/>
      <c r="G38" s="8"/>
      <c r="H38" s="8">
        <v>5</v>
      </c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 t="s">
        <v>1239</v>
      </c>
      <c r="B39" s="3"/>
      <c r="C39" s="8"/>
      <c r="D39" s="8"/>
      <c r="E39" s="8"/>
      <c r="F39" s="8"/>
      <c r="G39" s="8"/>
      <c r="H39" s="8">
        <v>3</v>
      </c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 t="s">
        <v>1240</v>
      </c>
      <c r="B40" s="3"/>
      <c r="C40" s="8"/>
      <c r="D40" s="8"/>
      <c r="E40" s="8"/>
      <c r="F40" s="8"/>
      <c r="G40" s="8"/>
      <c r="H40" s="8">
        <v>4</v>
      </c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 t="s">
        <v>1241</v>
      </c>
      <c r="B41" s="3"/>
      <c r="C41" s="8"/>
      <c r="D41" s="8"/>
      <c r="E41" s="8"/>
      <c r="F41" s="8"/>
      <c r="G41" s="8"/>
      <c r="H41" s="8">
        <v>7</v>
      </c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8" t="s">
        <v>1242</v>
      </c>
      <c r="B42" s="3"/>
      <c r="C42" s="8"/>
      <c r="D42" s="8"/>
      <c r="E42" s="8"/>
      <c r="F42" s="8"/>
      <c r="G42" s="8"/>
      <c r="H42" s="8">
        <v>8</v>
      </c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>
      <c r="A43" s="8" t="s">
        <v>1243</v>
      </c>
      <c r="B43" s="3"/>
      <c r="C43" s="8"/>
      <c r="D43" s="8"/>
      <c r="E43" s="8"/>
      <c r="F43" s="8"/>
      <c r="G43" s="8"/>
      <c r="H43" s="8">
        <v>10</v>
      </c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>
      <c r="A44" s="8" t="s">
        <v>1244</v>
      </c>
      <c r="B44" s="3"/>
      <c r="C44" s="8"/>
      <c r="D44" s="8"/>
      <c r="E44" s="8"/>
      <c r="F44" s="8"/>
      <c r="G44" s="8"/>
      <c r="H44" s="8">
        <v>8</v>
      </c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 t="s">
        <v>1245</v>
      </c>
      <c r="B45" s="3"/>
      <c r="C45" s="8"/>
      <c r="D45" s="8"/>
      <c r="E45" s="8"/>
      <c r="F45" s="8"/>
      <c r="G45" s="8"/>
      <c r="H45" s="8">
        <v>11</v>
      </c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 t="s">
        <v>1246</v>
      </c>
      <c r="B46" s="3"/>
      <c r="C46" s="8"/>
      <c r="D46" s="8"/>
      <c r="E46" s="8"/>
      <c r="F46" s="8"/>
      <c r="G46" s="8"/>
      <c r="H46" s="8">
        <v>2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 t="s">
        <v>1247</v>
      </c>
      <c r="B47" s="3"/>
      <c r="C47" s="8"/>
      <c r="D47" s="8"/>
      <c r="E47" s="8"/>
      <c r="F47" s="8"/>
      <c r="G47" s="8"/>
      <c r="H47" s="8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 t="s">
        <v>1248</v>
      </c>
      <c r="B48" s="3"/>
      <c r="C48" s="8"/>
      <c r="D48" s="8"/>
      <c r="E48" s="8"/>
      <c r="F48" s="8"/>
      <c r="G48" s="8"/>
      <c r="H48" s="8">
        <v>4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 t="s">
        <v>1249</v>
      </c>
      <c r="B49" s="3"/>
      <c r="C49" s="8"/>
      <c r="D49" s="8"/>
      <c r="E49" s="8"/>
      <c r="F49" s="8"/>
      <c r="G49" s="8"/>
      <c r="H49" s="8">
        <v>4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 t="s">
        <v>1250</v>
      </c>
      <c r="B50" s="3"/>
      <c r="C50" s="8"/>
      <c r="D50" s="8"/>
      <c r="E50" s="8"/>
      <c r="F50" s="8"/>
      <c r="G50" s="8"/>
      <c r="H50" s="8">
        <v>2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 t="s">
        <v>1251</v>
      </c>
      <c r="B51" s="3"/>
      <c r="C51" s="8"/>
      <c r="D51" s="8"/>
      <c r="E51" s="8"/>
      <c r="F51" s="8"/>
      <c r="G51" s="8"/>
      <c r="H51" s="8">
        <v>1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A52" s="8" t="s">
        <v>1252</v>
      </c>
      <c r="B52" s="3"/>
      <c r="C52" s="8"/>
      <c r="D52" s="8"/>
      <c r="E52" s="8"/>
      <c r="F52" s="8"/>
      <c r="G52" s="8"/>
      <c r="H52" s="8">
        <v>5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>
      <c r="A53" s="8" t="s">
        <v>1253</v>
      </c>
      <c r="B53" s="3"/>
      <c r="C53" s="8"/>
      <c r="D53" s="8"/>
      <c r="E53" s="8"/>
      <c r="F53" s="8"/>
      <c r="G53" s="8"/>
      <c r="H53" s="8">
        <v>3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 t="s">
        <v>1254</v>
      </c>
      <c r="B54" s="3"/>
      <c r="C54" s="8"/>
      <c r="D54" s="8"/>
      <c r="E54" s="8"/>
      <c r="F54" s="8"/>
      <c r="G54" s="8"/>
      <c r="H54" s="8">
        <v>5</v>
      </c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 t="s">
        <v>1255</v>
      </c>
      <c r="B55" s="3"/>
      <c r="C55" s="8"/>
      <c r="D55" s="8"/>
      <c r="E55" s="8"/>
      <c r="F55" s="8"/>
      <c r="G55" s="8"/>
      <c r="H55" s="8">
        <v>1</v>
      </c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 t="s">
        <v>1256</v>
      </c>
      <c r="B56" s="3"/>
      <c r="C56" s="8"/>
      <c r="D56" s="8"/>
      <c r="E56" s="8"/>
      <c r="F56" s="8"/>
      <c r="G56" s="8"/>
      <c r="H56" s="8">
        <v>3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>
      <c r="A57" s="8" t="s">
        <v>1257</v>
      </c>
      <c r="B57" s="3"/>
      <c r="C57" s="8"/>
      <c r="D57" s="8"/>
      <c r="E57" s="8"/>
      <c r="F57" s="8"/>
      <c r="G57" s="8"/>
      <c r="H57" s="8">
        <v>0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8" t="s">
        <v>1258</v>
      </c>
      <c r="B58" s="3"/>
      <c r="C58" s="8"/>
      <c r="D58" s="8"/>
      <c r="E58" s="8"/>
      <c r="F58" s="8"/>
      <c r="G58" s="8"/>
      <c r="H58" s="8">
        <v>3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>
      <c r="A59" s="8" t="s">
        <v>1259</v>
      </c>
      <c r="B59" s="3"/>
      <c r="C59" s="8"/>
      <c r="D59" s="8"/>
      <c r="E59" s="8"/>
      <c r="F59" s="8"/>
      <c r="G59" s="8"/>
      <c r="H59" s="8">
        <v>2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>
      <c r="A60" s="8" t="s">
        <v>1260</v>
      </c>
      <c r="B60" s="3"/>
      <c r="C60" s="8"/>
      <c r="D60" s="8"/>
      <c r="E60" s="8"/>
      <c r="F60" s="8"/>
      <c r="G60" s="8"/>
      <c r="H60" s="8">
        <v>4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>
      <c r="A61" s="8" t="s">
        <v>1261</v>
      </c>
      <c r="B61" s="3"/>
      <c r="C61" s="8"/>
      <c r="D61" s="8"/>
      <c r="E61" s="8"/>
      <c r="F61" s="8"/>
      <c r="G61" s="8"/>
      <c r="H61" s="8">
        <v>5</v>
      </c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>
      <c r="A62" s="8" t="s">
        <v>1262</v>
      </c>
      <c r="B62" s="3"/>
      <c r="C62" s="8"/>
      <c r="D62" s="8"/>
      <c r="E62" s="8"/>
      <c r="F62" s="8"/>
      <c r="G62" s="8"/>
      <c r="H62" s="8">
        <v>3</v>
      </c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>
      <c r="A63" s="8" t="s">
        <v>1263</v>
      </c>
      <c r="B63" s="3"/>
      <c r="C63" s="8"/>
      <c r="D63" s="8"/>
      <c r="E63" s="8"/>
      <c r="F63" s="8"/>
      <c r="G63" s="8"/>
      <c r="H63" s="8">
        <v>5</v>
      </c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8" t="s">
        <v>1264</v>
      </c>
      <c r="B64" s="3"/>
      <c r="C64" s="8"/>
      <c r="D64" s="8"/>
      <c r="E64" s="8"/>
      <c r="F64" s="8"/>
      <c r="G64" s="8"/>
      <c r="H64" s="8">
        <v>2</v>
      </c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>
      <c r="A65" s="8" t="s">
        <v>1265</v>
      </c>
      <c r="B65" s="3"/>
      <c r="C65" s="8"/>
      <c r="D65" s="8"/>
      <c r="E65" s="8"/>
      <c r="F65" s="8"/>
      <c r="G65" s="8"/>
      <c r="H65" s="8">
        <v>4</v>
      </c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8" t="s">
        <v>1266</v>
      </c>
      <c r="B66" s="3"/>
      <c r="C66" s="8"/>
      <c r="D66" s="8"/>
      <c r="E66" s="8"/>
      <c r="F66" s="8"/>
      <c r="G66" s="8"/>
      <c r="H66" s="8">
        <v>4</v>
      </c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>
      <c r="A67" s="8" t="s">
        <v>1267</v>
      </c>
      <c r="B67" s="3"/>
      <c r="C67" s="8"/>
      <c r="D67" s="8"/>
      <c r="E67" s="8"/>
      <c r="F67" s="8"/>
      <c r="G67" s="8"/>
      <c r="H67" s="8">
        <v>6</v>
      </c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8" t="s">
        <v>1268</v>
      </c>
      <c r="B68" s="3"/>
      <c r="C68" s="8"/>
      <c r="D68" s="8"/>
      <c r="E68" s="8"/>
      <c r="F68" s="8"/>
      <c r="G68" s="8"/>
      <c r="H68" s="8">
        <v>4</v>
      </c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A69" s="8" t="s">
        <v>1269</v>
      </c>
      <c r="B69" s="3"/>
      <c r="C69" s="8"/>
      <c r="D69" s="8"/>
      <c r="E69" s="8"/>
      <c r="F69" s="8"/>
      <c r="G69" s="8"/>
      <c r="H69" s="8">
        <v>9</v>
      </c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8" t="s">
        <v>1270</v>
      </c>
      <c r="B70" s="3"/>
      <c r="C70" s="8"/>
      <c r="D70" s="8"/>
      <c r="E70" s="8"/>
      <c r="F70" s="8"/>
      <c r="G70" s="8"/>
      <c r="H70" s="8"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>
      <c r="A71" s="8" t="s">
        <v>1271</v>
      </c>
      <c r="B71" s="3"/>
      <c r="C71" s="8"/>
      <c r="D71" s="8"/>
      <c r="E71" s="8"/>
      <c r="F71" s="8"/>
      <c r="G71" s="8"/>
      <c r="H71" s="8">
        <v>0</v>
      </c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>
      <c r="A72" s="8" t="s">
        <v>1272</v>
      </c>
      <c r="B72" s="3"/>
      <c r="C72" s="8"/>
      <c r="D72" s="8"/>
      <c r="E72" s="8"/>
      <c r="F72" s="8"/>
      <c r="G72" s="8"/>
      <c r="H72" s="8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>
      <c r="A73" s="8" t="s">
        <v>1273</v>
      </c>
      <c r="B73" s="3"/>
      <c r="C73" s="8"/>
      <c r="D73" s="8"/>
      <c r="E73" s="8"/>
      <c r="F73" s="8"/>
      <c r="G73" s="8"/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>
      <c r="A74" s="8" t="s">
        <v>1274</v>
      </c>
      <c r="B74" s="3"/>
      <c r="C74" s="8"/>
      <c r="D74" s="8"/>
      <c r="E74" s="8"/>
      <c r="F74" s="8"/>
      <c r="G74" s="8"/>
      <c r="H74" s="8">
        <v>1</v>
      </c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>
      <c r="A75" s="8" t="s">
        <v>1275</v>
      </c>
      <c r="B75" s="3"/>
      <c r="C75" s="8"/>
      <c r="D75" s="8"/>
      <c r="E75" s="8"/>
      <c r="F75" s="8"/>
      <c r="G75" s="8"/>
      <c r="H75" s="8">
        <v>2</v>
      </c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 t="s">
        <v>1276</v>
      </c>
      <c r="B76" s="3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>
      <c r="A77" s="8" t="s">
        <v>1277</v>
      </c>
      <c r="B77" s="3"/>
      <c r="C77" s="8"/>
      <c r="D77" s="8"/>
      <c r="E77" s="8"/>
      <c r="F77" s="8"/>
      <c r="G77" s="8"/>
      <c r="H77" s="8">
        <v>1</v>
      </c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 t="s">
        <v>1278</v>
      </c>
      <c r="B78" s="3"/>
      <c r="C78" s="8"/>
      <c r="D78" s="8"/>
      <c r="E78" s="8"/>
      <c r="F78" s="8"/>
      <c r="G78" s="8"/>
      <c r="H78" s="8">
        <v>0</v>
      </c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>
      <c r="A79" s="8" t="s">
        <v>1279</v>
      </c>
      <c r="B79" s="3"/>
      <c r="C79" s="8"/>
      <c r="D79" s="8"/>
      <c r="E79" s="8"/>
      <c r="F79" s="8"/>
      <c r="G79" s="8"/>
      <c r="H79" s="8">
        <v>4</v>
      </c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8" t="s">
        <v>1280</v>
      </c>
      <c r="B80" s="3"/>
      <c r="C80" s="8"/>
      <c r="D80" s="8"/>
      <c r="E80" s="8"/>
      <c r="F80" s="8"/>
      <c r="G80" s="8"/>
      <c r="H80" s="8">
        <v>1</v>
      </c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>
      <c r="A81" s="8" t="s">
        <v>1281</v>
      </c>
      <c r="B81" s="3"/>
      <c r="C81" s="8"/>
      <c r="D81" s="8"/>
      <c r="E81" s="8"/>
      <c r="F81" s="8"/>
      <c r="G81" s="8"/>
      <c r="H81" s="8">
        <v>2</v>
      </c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>
      <c r="A82" s="8" t="s">
        <v>1282</v>
      </c>
      <c r="B82" s="3"/>
      <c r="C82" s="8"/>
      <c r="D82" s="8"/>
      <c r="E82" s="8"/>
      <c r="F82" s="8"/>
      <c r="G82" s="8"/>
      <c r="H82" s="8">
        <v>0</v>
      </c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>
      <c r="A83" s="8" t="s">
        <v>1283</v>
      </c>
      <c r="B83" s="3"/>
      <c r="C83" s="8"/>
      <c r="D83" s="8"/>
      <c r="E83" s="8"/>
      <c r="F83" s="8"/>
      <c r="G83" s="8"/>
      <c r="H83" s="8">
        <v>2</v>
      </c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>
      <c r="A84" s="8" t="s">
        <v>1284</v>
      </c>
      <c r="B84" s="3"/>
      <c r="C84" s="8"/>
      <c r="D84" s="8"/>
      <c r="E84" s="8"/>
      <c r="F84" s="8"/>
      <c r="G84" s="8"/>
      <c r="H84" s="8">
        <v>1</v>
      </c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>
      <c r="A85" s="8" t="s">
        <v>1285</v>
      </c>
      <c r="B85" s="3"/>
      <c r="C85" s="8"/>
      <c r="D85" s="8"/>
      <c r="E85" s="8"/>
      <c r="F85" s="8"/>
      <c r="G85" s="8"/>
      <c r="H85" s="8">
        <v>0</v>
      </c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>
      <c r="A86" s="8" t="s">
        <v>1286</v>
      </c>
      <c r="B86" s="3"/>
      <c r="C86" s="8"/>
      <c r="D86" s="8"/>
      <c r="E86" s="8"/>
      <c r="F86" s="8"/>
      <c r="G86" s="8"/>
      <c r="H86" s="8">
        <v>2</v>
      </c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>
      <c r="A87" s="8" t="s">
        <v>1287</v>
      </c>
      <c r="B87" s="3"/>
      <c r="C87" s="8"/>
      <c r="D87" s="8"/>
      <c r="E87" s="8"/>
      <c r="F87" s="8"/>
      <c r="G87" s="8"/>
      <c r="H87" s="8">
        <v>0</v>
      </c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>
      <c r="A88" s="8" t="s">
        <v>1288</v>
      </c>
      <c r="B88" s="3"/>
      <c r="C88" s="8"/>
      <c r="D88" s="8"/>
      <c r="E88" s="8"/>
      <c r="F88" s="8"/>
      <c r="G88" s="8"/>
      <c r="H88" s="8">
        <v>1</v>
      </c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>
      <c r="A89" s="8" t="s">
        <v>1289</v>
      </c>
      <c r="B89" s="3"/>
      <c r="C89" s="8"/>
      <c r="D89" s="8"/>
      <c r="E89" s="8"/>
      <c r="F89" s="8"/>
      <c r="G89" s="8"/>
      <c r="H89" s="8">
        <v>2</v>
      </c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>
      <c r="A90" s="8" t="s">
        <v>1290</v>
      </c>
      <c r="B90" s="3"/>
      <c r="C90" s="8"/>
      <c r="D90" s="8"/>
      <c r="E90" s="8"/>
      <c r="F90" s="8"/>
      <c r="G90" s="8"/>
      <c r="H90" s="8">
        <v>3</v>
      </c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>
      <c r="A91" s="8" t="s">
        <v>1291</v>
      </c>
      <c r="B91" s="3"/>
      <c r="C91" s="8"/>
      <c r="D91" s="8"/>
      <c r="E91" s="8"/>
      <c r="F91" s="8"/>
      <c r="G91" s="8"/>
      <c r="H91" s="8">
        <v>2</v>
      </c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8" t="s">
        <v>1292</v>
      </c>
      <c r="B92" s="3"/>
      <c r="C92" s="8"/>
      <c r="D92" s="8"/>
      <c r="E92" s="8"/>
      <c r="F92" s="8"/>
      <c r="G92" s="8"/>
      <c r="H92" s="8">
        <v>2</v>
      </c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>
      <c r="A93" s="8" t="s">
        <v>1293</v>
      </c>
      <c r="B93" s="3"/>
      <c r="C93" s="8"/>
      <c r="D93" s="8"/>
      <c r="E93" s="8"/>
      <c r="F93" s="8"/>
      <c r="G93" s="8"/>
      <c r="H93" s="8">
        <v>4</v>
      </c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>
      <c r="A94" s="8" t="s">
        <v>1294</v>
      </c>
      <c r="B94" s="3"/>
      <c r="C94" s="8"/>
      <c r="D94" s="8"/>
      <c r="E94" s="8"/>
      <c r="F94" s="8"/>
      <c r="G94" s="8"/>
      <c r="H94" s="8">
        <v>5</v>
      </c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>
      <c r="A95" s="8" t="s">
        <v>1295</v>
      </c>
      <c r="B95" s="3"/>
      <c r="C95" s="8"/>
      <c r="D95" s="8"/>
      <c r="E95" s="8"/>
      <c r="F95" s="8"/>
      <c r="G95" s="8"/>
      <c r="H95" s="8">
        <v>6</v>
      </c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>
      <c r="A96" s="8" t="s">
        <v>1296</v>
      </c>
      <c r="B96" s="3"/>
      <c r="C96" s="8"/>
      <c r="D96" s="8"/>
      <c r="E96" s="8"/>
      <c r="F96" s="8"/>
      <c r="G96" s="8"/>
      <c r="H96" s="8">
        <v>7</v>
      </c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>
      <c r="A97" s="8" t="s">
        <v>1297</v>
      </c>
      <c r="B97" s="3"/>
      <c r="C97" s="8"/>
      <c r="D97" s="8"/>
      <c r="E97" s="8"/>
      <c r="F97" s="8"/>
      <c r="G97" s="8"/>
      <c r="H97" s="8">
        <v>7</v>
      </c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 t="s">
        <v>1298</v>
      </c>
      <c r="B98" s="3"/>
      <c r="C98" s="8"/>
      <c r="D98" s="8"/>
      <c r="E98" s="8"/>
      <c r="F98" s="8"/>
      <c r="G98" s="8"/>
      <c r="H98" s="8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>
      <c r="A99" s="8" t="s">
        <v>1299</v>
      </c>
      <c r="B99" s="3"/>
      <c r="C99" s="8"/>
      <c r="D99" s="8"/>
      <c r="E99" s="8"/>
      <c r="F99" s="8"/>
      <c r="G99" s="8"/>
      <c r="H99" s="8">
        <v>4</v>
      </c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 t="s">
        <v>1300</v>
      </c>
      <c r="B100" s="3"/>
      <c r="C100" s="8"/>
      <c r="D100" s="8"/>
      <c r="E100" s="8"/>
      <c r="F100" s="8"/>
      <c r="G100" s="8"/>
      <c r="H100" s="8">
        <v>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8" t="s">
        <v>1301</v>
      </c>
      <c r="B101" s="3"/>
      <c r="C101" s="8"/>
      <c r="D101" s="8"/>
      <c r="E101" s="8"/>
      <c r="F101" s="8"/>
      <c r="G101" s="8"/>
      <c r="H101" s="8">
        <v>5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8" t="s">
        <v>1302</v>
      </c>
      <c r="B102" s="3"/>
      <c r="C102" s="8"/>
      <c r="D102" s="8"/>
      <c r="E102" s="8"/>
      <c r="F102" s="8"/>
      <c r="G102" s="8"/>
      <c r="H102" s="8">
        <v>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8" t="s">
        <v>1303</v>
      </c>
      <c r="B103" s="3"/>
      <c r="C103" s="8"/>
      <c r="D103" s="8"/>
      <c r="E103" s="8"/>
      <c r="F103" s="8"/>
      <c r="G103" s="8"/>
      <c r="H103" s="8">
        <v>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>
      <c r="A104" s="8" t="s">
        <v>1304</v>
      </c>
      <c r="B104" s="3"/>
      <c r="C104" s="8"/>
      <c r="D104" s="8"/>
      <c r="E104" s="8"/>
      <c r="F104" s="8"/>
      <c r="G104" s="8"/>
      <c r="H104" s="8">
        <v>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>
      <c r="A105" s="8" t="s">
        <v>1305</v>
      </c>
      <c r="B105" s="3"/>
      <c r="C105" s="8"/>
      <c r="D105" s="8"/>
      <c r="E105" s="8"/>
      <c r="F105" s="8"/>
      <c r="G105" s="8"/>
      <c r="H105" s="8">
        <v>10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>
      <c r="A106" s="8" t="s">
        <v>1306</v>
      </c>
      <c r="B106" s="3"/>
      <c r="C106" s="8"/>
      <c r="D106" s="8"/>
      <c r="E106" s="8"/>
      <c r="F106" s="8"/>
      <c r="G106" s="8"/>
      <c r="H106" s="8">
        <v>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>
      <c r="A107" s="8" t="s">
        <v>1307</v>
      </c>
      <c r="B107" s="3"/>
      <c r="C107" s="8"/>
      <c r="D107" s="8"/>
      <c r="E107" s="8"/>
      <c r="F107" s="8"/>
      <c r="G107" s="8"/>
      <c r="H107" s="8">
        <v>5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>
      <c r="A108" s="8" t="s">
        <v>1308</v>
      </c>
      <c r="B108" s="3"/>
      <c r="C108" s="8"/>
      <c r="D108" s="8"/>
      <c r="E108" s="8"/>
      <c r="F108" s="8"/>
      <c r="G108" s="8"/>
      <c r="H108" s="8">
        <v>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>
      <c r="A109" s="8" t="s">
        <v>1309</v>
      </c>
      <c r="B109" s="3"/>
      <c r="C109" s="8"/>
      <c r="D109" s="8"/>
      <c r="E109" s="8"/>
      <c r="F109" s="8"/>
      <c r="G109" s="8"/>
      <c r="H109" s="8">
        <v>2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>
      <c r="A110" s="8" t="s">
        <v>1310</v>
      </c>
      <c r="B110" s="3"/>
      <c r="C110" s="8"/>
      <c r="D110" s="8"/>
      <c r="E110" s="8"/>
      <c r="F110" s="8"/>
      <c r="G110" s="8"/>
      <c r="H110" s="8">
        <v>4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>
      <c r="A111" s="8" t="s">
        <v>1311</v>
      </c>
      <c r="B111" s="3"/>
      <c r="C111" s="8"/>
      <c r="D111" s="8"/>
      <c r="E111" s="8"/>
      <c r="F111" s="8"/>
      <c r="G111" s="8"/>
      <c r="H111" s="8">
        <v>8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>
      <c r="A112" s="8" t="s">
        <v>1312</v>
      </c>
      <c r="B112" s="3"/>
      <c r="C112" s="8"/>
      <c r="D112" s="8"/>
      <c r="E112" s="8"/>
      <c r="F112" s="8"/>
      <c r="G112" s="8"/>
      <c r="H112" s="8">
        <v>1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>
      <c r="A113" s="8" t="s">
        <v>1313</v>
      </c>
      <c r="B113" s="3"/>
      <c r="C113" s="8"/>
      <c r="D113" s="8"/>
      <c r="E113" s="8"/>
      <c r="F113" s="8"/>
      <c r="G113" s="8"/>
      <c r="H113" s="8">
        <v>7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8" t="s">
        <v>1314</v>
      </c>
      <c r="B114" s="3"/>
      <c r="C114" s="8"/>
      <c r="D114" s="8"/>
      <c r="E114" s="8"/>
      <c r="F114" s="8"/>
      <c r="G114" s="8"/>
      <c r="H114" s="8">
        <v>4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>
      <c r="A115" s="8" t="s">
        <v>1315</v>
      </c>
      <c r="B115" s="3"/>
      <c r="C115" s="8"/>
      <c r="D115" s="8"/>
      <c r="E115" s="8"/>
      <c r="F115" s="8"/>
      <c r="G115" s="8"/>
      <c r="H115" s="8">
        <v>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>
      <c r="A116" s="8" t="s">
        <v>1316</v>
      </c>
      <c r="B116" s="3"/>
      <c r="C116" s="8"/>
      <c r="D116" s="8"/>
      <c r="E116" s="8"/>
      <c r="F116" s="8"/>
      <c r="G116" s="8"/>
      <c r="H116" s="8">
        <v>4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>
      <c r="A117" s="8" t="s">
        <v>1317</v>
      </c>
      <c r="B117" s="3"/>
      <c r="C117" s="8"/>
      <c r="D117" s="8"/>
      <c r="E117" s="8"/>
      <c r="F117" s="8"/>
      <c r="G117" s="8"/>
      <c r="H117" s="8">
        <v>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>
      <c r="A118" s="8" t="s">
        <v>1318</v>
      </c>
      <c r="B118" s="3"/>
      <c r="C118" s="8"/>
      <c r="D118" s="8"/>
      <c r="E118" s="8"/>
      <c r="F118" s="8"/>
      <c r="G118" s="8"/>
      <c r="H118" s="8">
        <v>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>
      <c r="A119" s="8" t="s">
        <v>1319</v>
      </c>
      <c r="B119" s="3"/>
      <c r="C119" s="8"/>
      <c r="D119" s="8"/>
      <c r="E119" s="8"/>
      <c r="F119" s="8"/>
      <c r="G119" s="8"/>
      <c r="H119" s="8">
        <v>5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 t="s">
        <v>1320</v>
      </c>
      <c r="B120" s="3"/>
      <c r="C120" s="8"/>
      <c r="D120" s="8"/>
      <c r="E120" s="8"/>
      <c r="F120" s="8"/>
      <c r="G120" s="8"/>
      <c r="H120" s="8">
        <v>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>
      <c r="A121" s="8" t="s">
        <v>1321</v>
      </c>
      <c r="B121" s="3"/>
      <c r="C121" s="8"/>
      <c r="D121" s="8"/>
      <c r="E121" s="8"/>
      <c r="F121" s="8"/>
      <c r="G121" s="8"/>
      <c r="H121" s="8">
        <v>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 t="s">
        <v>1322</v>
      </c>
      <c r="B122" s="3"/>
      <c r="C122" s="8"/>
      <c r="D122" s="8"/>
      <c r="E122" s="8"/>
      <c r="F122" s="8"/>
      <c r="G122" s="8"/>
      <c r="H122" s="8">
        <v>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>
      <c r="A123" s="8" t="s">
        <v>1323</v>
      </c>
      <c r="B123" s="3"/>
      <c r="C123" s="8"/>
      <c r="D123" s="8"/>
      <c r="E123" s="8"/>
      <c r="F123" s="8"/>
      <c r="G123" s="8"/>
      <c r="H123" s="8">
        <v>2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8" t="s">
        <v>1324</v>
      </c>
      <c r="B124" s="3"/>
      <c r="C124" s="8"/>
      <c r="D124" s="8"/>
      <c r="E124" s="8"/>
      <c r="F124" s="8"/>
      <c r="G124" s="8"/>
      <c r="H124" s="8">
        <v>4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>
      <c r="A125" s="8" t="s">
        <v>1325</v>
      </c>
      <c r="B125" s="3"/>
      <c r="C125" s="8"/>
      <c r="D125" s="8"/>
      <c r="E125" s="8"/>
      <c r="F125" s="8"/>
      <c r="G125" s="8"/>
      <c r="H125" s="8">
        <v>3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>
      <c r="A126" s="8" t="s">
        <v>1326</v>
      </c>
      <c r="B126" s="3"/>
      <c r="C126" s="8"/>
      <c r="D126" s="8"/>
      <c r="E126" s="8"/>
      <c r="F126" s="8"/>
      <c r="G126" s="8"/>
      <c r="H126" s="8"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>
      <c r="A127" s="8" t="s">
        <v>1327</v>
      </c>
      <c r="B127" s="3"/>
      <c r="C127" s="8"/>
      <c r="D127" s="8"/>
      <c r="E127" s="8"/>
      <c r="F127" s="8"/>
      <c r="G127" s="8"/>
      <c r="H127" s="8">
        <v>2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>
      <c r="A128" s="8" t="s">
        <v>1328</v>
      </c>
      <c r="B128" s="3"/>
      <c r="C128" s="8"/>
      <c r="D128" s="8"/>
      <c r="E128" s="8"/>
      <c r="F128" s="8"/>
      <c r="G128" s="8"/>
      <c r="H128" s="8">
        <v>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>
      <c r="A129" s="8" t="s">
        <v>1329</v>
      </c>
      <c r="B129" s="3"/>
      <c r="C129" s="8"/>
      <c r="D129" s="8"/>
      <c r="E129" s="8"/>
      <c r="F129" s="8"/>
      <c r="G129" s="8"/>
      <c r="H129" s="8">
        <v>2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>
      <c r="A130" s="8" t="s">
        <v>1330</v>
      </c>
      <c r="B130" s="3"/>
      <c r="C130" s="8"/>
      <c r="D130" s="8"/>
      <c r="E130" s="8"/>
      <c r="F130" s="8"/>
      <c r="G130" s="8"/>
      <c r="H130" s="8">
        <v>1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>
      <c r="A131" s="8" t="s">
        <v>1331</v>
      </c>
      <c r="B131" s="3"/>
      <c r="C131" s="8"/>
      <c r="D131" s="8"/>
      <c r="E131" s="8"/>
      <c r="F131" s="8"/>
      <c r="G131" s="8"/>
      <c r="H131" s="8">
        <v>2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>
      <c r="A132" s="8" t="s">
        <v>1332</v>
      </c>
      <c r="B132" s="3"/>
      <c r="C132" s="8"/>
      <c r="D132" s="8"/>
      <c r="E132" s="8"/>
      <c r="F132" s="8"/>
      <c r="G132" s="8"/>
      <c r="H132" s="8">
        <v>1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>
      <c r="A133" s="8" t="s">
        <v>1333</v>
      </c>
      <c r="B133" s="3"/>
      <c r="C133" s="8"/>
      <c r="D133" s="8"/>
      <c r="E133" s="8"/>
      <c r="F133" s="8"/>
      <c r="G133" s="8"/>
      <c r="H133" s="8">
        <v>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>
      <c r="A134" s="8" t="s">
        <v>1334</v>
      </c>
      <c r="B134" s="3"/>
      <c r="C134" s="8"/>
      <c r="D134" s="8"/>
      <c r="E134" s="8"/>
      <c r="F134" s="8"/>
      <c r="G134" s="8"/>
      <c r="H134" s="8">
        <v>4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>
      <c r="A135" s="8" t="s">
        <v>1335</v>
      </c>
      <c r="B135" s="3"/>
      <c r="C135" s="8"/>
      <c r="D135" s="8"/>
      <c r="E135" s="8"/>
      <c r="F135" s="8"/>
      <c r="G135" s="8"/>
      <c r="H135" s="8">
        <v>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8" t="s">
        <v>1336</v>
      </c>
      <c r="B136" s="3"/>
      <c r="C136" s="8"/>
      <c r="D136" s="8"/>
      <c r="E136" s="8"/>
      <c r="F136" s="8"/>
      <c r="G136" s="8"/>
      <c r="H136" s="8">
        <v>3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>
      <c r="A137" s="8" t="s">
        <v>1337</v>
      </c>
      <c r="B137" s="3"/>
      <c r="C137" s="8"/>
      <c r="D137" s="8"/>
      <c r="E137" s="8"/>
      <c r="F137" s="8"/>
      <c r="G137" s="8"/>
      <c r="H137" s="8">
        <v>3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>
      <c r="A138" s="8" t="s">
        <v>1338</v>
      </c>
      <c r="B138" s="3"/>
      <c r="C138" s="8"/>
      <c r="D138" s="8"/>
      <c r="E138" s="8"/>
      <c r="F138" s="8"/>
      <c r="G138" s="8"/>
      <c r="H138" s="8">
        <v>4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>
      <c r="A139" s="8" t="s">
        <v>1339</v>
      </c>
      <c r="B139" s="3"/>
      <c r="C139" s="8"/>
      <c r="D139" s="8"/>
      <c r="E139" s="8"/>
      <c r="F139" s="8"/>
      <c r="G139" s="8"/>
      <c r="H139" s="8">
        <v>1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>
      <c r="A140" s="8" t="s">
        <v>1340</v>
      </c>
      <c r="B140" s="3"/>
      <c r="C140" s="8"/>
      <c r="D140" s="8"/>
      <c r="E140" s="8"/>
      <c r="F140" s="8"/>
      <c r="G140" s="8"/>
      <c r="H140" s="8">
        <v>3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>
      <c r="A141" s="8" t="s">
        <v>1341</v>
      </c>
      <c r="B141" s="3"/>
      <c r="C141" s="8"/>
      <c r="D141" s="8"/>
      <c r="E141" s="8"/>
      <c r="F141" s="8"/>
      <c r="G141" s="8"/>
      <c r="H141" s="8">
        <v>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 t="s">
        <v>1342</v>
      </c>
      <c r="B142" s="3"/>
      <c r="C142" s="8"/>
      <c r="D142" s="8"/>
      <c r="E142" s="8"/>
      <c r="F142" s="8"/>
      <c r="G142" s="8"/>
      <c r="H142" s="8">
        <v>1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>
      <c r="A143" s="8" t="s">
        <v>1343</v>
      </c>
      <c r="B143" s="3"/>
      <c r="C143" s="8"/>
      <c r="D143" s="8"/>
      <c r="E143" s="8"/>
      <c r="F143" s="8"/>
      <c r="G143" s="8"/>
      <c r="H143" s="8">
        <v>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 t="s">
        <v>1344</v>
      </c>
      <c r="B144" s="3"/>
      <c r="C144" s="8"/>
      <c r="D144" s="8"/>
      <c r="E144" s="8"/>
      <c r="F144" s="8"/>
      <c r="G144" s="8"/>
      <c r="H144" s="8">
        <v>5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>
      <c r="A145" s="8" t="s">
        <v>1345</v>
      </c>
      <c r="B145" s="3"/>
      <c r="C145" s="8"/>
      <c r="D145" s="8"/>
      <c r="E145" s="8"/>
      <c r="F145" s="8"/>
      <c r="G145" s="8"/>
      <c r="H145" s="8">
        <v>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8" t="s">
        <v>1346</v>
      </c>
      <c r="B146" s="3"/>
      <c r="C146" s="8"/>
      <c r="D146" s="8"/>
      <c r="E146" s="8"/>
      <c r="F146" s="8"/>
      <c r="G146" s="8"/>
      <c r="H146" s="8">
        <v>5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>
      <c r="A147" s="8" t="s">
        <v>1347</v>
      </c>
      <c r="B147" s="3"/>
      <c r="C147" s="8"/>
      <c r="D147" s="8"/>
      <c r="E147" s="8"/>
      <c r="F147" s="8"/>
      <c r="G147" s="8"/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>
      <c r="A148" s="8" t="s">
        <v>1348</v>
      </c>
      <c r="B148" s="3"/>
      <c r="C148" s="8"/>
      <c r="D148" s="8"/>
      <c r="E148" s="8"/>
      <c r="F148" s="8"/>
      <c r="G148" s="8"/>
      <c r="H148" s="8">
        <v>3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>
      <c r="A149" s="8" t="s">
        <v>1349</v>
      </c>
      <c r="B149" s="3"/>
      <c r="C149" s="8"/>
      <c r="D149" s="8"/>
      <c r="E149" s="8"/>
      <c r="F149" s="8"/>
      <c r="G149" s="8"/>
      <c r="H149" s="8">
        <v>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>
      <c r="A150" s="8" t="s">
        <v>1350</v>
      </c>
      <c r="B150" s="3"/>
      <c r="C150" s="8"/>
      <c r="D150" s="8"/>
      <c r="E150" s="8"/>
      <c r="F150" s="8"/>
      <c r="G150" s="8"/>
      <c r="H150" s="8">
        <v>0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>
      <c r="A151" s="8" t="s">
        <v>1351</v>
      </c>
      <c r="B151" s="3"/>
      <c r="C151" s="8"/>
      <c r="D151" s="8"/>
      <c r="E151" s="8"/>
      <c r="F151" s="8"/>
      <c r="G151" s="8"/>
      <c r="H151" s="8">
        <v>11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>
      <c r="A152" s="8" t="s">
        <v>1352</v>
      </c>
      <c r="B152" s="3"/>
      <c r="C152" s="8"/>
      <c r="D152" s="8"/>
      <c r="E152" s="8"/>
      <c r="F152" s="8"/>
      <c r="G152" s="8"/>
      <c r="H152" s="8">
        <v>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>
      <c r="A153" s="8" t="s">
        <v>1353</v>
      </c>
      <c r="B153" s="3"/>
      <c r="C153" s="8"/>
      <c r="D153" s="8"/>
      <c r="E153" s="8"/>
      <c r="F153" s="8"/>
      <c r="G153" s="8"/>
      <c r="H153" s="8">
        <v>5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>
      <c r="A154" s="8" t="s">
        <v>1354</v>
      </c>
      <c r="B154" s="3"/>
      <c r="C154" s="8"/>
      <c r="D154" s="8"/>
      <c r="E154" s="8"/>
      <c r="F154" s="8"/>
      <c r="G154" s="8"/>
      <c r="H154" s="8">
        <v>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>
      <c r="A155" s="8" t="s">
        <v>1355</v>
      </c>
      <c r="B155" s="3"/>
      <c r="C155" s="8"/>
      <c r="D155" s="8"/>
      <c r="E155" s="8"/>
      <c r="F155" s="8"/>
      <c r="G155" s="8"/>
      <c r="H155" s="8">
        <v>10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>
      <c r="A156" s="8" t="s">
        <v>1356</v>
      </c>
      <c r="B156" s="3"/>
      <c r="C156" s="8"/>
      <c r="D156" s="8"/>
      <c r="E156" s="8"/>
      <c r="F156" s="8"/>
      <c r="G156" s="8"/>
      <c r="H156" s="8">
        <v>8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>
      <c r="A157" s="8" t="s">
        <v>1357</v>
      </c>
      <c r="B157" s="3"/>
      <c r="C157" s="8"/>
      <c r="D157" s="8"/>
      <c r="E157" s="8"/>
      <c r="F157" s="8"/>
      <c r="G157" s="8"/>
      <c r="H157" s="8">
        <v>11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8" t="s">
        <v>1358</v>
      </c>
      <c r="B158" s="3"/>
      <c r="C158" s="8"/>
      <c r="D158" s="8"/>
      <c r="E158" s="8"/>
      <c r="F158" s="8"/>
      <c r="G158" s="8"/>
      <c r="H158" s="8">
        <v>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>
      <c r="A159" s="8" t="s">
        <v>1359</v>
      </c>
      <c r="B159" s="3"/>
      <c r="C159" s="8"/>
      <c r="D159" s="8"/>
      <c r="E159" s="8"/>
      <c r="F159" s="8"/>
      <c r="G159" s="8"/>
      <c r="H159" s="8">
        <v>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>
      <c r="A160" s="8" t="s">
        <v>1360</v>
      </c>
      <c r="B160" s="3"/>
      <c r="C160" s="8"/>
      <c r="D160" s="8"/>
      <c r="E160" s="8"/>
      <c r="F160" s="8"/>
      <c r="G160" s="8"/>
      <c r="H160" s="8">
        <v>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>
      <c r="A161" s="8" t="s">
        <v>1361</v>
      </c>
      <c r="B161" s="3"/>
      <c r="C161" s="8"/>
      <c r="D161" s="8"/>
      <c r="E161" s="8"/>
      <c r="F161" s="8"/>
      <c r="G161" s="8"/>
      <c r="H161" s="8">
        <v>7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>
      <c r="A162" s="8" t="s">
        <v>1362</v>
      </c>
      <c r="B162" s="3"/>
      <c r="C162" s="8"/>
      <c r="D162" s="8"/>
      <c r="E162" s="8"/>
      <c r="F162" s="8"/>
      <c r="G162" s="8"/>
      <c r="H162" s="8">
        <v>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>
      <c r="A163" s="8" t="s">
        <v>1363</v>
      </c>
      <c r="B163" s="3"/>
      <c r="C163" s="8"/>
      <c r="D163" s="8"/>
      <c r="E163" s="8"/>
      <c r="F163" s="8"/>
      <c r="G163" s="8"/>
      <c r="H163" s="8">
        <v>7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 t="s">
        <v>1364</v>
      </c>
      <c r="B164" s="3"/>
      <c r="C164" s="8"/>
      <c r="D164" s="8"/>
      <c r="E164" s="8"/>
      <c r="F164" s="8"/>
      <c r="G164" s="8"/>
      <c r="H164" s="8">
        <v>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>
      <c r="A165" s="8" t="s">
        <v>1365</v>
      </c>
      <c r="B165" s="3"/>
      <c r="C165" s="8"/>
      <c r="D165" s="8"/>
      <c r="E165" s="8"/>
      <c r="F165" s="8"/>
      <c r="G165" s="8"/>
      <c r="H165" s="8">
        <v>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>
      <c r="A166" s="8" t="s">
        <v>1366</v>
      </c>
      <c r="B166" s="3"/>
      <c r="C166" s="8"/>
      <c r="D166" s="8"/>
      <c r="E166" s="8"/>
      <c r="F166" s="8"/>
      <c r="G166" s="8"/>
      <c r="H166" s="8">
        <v>7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>
      <c r="A167" s="8" t="s">
        <v>1367</v>
      </c>
      <c r="B167" s="3"/>
      <c r="C167" s="8"/>
      <c r="D167" s="8"/>
      <c r="E167" s="8"/>
      <c r="F167" s="8"/>
      <c r="G167" s="8"/>
      <c r="H167" s="8">
        <v>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>
      <c r="A168" s="8" t="s">
        <v>1368</v>
      </c>
      <c r="B168" s="3"/>
      <c r="C168" s="8"/>
      <c r="D168" s="8"/>
      <c r="E168" s="8"/>
      <c r="F168" s="8"/>
      <c r="G168" s="8"/>
      <c r="H168" s="8">
        <v>11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>
      <c r="A169" s="8" t="s">
        <v>1369</v>
      </c>
      <c r="B169" s="3"/>
      <c r="C169" s="8"/>
      <c r="D169" s="8"/>
      <c r="E169" s="8"/>
      <c r="F169" s="8"/>
      <c r="G169" s="8"/>
      <c r="H169" s="8">
        <v>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>
      <c r="A170" s="8" t="s">
        <v>1370</v>
      </c>
      <c r="B170" s="3"/>
      <c r="C170" s="8"/>
      <c r="D170" s="8"/>
      <c r="E170" s="8"/>
      <c r="F170" s="8"/>
      <c r="G170" s="8"/>
      <c r="H170" s="8">
        <v>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>
      <c r="A171" s="8" t="s">
        <v>1371</v>
      </c>
      <c r="B171" s="3"/>
      <c r="C171" s="8"/>
      <c r="D171" s="8"/>
      <c r="E171" s="8"/>
      <c r="F171" s="8"/>
      <c r="G171" s="8"/>
      <c r="H171" s="8">
        <v>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>
      <c r="A172" s="8" t="s">
        <v>1372</v>
      </c>
      <c r="B172" s="3"/>
      <c r="C172" s="8"/>
      <c r="D172" s="8"/>
      <c r="E172" s="8"/>
      <c r="F172" s="8"/>
      <c r="G172" s="8"/>
      <c r="H172" s="8">
        <v>10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>
      <c r="A173" s="8" t="s">
        <v>1373</v>
      </c>
      <c r="B173" s="3"/>
      <c r="C173" s="8"/>
      <c r="D173" s="8"/>
      <c r="E173" s="8"/>
      <c r="F173" s="8"/>
      <c r="G173" s="8"/>
      <c r="H173" s="8">
        <v>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>
      <c r="A174" s="8" t="s">
        <v>1374</v>
      </c>
      <c r="B174" s="3"/>
      <c r="C174" s="8"/>
      <c r="D174" s="8"/>
      <c r="E174" s="8"/>
      <c r="F174" s="8"/>
      <c r="G174" s="8"/>
      <c r="H174" s="8">
        <v>3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>
      <c r="A175" s="8" t="s">
        <v>1375</v>
      </c>
      <c r="B175" s="3"/>
      <c r="C175" s="8"/>
      <c r="D175" s="8"/>
      <c r="E175" s="8"/>
      <c r="F175" s="8"/>
      <c r="G175" s="8"/>
      <c r="H175" s="8">
        <v>2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>
      <c r="A176" s="8" t="s">
        <v>1376</v>
      </c>
      <c r="B176" s="3"/>
      <c r="C176" s="8"/>
      <c r="D176" s="8"/>
      <c r="E176" s="8"/>
      <c r="F176" s="8"/>
      <c r="G176" s="8"/>
      <c r="H176" s="8">
        <v>2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>
      <c r="A177" s="8" t="s">
        <v>1377</v>
      </c>
      <c r="B177" s="3"/>
      <c r="C177" s="8"/>
      <c r="D177" s="8"/>
      <c r="E177" s="8"/>
      <c r="F177" s="8"/>
      <c r="G177" s="8"/>
      <c r="H177" s="8">
        <v>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>
      <c r="A178" s="8" t="s">
        <v>1378</v>
      </c>
      <c r="B178" s="3"/>
      <c r="C178" s="8"/>
      <c r="D178" s="8"/>
      <c r="E178" s="8"/>
      <c r="F178" s="8"/>
      <c r="G178" s="8"/>
      <c r="H178" s="8">
        <v>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>
      <c r="A179" s="8" t="s">
        <v>1379</v>
      </c>
      <c r="B179" s="3"/>
      <c r="C179" s="8"/>
      <c r="D179" s="8"/>
      <c r="E179" s="8"/>
      <c r="F179" s="8"/>
      <c r="G179" s="8"/>
      <c r="H179" s="8">
        <v>7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>
      <c r="A180" s="8" t="s">
        <v>1380</v>
      </c>
      <c r="B180" s="3"/>
      <c r="C180" s="8"/>
      <c r="D180" s="8"/>
      <c r="E180" s="8"/>
      <c r="F180" s="8"/>
      <c r="G180" s="8"/>
      <c r="H180" s="8">
        <v>5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>
      <c r="A181" s="8" t="s">
        <v>1381</v>
      </c>
      <c r="B181" s="3"/>
      <c r="C181" s="8"/>
      <c r="D181" s="8"/>
      <c r="E181" s="8"/>
      <c r="F181" s="8"/>
      <c r="G181" s="8"/>
      <c r="H181" s="8">
        <v>1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>
      <c r="A182" s="8" t="s">
        <v>1382</v>
      </c>
      <c r="B182" s="3"/>
      <c r="C182" s="8"/>
      <c r="D182" s="8"/>
      <c r="E182" s="8"/>
      <c r="F182" s="8"/>
      <c r="G182" s="8"/>
      <c r="H182" s="8">
        <v>3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>
      <c r="A183" s="8" t="s">
        <v>1383</v>
      </c>
      <c r="B183" s="3"/>
      <c r="C183" s="8"/>
      <c r="D183" s="8"/>
      <c r="E183" s="8"/>
      <c r="F183" s="8"/>
      <c r="G183" s="8"/>
      <c r="H183" s="8">
        <v>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>
      <c r="A184" s="8" t="s">
        <v>1384</v>
      </c>
      <c r="B184" s="3"/>
      <c r="C184" s="8"/>
      <c r="D184" s="8"/>
      <c r="E184" s="8"/>
      <c r="F184" s="8"/>
      <c r="G184" s="8"/>
      <c r="H184" s="8">
        <v>11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>
      <c r="A185" s="8" t="s">
        <v>1385</v>
      </c>
      <c r="B185" s="3"/>
      <c r="C185" s="8"/>
      <c r="D185" s="8"/>
      <c r="E185" s="8"/>
      <c r="F185" s="8"/>
      <c r="G185" s="8"/>
      <c r="H185" s="8">
        <v>5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 t="s">
        <v>1386</v>
      </c>
      <c r="B186" s="3"/>
      <c r="C186" s="8"/>
      <c r="D186" s="8"/>
      <c r="E186" s="8"/>
      <c r="F186" s="8"/>
      <c r="G186" s="8"/>
      <c r="H186" s="8">
        <v>13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>
      <c r="A187" s="8" t="s">
        <v>1387</v>
      </c>
      <c r="B187" s="3"/>
      <c r="C187" s="8"/>
      <c r="D187" s="8"/>
      <c r="E187" s="8"/>
      <c r="F187" s="8"/>
      <c r="G187" s="8"/>
      <c r="H187" s="8">
        <v>10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 t="s">
        <v>1388</v>
      </c>
      <c r="B188" s="3"/>
      <c r="C188" s="8"/>
      <c r="D188" s="8"/>
      <c r="E188" s="8"/>
      <c r="F188" s="8"/>
      <c r="G188" s="8"/>
      <c r="H188" s="8">
        <v>10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>
      <c r="A189" s="8" t="s">
        <v>1389</v>
      </c>
      <c r="B189" s="3"/>
      <c r="C189" s="8"/>
      <c r="D189" s="8"/>
      <c r="E189" s="8"/>
      <c r="F189" s="8"/>
      <c r="G189" s="8"/>
      <c r="H189" s="8">
        <v>7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8" t="s">
        <v>1390</v>
      </c>
      <c r="B190" s="3"/>
      <c r="C190" s="8"/>
      <c r="D190" s="8"/>
      <c r="E190" s="8"/>
      <c r="F190" s="8"/>
      <c r="G190" s="8"/>
      <c r="H190" s="8">
        <v>7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>
      <c r="A191" s="8" t="s">
        <v>1391</v>
      </c>
      <c r="B191" s="3"/>
      <c r="C191" s="8"/>
      <c r="D191" s="8"/>
      <c r="E191" s="8"/>
      <c r="F191" s="8"/>
      <c r="G191" s="8"/>
      <c r="H191" s="8">
        <v>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>
      <c r="A192" s="8" t="s">
        <v>1392</v>
      </c>
      <c r="B192" s="3"/>
      <c r="C192" s="8"/>
      <c r="D192" s="8"/>
      <c r="E192" s="8"/>
      <c r="F192" s="8"/>
      <c r="G192" s="8"/>
      <c r="H192" s="8">
        <v>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>
      <c r="A193" s="8" t="s">
        <v>1393</v>
      </c>
      <c r="B193" s="3"/>
      <c r="C193" s="8"/>
      <c r="D193" s="8"/>
      <c r="E193" s="8"/>
      <c r="F193" s="8"/>
      <c r="G193" s="8"/>
      <c r="H193" s="8">
        <v>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>
      <c r="A194" s="8" t="s">
        <v>1394</v>
      </c>
      <c r="B194" s="3"/>
      <c r="C194" s="8"/>
      <c r="D194" s="8"/>
      <c r="E194" s="8"/>
      <c r="F194" s="8"/>
      <c r="G194" s="8"/>
      <c r="H194" s="8">
        <v>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>
      <c r="A195" s="8" t="s">
        <v>1395</v>
      </c>
      <c r="B195" s="3"/>
      <c r="C195" s="8"/>
      <c r="D195" s="8"/>
      <c r="E195" s="8"/>
      <c r="F195" s="8"/>
      <c r="G195" s="8"/>
      <c r="H195" s="8">
        <v>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>
      <c r="A196" s="8" t="s">
        <v>1396</v>
      </c>
      <c r="B196" s="3"/>
      <c r="C196" s="8"/>
      <c r="D196" s="8"/>
      <c r="E196" s="8"/>
      <c r="F196" s="8"/>
      <c r="G196" s="8"/>
      <c r="H196" s="8">
        <v>7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>
      <c r="A197" s="8" t="s">
        <v>1397</v>
      </c>
      <c r="B197" s="3"/>
      <c r="C197" s="8"/>
      <c r="D197" s="8"/>
      <c r="E197" s="8"/>
      <c r="F197" s="8"/>
      <c r="G197" s="8"/>
      <c r="H197" s="8">
        <v>4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>
      <c r="A198" s="8" t="s">
        <v>1398</v>
      </c>
      <c r="B198" s="3"/>
      <c r="C198" s="8"/>
      <c r="D198" s="8"/>
      <c r="E198" s="8"/>
      <c r="F198" s="8"/>
      <c r="G198" s="8"/>
      <c r="H198" s="8">
        <v>4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>
      <c r="A199" s="8" t="s">
        <v>1399</v>
      </c>
      <c r="B199" s="3"/>
      <c r="C199" s="8"/>
      <c r="D199" s="8"/>
      <c r="E199" s="8"/>
      <c r="F199" s="8"/>
      <c r="G199" s="8"/>
      <c r="H199" s="8">
        <v>3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>
      <c r="A200" s="8" t="s">
        <v>1400</v>
      </c>
      <c r="B200" s="3"/>
      <c r="C200" s="8"/>
      <c r="D200" s="8"/>
      <c r="E200" s="8"/>
      <c r="F200" s="8"/>
      <c r="G200" s="8"/>
      <c r="H200" s="8">
        <v>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>
      <c r="A201" s="8" t="s">
        <v>1401</v>
      </c>
      <c r="B201" s="3"/>
      <c r="C201" s="8"/>
      <c r="D201" s="8"/>
      <c r="E201" s="8"/>
      <c r="F201" s="8"/>
      <c r="G201" s="8"/>
      <c r="H201" s="8">
        <v>2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>
      <c r="A202" s="8" t="s">
        <v>1402</v>
      </c>
      <c r="B202" s="3"/>
      <c r="C202" s="8"/>
      <c r="D202" s="8"/>
      <c r="E202" s="8"/>
      <c r="F202" s="8"/>
      <c r="G202" s="8"/>
      <c r="H202" s="8">
        <v>5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>
      <c r="A203" s="8" t="s">
        <v>1403</v>
      </c>
      <c r="B203" s="3"/>
      <c r="C203" s="8"/>
      <c r="D203" s="8"/>
      <c r="E203" s="8"/>
      <c r="F203" s="8"/>
      <c r="G203" s="8"/>
      <c r="H203" s="8">
        <v>2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>
      <c r="A204" s="8" t="s">
        <v>1404</v>
      </c>
      <c r="B204" s="3"/>
      <c r="C204" s="8"/>
      <c r="D204" s="8"/>
      <c r="E204" s="8"/>
      <c r="F204" s="8"/>
      <c r="G204" s="8"/>
      <c r="H204" s="8">
        <v>3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>
      <c r="A205" s="8" t="s">
        <v>1405</v>
      </c>
      <c r="B205" s="3"/>
      <c r="C205" s="8"/>
      <c r="D205" s="8"/>
      <c r="E205" s="8"/>
      <c r="F205" s="8"/>
      <c r="G205" s="8"/>
      <c r="H205" s="8">
        <v>3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>
      <c r="A206" s="8" t="s">
        <v>1406</v>
      </c>
      <c r="B206" s="3"/>
      <c r="C206" s="8"/>
      <c r="D206" s="8"/>
      <c r="E206" s="8"/>
      <c r="F206" s="8"/>
      <c r="G206" s="8"/>
      <c r="H206" s="8">
        <v>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>
      <c r="A207" s="8" t="s">
        <v>1407</v>
      </c>
      <c r="B207" s="3"/>
      <c r="C207" s="8"/>
      <c r="D207" s="8"/>
      <c r="E207" s="8"/>
      <c r="F207" s="8"/>
      <c r="G207" s="8"/>
      <c r="H207" s="8">
        <v>3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>
      <c r="A208" s="8" t="s">
        <v>1408</v>
      </c>
      <c r="B208" s="3"/>
      <c r="C208" s="8"/>
      <c r="D208" s="8"/>
      <c r="E208" s="8"/>
      <c r="F208" s="8"/>
      <c r="G208" s="8"/>
      <c r="H208" s="8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>
      <c r="A209" s="8" t="s">
        <v>1409</v>
      </c>
      <c r="B209" s="3"/>
      <c r="C209" s="8"/>
      <c r="D209" s="8"/>
      <c r="E209" s="8"/>
      <c r="F209" s="8"/>
      <c r="G209" s="8"/>
      <c r="H209" s="8">
        <v>4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>
      <c r="A210" s="8" t="s">
        <v>1410</v>
      </c>
      <c r="B210" s="3"/>
      <c r="C210" s="8"/>
      <c r="D210" s="8"/>
      <c r="E210" s="8"/>
      <c r="F210" s="8"/>
      <c r="G210" s="8"/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>
      <c r="A211" s="8" t="s">
        <v>1411</v>
      </c>
      <c r="B211" s="3"/>
      <c r="C211" s="8"/>
      <c r="D211" s="8"/>
      <c r="E211" s="8"/>
      <c r="F211" s="8"/>
      <c r="G211" s="8"/>
      <c r="H211" s="8">
        <v>7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>
      <c r="A212" s="8" t="s">
        <v>1412</v>
      </c>
      <c r="B212" s="3"/>
      <c r="C212" s="8"/>
      <c r="D212" s="8"/>
      <c r="E212" s="8"/>
      <c r="F212" s="8"/>
      <c r="G212" s="8"/>
      <c r="H212" s="8">
        <v>5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>
      <c r="A213" s="8" t="s">
        <v>1413</v>
      </c>
      <c r="B213" s="3"/>
      <c r="C213" s="8"/>
      <c r="D213" s="8"/>
      <c r="E213" s="8"/>
      <c r="F213" s="8"/>
      <c r="G213" s="8"/>
      <c r="H213" s="8">
        <v>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>
      <c r="A214" s="8" t="s">
        <v>1414</v>
      </c>
      <c r="B214" s="3"/>
      <c r="C214" s="8"/>
      <c r="D214" s="8"/>
      <c r="E214" s="8"/>
      <c r="F214" s="8"/>
      <c r="G214" s="8"/>
      <c r="H214" s="8">
        <v>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>
      <c r="A215" s="8" t="s">
        <v>1415</v>
      </c>
      <c r="B215" s="3"/>
      <c r="C215" s="8"/>
      <c r="D215" s="8"/>
      <c r="E215" s="8"/>
      <c r="F215" s="8"/>
      <c r="G215" s="8"/>
      <c r="H215" s="8">
        <v>13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>
      <c r="A216" s="8" t="s">
        <v>1416</v>
      </c>
      <c r="B216" s="3"/>
      <c r="C216" s="8"/>
      <c r="D216" s="8"/>
      <c r="E216" s="8"/>
      <c r="F216" s="8"/>
      <c r="G216" s="8"/>
      <c r="H216" s="8">
        <v>7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>
      <c r="A217" s="8" t="s">
        <v>1417</v>
      </c>
      <c r="B217" s="3"/>
      <c r="C217" s="8"/>
      <c r="D217" s="8"/>
      <c r="E217" s="8"/>
      <c r="F217" s="8"/>
      <c r="G217" s="8"/>
      <c r="H217" s="8">
        <v>16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>
      <c r="A218" s="8" t="s">
        <v>1418</v>
      </c>
      <c r="B218" s="3"/>
      <c r="C218" s="8"/>
      <c r="D218" s="8"/>
      <c r="E218" s="8"/>
      <c r="F218" s="8"/>
      <c r="G218" s="8"/>
      <c r="H218" s="8">
        <v>14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>
      <c r="A219" s="8" t="s">
        <v>1419</v>
      </c>
      <c r="B219" s="3"/>
      <c r="C219" s="8"/>
      <c r="D219" s="8"/>
      <c r="E219" s="8"/>
      <c r="F219" s="8"/>
      <c r="G219" s="8"/>
      <c r="H219" s="8">
        <v>6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>
      <c r="A220" s="8" t="s">
        <v>1420</v>
      </c>
      <c r="B220" s="3"/>
      <c r="C220" s="8"/>
      <c r="D220" s="8"/>
      <c r="E220" s="8"/>
      <c r="F220" s="8"/>
      <c r="G220" s="8"/>
      <c r="H220" s="8">
        <v>1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>
      <c r="A221" s="8" t="s">
        <v>1421</v>
      </c>
      <c r="B221" s="3"/>
      <c r="C221" s="8"/>
      <c r="D221" s="8"/>
      <c r="E221" s="8"/>
      <c r="F221" s="8"/>
      <c r="G221" s="8"/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>
      <c r="A222" s="8" t="s">
        <v>1422</v>
      </c>
      <c r="B222" s="3"/>
      <c r="C222" s="8"/>
      <c r="D222" s="8"/>
      <c r="E222" s="8"/>
      <c r="F222" s="8"/>
      <c r="G222" s="8"/>
      <c r="H222" s="8">
        <v>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>
      <c r="A223" s="8" t="s">
        <v>1423</v>
      </c>
      <c r="B223" s="3"/>
      <c r="C223" s="8"/>
      <c r="D223" s="8"/>
      <c r="E223" s="8"/>
      <c r="F223" s="8"/>
      <c r="G223" s="8"/>
      <c r="H223" s="8">
        <v>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8" t="s">
        <v>1424</v>
      </c>
      <c r="B224" s="3"/>
      <c r="C224" s="8"/>
      <c r="D224" s="8"/>
      <c r="E224" s="8"/>
      <c r="F224" s="8"/>
      <c r="G224" s="8"/>
      <c r="H224" s="8">
        <v>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>
      <c r="A225" s="8" t="s">
        <v>1425</v>
      </c>
      <c r="B225" s="3"/>
      <c r="C225" s="8"/>
      <c r="D225" s="8"/>
      <c r="E225" s="8"/>
      <c r="F225" s="8"/>
      <c r="G225" s="8"/>
      <c r="H225" s="8">
        <v>2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>
      <c r="A226" s="8" t="s">
        <v>1426</v>
      </c>
      <c r="B226" s="3"/>
      <c r="C226" s="8"/>
      <c r="D226" s="8"/>
      <c r="E226" s="8"/>
      <c r="F226" s="8"/>
      <c r="G226" s="8"/>
      <c r="H226" s="8">
        <v>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>
      <c r="A227" s="8" t="s">
        <v>1427</v>
      </c>
      <c r="B227" s="3"/>
      <c r="C227" s="8"/>
      <c r="D227" s="8"/>
      <c r="E227" s="8"/>
      <c r="F227" s="8"/>
      <c r="G227" s="8"/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>
      <c r="A228" s="8" t="s">
        <v>1428</v>
      </c>
      <c r="B228" s="3"/>
      <c r="C228" s="8"/>
      <c r="D228" s="8"/>
      <c r="E228" s="8"/>
      <c r="F228" s="8"/>
      <c r="G228" s="8"/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>
      <c r="A229" s="8" t="s">
        <v>1429</v>
      </c>
      <c r="B229" s="3"/>
      <c r="C229" s="8"/>
      <c r="D229" s="8"/>
      <c r="E229" s="8"/>
      <c r="F229" s="8"/>
      <c r="G229" s="8"/>
      <c r="H229" s="8">
        <v>4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>
      <c r="A230" s="8" t="s">
        <v>1430</v>
      </c>
      <c r="B230" s="3"/>
      <c r="C230" s="8"/>
      <c r="D230" s="8"/>
      <c r="E230" s="8"/>
      <c r="F230" s="8"/>
      <c r="G230" s="8"/>
      <c r="H230" s="8">
        <v>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>
      <c r="A231" s="8" t="s">
        <v>1431</v>
      </c>
      <c r="B231" s="3"/>
      <c r="C231" s="8"/>
      <c r="D231" s="8"/>
      <c r="E231" s="8"/>
      <c r="F231" s="8"/>
      <c r="G231" s="8"/>
      <c r="H231" s="8">
        <v>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>
      <c r="A232" s="8" t="s">
        <v>1432</v>
      </c>
      <c r="B232" s="3"/>
      <c r="C232" s="8"/>
      <c r="D232" s="8"/>
      <c r="E232" s="8"/>
      <c r="F232" s="8"/>
      <c r="G232" s="8"/>
      <c r="H232" s="8">
        <v>1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>
      <c r="A233" s="8" t="s">
        <v>1433</v>
      </c>
      <c r="B233" s="3"/>
      <c r="C233" s="8"/>
      <c r="D233" s="8"/>
      <c r="E233" s="8"/>
      <c r="F233" s="8"/>
      <c r="G233" s="8"/>
      <c r="H233" s="8">
        <v>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>
      <c r="A234" s="8" t="s">
        <v>1434</v>
      </c>
      <c r="B234" s="3"/>
      <c r="C234" s="8"/>
      <c r="D234" s="8"/>
      <c r="E234" s="8"/>
      <c r="F234" s="8"/>
      <c r="G234" s="8"/>
      <c r="H234" s="8">
        <v>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E1" workbookViewId="0">
      <selection activeCell="G2" sqref="G2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>
      <c r="A2" s="8" t="s">
        <v>89</v>
      </c>
      <c r="B2" s="3" t="s">
        <v>62</v>
      </c>
      <c r="C2" s="8">
        <v>3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>
      <c r="A3" s="8" t="s">
        <v>643</v>
      </c>
      <c r="B3" s="3" t="s">
        <v>112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>
      <c r="A4" s="8" t="s">
        <v>646</v>
      </c>
      <c r="B4" s="3" t="s">
        <v>207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5" sqref="G5"/>
    </sheetView>
  </sheetViews>
  <sheetFormatPr defaultRowHeight="1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>
      <c r="A1" s="41"/>
      <c r="B1" s="43"/>
      <c r="C1" s="43"/>
      <c r="D1" s="43"/>
      <c r="E1" s="43"/>
      <c r="F1" s="43"/>
      <c r="G1" s="43"/>
      <c r="H1" s="43"/>
      <c r="I1" s="80" t="s">
        <v>30</v>
      </c>
      <c r="J1" s="80" t="s">
        <v>31</v>
      </c>
      <c r="K1" s="80" t="s">
        <v>32</v>
      </c>
      <c r="L1" s="75" t="s">
        <v>650</v>
      </c>
      <c r="M1" s="75" t="s">
        <v>34</v>
      </c>
      <c r="N1" s="75" t="s">
        <v>35</v>
      </c>
      <c r="O1" s="75" t="s">
        <v>73</v>
      </c>
      <c r="P1" s="75" t="s">
        <v>74</v>
      </c>
      <c r="Q1" s="75" t="s">
        <v>75</v>
      </c>
      <c r="R1" s="75" t="s">
        <v>36</v>
      </c>
      <c r="S1" s="75" t="s">
        <v>37</v>
      </c>
    </row>
    <row r="2" spans="1:39" ht="15" customHeight="1">
      <c r="A2" s="42"/>
      <c r="B2" s="44"/>
      <c r="C2" s="44"/>
      <c r="D2" s="44"/>
      <c r="E2" s="44"/>
      <c r="F2" s="44"/>
      <c r="G2" s="44"/>
      <c r="H2" s="44"/>
      <c r="I2" s="81"/>
      <c r="J2" s="81"/>
      <c r="K2" s="81"/>
      <c r="L2" s="75"/>
      <c r="M2" s="75"/>
      <c r="N2" s="75"/>
      <c r="O2" s="75"/>
      <c r="P2" s="75"/>
      <c r="Q2" s="75"/>
      <c r="R2" s="75"/>
      <c r="S2" s="75"/>
    </row>
    <row r="3" spans="1:39" ht="15" customHeight="1">
      <c r="A3" s="35">
        <f>DATE</f>
        <v>42414</v>
      </c>
      <c r="B3" s="83" t="s">
        <v>72</v>
      </c>
      <c r="C3" s="84"/>
      <c r="D3" s="84"/>
      <c r="E3" s="84"/>
      <c r="F3" s="84"/>
      <c r="G3" s="34" t="s">
        <v>65</v>
      </c>
      <c r="H3" s="34" t="s">
        <v>64</v>
      </c>
      <c r="I3" s="81"/>
      <c r="J3" s="81"/>
      <c r="K3" s="81"/>
      <c r="L3" s="75"/>
      <c r="M3" s="75"/>
      <c r="N3" s="75"/>
      <c r="O3" s="75"/>
      <c r="P3" s="75"/>
      <c r="Q3" s="75"/>
      <c r="R3" s="75"/>
      <c r="S3" s="75"/>
    </row>
    <row r="4" spans="1:39" ht="15" customHeight="1">
      <c r="A4" s="76" t="s">
        <v>59</v>
      </c>
      <c r="B4" s="85" t="s">
        <v>66</v>
      </c>
      <c r="C4" s="86"/>
      <c r="D4" s="86"/>
      <c r="E4" s="86"/>
      <c r="F4" s="87"/>
      <c r="G4" s="39">
        <v>805</v>
      </c>
      <c r="H4" s="39"/>
      <c r="I4" s="81"/>
      <c r="J4" s="81"/>
      <c r="K4" s="81"/>
      <c r="L4" s="75"/>
      <c r="M4" s="75"/>
      <c r="N4" s="75"/>
      <c r="O4" s="75"/>
      <c r="P4" s="75"/>
      <c r="Q4" s="75"/>
      <c r="R4" s="75"/>
      <c r="S4" s="75"/>
    </row>
    <row r="5" spans="1:39" ht="15" customHeight="1">
      <c r="A5" s="77"/>
      <c r="B5" s="85" t="s">
        <v>67</v>
      </c>
      <c r="C5" s="86"/>
      <c r="D5" s="86"/>
      <c r="E5" s="86"/>
      <c r="F5" s="87"/>
      <c r="G5" s="39"/>
      <c r="H5" s="39"/>
      <c r="I5" s="81"/>
      <c r="J5" s="81"/>
      <c r="K5" s="81"/>
      <c r="L5" s="75"/>
      <c r="M5" s="75"/>
      <c r="N5" s="75"/>
      <c r="O5" s="75"/>
      <c r="P5" s="75"/>
      <c r="Q5" s="75"/>
      <c r="R5" s="75"/>
      <c r="S5" s="75"/>
    </row>
    <row r="6" spans="1:39" ht="15" customHeight="1">
      <c r="A6" s="77"/>
      <c r="B6" s="38" t="s">
        <v>18</v>
      </c>
      <c r="C6" s="37"/>
      <c r="D6" s="37"/>
      <c r="E6" s="37"/>
      <c r="F6" s="36"/>
      <c r="G6" s="31"/>
      <c r="H6" s="31"/>
      <c r="I6" s="82"/>
      <c r="J6" s="82"/>
      <c r="K6" s="82"/>
      <c r="L6" s="75"/>
      <c r="M6" s="75"/>
      <c r="N6" s="75"/>
      <c r="O6" s="75"/>
      <c r="P6" s="75"/>
      <c r="Q6" s="75"/>
      <c r="R6" s="75"/>
      <c r="S6" s="75"/>
    </row>
    <row r="7" spans="1:39" ht="15" customHeight="1">
      <c r="A7" s="78"/>
      <c r="B7" s="32" t="s">
        <v>3</v>
      </c>
      <c r="C7" s="32" t="s">
        <v>4</v>
      </c>
      <c r="D7" s="32" t="s">
        <v>5</v>
      </c>
      <c r="E7" s="32" t="s">
        <v>6</v>
      </c>
      <c r="F7" s="33" t="s">
        <v>60</v>
      </c>
      <c r="G7" s="24"/>
      <c r="H7" s="24"/>
      <c r="I7" s="24" t="s">
        <v>24</v>
      </c>
      <c r="J7" s="24" t="s">
        <v>24</v>
      </c>
      <c r="K7" s="24" t="s">
        <v>25</v>
      </c>
      <c r="L7" s="24" t="s">
        <v>26</v>
      </c>
      <c r="M7" s="24" t="s">
        <v>27</v>
      </c>
      <c r="N7" s="24"/>
      <c r="O7" s="24" t="s">
        <v>28</v>
      </c>
      <c r="P7" s="24" t="s">
        <v>68</v>
      </c>
      <c r="Q7" s="24" t="s">
        <v>28</v>
      </c>
      <c r="R7" s="24" t="s">
        <v>29</v>
      </c>
      <c r="S7" s="25"/>
    </row>
    <row r="8" spans="1:39" ht="15" customHeight="1">
      <c r="A8" s="13" t="s">
        <v>52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>
      <c r="A9" s="30" t="s">
        <v>42</v>
      </c>
      <c r="B9" s="11">
        <f>SUM(X$16:X$26)</f>
        <v>8</v>
      </c>
      <c r="C9" s="11">
        <f>SUM(Y$16:Y$26)</f>
        <v>17</v>
      </c>
      <c r="D9" s="11">
        <f>SUM(Z$16:Z$26)</f>
        <v>147</v>
      </c>
      <c r="E9" s="11">
        <f>SUM(AA$16:AA$26)</f>
        <v>238</v>
      </c>
      <c r="F9" s="11">
        <f>SUM(AB$16:AB$26)</f>
        <v>1</v>
      </c>
      <c r="G9" s="11"/>
      <c r="H9" s="11"/>
      <c r="I9" s="11">
        <f t="shared" ref="I9:S9" si="0">SUM(AC$16:AC$26)</f>
        <v>3</v>
      </c>
      <c r="J9" s="11">
        <f t="shared" si="0"/>
        <v>2</v>
      </c>
      <c r="K9" s="11">
        <f t="shared" si="0"/>
        <v>545</v>
      </c>
      <c r="L9" s="11">
        <f t="shared" si="0"/>
        <v>123</v>
      </c>
      <c r="M9" s="11">
        <f t="shared" si="0"/>
        <v>635</v>
      </c>
      <c r="N9" s="11">
        <f t="shared" si="0"/>
        <v>1127</v>
      </c>
      <c r="O9" s="11">
        <f t="shared" si="0"/>
        <v>452</v>
      </c>
      <c r="P9" s="11">
        <f t="shared" si="0"/>
        <v>8</v>
      </c>
      <c r="Q9" s="11">
        <f t="shared" si="0"/>
        <v>360</v>
      </c>
      <c r="R9" s="11">
        <f>SUM(AL$16:AL$26)</f>
        <v>89</v>
      </c>
      <c r="S9" s="11">
        <f t="shared" si="0"/>
        <v>6</v>
      </c>
    </row>
    <row r="10" spans="1:39" ht="15" customHeight="1">
      <c r="A10" s="30" t="s">
        <v>43</v>
      </c>
      <c r="B10" s="11">
        <f>SUM(X$27:X$37)</f>
        <v>10</v>
      </c>
      <c r="C10" s="11">
        <f>SUM(Y$27:Y$37)</f>
        <v>26</v>
      </c>
      <c r="D10" s="11">
        <f>SUM(Z$27:Z$37)</f>
        <v>136</v>
      </c>
      <c r="E10" s="11">
        <f>SUM(AA$27:AA$37)</f>
        <v>212</v>
      </c>
      <c r="F10" s="11">
        <f>SUM(AB$27:AB$37)</f>
        <v>15</v>
      </c>
      <c r="G10" s="11"/>
      <c r="H10" s="11"/>
      <c r="I10" s="11">
        <f t="shared" ref="I10:S10" si="1">SUM(AC$27:AC$37)</f>
        <v>4</v>
      </c>
      <c r="J10" s="11">
        <f t="shared" si="1"/>
        <v>5</v>
      </c>
      <c r="K10" s="11">
        <f t="shared" si="1"/>
        <v>512</v>
      </c>
      <c r="L10" s="11">
        <f t="shared" si="1"/>
        <v>190</v>
      </c>
      <c r="M10" s="11">
        <f t="shared" si="1"/>
        <v>503</v>
      </c>
      <c r="N10" s="11">
        <f t="shared" si="1"/>
        <v>927</v>
      </c>
      <c r="O10" s="11">
        <f t="shared" si="1"/>
        <v>427</v>
      </c>
      <c r="P10" s="11">
        <f t="shared" si="1"/>
        <v>41</v>
      </c>
      <c r="Q10" s="11">
        <f t="shared" si="1"/>
        <v>353</v>
      </c>
      <c r="R10" s="11">
        <f t="shared" si="1"/>
        <v>138</v>
      </c>
      <c r="S10" s="11">
        <f t="shared" si="1"/>
        <v>2</v>
      </c>
    </row>
    <row r="11" spans="1:39">
      <c r="A11" s="30" t="s">
        <v>44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>
      <c r="A12" s="30" t="s">
        <v>45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>
      <c r="A13" s="30" t="s">
        <v>46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>
      <c r="A14" s="18" t="s">
        <v>22</v>
      </c>
      <c r="B14" s="20">
        <f>SUM(B9:B13)</f>
        <v>18</v>
      </c>
      <c r="C14" s="20">
        <f t="shared" ref="C14:S14" si="5">SUM(C9:C13)</f>
        <v>43</v>
      </c>
      <c r="D14" s="20">
        <f t="shared" si="5"/>
        <v>283</v>
      </c>
      <c r="E14" s="20">
        <f t="shared" si="5"/>
        <v>450</v>
      </c>
      <c r="F14" s="20">
        <f t="shared" si="5"/>
        <v>16</v>
      </c>
      <c r="G14" s="20"/>
      <c r="H14" s="20"/>
      <c r="I14" s="20">
        <f t="shared" si="5"/>
        <v>7</v>
      </c>
      <c r="J14" s="20">
        <f t="shared" si="5"/>
        <v>7</v>
      </c>
      <c r="K14" s="20">
        <f t="shared" si="5"/>
        <v>1057</v>
      </c>
      <c r="L14" s="20">
        <f t="shared" si="5"/>
        <v>313</v>
      </c>
      <c r="M14" s="20">
        <f t="shared" si="5"/>
        <v>1138</v>
      </c>
      <c r="N14" s="20">
        <f t="shared" si="5"/>
        <v>2054</v>
      </c>
      <c r="O14" s="20">
        <f t="shared" si="5"/>
        <v>879</v>
      </c>
      <c r="P14" s="20">
        <f t="shared" si="5"/>
        <v>49</v>
      </c>
      <c r="Q14" s="20">
        <f t="shared" si="5"/>
        <v>713</v>
      </c>
      <c r="R14" s="20">
        <f t="shared" si="5"/>
        <v>227</v>
      </c>
      <c r="S14" s="20">
        <f t="shared" si="5"/>
        <v>8</v>
      </c>
    </row>
    <row r="15" spans="1:39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69</v>
      </c>
      <c r="AC15" s="40" t="s">
        <v>7</v>
      </c>
      <c r="AD15" s="40" t="s">
        <v>91</v>
      </c>
      <c r="AE15" s="40" t="s">
        <v>8</v>
      </c>
      <c r="AF15" s="40" t="s">
        <v>9</v>
      </c>
      <c r="AG15" s="40" t="s">
        <v>10</v>
      </c>
      <c r="AH15" s="40" t="s">
        <v>11</v>
      </c>
      <c r="AI15" s="40" t="s">
        <v>71</v>
      </c>
      <c r="AJ15" s="40" t="s">
        <v>70</v>
      </c>
      <c r="AK15" s="40" t="s">
        <v>12</v>
      </c>
      <c r="AL15" s="40" t="s">
        <v>13</v>
      </c>
      <c r="AM15" s="40" t="s">
        <v>14</v>
      </c>
    </row>
    <row r="16" spans="1:39">
      <c r="T16" s="40" t="s">
        <v>47</v>
      </c>
      <c r="U16" s="79" t="s">
        <v>42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7</v>
      </c>
      <c r="AA16" s="11">
        <f>IFERROR(INDEX(REPORT_DATA_BY_ZONE!$A:$AG,$W16,MATCH(AA$15,REPORT_DATA_BY_ZONE!$A$1:$AG$1,0)), "")</f>
        <v>7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>
        <f>IFERROR(INDEX(REPORT_DATA_BY_ZONE!$A:$AG,$W16,MATCH(AD$15,REPORT_DATA_BY_ZONE!$A$1:$AG$1,0)), "")</f>
        <v>0</v>
      </c>
      <c r="AE16" s="11">
        <f>IFERROR(INDEX(REPORT_DATA_BY_ZONE!$A:$AG,$W16,MATCH(AE$15,REPORT_DATA_BY_ZONE!$A$1:$AG$1,0)), "")</f>
        <v>25</v>
      </c>
      <c r="AF16" s="11">
        <f>IFERROR(INDEX(REPORT_DATA_BY_ZONE!$A:$AG,$W16,MATCH(AF$15,REPORT_DATA_BY_ZONE!$A$1:$AG$1,0)), "")</f>
        <v>1</v>
      </c>
      <c r="AG16" s="11">
        <f>IFERROR(INDEX(REPORT_DATA_BY_ZONE!$A:$AG,$W16,MATCH(AG$15,REPORT_DATA_BY_ZONE!$A$1:$AG$1,0)), "")</f>
        <v>7</v>
      </c>
      <c r="AH16" s="11">
        <f>IFERROR(INDEX(REPORT_DATA_BY_ZONE!$A:$AG,$W16,MATCH(AH$15,REPORT_DATA_BY_ZONE!$A$1:$AG$1,0)), "")</f>
        <v>17</v>
      </c>
      <c r="AI16" s="11">
        <f>IFERROR(INDEX(REPORT_DATA_BY_ZONE!$A:$AG,$W16,MATCH(AI$15,REPORT_DATA_BY_ZONE!$A$1:$AG$1,0)), "")</f>
        <v>7</v>
      </c>
      <c r="AJ16" s="11">
        <f>IFERROR(INDEX(REPORT_DATA_BY_ZONE!$A:$AG,$W16,MATCH(AJ$15,REPORT_DATA_BY_ZONE!$A$1:$AG$1,0)), "")</f>
        <v>2</v>
      </c>
      <c r="AK16" s="11">
        <f>IFERROR(INDEX(REPORT_DATA_BY_ZONE!$A:$AG,$W16,MATCH(AK$15,REPORT_DATA_BY_ZONE!$A$1:$AG$1,0)), "")</f>
        <v>5</v>
      </c>
      <c r="AL16" s="11">
        <f>IFERROR(INDEX(REPORT_DATA_BY_ZONE!$A:$AG,$W16,MATCH(AL$15,REPORT_DATA_BY_ZONE!$A$1:$AG$1,0)), "")</f>
        <v>2</v>
      </c>
      <c r="AM16" s="11">
        <f>IFERROR(INDEX(REPORT_DATA_BY_ZONE!$A:$AG,$W16,MATCH(AM$15,REPORT_DATA_BY_ZONE!$A$1:$AG$1,0)), "")</f>
        <v>0</v>
      </c>
    </row>
    <row r="17" spans="20:39">
      <c r="T17" s="40" t="s">
        <v>53</v>
      </c>
      <c r="U17" s="79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1</v>
      </c>
      <c r="Z17" s="11">
        <f>IFERROR(INDEX(REPORT_DATA_BY_ZONE!$A:$AG,$W17,MATCH(Z$15,REPORT_DATA_BY_ZONE!$A$1:$AG$1,0)), "")</f>
        <v>8</v>
      </c>
      <c r="AA17" s="11">
        <f>IFERROR(INDEX(REPORT_DATA_BY_ZONE!$A:$AG,$W17,MATCH(AA$15,REPORT_DATA_BY_ZONE!$A$1:$AG$1,0)), "")</f>
        <v>15</v>
      </c>
      <c r="AB17" s="11">
        <f>IFERROR(INDEX(REPORT_DATA_BY_ZONE!$A:$AG,$W17,MATCH(AB$15,REPORT_DATA_BY_ZONE!$A$1:$AG$1,0)), "")</f>
        <v>0</v>
      </c>
      <c r="AC17" s="11">
        <f>IFERROR(INDEX(REPORT_DATA_BY_ZONE!$A:$AG,$W17,MATCH(AC$15,REPORT_DATA_BY_ZONE!$A$1:$AG$1,0)), "")</f>
        <v>0</v>
      </c>
      <c r="AD17" s="11">
        <f>IFERROR(INDEX(REPORT_DATA_BY_ZONE!$A:$AG,$W17,MATCH(AD$15,REPORT_DATA_BY_ZONE!$A$1:$AG$1,0)), "")</f>
        <v>0</v>
      </c>
      <c r="AE17" s="11">
        <f>IFERROR(INDEX(REPORT_DATA_BY_ZONE!$A:$AG,$W17,MATCH(AE$15,REPORT_DATA_BY_ZONE!$A$1:$AG$1,0)), "")</f>
        <v>34</v>
      </c>
      <c r="AF17" s="11">
        <f>IFERROR(INDEX(REPORT_DATA_BY_ZONE!$A:$AG,$W17,MATCH(AF$15,REPORT_DATA_BY_ZONE!$A$1:$AG$1,0)), "")</f>
        <v>10</v>
      </c>
      <c r="AG17" s="11">
        <f>IFERROR(INDEX(REPORT_DATA_BY_ZONE!$A:$AG,$W17,MATCH(AG$15,REPORT_DATA_BY_ZONE!$A$1:$AG$1,0)), "")</f>
        <v>35</v>
      </c>
      <c r="AH17" s="11">
        <f>IFERROR(INDEX(REPORT_DATA_BY_ZONE!$A:$AG,$W17,MATCH(AH$15,REPORT_DATA_BY_ZONE!$A$1:$AG$1,0)), "")</f>
        <v>47</v>
      </c>
      <c r="AI17" s="11">
        <f>IFERROR(INDEX(REPORT_DATA_BY_ZONE!$A:$AG,$W17,MATCH(AI$15,REPORT_DATA_BY_ZONE!$A$1:$AG$1,0)), "")</f>
        <v>26</v>
      </c>
      <c r="AJ17" s="11">
        <f>IFERROR(INDEX(REPORT_DATA_BY_ZONE!$A:$AG,$W17,MATCH(AJ$15,REPORT_DATA_BY_ZONE!$A$1:$AG$1,0)), "")</f>
        <v>1</v>
      </c>
      <c r="AK17" s="11">
        <f>IFERROR(INDEX(REPORT_DATA_BY_ZONE!$A:$AG,$W17,MATCH(AK$15,REPORT_DATA_BY_ZONE!$A$1:$AG$1,0)), "")</f>
        <v>19</v>
      </c>
      <c r="AL17" s="11">
        <f>IFERROR(INDEX(REPORT_DATA_BY_ZONE!$A:$AG,$W17,MATCH(AL$15,REPORT_DATA_BY_ZONE!$A$1:$AG$1,0)), "")</f>
        <v>2</v>
      </c>
      <c r="AM17" s="11">
        <f>IFERROR(INDEX(REPORT_DATA_BY_ZONE!$A:$AG,$W17,MATCH(AM$15,REPORT_DATA_BY_ZONE!$A$1:$AG$1,0)), "")</f>
        <v>0</v>
      </c>
    </row>
    <row r="18" spans="20:39">
      <c r="T18" s="40" t="s">
        <v>51</v>
      </c>
      <c r="U18" s="79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2</v>
      </c>
      <c r="Z18" s="11">
        <f>IFERROR(INDEX(REPORT_DATA_BY_ZONE!$A:$AG,$W18,MATCH(Z$15,REPORT_DATA_BY_ZONE!$A$1:$AG$1,0)), "")</f>
        <v>15</v>
      </c>
      <c r="AA18" s="11">
        <f>IFERROR(INDEX(REPORT_DATA_BY_ZONE!$A:$AG,$W18,MATCH(AA$15,REPORT_DATA_BY_ZONE!$A$1:$AG$1,0)), "")</f>
        <v>19</v>
      </c>
      <c r="AB18" s="11">
        <f>IFERROR(INDEX(REPORT_DATA_BY_ZONE!$A:$AG,$W18,MATCH(AB$15,REPORT_DATA_BY_ZONE!$A$1:$AG$1,0)), "")</f>
        <v>1</v>
      </c>
      <c r="AC18" s="11">
        <f>IFERROR(INDEX(REPORT_DATA_BY_ZONE!$A:$AG,$W18,MATCH(AC$15,REPORT_DATA_BY_ZONE!$A$1:$AG$1,0)), "")</f>
        <v>1</v>
      </c>
      <c r="AD18" s="11">
        <f>IFERROR(INDEX(REPORT_DATA_BY_ZONE!$A:$AG,$W18,MATCH(AD$15,REPORT_DATA_BY_ZONE!$A$1:$AG$1,0)), "")</f>
        <v>1</v>
      </c>
      <c r="AE18" s="11">
        <f>IFERROR(INDEX(REPORT_DATA_BY_ZONE!$A:$AG,$W18,MATCH(AE$15,REPORT_DATA_BY_ZONE!$A$1:$AG$1,0)), "")</f>
        <v>40</v>
      </c>
      <c r="AF18" s="11">
        <f>IFERROR(INDEX(REPORT_DATA_BY_ZONE!$A:$AG,$W18,MATCH(AF$15,REPORT_DATA_BY_ZONE!$A$1:$AG$1,0)), "")</f>
        <v>6</v>
      </c>
      <c r="AG18" s="11">
        <f>IFERROR(INDEX(REPORT_DATA_BY_ZONE!$A:$AG,$W18,MATCH(AG$15,REPORT_DATA_BY_ZONE!$A$1:$AG$1,0)), "")</f>
        <v>33</v>
      </c>
      <c r="AH18" s="11">
        <f>IFERROR(INDEX(REPORT_DATA_BY_ZONE!$A:$AG,$W18,MATCH(AH$15,REPORT_DATA_BY_ZONE!$A$1:$AG$1,0)), "")</f>
        <v>81</v>
      </c>
      <c r="AI18" s="11">
        <f>IFERROR(INDEX(REPORT_DATA_BY_ZONE!$A:$AG,$W18,MATCH(AI$15,REPORT_DATA_BY_ZONE!$A$1:$AG$1,0)), "")</f>
        <v>21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19</v>
      </c>
      <c r="AL18" s="11">
        <f>IFERROR(INDEX(REPORT_DATA_BY_ZONE!$A:$AG,$W18,MATCH(AL$15,REPORT_DATA_BY_ZONE!$A$1:$AG$1,0)), "")</f>
        <v>5</v>
      </c>
      <c r="AM18" s="11">
        <f>IFERROR(INDEX(REPORT_DATA_BY_ZONE!$A:$AG,$W18,MATCH(AM$15,REPORT_DATA_BY_ZONE!$A$1:$AG$1,0)), "")</f>
        <v>0</v>
      </c>
    </row>
    <row r="19" spans="20:39">
      <c r="T19" s="40" t="s">
        <v>50</v>
      </c>
      <c r="U19" s="79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1</v>
      </c>
      <c r="Y19" s="11">
        <f>IFERROR(INDEX(REPORT_DATA_BY_ZONE!$A:$AG,$W19,MATCH(Y$15,REPORT_DATA_BY_ZONE!$A$1:$AG$1,0)), "")</f>
        <v>1</v>
      </c>
      <c r="Z19" s="11">
        <f>IFERROR(INDEX(REPORT_DATA_BY_ZONE!$A:$AG,$W19,MATCH(Z$15,REPORT_DATA_BY_ZONE!$A$1:$AG$1,0)), "")</f>
        <v>7</v>
      </c>
      <c r="AA19" s="11">
        <f>IFERROR(INDEX(REPORT_DATA_BY_ZONE!$A:$AG,$W19,MATCH(AA$15,REPORT_DATA_BY_ZONE!$A$1:$AG$1,0)), "")</f>
        <v>8</v>
      </c>
      <c r="AB19" s="11">
        <f>IFERROR(INDEX(REPORT_DATA_BY_ZONE!$A:$AG,$W19,MATCH(AB$15,REPORT_DATA_BY_ZONE!$A$1:$AG$1,0)), "")</f>
        <v>0</v>
      </c>
      <c r="AC19" s="11">
        <f>IFERROR(INDEX(REPORT_DATA_BY_ZONE!$A:$AG,$W19,MATCH(AC$15,REPORT_DATA_BY_ZONE!$A$1:$AG$1,0)), "")</f>
        <v>0</v>
      </c>
      <c r="AD19" s="11">
        <f>IFERROR(INDEX(REPORT_DATA_BY_ZONE!$A:$AG,$W19,MATCH(AD$15,REPORT_DATA_BY_ZONE!$A$1:$AG$1,0)), "")</f>
        <v>0</v>
      </c>
      <c r="AE19" s="11">
        <f>IFERROR(INDEX(REPORT_DATA_BY_ZONE!$A:$AG,$W19,MATCH(AE$15,REPORT_DATA_BY_ZONE!$A$1:$AG$1,0)), "")</f>
        <v>22</v>
      </c>
      <c r="AF19" s="11">
        <f>IFERROR(INDEX(REPORT_DATA_BY_ZONE!$A:$AG,$W19,MATCH(AF$15,REPORT_DATA_BY_ZONE!$A$1:$AG$1,0)), "")</f>
        <v>6</v>
      </c>
      <c r="AG19" s="11">
        <f>IFERROR(INDEX(REPORT_DATA_BY_ZONE!$A:$AG,$W19,MATCH(AG$15,REPORT_DATA_BY_ZONE!$A$1:$AG$1,0)), "")</f>
        <v>42</v>
      </c>
      <c r="AH19" s="11">
        <f>IFERROR(INDEX(REPORT_DATA_BY_ZONE!$A:$AG,$W19,MATCH(AH$15,REPORT_DATA_BY_ZONE!$A$1:$AG$1,0)), "")</f>
        <v>80</v>
      </c>
      <c r="AI19" s="11">
        <f>IFERROR(INDEX(REPORT_DATA_BY_ZONE!$A:$AG,$W19,MATCH(AI$15,REPORT_DATA_BY_ZONE!$A$1:$AG$1,0)), "")</f>
        <v>23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26</v>
      </c>
      <c r="AL19" s="11">
        <f>IFERROR(INDEX(REPORT_DATA_BY_ZONE!$A:$AG,$W19,MATCH(AL$15,REPORT_DATA_BY_ZONE!$A$1:$AG$1,0)), "")</f>
        <v>6</v>
      </c>
      <c r="AM19" s="11">
        <f>IFERROR(INDEX(REPORT_DATA_BY_ZONE!$A:$AG,$W19,MATCH(AM$15,REPORT_DATA_BY_ZONE!$A$1:$AG$1,0)), "")</f>
        <v>0</v>
      </c>
    </row>
    <row r="20" spans="20:39">
      <c r="T20" s="40" t="s">
        <v>49</v>
      </c>
      <c r="U20" s="79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1</v>
      </c>
      <c r="Y20" s="11">
        <f>IFERROR(INDEX(REPORT_DATA_BY_ZONE!$A:$AG,$W20,MATCH(Y$15,REPORT_DATA_BY_ZONE!$A$1:$AG$1,0)), "")</f>
        <v>3</v>
      </c>
      <c r="Z20" s="11">
        <f>IFERROR(INDEX(REPORT_DATA_BY_ZONE!$A:$AG,$W20,MATCH(Z$15,REPORT_DATA_BY_ZONE!$A$1:$AG$1,0)), "")</f>
        <v>18</v>
      </c>
      <c r="AA20" s="11">
        <f>IFERROR(INDEX(REPORT_DATA_BY_ZONE!$A:$AG,$W20,MATCH(AA$15,REPORT_DATA_BY_ZONE!$A$1:$AG$1,0)), "")</f>
        <v>22</v>
      </c>
      <c r="AB20" s="11">
        <f>IFERROR(INDEX(REPORT_DATA_BY_ZONE!$A:$AG,$W20,MATCH(AB$15,REPORT_DATA_BY_ZONE!$A$1:$AG$1,0)), "")</f>
        <v>0</v>
      </c>
      <c r="AC20" s="11">
        <f>IFERROR(INDEX(REPORT_DATA_BY_ZONE!$A:$AG,$W20,MATCH(AC$15,REPORT_DATA_BY_ZONE!$A$1:$AG$1,0)), "")</f>
        <v>0</v>
      </c>
      <c r="AD20" s="11">
        <f>IFERROR(INDEX(REPORT_DATA_BY_ZONE!$A:$AG,$W20,MATCH(AD$15,REPORT_DATA_BY_ZONE!$A$1:$AG$1,0)), "")</f>
        <v>0</v>
      </c>
      <c r="AE20" s="11">
        <f>IFERROR(INDEX(REPORT_DATA_BY_ZONE!$A:$AG,$W20,MATCH(AE$15,REPORT_DATA_BY_ZONE!$A$1:$AG$1,0)), "")</f>
        <v>51</v>
      </c>
      <c r="AF20" s="11">
        <f>IFERROR(INDEX(REPORT_DATA_BY_ZONE!$A:$AG,$W20,MATCH(AF$15,REPORT_DATA_BY_ZONE!$A$1:$AG$1,0)), "")</f>
        <v>12</v>
      </c>
      <c r="AG20" s="11">
        <f>IFERROR(INDEX(REPORT_DATA_BY_ZONE!$A:$AG,$W20,MATCH(AG$15,REPORT_DATA_BY_ZONE!$A$1:$AG$1,0)), "")</f>
        <v>58</v>
      </c>
      <c r="AH20" s="11">
        <f>IFERROR(INDEX(REPORT_DATA_BY_ZONE!$A:$AG,$W20,MATCH(AH$15,REPORT_DATA_BY_ZONE!$A$1:$AG$1,0)), "")</f>
        <v>126</v>
      </c>
      <c r="AI20" s="11">
        <f>IFERROR(INDEX(REPORT_DATA_BY_ZONE!$A:$AG,$W20,MATCH(AI$15,REPORT_DATA_BY_ZONE!$A$1:$AG$1,0)), "")</f>
        <v>51</v>
      </c>
      <c r="AJ20" s="11">
        <f>IFERROR(INDEX(REPORT_DATA_BY_ZONE!$A:$AG,$W20,MATCH(AJ$15,REPORT_DATA_BY_ZONE!$A$1:$AG$1,0)), "")</f>
        <v>0</v>
      </c>
      <c r="AK20" s="11">
        <f>IFERROR(INDEX(REPORT_DATA_BY_ZONE!$A:$AG,$W20,MATCH(AK$15,REPORT_DATA_BY_ZONE!$A$1:$AG$1,0)), "")</f>
        <v>44</v>
      </c>
      <c r="AL20" s="11">
        <f>IFERROR(INDEX(REPORT_DATA_BY_ZONE!$A:$AG,$W20,MATCH(AL$15,REPORT_DATA_BY_ZONE!$A$1:$AG$1,0)), "")</f>
        <v>13</v>
      </c>
      <c r="AM20" s="11">
        <f>IFERROR(INDEX(REPORT_DATA_BY_ZONE!$A:$AG,$W20,MATCH(AM$15,REPORT_DATA_BY_ZONE!$A$1:$AG$1,0)), "")</f>
        <v>0</v>
      </c>
    </row>
    <row r="21" spans="20:39">
      <c r="T21" s="40" t="s">
        <v>58</v>
      </c>
      <c r="U21" s="79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1</v>
      </c>
      <c r="Z21" s="11">
        <f>IFERROR(INDEX(REPORT_DATA_BY_ZONE!$A:$AG,$W21,MATCH(Z$15,REPORT_DATA_BY_ZONE!$A$1:$AG$1,0)), "")</f>
        <v>13</v>
      </c>
      <c r="AA21" s="11">
        <f>IFERROR(INDEX(REPORT_DATA_BY_ZONE!$A:$AG,$W21,MATCH(AA$15,REPORT_DATA_BY_ZONE!$A$1:$AG$1,0)), "")</f>
        <v>25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>
        <f>IFERROR(INDEX(REPORT_DATA_BY_ZONE!$A:$AG,$W21,MATCH(AD$15,REPORT_DATA_BY_ZONE!$A$1:$AG$1,0)), "")</f>
        <v>0</v>
      </c>
      <c r="AE21" s="11">
        <f>IFERROR(INDEX(REPORT_DATA_BY_ZONE!$A:$AG,$W21,MATCH(AE$15,REPORT_DATA_BY_ZONE!$A$1:$AG$1,0)), "")</f>
        <v>51</v>
      </c>
      <c r="AF21" s="11">
        <f>IFERROR(INDEX(REPORT_DATA_BY_ZONE!$A:$AG,$W21,MATCH(AF$15,REPORT_DATA_BY_ZONE!$A$1:$AG$1,0)), "")</f>
        <v>14</v>
      </c>
      <c r="AG21" s="11">
        <f>IFERROR(INDEX(REPORT_DATA_BY_ZONE!$A:$AG,$W21,MATCH(AG$15,REPORT_DATA_BY_ZONE!$A$1:$AG$1,0)), "")</f>
        <v>79</v>
      </c>
      <c r="AH21" s="11">
        <f>IFERROR(INDEX(REPORT_DATA_BY_ZONE!$A:$AG,$W21,MATCH(AH$15,REPORT_DATA_BY_ZONE!$A$1:$AG$1,0)), "")</f>
        <v>139</v>
      </c>
      <c r="AI21" s="11">
        <f>IFERROR(INDEX(REPORT_DATA_BY_ZONE!$A:$AG,$W21,MATCH(AI$15,REPORT_DATA_BY_ZONE!$A$1:$AG$1,0)), "")</f>
        <v>64</v>
      </c>
      <c r="AJ21" s="11">
        <f>IFERROR(INDEX(REPORT_DATA_BY_ZONE!$A:$AG,$W21,MATCH(AJ$15,REPORT_DATA_BY_ZONE!$A$1:$AG$1,0)), "")</f>
        <v>2</v>
      </c>
      <c r="AK21" s="11">
        <f>IFERROR(INDEX(REPORT_DATA_BY_ZONE!$A:$AG,$W21,MATCH(AK$15,REPORT_DATA_BY_ZONE!$A$1:$AG$1,0)), "")</f>
        <v>36</v>
      </c>
      <c r="AL21" s="11">
        <f>IFERROR(INDEX(REPORT_DATA_BY_ZONE!$A:$AG,$W21,MATCH(AL$15,REPORT_DATA_BY_ZONE!$A$1:$AG$1,0)), "")</f>
        <v>3</v>
      </c>
      <c r="AM21" s="11">
        <f>IFERROR(INDEX(REPORT_DATA_BY_ZONE!$A:$AG,$W21,MATCH(AM$15,REPORT_DATA_BY_ZONE!$A$1:$AG$1,0)), "")</f>
        <v>5</v>
      </c>
    </row>
    <row r="22" spans="20:39">
      <c r="T22" s="40" t="s">
        <v>54</v>
      </c>
      <c r="U22" s="79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2</v>
      </c>
      <c r="Y22" s="11">
        <f>IFERROR(INDEX(REPORT_DATA_BY_ZONE!$A:$AG,$W22,MATCH(Y$15,REPORT_DATA_BY_ZONE!$A$1:$AG$1,0)), "")</f>
        <v>3</v>
      </c>
      <c r="Z22" s="11">
        <f>IFERROR(INDEX(REPORT_DATA_BY_ZONE!$A:$AG,$W22,MATCH(Z$15,REPORT_DATA_BY_ZONE!$A$1:$AG$1,0)), "")</f>
        <v>4</v>
      </c>
      <c r="AA22" s="11">
        <f>IFERROR(INDEX(REPORT_DATA_BY_ZONE!$A:$AG,$W22,MATCH(AA$15,REPORT_DATA_BY_ZONE!$A$1:$AG$1,0)), "")</f>
        <v>10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>
        <f>IFERROR(INDEX(REPORT_DATA_BY_ZONE!$A:$AG,$W22,MATCH(AD$15,REPORT_DATA_BY_ZONE!$A$1:$AG$1,0)), "")</f>
        <v>0</v>
      </c>
      <c r="AE22" s="11">
        <f>IFERROR(INDEX(REPORT_DATA_BY_ZONE!$A:$AG,$W22,MATCH(AE$15,REPORT_DATA_BY_ZONE!$A$1:$AG$1,0)), "")</f>
        <v>31</v>
      </c>
      <c r="AF22" s="11">
        <f>IFERROR(INDEX(REPORT_DATA_BY_ZONE!$A:$AG,$W22,MATCH(AF$15,REPORT_DATA_BY_ZONE!$A$1:$AG$1,0)), "")</f>
        <v>5</v>
      </c>
      <c r="AG22" s="11">
        <f>IFERROR(INDEX(REPORT_DATA_BY_ZONE!$A:$AG,$W22,MATCH(AG$15,REPORT_DATA_BY_ZONE!$A$1:$AG$1,0)), "")</f>
        <v>46</v>
      </c>
      <c r="AH22" s="11">
        <f>IFERROR(INDEX(REPORT_DATA_BY_ZONE!$A:$AG,$W22,MATCH(AH$15,REPORT_DATA_BY_ZONE!$A$1:$AG$1,0)), "")</f>
        <v>55</v>
      </c>
      <c r="AI22" s="11">
        <f>IFERROR(INDEX(REPORT_DATA_BY_ZONE!$A:$AG,$W22,MATCH(AI$15,REPORT_DATA_BY_ZONE!$A$1:$AG$1,0)), "")</f>
        <v>21</v>
      </c>
      <c r="AJ22" s="11">
        <f>IFERROR(INDEX(REPORT_DATA_BY_ZONE!$A:$AG,$W22,MATCH(AJ$15,REPORT_DATA_BY_ZONE!$A$1:$AG$1,0)), "")</f>
        <v>2</v>
      </c>
      <c r="AK22" s="11">
        <f>IFERROR(INDEX(REPORT_DATA_BY_ZONE!$A:$AG,$W22,MATCH(AK$15,REPORT_DATA_BY_ZONE!$A$1:$AG$1,0)), "")</f>
        <v>24</v>
      </c>
      <c r="AL22" s="11">
        <f>IFERROR(INDEX(REPORT_DATA_BY_ZONE!$A:$AG,$W22,MATCH(AL$15,REPORT_DATA_BY_ZONE!$A$1:$AG$1,0)), "")</f>
        <v>6</v>
      </c>
      <c r="AM22" s="11">
        <f>IFERROR(INDEX(REPORT_DATA_BY_ZONE!$A:$AG,$W22,MATCH(AM$15,REPORT_DATA_BY_ZONE!$A$1:$AG$1,0)), "")</f>
        <v>0</v>
      </c>
    </row>
    <row r="23" spans="20:39">
      <c r="T23" s="40" t="s">
        <v>57</v>
      </c>
      <c r="U23" s="79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1</v>
      </c>
      <c r="Z23" s="11">
        <f>IFERROR(INDEX(REPORT_DATA_BY_ZONE!$A:$AG,$W23,MATCH(Z$15,REPORT_DATA_BY_ZONE!$A$1:$AG$1,0)), "")</f>
        <v>25</v>
      </c>
      <c r="AA23" s="11">
        <f>IFERROR(INDEX(REPORT_DATA_BY_ZONE!$A:$AG,$W23,MATCH(AA$15,REPORT_DATA_BY_ZONE!$A$1:$AG$1,0)), "")</f>
        <v>34</v>
      </c>
      <c r="AB23" s="11">
        <f>IFERROR(INDEX(REPORT_DATA_BY_ZONE!$A:$AG,$W23,MATCH(AB$15,REPORT_DATA_BY_ZONE!$A$1:$AG$1,0)), "")</f>
        <v>0</v>
      </c>
      <c r="AC23" s="11">
        <f>IFERROR(INDEX(REPORT_DATA_BY_ZONE!$A:$AG,$W23,MATCH(AC$15,REPORT_DATA_BY_ZONE!$A$1:$AG$1,0)), "")</f>
        <v>0</v>
      </c>
      <c r="AD23" s="11">
        <f>IFERROR(INDEX(REPORT_DATA_BY_ZONE!$A:$AG,$W23,MATCH(AD$15,REPORT_DATA_BY_ZONE!$A$1:$AG$1,0)), "")</f>
        <v>0</v>
      </c>
      <c r="AE23" s="11">
        <f>IFERROR(INDEX(REPORT_DATA_BY_ZONE!$A:$AG,$W23,MATCH(AE$15,REPORT_DATA_BY_ZONE!$A$1:$AG$1,0)), "")</f>
        <v>81</v>
      </c>
      <c r="AF23" s="11">
        <f>IFERROR(INDEX(REPORT_DATA_BY_ZONE!$A:$AG,$W23,MATCH(AF$15,REPORT_DATA_BY_ZONE!$A$1:$AG$1,0)), "")</f>
        <v>17</v>
      </c>
      <c r="AG23" s="11">
        <f>IFERROR(INDEX(REPORT_DATA_BY_ZONE!$A:$AG,$W23,MATCH(AG$15,REPORT_DATA_BY_ZONE!$A$1:$AG$1,0)), "")</f>
        <v>87</v>
      </c>
      <c r="AH23" s="11">
        <f>IFERROR(INDEX(REPORT_DATA_BY_ZONE!$A:$AG,$W23,MATCH(AH$15,REPORT_DATA_BY_ZONE!$A$1:$AG$1,0)), "")</f>
        <v>130</v>
      </c>
      <c r="AI23" s="11">
        <f>IFERROR(INDEX(REPORT_DATA_BY_ZONE!$A:$AG,$W23,MATCH(AI$15,REPORT_DATA_BY_ZONE!$A$1:$AG$1,0)), "")</f>
        <v>71</v>
      </c>
      <c r="AJ23" s="11">
        <f>IFERROR(INDEX(REPORT_DATA_BY_ZONE!$A:$AG,$W23,MATCH(AJ$15,REPORT_DATA_BY_ZONE!$A$1:$AG$1,0)), "")</f>
        <v>0</v>
      </c>
      <c r="AK23" s="11">
        <f>IFERROR(INDEX(REPORT_DATA_BY_ZONE!$A:$AG,$W23,MATCH(AK$15,REPORT_DATA_BY_ZONE!$A$1:$AG$1,0)), "")</f>
        <v>43</v>
      </c>
      <c r="AL23" s="11">
        <f>IFERROR(INDEX(REPORT_DATA_BY_ZONE!$A:$AG,$W23,MATCH(AL$15,REPORT_DATA_BY_ZONE!$A$1:$AG$1,0)), "")</f>
        <v>13</v>
      </c>
      <c r="AM23" s="11">
        <f>IFERROR(INDEX(REPORT_DATA_BY_ZONE!$A:$AG,$W23,MATCH(AM$15,REPORT_DATA_BY_ZONE!$A$1:$AG$1,0)), "")</f>
        <v>0</v>
      </c>
    </row>
    <row r="24" spans="20:39">
      <c r="T24" s="40" t="s">
        <v>56</v>
      </c>
      <c r="U24" s="79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1</v>
      </c>
      <c r="Y24" s="11">
        <f>IFERROR(INDEX(REPORT_DATA_BY_ZONE!$A:$AG,$W24,MATCH(Y$15,REPORT_DATA_BY_ZONE!$A$1:$AG$1,0)), "")</f>
        <v>3</v>
      </c>
      <c r="Z24" s="11">
        <f>IFERROR(INDEX(REPORT_DATA_BY_ZONE!$A:$AG,$W24,MATCH(Z$15,REPORT_DATA_BY_ZONE!$A$1:$AG$1,0)), "")</f>
        <v>17</v>
      </c>
      <c r="AA24" s="11">
        <f>IFERROR(INDEX(REPORT_DATA_BY_ZONE!$A:$AG,$W24,MATCH(AA$15,REPORT_DATA_BY_ZONE!$A$1:$AG$1,0)), "")</f>
        <v>26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>
        <f>IFERROR(INDEX(REPORT_DATA_BY_ZONE!$A:$AG,$W24,MATCH(AD$15,REPORT_DATA_BY_ZONE!$A$1:$AG$1,0)), "")</f>
        <v>0</v>
      </c>
      <c r="AE24" s="11">
        <f>IFERROR(INDEX(REPORT_DATA_BY_ZONE!$A:$AG,$W24,MATCH(AE$15,REPORT_DATA_BY_ZONE!$A$1:$AG$1,0)), "")</f>
        <v>58</v>
      </c>
      <c r="AF24" s="11">
        <f>IFERROR(INDEX(REPORT_DATA_BY_ZONE!$A:$AG,$W24,MATCH(AF$15,REPORT_DATA_BY_ZONE!$A$1:$AG$1,0)), "")</f>
        <v>13</v>
      </c>
      <c r="AG24" s="11">
        <f>IFERROR(INDEX(REPORT_DATA_BY_ZONE!$A:$AG,$W24,MATCH(AG$15,REPORT_DATA_BY_ZONE!$A$1:$AG$1,0)), "")</f>
        <v>71</v>
      </c>
      <c r="AH24" s="11">
        <f>IFERROR(INDEX(REPORT_DATA_BY_ZONE!$A:$AG,$W24,MATCH(AH$15,REPORT_DATA_BY_ZONE!$A$1:$AG$1,0)), "")</f>
        <v>118</v>
      </c>
      <c r="AI24" s="11">
        <f>IFERROR(INDEX(REPORT_DATA_BY_ZONE!$A:$AG,$W24,MATCH(AI$15,REPORT_DATA_BY_ZONE!$A$1:$AG$1,0)), "")</f>
        <v>43</v>
      </c>
      <c r="AJ24" s="11">
        <f>IFERROR(INDEX(REPORT_DATA_BY_ZONE!$A:$AG,$W24,MATCH(AJ$15,REPORT_DATA_BY_ZONE!$A$1:$AG$1,0)), "")</f>
        <v>1</v>
      </c>
      <c r="AK24" s="11">
        <f>IFERROR(INDEX(REPORT_DATA_BY_ZONE!$A:$AG,$W24,MATCH(AK$15,REPORT_DATA_BY_ZONE!$A$1:$AG$1,0)), "")</f>
        <v>52</v>
      </c>
      <c r="AL24" s="11">
        <f>IFERROR(INDEX(REPORT_DATA_BY_ZONE!$A:$AG,$W24,MATCH(AL$15,REPORT_DATA_BY_ZONE!$A$1:$AG$1,0)), "")</f>
        <v>16</v>
      </c>
      <c r="AM24" s="11">
        <f>IFERROR(INDEX(REPORT_DATA_BY_ZONE!$A:$AG,$W24,MATCH(AM$15,REPORT_DATA_BY_ZONE!$A$1:$AG$1,0)), "")</f>
        <v>0</v>
      </c>
    </row>
    <row r="25" spans="20:39">
      <c r="T25" s="40" t="s">
        <v>55</v>
      </c>
      <c r="U25" s="79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0</v>
      </c>
      <c r="Y25" s="11">
        <f>IFERROR(INDEX(REPORT_DATA_BY_ZONE!$A:$AG,$W25,MATCH(Y$15,REPORT_DATA_BY_ZONE!$A$1:$AG$1,0)), "")</f>
        <v>2</v>
      </c>
      <c r="Z25" s="11">
        <f>IFERROR(INDEX(REPORT_DATA_BY_ZONE!$A:$AG,$W25,MATCH(Z$15,REPORT_DATA_BY_ZONE!$A$1:$AG$1,0)), "")</f>
        <v>18</v>
      </c>
      <c r="AA25" s="11">
        <f>IFERROR(INDEX(REPORT_DATA_BY_ZONE!$A:$AG,$W25,MATCH(AA$15,REPORT_DATA_BY_ZONE!$A$1:$AG$1,0)), "")</f>
        <v>40</v>
      </c>
      <c r="AB25" s="11">
        <f>IFERROR(INDEX(REPORT_DATA_BY_ZONE!$A:$AG,$W25,MATCH(AB$15,REPORT_DATA_BY_ZONE!$A$1:$AG$1,0)), "")</f>
        <v>0</v>
      </c>
      <c r="AC25" s="11">
        <f>IFERROR(INDEX(REPORT_DATA_BY_ZONE!$A:$AG,$W25,MATCH(AC$15,REPORT_DATA_BY_ZONE!$A$1:$AG$1,0)), "")</f>
        <v>1</v>
      </c>
      <c r="AD25" s="11">
        <f>IFERROR(INDEX(REPORT_DATA_BY_ZONE!$A:$AG,$W25,MATCH(AD$15,REPORT_DATA_BY_ZONE!$A$1:$AG$1,0)), "")</f>
        <v>0</v>
      </c>
      <c r="AE25" s="11">
        <f>IFERROR(INDEX(REPORT_DATA_BY_ZONE!$A:$AG,$W25,MATCH(AE$15,REPORT_DATA_BY_ZONE!$A$1:$AG$1,0)), "")</f>
        <v>70</v>
      </c>
      <c r="AF25" s="11">
        <f>IFERROR(INDEX(REPORT_DATA_BY_ZONE!$A:$AG,$W25,MATCH(AF$15,REPORT_DATA_BY_ZONE!$A$1:$AG$1,0)), "")</f>
        <v>24</v>
      </c>
      <c r="AG25" s="11">
        <f>IFERROR(INDEX(REPORT_DATA_BY_ZONE!$A:$AG,$W25,MATCH(AG$15,REPORT_DATA_BY_ZONE!$A$1:$AG$1,0)), "")</f>
        <v>92</v>
      </c>
      <c r="AH25" s="11">
        <f>IFERROR(INDEX(REPORT_DATA_BY_ZONE!$A:$AG,$W25,MATCH(AH$15,REPORT_DATA_BY_ZONE!$A$1:$AG$1,0)), "")</f>
        <v>163</v>
      </c>
      <c r="AI25" s="11">
        <f>IFERROR(INDEX(REPORT_DATA_BY_ZONE!$A:$AG,$W25,MATCH(AI$15,REPORT_DATA_BY_ZONE!$A$1:$AG$1,0)), "")</f>
        <v>68</v>
      </c>
      <c r="AJ25" s="11">
        <f>IFERROR(INDEX(REPORT_DATA_BY_ZONE!$A:$AG,$W25,MATCH(AJ$15,REPORT_DATA_BY_ZONE!$A$1:$AG$1,0)), "")</f>
        <v>0</v>
      </c>
      <c r="AK25" s="11">
        <f>IFERROR(INDEX(REPORT_DATA_BY_ZONE!$A:$AG,$W25,MATCH(AK$15,REPORT_DATA_BY_ZONE!$A$1:$AG$1,0)), "")</f>
        <v>49</v>
      </c>
      <c r="AL25" s="11">
        <f>IFERROR(INDEX(REPORT_DATA_BY_ZONE!$A:$AG,$W25,MATCH(AL$15,REPORT_DATA_BY_ZONE!$A$1:$AG$1,0)), "")</f>
        <v>11</v>
      </c>
      <c r="AM25" s="11">
        <f>IFERROR(INDEX(REPORT_DATA_BY_ZONE!$A:$AG,$W25,MATCH(AM$15,REPORT_DATA_BY_ZONE!$A$1:$AG$1,0)), "")</f>
        <v>1</v>
      </c>
    </row>
    <row r="26" spans="20:39">
      <c r="T26" s="40" t="s">
        <v>48</v>
      </c>
      <c r="U26" s="79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3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15</v>
      </c>
      <c r="AA26" s="11">
        <f>IFERROR(INDEX(REPORT_DATA_BY_ZONE!$A:$AG,$W26,MATCH(AA$15,REPORT_DATA_BY_ZONE!$A$1:$AG$1,0)), "")</f>
        <v>32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1</v>
      </c>
      <c r="AD26" s="11">
        <f>IFERROR(INDEX(REPORT_DATA_BY_ZONE!$A:$AG,$W26,MATCH(AD$15,REPORT_DATA_BY_ZONE!$A$1:$AG$1,0)), "")</f>
        <v>1</v>
      </c>
      <c r="AE26" s="11">
        <f>IFERROR(INDEX(REPORT_DATA_BY_ZONE!$A:$AG,$W26,MATCH(AE$15,REPORT_DATA_BY_ZONE!$A$1:$AG$1,0)), "")</f>
        <v>82</v>
      </c>
      <c r="AF26" s="11">
        <f>IFERROR(INDEX(REPORT_DATA_BY_ZONE!$A:$AG,$W26,MATCH(AF$15,REPORT_DATA_BY_ZONE!$A$1:$AG$1,0)), "")</f>
        <v>15</v>
      </c>
      <c r="AG26" s="11">
        <f>IFERROR(INDEX(REPORT_DATA_BY_ZONE!$A:$AG,$W26,MATCH(AG$15,REPORT_DATA_BY_ZONE!$A$1:$AG$1,0)), "")</f>
        <v>85</v>
      </c>
      <c r="AH26" s="11">
        <f>IFERROR(INDEX(REPORT_DATA_BY_ZONE!$A:$AG,$W26,MATCH(AH$15,REPORT_DATA_BY_ZONE!$A$1:$AG$1,0)), "")</f>
        <v>171</v>
      </c>
      <c r="AI26" s="11">
        <f>IFERROR(INDEX(REPORT_DATA_BY_ZONE!$A:$AG,$W26,MATCH(AI$15,REPORT_DATA_BY_ZONE!$A$1:$AG$1,0)), "")</f>
        <v>57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43</v>
      </c>
      <c r="AL26" s="11">
        <f>IFERROR(INDEX(REPORT_DATA_BY_ZONE!$A:$AG,$W26,MATCH(AL$15,REPORT_DATA_BY_ZONE!$A$1:$AG$1,0)), "")</f>
        <v>12</v>
      </c>
      <c r="AM26" s="11">
        <f>IFERROR(INDEX(REPORT_DATA_BY_ZONE!$A:$AG,$W26,MATCH(AM$15,REPORT_DATA_BY_ZONE!$A$1:$AG$1,0)), "")</f>
        <v>0</v>
      </c>
    </row>
    <row r="27" spans="20:39">
      <c r="T27" s="40" t="s">
        <v>47</v>
      </c>
      <c r="U27" s="74" t="s">
        <v>43</v>
      </c>
      <c r="V27" s="21" t="str">
        <f t="shared" ref="V27:V37" si="7">CONCATENATE(YEAR,":",MONTH,":2:7:", $T27)</f>
        <v>2016:2:2:7:OFFICE</v>
      </c>
      <c r="W27" s="14">
        <f>MATCH($V27,REPORT_DATA_BY_ZONE!$A:$A, 0)</f>
        <v>50</v>
      </c>
      <c r="X27" s="11">
        <f>IFERROR(INDEX(REPORT_DATA_BY_ZONE!$A:$AG,$W27,MATCH(X$15,REPORT_DATA_BY_ZONE!$A$1:$AG$1,0)), "")</f>
        <v>0</v>
      </c>
      <c r="Y27" s="11">
        <f>IFERROR(INDEX(REPORT_DATA_BY_ZONE!$A:$AG,$W27,MATCH(Y$15,REPORT_DATA_BY_ZONE!$A$1:$AG$1,0)), "")</f>
        <v>0</v>
      </c>
      <c r="Z27" s="11">
        <f>IFERROR(INDEX(REPORT_DATA_BY_ZONE!$A:$AG,$W27,MATCH(Z$15,REPORT_DATA_BY_ZONE!$A$1:$AG$1,0)), "")</f>
        <v>6</v>
      </c>
      <c r="AA27" s="11">
        <f>IFERROR(INDEX(REPORT_DATA_BY_ZONE!$A:$AG,$W27,MATCH(AA$15,REPORT_DATA_BY_ZONE!$A$1:$AG$1,0)), "")</f>
        <v>6</v>
      </c>
      <c r="AB27" s="11">
        <f>IFERROR(INDEX(REPORT_DATA_BY_ZONE!$A:$AG,$W27,MATCH(AB$15,REPORT_DATA_BY_ZONE!$A$1:$AG$1,0)), "")</f>
        <v>0</v>
      </c>
      <c r="AC27" s="11">
        <f>IFERROR(INDEX(REPORT_DATA_BY_ZONE!$A:$AG,$W27,MATCH(AC$15,REPORT_DATA_BY_ZONE!$A$1:$AG$1,0)), "")</f>
        <v>0</v>
      </c>
      <c r="AD27" s="11">
        <f>IFERROR(INDEX(REPORT_DATA_BY_ZONE!$A:$AG,$W27,MATCH(AD$15,REPORT_DATA_BY_ZONE!$A$1:$AG$1,0)), "")</f>
        <v>0</v>
      </c>
      <c r="AE27" s="11">
        <f>IFERROR(INDEX(REPORT_DATA_BY_ZONE!$A:$AG,$W27,MATCH(AE$15,REPORT_DATA_BY_ZONE!$A$1:$AG$1,0)), "")</f>
        <v>20</v>
      </c>
      <c r="AF27" s="11">
        <f>IFERROR(INDEX(REPORT_DATA_BY_ZONE!$A:$AG,$W27,MATCH(AF$15,REPORT_DATA_BY_ZONE!$A$1:$AG$1,0)), "")</f>
        <v>6</v>
      </c>
      <c r="AG27" s="11">
        <f>IFERROR(INDEX(REPORT_DATA_BY_ZONE!$A:$AG,$W27,MATCH(AG$15,REPORT_DATA_BY_ZONE!$A$1:$AG$1,0)), "")</f>
        <v>6</v>
      </c>
      <c r="AH27" s="11">
        <f>IFERROR(INDEX(REPORT_DATA_BY_ZONE!$A:$AG,$W27,MATCH(AH$15,REPORT_DATA_BY_ZONE!$A$1:$AG$1,0)), "")</f>
        <v>8</v>
      </c>
      <c r="AI27" s="11">
        <f>IFERROR(INDEX(REPORT_DATA_BY_ZONE!$A:$AG,$W27,MATCH(AI$15,REPORT_DATA_BY_ZONE!$A$1:$AG$1,0)), "")</f>
        <v>7</v>
      </c>
      <c r="AJ27" s="11">
        <f>IFERROR(INDEX(REPORT_DATA_BY_ZONE!$A:$AG,$W27,MATCH(AJ$15,REPORT_DATA_BY_ZONE!$A$1:$AG$1,0)), "")</f>
        <v>3</v>
      </c>
      <c r="AK27" s="11">
        <f>IFERROR(INDEX(REPORT_DATA_BY_ZONE!$A:$AG,$W27,MATCH(AK$15,REPORT_DATA_BY_ZONE!$A$1:$AG$1,0)), "")</f>
        <v>10</v>
      </c>
      <c r="AL27" s="11">
        <f>IFERROR(INDEX(REPORT_DATA_BY_ZONE!$A:$AG,$W27,MATCH(AL$15,REPORT_DATA_BY_ZONE!$A$1:$AG$1,0)), "")</f>
        <v>5</v>
      </c>
      <c r="AM27" s="11">
        <f>IFERROR(INDEX(REPORT_DATA_BY_ZONE!$A:$AG,$W27,MATCH(AM$15,REPORT_DATA_BY_ZONE!$A$1:$AG$1,0)), "")</f>
        <v>0</v>
      </c>
    </row>
    <row r="28" spans="20:39">
      <c r="T28" s="40" t="s">
        <v>53</v>
      </c>
      <c r="U28" s="74"/>
      <c r="V28" s="21" t="str">
        <f t="shared" si="7"/>
        <v>2016:2:2:7:HUALIAN</v>
      </c>
      <c r="W28" s="14">
        <f>MATCH($V28,REPORT_DATA_BY_ZONE!$A:$A, 0)</f>
        <v>48</v>
      </c>
      <c r="X28" s="11">
        <f>IFERROR(INDEX(REPORT_DATA_BY_ZONE!$A:$AG,$W28,MATCH(X$15,REPORT_DATA_BY_ZONE!$A$1:$AG$1,0)), "")</f>
        <v>1</v>
      </c>
      <c r="Y28" s="11">
        <f>IFERROR(INDEX(REPORT_DATA_BY_ZONE!$A:$AG,$W28,MATCH(Y$15,REPORT_DATA_BY_ZONE!$A$1:$AG$1,0)), "")</f>
        <v>2</v>
      </c>
      <c r="Z28" s="11">
        <f>IFERROR(INDEX(REPORT_DATA_BY_ZONE!$A:$AG,$W28,MATCH(Z$15,REPORT_DATA_BY_ZONE!$A$1:$AG$1,0)), "")</f>
        <v>13</v>
      </c>
      <c r="AA28" s="11">
        <f>IFERROR(INDEX(REPORT_DATA_BY_ZONE!$A:$AG,$W28,MATCH(AA$15,REPORT_DATA_BY_ZONE!$A$1:$AG$1,0)), "")</f>
        <v>14</v>
      </c>
      <c r="AB28" s="11">
        <f>IFERROR(INDEX(REPORT_DATA_BY_ZONE!$A:$AG,$W28,MATCH(AB$15,REPORT_DATA_BY_ZONE!$A$1:$AG$1,0)), "")</f>
        <v>2</v>
      </c>
      <c r="AC28" s="11">
        <f>IFERROR(INDEX(REPORT_DATA_BY_ZONE!$A:$AG,$W28,MATCH(AC$15,REPORT_DATA_BY_ZONE!$A$1:$AG$1,0)), "")</f>
        <v>0</v>
      </c>
      <c r="AD28" s="11">
        <f>IFERROR(INDEX(REPORT_DATA_BY_ZONE!$A:$AG,$W28,MATCH(AD$15,REPORT_DATA_BY_ZONE!$A$1:$AG$1,0)), "")</f>
        <v>0</v>
      </c>
      <c r="AE28" s="11">
        <f>IFERROR(INDEX(REPORT_DATA_BY_ZONE!$A:$AG,$W28,MATCH(AE$15,REPORT_DATA_BY_ZONE!$A$1:$AG$1,0)), "")</f>
        <v>37</v>
      </c>
      <c r="AF28" s="11">
        <f>IFERROR(INDEX(REPORT_DATA_BY_ZONE!$A:$AG,$W28,MATCH(AF$15,REPORT_DATA_BY_ZONE!$A$1:$AG$1,0)), "")</f>
        <v>12</v>
      </c>
      <c r="AG28" s="11">
        <f>IFERROR(INDEX(REPORT_DATA_BY_ZONE!$A:$AG,$W28,MATCH(AG$15,REPORT_DATA_BY_ZONE!$A$1:$AG$1,0)), "")</f>
        <v>37</v>
      </c>
      <c r="AH28" s="11">
        <f>IFERROR(INDEX(REPORT_DATA_BY_ZONE!$A:$AG,$W28,MATCH(AH$15,REPORT_DATA_BY_ZONE!$A$1:$AG$1,0)), "")</f>
        <v>52</v>
      </c>
      <c r="AI28" s="11">
        <f>IFERROR(INDEX(REPORT_DATA_BY_ZONE!$A:$AG,$W28,MATCH(AI$15,REPORT_DATA_BY_ZONE!$A$1:$AG$1,0)), "")</f>
        <v>24</v>
      </c>
      <c r="AJ28" s="11">
        <f>IFERROR(INDEX(REPORT_DATA_BY_ZONE!$A:$AG,$W28,MATCH(AJ$15,REPORT_DATA_BY_ZONE!$A$1:$AG$1,0)), "")</f>
        <v>4</v>
      </c>
      <c r="AK28" s="11">
        <f>IFERROR(INDEX(REPORT_DATA_BY_ZONE!$A:$AG,$W28,MATCH(AK$15,REPORT_DATA_BY_ZONE!$A$1:$AG$1,0)), "")</f>
        <v>20</v>
      </c>
      <c r="AL28" s="11">
        <f>IFERROR(INDEX(REPORT_DATA_BY_ZONE!$A:$AG,$W28,MATCH(AL$15,REPORT_DATA_BY_ZONE!$A$1:$AG$1,0)), "")</f>
        <v>9</v>
      </c>
      <c r="AM28" s="11">
        <f>IFERROR(INDEX(REPORT_DATA_BY_ZONE!$A:$AG,$W28,MATCH(AM$15,REPORT_DATA_BY_ZONE!$A$1:$AG$1,0)), "")</f>
        <v>0</v>
      </c>
    </row>
    <row r="29" spans="20:39">
      <c r="T29" s="40" t="s">
        <v>51</v>
      </c>
      <c r="U29" s="74"/>
      <c r="V29" s="21" t="str">
        <f t="shared" si="7"/>
        <v>2016:2:2:7:TAIDONG</v>
      </c>
      <c r="W29" s="14">
        <f>MATCH($V29,REPORT_DATA_BY_ZONE!$A:$A, 0)</f>
        <v>52</v>
      </c>
      <c r="X29" s="11">
        <f>IFERROR(INDEX(REPORT_DATA_BY_ZONE!$A:$AG,$W29,MATCH(X$15,REPORT_DATA_BY_ZONE!$A$1:$AG$1,0)), "")</f>
        <v>2</v>
      </c>
      <c r="Y29" s="11">
        <f>IFERROR(INDEX(REPORT_DATA_BY_ZONE!$A:$AG,$W29,MATCH(Y$15,REPORT_DATA_BY_ZONE!$A$1:$AG$1,0)), "")</f>
        <v>2</v>
      </c>
      <c r="Z29" s="11">
        <f>IFERROR(INDEX(REPORT_DATA_BY_ZONE!$A:$AG,$W29,MATCH(Z$15,REPORT_DATA_BY_ZONE!$A$1:$AG$1,0)), "")</f>
        <v>13</v>
      </c>
      <c r="AA29" s="11">
        <f>IFERROR(INDEX(REPORT_DATA_BY_ZONE!$A:$AG,$W29,MATCH(AA$15,REPORT_DATA_BY_ZONE!$A$1:$AG$1,0)), "")</f>
        <v>18</v>
      </c>
      <c r="AB29" s="11">
        <f>IFERROR(INDEX(REPORT_DATA_BY_ZONE!$A:$AG,$W29,MATCH(AB$15,REPORT_DATA_BY_ZONE!$A$1:$AG$1,0)), "")</f>
        <v>2</v>
      </c>
      <c r="AC29" s="11">
        <f>IFERROR(INDEX(REPORT_DATA_BY_ZONE!$A:$AG,$W29,MATCH(AC$15,REPORT_DATA_BY_ZONE!$A$1:$AG$1,0)), "")</f>
        <v>0</v>
      </c>
      <c r="AD29" s="11">
        <f>IFERROR(INDEX(REPORT_DATA_BY_ZONE!$A:$AG,$W29,MATCH(AD$15,REPORT_DATA_BY_ZONE!$A$1:$AG$1,0)), "")</f>
        <v>0</v>
      </c>
      <c r="AE29" s="11">
        <f>IFERROR(INDEX(REPORT_DATA_BY_ZONE!$A:$AG,$W29,MATCH(AE$15,REPORT_DATA_BY_ZONE!$A$1:$AG$1,0)), "")</f>
        <v>40</v>
      </c>
      <c r="AF29" s="11">
        <f>IFERROR(INDEX(REPORT_DATA_BY_ZONE!$A:$AG,$W29,MATCH(AF$15,REPORT_DATA_BY_ZONE!$A$1:$AG$1,0)), "")</f>
        <v>9</v>
      </c>
      <c r="AG29" s="11">
        <f>IFERROR(INDEX(REPORT_DATA_BY_ZONE!$A:$AG,$W29,MATCH(AG$15,REPORT_DATA_BY_ZONE!$A$1:$AG$1,0)), "")</f>
        <v>26</v>
      </c>
      <c r="AH29" s="11">
        <f>IFERROR(INDEX(REPORT_DATA_BY_ZONE!$A:$AG,$W29,MATCH(AH$15,REPORT_DATA_BY_ZONE!$A$1:$AG$1,0)), "")</f>
        <v>65</v>
      </c>
      <c r="AI29" s="11">
        <f>IFERROR(INDEX(REPORT_DATA_BY_ZONE!$A:$AG,$W29,MATCH(AI$15,REPORT_DATA_BY_ZONE!$A$1:$AG$1,0)), "")</f>
        <v>32</v>
      </c>
      <c r="AJ29" s="11">
        <f>IFERROR(INDEX(REPORT_DATA_BY_ZONE!$A:$AG,$W29,MATCH(AJ$15,REPORT_DATA_BY_ZONE!$A$1:$AG$1,0)), "")</f>
        <v>4</v>
      </c>
      <c r="AK29" s="11">
        <f>IFERROR(INDEX(REPORT_DATA_BY_ZONE!$A:$AG,$W29,MATCH(AK$15,REPORT_DATA_BY_ZONE!$A$1:$AG$1,0)), "")</f>
        <v>24</v>
      </c>
      <c r="AL29" s="11">
        <f>IFERROR(INDEX(REPORT_DATA_BY_ZONE!$A:$AG,$W29,MATCH(AL$15,REPORT_DATA_BY_ZONE!$A$1:$AG$1,0)), "")</f>
        <v>12</v>
      </c>
      <c r="AM29" s="11">
        <f>IFERROR(INDEX(REPORT_DATA_BY_ZONE!$A:$AG,$W29,MATCH(AM$15,REPORT_DATA_BY_ZONE!$A$1:$AG$1,0)), "")</f>
        <v>0</v>
      </c>
    </row>
    <row r="30" spans="20:39">
      <c r="T30" s="40" t="s">
        <v>50</v>
      </c>
      <c r="U30" s="74"/>
      <c r="V30" s="21" t="str">
        <f t="shared" si="7"/>
        <v>2016:2:2:7:ZHUNAN</v>
      </c>
      <c r="W30" s="14">
        <f>MATCH($V30,REPORT_DATA_BY_ZONE!$A:$A, 0)</f>
        <v>56</v>
      </c>
      <c r="X30" s="11">
        <f>IFERROR(INDEX(REPORT_DATA_BY_ZONE!$A:$AG,$W30,MATCH(X$15,REPORT_DATA_BY_ZONE!$A$1:$AG$1,0)), "")</f>
        <v>0</v>
      </c>
      <c r="Y30" s="11">
        <f>IFERROR(INDEX(REPORT_DATA_BY_ZONE!$A:$AG,$W30,MATCH(Y$15,REPORT_DATA_BY_ZONE!$A$1:$AG$1,0)), "")</f>
        <v>2</v>
      </c>
      <c r="Z30" s="11">
        <f>IFERROR(INDEX(REPORT_DATA_BY_ZONE!$A:$AG,$W30,MATCH(Z$15,REPORT_DATA_BY_ZONE!$A$1:$AG$1,0)), "")</f>
        <v>5</v>
      </c>
      <c r="AA30" s="11">
        <f>IFERROR(INDEX(REPORT_DATA_BY_ZONE!$A:$AG,$W30,MATCH(AA$15,REPORT_DATA_BY_ZONE!$A$1:$AG$1,0)), "")</f>
        <v>2</v>
      </c>
      <c r="AB30" s="11">
        <f>IFERROR(INDEX(REPORT_DATA_BY_ZONE!$A:$AG,$W30,MATCH(AB$15,REPORT_DATA_BY_ZONE!$A$1:$AG$1,0)), "")</f>
        <v>1</v>
      </c>
      <c r="AC30" s="11">
        <f>IFERROR(INDEX(REPORT_DATA_BY_ZONE!$A:$AG,$W30,MATCH(AC$15,REPORT_DATA_BY_ZONE!$A$1:$AG$1,0)), "")</f>
        <v>2</v>
      </c>
      <c r="AD30" s="11">
        <f>IFERROR(INDEX(REPORT_DATA_BY_ZONE!$A:$AG,$W30,MATCH(AD$15,REPORT_DATA_BY_ZONE!$A$1:$AG$1,0)), "")</f>
        <v>2</v>
      </c>
      <c r="AE30" s="11">
        <f>IFERROR(INDEX(REPORT_DATA_BY_ZONE!$A:$AG,$W30,MATCH(AE$15,REPORT_DATA_BY_ZONE!$A$1:$AG$1,0)), "")</f>
        <v>13</v>
      </c>
      <c r="AF30" s="11">
        <f>IFERROR(INDEX(REPORT_DATA_BY_ZONE!$A:$AG,$W30,MATCH(AF$15,REPORT_DATA_BY_ZONE!$A$1:$AG$1,0)), "")</f>
        <v>9</v>
      </c>
      <c r="AG30" s="11">
        <f>IFERROR(INDEX(REPORT_DATA_BY_ZONE!$A:$AG,$W30,MATCH(AG$15,REPORT_DATA_BY_ZONE!$A$1:$AG$1,0)), "")</f>
        <v>40</v>
      </c>
      <c r="AH30" s="11">
        <f>IFERROR(INDEX(REPORT_DATA_BY_ZONE!$A:$AG,$W30,MATCH(AH$15,REPORT_DATA_BY_ZONE!$A$1:$AG$1,0)), "")</f>
        <v>69</v>
      </c>
      <c r="AI30" s="11">
        <f>IFERROR(INDEX(REPORT_DATA_BY_ZONE!$A:$AG,$W30,MATCH(AI$15,REPORT_DATA_BY_ZONE!$A$1:$AG$1,0)), "")</f>
        <v>21</v>
      </c>
      <c r="AJ30" s="11">
        <f>IFERROR(INDEX(REPORT_DATA_BY_ZONE!$A:$AG,$W30,MATCH(AJ$15,REPORT_DATA_BY_ZONE!$A$1:$AG$1,0)), "")</f>
        <v>4</v>
      </c>
      <c r="AK30" s="11">
        <f>IFERROR(INDEX(REPORT_DATA_BY_ZONE!$A:$AG,$W30,MATCH(AK$15,REPORT_DATA_BY_ZONE!$A$1:$AG$1,0)), "")</f>
        <v>24</v>
      </c>
      <c r="AL30" s="11">
        <f>IFERROR(INDEX(REPORT_DATA_BY_ZONE!$A:$AG,$W30,MATCH(AL$15,REPORT_DATA_BY_ZONE!$A$1:$AG$1,0)), "")</f>
        <v>6</v>
      </c>
      <c r="AM30" s="11">
        <f>IFERROR(INDEX(REPORT_DATA_BY_ZONE!$A:$AG,$W30,MATCH(AM$15,REPORT_DATA_BY_ZONE!$A$1:$AG$1,0)), "")</f>
        <v>0</v>
      </c>
    </row>
    <row r="31" spans="20:39">
      <c r="T31" s="40" t="s">
        <v>49</v>
      </c>
      <c r="U31" s="74"/>
      <c r="V31" s="21" t="str">
        <f t="shared" si="7"/>
        <v>2016:2:2:7:XINZHU</v>
      </c>
      <c r="W31" s="14">
        <f>MATCH($V31,REPORT_DATA_BY_ZONE!$A:$A, 0)</f>
        <v>55</v>
      </c>
      <c r="X31" s="11">
        <f>IFERROR(INDEX(REPORT_DATA_BY_ZONE!$A:$AG,$W31,MATCH(X$15,REPORT_DATA_BY_ZONE!$A$1:$AG$1,0)), "")</f>
        <v>2</v>
      </c>
      <c r="Y31" s="11">
        <f>IFERROR(INDEX(REPORT_DATA_BY_ZONE!$A:$AG,$W31,MATCH(Y$15,REPORT_DATA_BY_ZONE!$A$1:$AG$1,0)), "")</f>
        <v>4</v>
      </c>
      <c r="Z31" s="11">
        <f>IFERROR(INDEX(REPORT_DATA_BY_ZONE!$A:$AG,$W31,MATCH(Z$15,REPORT_DATA_BY_ZONE!$A$1:$AG$1,0)), "")</f>
        <v>12</v>
      </c>
      <c r="AA31" s="11">
        <f>IFERROR(INDEX(REPORT_DATA_BY_ZONE!$A:$AG,$W31,MATCH(AA$15,REPORT_DATA_BY_ZONE!$A$1:$AG$1,0)), "")</f>
        <v>22</v>
      </c>
      <c r="AB31" s="11">
        <f>IFERROR(INDEX(REPORT_DATA_BY_ZONE!$A:$AG,$W31,MATCH(AB$15,REPORT_DATA_BY_ZONE!$A$1:$AG$1,0)), "")</f>
        <v>3</v>
      </c>
      <c r="AC31" s="11">
        <f>IFERROR(INDEX(REPORT_DATA_BY_ZONE!$A:$AG,$W31,MATCH(AC$15,REPORT_DATA_BY_ZONE!$A$1:$AG$1,0)), "")</f>
        <v>0</v>
      </c>
      <c r="AD31" s="11">
        <f>IFERROR(INDEX(REPORT_DATA_BY_ZONE!$A:$AG,$W31,MATCH(AD$15,REPORT_DATA_BY_ZONE!$A$1:$AG$1,0)), "")</f>
        <v>0</v>
      </c>
      <c r="AE31" s="11">
        <f>IFERROR(INDEX(REPORT_DATA_BY_ZONE!$A:$AG,$W31,MATCH(AE$15,REPORT_DATA_BY_ZONE!$A$1:$AG$1,0)), "")</f>
        <v>44</v>
      </c>
      <c r="AF31" s="11">
        <f>IFERROR(INDEX(REPORT_DATA_BY_ZONE!$A:$AG,$W31,MATCH(AF$15,REPORT_DATA_BY_ZONE!$A$1:$AG$1,0)), "")</f>
        <v>18</v>
      </c>
      <c r="AG31" s="11">
        <f>IFERROR(INDEX(REPORT_DATA_BY_ZONE!$A:$AG,$W31,MATCH(AG$15,REPORT_DATA_BY_ZONE!$A$1:$AG$1,0)), "")</f>
        <v>44</v>
      </c>
      <c r="AH31" s="11">
        <f>IFERROR(INDEX(REPORT_DATA_BY_ZONE!$A:$AG,$W31,MATCH(AH$15,REPORT_DATA_BY_ZONE!$A$1:$AG$1,0)), "")</f>
        <v>86</v>
      </c>
      <c r="AI31" s="11">
        <f>IFERROR(INDEX(REPORT_DATA_BY_ZONE!$A:$AG,$W31,MATCH(AI$15,REPORT_DATA_BY_ZONE!$A$1:$AG$1,0)), "")</f>
        <v>34</v>
      </c>
      <c r="AJ31" s="11">
        <f>IFERROR(INDEX(REPORT_DATA_BY_ZONE!$A:$AG,$W31,MATCH(AJ$15,REPORT_DATA_BY_ZONE!$A$1:$AG$1,0)), "")</f>
        <v>4</v>
      </c>
      <c r="AK31" s="11">
        <f>IFERROR(INDEX(REPORT_DATA_BY_ZONE!$A:$AG,$W31,MATCH(AK$15,REPORT_DATA_BY_ZONE!$A$1:$AG$1,0)), "")</f>
        <v>37</v>
      </c>
      <c r="AL31" s="11">
        <f>IFERROR(INDEX(REPORT_DATA_BY_ZONE!$A:$AG,$W31,MATCH(AL$15,REPORT_DATA_BY_ZONE!$A$1:$AG$1,0)), "")</f>
        <v>14</v>
      </c>
      <c r="AM31" s="11">
        <f>IFERROR(INDEX(REPORT_DATA_BY_ZONE!$A:$AG,$W31,MATCH(AM$15,REPORT_DATA_BY_ZONE!$A$1:$AG$1,0)), "")</f>
        <v>1</v>
      </c>
    </row>
    <row r="32" spans="20:39">
      <c r="T32" s="40" t="s">
        <v>58</v>
      </c>
      <c r="U32" s="74"/>
      <c r="V32" s="21" t="str">
        <f t="shared" si="7"/>
        <v>2016:2:2:7:CENTRAL</v>
      </c>
      <c r="W32" s="14">
        <f>MATCH($V32,REPORT_DATA_BY_ZONE!$A:$A, 0)</f>
        <v>46</v>
      </c>
      <c r="X32" s="11">
        <f>IFERROR(INDEX(REPORT_DATA_BY_ZONE!$A:$AG,$W32,MATCH(X$15,REPORT_DATA_BY_ZONE!$A$1:$AG$1,0)), "")</f>
        <v>0</v>
      </c>
      <c r="Y32" s="11">
        <f>IFERROR(INDEX(REPORT_DATA_BY_ZONE!$A:$AG,$W32,MATCH(Y$15,REPORT_DATA_BY_ZONE!$A$1:$AG$1,0)), "")</f>
        <v>2</v>
      </c>
      <c r="Z32" s="11">
        <f>IFERROR(INDEX(REPORT_DATA_BY_ZONE!$A:$AG,$W32,MATCH(Z$15,REPORT_DATA_BY_ZONE!$A$1:$AG$1,0)), "")</f>
        <v>16</v>
      </c>
      <c r="AA32" s="11">
        <f>IFERROR(INDEX(REPORT_DATA_BY_ZONE!$A:$AG,$W32,MATCH(AA$15,REPORT_DATA_BY_ZONE!$A$1:$AG$1,0)), "")</f>
        <v>20</v>
      </c>
      <c r="AB32" s="11">
        <f>IFERROR(INDEX(REPORT_DATA_BY_ZONE!$A:$AG,$W32,MATCH(AB$15,REPORT_DATA_BY_ZONE!$A$1:$AG$1,0)), "")</f>
        <v>1</v>
      </c>
      <c r="AC32" s="11">
        <f>IFERROR(INDEX(REPORT_DATA_BY_ZONE!$A:$AG,$W32,MATCH(AC$15,REPORT_DATA_BY_ZONE!$A$1:$AG$1,0)), "")</f>
        <v>0</v>
      </c>
      <c r="AD32" s="11">
        <f>IFERROR(INDEX(REPORT_DATA_BY_ZONE!$A:$AG,$W32,MATCH(AD$15,REPORT_DATA_BY_ZONE!$A$1:$AG$1,0)), "")</f>
        <v>0</v>
      </c>
      <c r="AE32" s="11">
        <f>IFERROR(INDEX(REPORT_DATA_BY_ZONE!$A:$AG,$W32,MATCH(AE$15,REPORT_DATA_BY_ZONE!$A$1:$AG$1,0)), "")</f>
        <v>57</v>
      </c>
      <c r="AF32" s="11">
        <f>IFERROR(INDEX(REPORT_DATA_BY_ZONE!$A:$AG,$W32,MATCH(AF$15,REPORT_DATA_BY_ZONE!$A$1:$AG$1,0)), "")</f>
        <v>16</v>
      </c>
      <c r="AG32" s="11">
        <f>IFERROR(INDEX(REPORT_DATA_BY_ZONE!$A:$AG,$W32,MATCH(AG$15,REPORT_DATA_BY_ZONE!$A$1:$AG$1,0)), "")</f>
        <v>70</v>
      </c>
      <c r="AH32" s="11">
        <f>IFERROR(INDEX(REPORT_DATA_BY_ZONE!$A:$AG,$W32,MATCH(AH$15,REPORT_DATA_BY_ZONE!$A$1:$AG$1,0)), "")</f>
        <v>112</v>
      </c>
      <c r="AI32" s="11">
        <f>IFERROR(INDEX(REPORT_DATA_BY_ZONE!$A:$AG,$W32,MATCH(AI$15,REPORT_DATA_BY_ZONE!$A$1:$AG$1,0)), "")</f>
        <v>56</v>
      </c>
      <c r="AJ32" s="11">
        <f>IFERROR(INDEX(REPORT_DATA_BY_ZONE!$A:$AG,$W32,MATCH(AJ$15,REPORT_DATA_BY_ZONE!$A$1:$AG$1,0)), "")</f>
        <v>5</v>
      </c>
      <c r="AK32" s="11">
        <f>IFERROR(INDEX(REPORT_DATA_BY_ZONE!$A:$AG,$W32,MATCH(AK$15,REPORT_DATA_BY_ZONE!$A$1:$AG$1,0)), "")</f>
        <v>31</v>
      </c>
      <c r="AL32" s="11">
        <f>IFERROR(INDEX(REPORT_DATA_BY_ZONE!$A:$AG,$W32,MATCH(AL$15,REPORT_DATA_BY_ZONE!$A$1:$AG$1,0)), "")</f>
        <v>7</v>
      </c>
      <c r="AM32" s="11">
        <f>IFERROR(INDEX(REPORT_DATA_BY_ZONE!$A:$AG,$W32,MATCH(AM$15,REPORT_DATA_BY_ZONE!$A$1:$AG$1,0)), "")</f>
        <v>1</v>
      </c>
    </row>
    <row r="33" spans="20:39">
      <c r="T33" s="40" t="s">
        <v>54</v>
      </c>
      <c r="U33" s="74"/>
      <c r="V33" s="21" t="str">
        <f t="shared" si="7"/>
        <v>2016:2:2:7:NORTH</v>
      </c>
      <c r="W33" s="14">
        <f>MATCH($V33,REPORT_DATA_BY_ZONE!$A:$A, 0)</f>
        <v>49</v>
      </c>
      <c r="X33" s="11">
        <f>IFERROR(INDEX(REPORT_DATA_BY_ZONE!$A:$AG,$W33,MATCH(X$15,REPORT_DATA_BY_ZONE!$A$1:$AG$1,0)), "")</f>
        <v>2</v>
      </c>
      <c r="Y33" s="11">
        <f>IFERROR(INDEX(REPORT_DATA_BY_ZONE!$A:$AG,$W33,MATCH(Y$15,REPORT_DATA_BY_ZONE!$A$1:$AG$1,0)), "")</f>
        <v>4</v>
      </c>
      <c r="Z33" s="11">
        <f>IFERROR(INDEX(REPORT_DATA_BY_ZONE!$A:$AG,$W33,MATCH(Z$15,REPORT_DATA_BY_ZONE!$A$1:$AG$1,0)), "")</f>
        <v>4</v>
      </c>
      <c r="AA33" s="11">
        <f>IFERROR(INDEX(REPORT_DATA_BY_ZONE!$A:$AG,$W33,MATCH(AA$15,REPORT_DATA_BY_ZONE!$A$1:$AG$1,0)), "")</f>
        <v>9</v>
      </c>
      <c r="AB33" s="11">
        <f>IFERROR(INDEX(REPORT_DATA_BY_ZONE!$A:$AG,$W33,MATCH(AB$15,REPORT_DATA_BY_ZONE!$A$1:$AG$1,0)), "")</f>
        <v>0</v>
      </c>
      <c r="AC33" s="11">
        <f>IFERROR(INDEX(REPORT_DATA_BY_ZONE!$A:$AG,$W33,MATCH(AC$15,REPORT_DATA_BY_ZONE!$A$1:$AG$1,0)), "")</f>
        <v>0</v>
      </c>
      <c r="AD33" s="11">
        <f>IFERROR(INDEX(REPORT_DATA_BY_ZONE!$A:$AG,$W33,MATCH(AD$15,REPORT_DATA_BY_ZONE!$A$1:$AG$1,0)), "")</f>
        <v>0</v>
      </c>
      <c r="AE33" s="11">
        <f>IFERROR(INDEX(REPORT_DATA_BY_ZONE!$A:$AG,$W33,MATCH(AE$15,REPORT_DATA_BY_ZONE!$A$1:$AG$1,0)), "")</f>
        <v>28</v>
      </c>
      <c r="AF33" s="11">
        <f>IFERROR(INDEX(REPORT_DATA_BY_ZONE!$A:$AG,$W33,MATCH(AF$15,REPORT_DATA_BY_ZONE!$A$1:$AG$1,0)), "")</f>
        <v>13</v>
      </c>
      <c r="AG33" s="11">
        <f>IFERROR(INDEX(REPORT_DATA_BY_ZONE!$A:$AG,$W33,MATCH(AG$15,REPORT_DATA_BY_ZONE!$A$1:$AG$1,0)), "")</f>
        <v>36</v>
      </c>
      <c r="AH33" s="11">
        <f>IFERROR(INDEX(REPORT_DATA_BY_ZONE!$A:$AG,$W33,MATCH(AH$15,REPORT_DATA_BY_ZONE!$A$1:$AG$1,0)), "")</f>
        <v>64</v>
      </c>
      <c r="AI33" s="11">
        <f>IFERROR(INDEX(REPORT_DATA_BY_ZONE!$A:$AG,$W33,MATCH(AI$15,REPORT_DATA_BY_ZONE!$A$1:$AG$1,0)), "")</f>
        <v>30</v>
      </c>
      <c r="AJ33" s="11">
        <f>IFERROR(INDEX(REPORT_DATA_BY_ZONE!$A:$AG,$W33,MATCH(AJ$15,REPORT_DATA_BY_ZONE!$A$1:$AG$1,0)), "")</f>
        <v>5</v>
      </c>
      <c r="AK33" s="11">
        <f>IFERROR(INDEX(REPORT_DATA_BY_ZONE!$A:$AG,$W33,MATCH(AK$15,REPORT_DATA_BY_ZONE!$A$1:$AG$1,0)), "")</f>
        <v>20</v>
      </c>
      <c r="AL33" s="11">
        <f>IFERROR(INDEX(REPORT_DATA_BY_ZONE!$A:$AG,$W33,MATCH(AL$15,REPORT_DATA_BY_ZONE!$A$1:$AG$1,0)), "")</f>
        <v>9</v>
      </c>
      <c r="AM33" s="11">
        <f>IFERROR(INDEX(REPORT_DATA_BY_ZONE!$A:$AG,$W33,MATCH(AM$15,REPORT_DATA_BY_ZONE!$A$1:$AG$1,0)), "")</f>
        <v>0</v>
      </c>
    </row>
    <row r="34" spans="20:39">
      <c r="T34" s="40" t="s">
        <v>57</v>
      </c>
      <c r="U34" s="74"/>
      <c r="V34" s="21" t="str">
        <f t="shared" si="7"/>
        <v>2016:2:2:7:SOUTH</v>
      </c>
      <c r="W34" s="14">
        <f>MATCH($V34,REPORT_DATA_BY_ZONE!$A:$A, 0)</f>
        <v>51</v>
      </c>
      <c r="X34" s="11">
        <f>IFERROR(INDEX(REPORT_DATA_BY_ZONE!$A:$AG,$W34,MATCH(X$15,REPORT_DATA_BY_ZONE!$A$1:$AG$1,0)), "")</f>
        <v>0</v>
      </c>
      <c r="Y34" s="11">
        <f>IFERROR(INDEX(REPORT_DATA_BY_ZONE!$A:$AG,$W34,MATCH(Y$15,REPORT_DATA_BY_ZONE!$A$1:$AG$1,0)), "")</f>
        <v>2</v>
      </c>
      <c r="Z34" s="11">
        <f>IFERROR(INDEX(REPORT_DATA_BY_ZONE!$A:$AG,$W34,MATCH(Z$15,REPORT_DATA_BY_ZONE!$A$1:$AG$1,0)), "")</f>
        <v>29</v>
      </c>
      <c r="AA34" s="11">
        <f>IFERROR(INDEX(REPORT_DATA_BY_ZONE!$A:$AG,$W34,MATCH(AA$15,REPORT_DATA_BY_ZONE!$A$1:$AG$1,0)), "")</f>
        <v>28</v>
      </c>
      <c r="AB34" s="11">
        <f>IFERROR(INDEX(REPORT_DATA_BY_ZONE!$A:$AG,$W34,MATCH(AB$15,REPORT_DATA_BY_ZONE!$A$1:$AG$1,0)), "")</f>
        <v>2</v>
      </c>
      <c r="AC34" s="11">
        <f>IFERROR(INDEX(REPORT_DATA_BY_ZONE!$A:$AG,$W34,MATCH(AC$15,REPORT_DATA_BY_ZONE!$A$1:$AG$1,0)), "")</f>
        <v>0</v>
      </c>
      <c r="AD34" s="11">
        <f>IFERROR(INDEX(REPORT_DATA_BY_ZONE!$A:$AG,$W34,MATCH(AD$15,REPORT_DATA_BY_ZONE!$A$1:$AG$1,0)), "")</f>
        <v>0</v>
      </c>
      <c r="AE34" s="11">
        <f>IFERROR(INDEX(REPORT_DATA_BY_ZONE!$A:$AG,$W34,MATCH(AE$15,REPORT_DATA_BY_ZONE!$A$1:$AG$1,0)), "")</f>
        <v>72</v>
      </c>
      <c r="AF34" s="11">
        <f>IFERROR(INDEX(REPORT_DATA_BY_ZONE!$A:$AG,$W34,MATCH(AF$15,REPORT_DATA_BY_ZONE!$A$1:$AG$1,0)), "")</f>
        <v>34</v>
      </c>
      <c r="AG34" s="11">
        <f>IFERROR(INDEX(REPORT_DATA_BY_ZONE!$A:$AG,$W34,MATCH(AG$15,REPORT_DATA_BY_ZONE!$A$1:$AG$1,0)), "")</f>
        <v>90</v>
      </c>
      <c r="AH34" s="11">
        <f>IFERROR(INDEX(REPORT_DATA_BY_ZONE!$A:$AG,$W34,MATCH(AH$15,REPORT_DATA_BY_ZONE!$A$1:$AG$1,0)), "")</f>
        <v>125</v>
      </c>
      <c r="AI34" s="11">
        <f>IFERROR(INDEX(REPORT_DATA_BY_ZONE!$A:$AG,$W34,MATCH(AI$15,REPORT_DATA_BY_ZONE!$A$1:$AG$1,0)), "")</f>
        <v>75</v>
      </c>
      <c r="AJ34" s="11">
        <f>IFERROR(INDEX(REPORT_DATA_BY_ZONE!$A:$AG,$W34,MATCH(AJ$15,REPORT_DATA_BY_ZONE!$A$1:$AG$1,0)), "")</f>
        <v>2</v>
      </c>
      <c r="AK34" s="11">
        <f>IFERROR(INDEX(REPORT_DATA_BY_ZONE!$A:$AG,$W34,MATCH(AK$15,REPORT_DATA_BY_ZONE!$A$1:$AG$1,0)), "")</f>
        <v>46</v>
      </c>
      <c r="AL34" s="11">
        <f>IFERROR(INDEX(REPORT_DATA_BY_ZONE!$A:$AG,$W34,MATCH(AL$15,REPORT_DATA_BY_ZONE!$A$1:$AG$1,0)), "")</f>
        <v>20</v>
      </c>
      <c r="AM34" s="11">
        <f>IFERROR(INDEX(REPORT_DATA_BY_ZONE!$A:$AG,$W34,MATCH(AM$15,REPORT_DATA_BY_ZONE!$A$1:$AG$1,0)), "")</f>
        <v>0</v>
      </c>
    </row>
    <row r="35" spans="20:39">
      <c r="T35" s="40" t="s">
        <v>56</v>
      </c>
      <c r="U35" s="74"/>
      <c r="V35" s="21" t="str">
        <f t="shared" si="7"/>
        <v>2016:2:2:7:WEST</v>
      </c>
      <c r="W35" s="14">
        <f>MATCH($V35,REPORT_DATA_BY_ZONE!$A:$A, 0)</f>
        <v>54</v>
      </c>
      <c r="X35" s="11">
        <f>IFERROR(INDEX(REPORT_DATA_BY_ZONE!$A:$AG,$W35,MATCH(X$15,REPORT_DATA_BY_ZONE!$A$1:$AG$1,0)), "")</f>
        <v>1</v>
      </c>
      <c r="Y35" s="11">
        <f>IFERROR(INDEX(REPORT_DATA_BY_ZONE!$A:$AG,$W35,MATCH(Y$15,REPORT_DATA_BY_ZONE!$A$1:$AG$1,0)), "")</f>
        <v>5</v>
      </c>
      <c r="Z35" s="11">
        <f>IFERROR(INDEX(REPORT_DATA_BY_ZONE!$A:$AG,$W35,MATCH(Z$15,REPORT_DATA_BY_ZONE!$A$1:$AG$1,0)), "")</f>
        <v>15</v>
      </c>
      <c r="AA35" s="11">
        <f>IFERROR(INDEX(REPORT_DATA_BY_ZONE!$A:$AG,$W35,MATCH(AA$15,REPORT_DATA_BY_ZONE!$A$1:$AG$1,0)), "")</f>
        <v>24</v>
      </c>
      <c r="AB35" s="11">
        <f>IFERROR(INDEX(REPORT_DATA_BY_ZONE!$A:$AG,$W35,MATCH(AB$15,REPORT_DATA_BY_ZONE!$A$1:$AG$1,0)), "")</f>
        <v>1</v>
      </c>
      <c r="AC35" s="11">
        <f>IFERROR(INDEX(REPORT_DATA_BY_ZONE!$A:$AG,$W35,MATCH(AC$15,REPORT_DATA_BY_ZONE!$A$1:$AG$1,0)), "")</f>
        <v>0</v>
      </c>
      <c r="AD35" s="11">
        <f>IFERROR(INDEX(REPORT_DATA_BY_ZONE!$A:$AG,$W35,MATCH(AD$15,REPORT_DATA_BY_ZONE!$A$1:$AG$1,0)), "")</f>
        <v>0</v>
      </c>
      <c r="AE35" s="11">
        <f>IFERROR(INDEX(REPORT_DATA_BY_ZONE!$A:$AG,$W35,MATCH(AE$15,REPORT_DATA_BY_ZONE!$A$1:$AG$1,0)), "")</f>
        <v>58</v>
      </c>
      <c r="AF35" s="11">
        <f>IFERROR(INDEX(REPORT_DATA_BY_ZONE!$A:$AG,$W35,MATCH(AF$15,REPORT_DATA_BY_ZONE!$A$1:$AG$1,0)), "")</f>
        <v>24</v>
      </c>
      <c r="AG35" s="11">
        <f>IFERROR(INDEX(REPORT_DATA_BY_ZONE!$A:$AG,$W35,MATCH(AG$15,REPORT_DATA_BY_ZONE!$A$1:$AG$1,0)), "")</f>
        <v>40</v>
      </c>
      <c r="AH35" s="11">
        <f>IFERROR(INDEX(REPORT_DATA_BY_ZONE!$A:$AG,$W35,MATCH(AH$15,REPORT_DATA_BY_ZONE!$A$1:$AG$1,0)), "")</f>
        <v>66</v>
      </c>
      <c r="AI35" s="11">
        <f>IFERROR(INDEX(REPORT_DATA_BY_ZONE!$A:$AG,$W35,MATCH(AI$15,REPORT_DATA_BY_ZONE!$A$1:$AG$1,0)), "")</f>
        <v>33</v>
      </c>
      <c r="AJ35" s="11">
        <f>IFERROR(INDEX(REPORT_DATA_BY_ZONE!$A:$AG,$W35,MATCH(AJ$15,REPORT_DATA_BY_ZONE!$A$1:$AG$1,0)), "")</f>
        <v>3</v>
      </c>
      <c r="AK35" s="11">
        <f>IFERROR(INDEX(REPORT_DATA_BY_ZONE!$A:$AG,$W35,MATCH(AK$15,REPORT_DATA_BY_ZONE!$A$1:$AG$1,0)), "")</f>
        <v>39</v>
      </c>
      <c r="AL35" s="11">
        <f>IFERROR(INDEX(REPORT_DATA_BY_ZONE!$A:$AG,$W35,MATCH(AL$15,REPORT_DATA_BY_ZONE!$A$1:$AG$1,0)), "")</f>
        <v>15</v>
      </c>
      <c r="AM35" s="11">
        <f>IFERROR(INDEX(REPORT_DATA_BY_ZONE!$A:$AG,$W35,MATCH(AM$15,REPORT_DATA_BY_ZONE!$A$1:$AG$1,0)), "")</f>
        <v>0</v>
      </c>
    </row>
    <row r="36" spans="20:39">
      <c r="T36" s="40" t="s">
        <v>55</v>
      </c>
      <c r="U36" s="74"/>
      <c r="V36" s="21" t="str">
        <f t="shared" si="7"/>
        <v>2016:2:2:7:EAST</v>
      </c>
      <c r="W36" s="14">
        <f>MATCH($V36,REPORT_DATA_BY_ZONE!$A:$A, 0)</f>
        <v>47</v>
      </c>
      <c r="X36" s="11">
        <f>IFERROR(INDEX(REPORT_DATA_BY_ZONE!$A:$AG,$W36,MATCH(X$15,REPORT_DATA_BY_ZONE!$A$1:$AG$1,0)), "")</f>
        <v>0</v>
      </c>
      <c r="Y36" s="11">
        <f>IFERROR(INDEX(REPORT_DATA_BY_ZONE!$A:$AG,$W36,MATCH(Y$15,REPORT_DATA_BY_ZONE!$A$1:$AG$1,0)), "")</f>
        <v>2</v>
      </c>
      <c r="Z36" s="11">
        <f>IFERROR(INDEX(REPORT_DATA_BY_ZONE!$A:$AG,$W36,MATCH(Z$15,REPORT_DATA_BY_ZONE!$A$1:$AG$1,0)), "")</f>
        <v>14</v>
      </c>
      <c r="AA36" s="11">
        <f>IFERROR(INDEX(REPORT_DATA_BY_ZONE!$A:$AG,$W36,MATCH(AA$15,REPORT_DATA_BY_ZONE!$A$1:$AG$1,0)), "")</f>
        <v>34</v>
      </c>
      <c r="AB36" s="11">
        <f>IFERROR(INDEX(REPORT_DATA_BY_ZONE!$A:$AG,$W36,MATCH(AB$15,REPORT_DATA_BY_ZONE!$A$1:$AG$1,0)), "")</f>
        <v>2</v>
      </c>
      <c r="AC36" s="11">
        <f>IFERROR(INDEX(REPORT_DATA_BY_ZONE!$A:$AG,$W36,MATCH(AC$15,REPORT_DATA_BY_ZONE!$A$1:$AG$1,0)), "")</f>
        <v>1</v>
      </c>
      <c r="AD36" s="11">
        <f>IFERROR(INDEX(REPORT_DATA_BY_ZONE!$A:$AG,$W36,MATCH(AD$15,REPORT_DATA_BY_ZONE!$A$1:$AG$1,0)), "")</f>
        <v>2</v>
      </c>
      <c r="AE36" s="11">
        <f>IFERROR(INDEX(REPORT_DATA_BY_ZONE!$A:$AG,$W36,MATCH(AE$15,REPORT_DATA_BY_ZONE!$A$1:$AG$1,0)), "")</f>
        <v>63</v>
      </c>
      <c r="AF36" s="11">
        <f>IFERROR(INDEX(REPORT_DATA_BY_ZONE!$A:$AG,$W36,MATCH(AF$15,REPORT_DATA_BY_ZONE!$A$1:$AG$1,0)), "")</f>
        <v>21</v>
      </c>
      <c r="AG36" s="11">
        <f>IFERROR(INDEX(REPORT_DATA_BY_ZONE!$A:$AG,$W36,MATCH(AG$15,REPORT_DATA_BY_ZONE!$A$1:$AG$1,0)), "")</f>
        <v>57</v>
      </c>
      <c r="AH36" s="11">
        <f>IFERROR(INDEX(REPORT_DATA_BY_ZONE!$A:$AG,$W36,MATCH(AH$15,REPORT_DATA_BY_ZONE!$A$1:$AG$1,0)), "")</f>
        <v>135</v>
      </c>
      <c r="AI36" s="11">
        <f>IFERROR(INDEX(REPORT_DATA_BY_ZONE!$A:$AG,$W36,MATCH(AI$15,REPORT_DATA_BY_ZONE!$A$1:$AG$1,0)), "")</f>
        <v>47</v>
      </c>
      <c r="AJ36" s="11">
        <f>IFERROR(INDEX(REPORT_DATA_BY_ZONE!$A:$AG,$W36,MATCH(AJ$15,REPORT_DATA_BY_ZONE!$A$1:$AG$1,0)), "")</f>
        <v>2</v>
      </c>
      <c r="AK36" s="11">
        <f>IFERROR(INDEX(REPORT_DATA_BY_ZONE!$A:$AG,$W36,MATCH(AK$15,REPORT_DATA_BY_ZONE!$A$1:$AG$1,0)), "")</f>
        <v>49</v>
      </c>
      <c r="AL36" s="11">
        <f>IFERROR(INDEX(REPORT_DATA_BY_ZONE!$A:$AG,$W36,MATCH(AL$15,REPORT_DATA_BY_ZONE!$A$1:$AG$1,0)), "")</f>
        <v>17</v>
      </c>
      <c r="AM36" s="11">
        <f>IFERROR(INDEX(REPORT_DATA_BY_ZONE!$A:$AG,$W36,MATCH(AM$15,REPORT_DATA_BY_ZONE!$A$1:$AG$1,0)), "")</f>
        <v>0</v>
      </c>
    </row>
    <row r="37" spans="20:39">
      <c r="T37" s="40" t="s">
        <v>48</v>
      </c>
      <c r="U37" s="74"/>
      <c r="V37" s="21" t="str">
        <f t="shared" si="7"/>
        <v>2016:2:2:7:TAOYUAN</v>
      </c>
      <c r="W37" s="14">
        <f>MATCH($V37,REPORT_DATA_BY_ZONE!$A:$A, 0)</f>
        <v>53</v>
      </c>
      <c r="X37" s="11">
        <f>IFERROR(INDEX(REPORT_DATA_BY_ZONE!$A:$AG,$W37,MATCH(X$15,REPORT_DATA_BY_ZONE!$A$1:$AG$1,0)), "")</f>
        <v>2</v>
      </c>
      <c r="Y37" s="11">
        <f>IFERROR(INDEX(REPORT_DATA_BY_ZONE!$A:$AG,$W37,MATCH(Y$15,REPORT_DATA_BY_ZONE!$A$1:$AG$1,0)), "")</f>
        <v>1</v>
      </c>
      <c r="Z37" s="11">
        <f>IFERROR(INDEX(REPORT_DATA_BY_ZONE!$A:$AG,$W37,MATCH(Z$15,REPORT_DATA_BY_ZONE!$A$1:$AG$1,0)), "")</f>
        <v>9</v>
      </c>
      <c r="AA37" s="11">
        <f>IFERROR(INDEX(REPORT_DATA_BY_ZONE!$A:$AG,$W37,MATCH(AA$15,REPORT_DATA_BY_ZONE!$A$1:$AG$1,0)), "")</f>
        <v>35</v>
      </c>
      <c r="AB37" s="11">
        <f>IFERROR(INDEX(REPORT_DATA_BY_ZONE!$A:$AG,$W37,MATCH(AB$15,REPORT_DATA_BY_ZONE!$A$1:$AG$1,0)), "")</f>
        <v>1</v>
      </c>
      <c r="AC37" s="11">
        <f>IFERROR(INDEX(REPORT_DATA_BY_ZONE!$A:$AG,$W37,MATCH(AC$15,REPORT_DATA_BY_ZONE!$A$1:$AG$1,0)), "")</f>
        <v>1</v>
      </c>
      <c r="AD37" s="11">
        <f>IFERROR(INDEX(REPORT_DATA_BY_ZONE!$A:$AG,$W37,MATCH(AD$15,REPORT_DATA_BY_ZONE!$A$1:$AG$1,0)), "")</f>
        <v>1</v>
      </c>
      <c r="AE37" s="11">
        <f>IFERROR(INDEX(REPORT_DATA_BY_ZONE!$A:$AG,$W37,MATCH(AE$15,REPORT_DATA_BY_ZONE!$A$1:$AG$1,0)), "")</f>
        <v>80</v>
      </c>
      <c r="AF37" s="11">
        <f>IFERROR(INDEX(REPORT_DATA_BY_ZONE!$A:$AG,$W37,MATCH(AF$15,REPORT_DATA_BY_ZONE!$A$1:$AG$1,0)), "")</f>
        <v>28</v>
      </c>
      <c r="AG37" s="11">
        <f>IFERROR(INDEX(REPORT_DATA_BY_ZONE!$A:$AG,$W37,MATCH(AG$15,REPORT_DATA_BY_ZONE!$A$1:$AG$1,0)), "")</f>
        <v>57</v>
      </c>
      <c r="AH37" s="11">
        <f>IFERROR(INDEX(REPORT_DATA_BY_ZONE!$A:$AG,$W37,MATCH(AH$15,REPORT_DATA_BY_ZONE!$A$1:$AG$1,0)), "")</f>
        <v>145</v>
      </c>
      <c r="AI37" s="11">
        <f>IFERROR(INDEX(REPORT_DATA_BY_ZONE!$A:$AG,$W37,MATCH(AI$15,REPORT_DATA_BY_ZONE!$A$1:$AG$1,0)), "")</f>
        <v>68</v>
      </c>
      <c r="AJ37" s="11">
        <f>IFERROR(INDEX(REPORT_DATA_BY_ZONE!$A:$AG,$W37,MATCH(AJ$15,REPORT_DATA_BY_ZONE!$A$1:$AG$1,0)), "")</f>
        <v>5</v>
      </c>
      <c r="AK37" s="11">
        <f>IFERROR(INDEX(REPORT_DATA_BY_ZONE!$A:$AG,$W37,MATCH(AK$15,REPORT_DATA_BY_ZONE!$A$1:$AG$1,0)), "")</f>
        <v>53</v>
      </c>
      <c r="AL37" s="11">
        <f>IFERROR(INDEX(REPORT_DATA_BY_ZONE!$A:$AG,$W37,MATCH(AL$15,REPORT_DATA_BY_ZONE!$A$1:$AG$1,0)), "")</f>
        <v>24</v>
      </c>
      <c r="AM37" s="11">
        <f>IFERROR(INDEX(REPORT_DATA_BY_ZONE!$A:$AG,$W37,MATCH(AM$15,REPORT_DATA_BY_ZONE!$A$1:$AG$1,0)), "")</f>
        <v>0</v>
      </c>
    </row>
    <row r="38" spans="20:39">
      <c r="T38" s="40" t="s">
        <v>47</v>
      </c>
      <c r="U38" s="74" t="s">
        <v>44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>
      <c r="T39" s="40" t="s">
        <v>53</v>
      </c>
      <c r="U39" s="74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>
      <c r="T40" s="40" t="s">
        <v>51</v>
      </c>
      <c r="U40" s="74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>
      <c r="T41" s="40" t="s">
        <v>50</v>
      </c>
      <c r="U41" s="74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>
      <c r="T42" s="40" t="s">
        <v>49</v>
      </c>
      <c r="U42" s="74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>
      <c r="T43" s="40" t="s">
        <v>58</v>
      </c>
      <c r="U43" s="74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>
      <c r="T44" s="40" t="s">
        <v>54</v>
      </c>
      <c r="U44" s="74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>
      <c r="T45" s="40" t="s">
        <v>57</v>
      </c>
      <c r="U45" s="74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>
      <c r="T46" s="40" t="s">
        <v>56</v>
      </c>
      <c r="U46" s="74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>
      <c r="T47" s="40" t="s">
        <v>55</v>
      </c>
      <c r="U47" s="74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>
      <c r="T48" s="40" t="s">
        <v>48</v>
      </c>
      <c r="U48" s="74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>
      <c r="T49" s="40" t="s">
        <v>47</v>
      </c>
      <c r="U49" s="74" t="s">
        <v>45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>
      <c r="T50" s="40" t="s">
        <v>53</v>
      </c>
      <c r="U50" s="74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>
      <c r="T51" s="40" t="s">
        <v>51</v>
      </c>
      <c r="U51" s="74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>
      <c r="T52" s="40" t="s">
        <v>50</v>
      </c>
      <c r="U52" s="74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>
      <c r="T53" s="40" t="s">
        <v>49</v>
      </c>
      <c r="U53" s="74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>
      <c r="T54" s="40" t="s">
        <v>58</v>
      </c>
      <c r="U54" s="74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>
      <c r="T55" s="40" t="s">
        <v>54</v>
      </c>
      <c r="U55" s="74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>
      <c r="T56" s="40" t="s">
        <v>57</v>
      </c>
      <c r="U56" s="74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>
      <c r="T57" s="40" t="s">
        <v>56</v>
      </c>
      <c r="U57" s="74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>
      <c r="T58" s="40" t="s">
        <v>55</v>
      </c>
      <c r="U58" s="74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>
      <c r="T59" s="40" t="s">
        <v>48</v>
      </c>
      <c r="U59" s="74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>
      <c r="T60" s="40" t="s">
        <v>47</v>
      </c>
      <c r="U60" s="74" t="s">
        <v>46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>
      <c r="T61" s="40" t="s">
        <v>53</v>
      </c>
      <c r="U61" s="74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>
      <c r="T62" s="40" t="s">
        <v>51</v>
      </c>
      <c r="U62" s="74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>
      <c r="T63" s="40" t="s">
        <v>50</v>
      </c>
      <c r="U63" s="74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>
      <c r="T64" s="40" t="s">
        <v>49</v>
      </c>
      <c r="U64" s="74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>
      <c r="T65" s="40" t="s">
        <v>58</v>
      </c>
      <c r="U65" s="74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>
      <c r="T66" s="40" t="s">
        <v>54</v>
      </c>
      <c r="U66" s="74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>
      <c r="T67" s="40" t="s">
        <v>57</v>
      </c>
      <c r="U67" s="74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>
      <c r="T68" s="40" t="s">
        <v>56</v>
      </c>
      <c r="U68" s="74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>
      <c r="T69" s="40" t="s">
        <v>55</v>
      </c>
      <c r="U69" s="74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>
      <c r="T70" s="40" t="s">
        <v>48</v>
      </c>
      <c r="U70" s="74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K5" sqref="G4:K5"/>
    </sheetView>
  </sheetViews>
  <sheetFormatPr defaultRowHeight="1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 s="8" customFormat="1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s="8" customFormat="1" ht="15" customHeight="1">
      <c r="A3" s="59"/>
      <c r="B3" s="45" t="s">
        <v>23</v>
      </c>
      <c r="C3" s="48" t="s">
        <v>81</v>
      </c>
      <c r="D3" s="52">
        <v>24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s="8" customFormat="1" ht="15" customHeight="1">
      <c r="A4" s="59"/>
      <c r="B4" s="45" t="s">
        <v>76</v>
      </c>
      <c r="C4" s="46" t="s">
        <v>66</v>
      </c>
      <c r="D4" s="47"/>
      <c r="E4" s="47"/>
      <c r="F4" s="47"/>
      <c r="G4" s="90">
        <f>ROUND(D3/12*MONTH,0)</f>
        <v>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88" t="s">
        <v>38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89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41</v>
      </c>
      <c r="B9" s="29" t="s">
        <v>39</v>
      </c>
      <c r="C9" s="4" t="s">
        <v>40</v>
      </c>
      <c r="D9" s="4" t="s">
        <v>77</v>
      </c>
      <c r="E9" s="4" t="str">
        <f>CONCATENATE(YEAR,":",MONTH,":",WEEK,":",DAY,":",$A9)</f>
        <v>2016:2:2:7:ASSISTANTS</v>
      </c>
      <c r="F9" s="4">
        <f>MATCH($E9,REPORT_DATA_BY_COMP!$A:$A,0)</f>
        <v>390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6</v>
      </c>
      <c r="J9" s="11">
        <f>IFERROR(INDEX(REPORT_DATA_BY_COMP!$A:$AH,$F9,MATCH(J$7,REPORT_DATA_BY_COMP!$A$1:$AH$1,0)), "")</f>
        <v>6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18</v>
      </c>
      <c r="O9" s="11">
        <f>IFERROR(INDEX(REPORT_DATA_BY_COMP!$A:$AH,$F9,MATCH(O$7,REPORT_DATA_BY_COMP!$A$1:$AH$1,0)), "")</f>
        <v>5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8</v>
      </c>
      <c r="U9" s="11">
        <f>IFERROR(INDEX(REPORT_DATA_BY_COMP!$A:$AH,$F9,MATCH(U$7,REPORT_DATA_BY_COMP!$A$1:$AH$1,0)), "")</f>
        <v>4</v>
      </c>
      <c r="V9" s="11">
        <f>IFERROR(INDEX(REPORT_DATA_BY_COMP!$A:$AH,$F9,MATCH(V$7,REPORT_DATA_BY_COMP!$A$1:$AH$1,0)), "")</f>
        <v>0</v>
      </c>
    </row>
    <row r="10" spans="1:22">
      <c r="A10" s="27" t="s">
        <v>20</v>
      </c>
      <c r="B10" s="29" t="s">
        <v>63</v>
      </c>
      <c r="C10" s="4" t="s">
        <v>82</v>
      </c>
      <c r="D10" s="4" t="s">
        <v>78</v>
      </c>
      <c r="E10" s="4" t="str">
        <f>CONCATENATE(YEAR,":",MONTH,":",WEEK,":",DAY,":",$A10)</f>
        <v>2016:2:2:7:OFFICE_E</v>
      </c>
      <c r="F10" s="4">
        <f>MATCH($E10,REPORT_DATA_BY_COMP!$A:$A,0)</f>
        <v>423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0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8"/>
      <c r="B11" s="9" t="s">
        <v>22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6</v>
      </c>
      <c r="J11" s="12">
        <f>SUM(J9:J10)</f>
        <v>6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20</v>
      </c>
      <c r="O11" s="12">
        <f t="shared" si="0"/>
        <v>6</v>
      </c>
      <c r="P11" s="12">
        <f t="shared" si="0"/>
        <v>6</v>
      </c>
      <c r="Q11" s="12">
        <f t="shared" si="0"/>
        <v>8</v>
      </c>
      <c r="R11" s="12">
        <f t="shared" si="0"/>
        <v>7</v>
      </c>
      <c r="S11" s="12">
        <f t="shared" si="0"/>
        <v>3</v>
      </c>
      <c r="T11" s="12">
        <f t="shared" si="0"/>
        <v>10</v>
      </c>
      <c r="U11" s="12">
        <f t="shared" si="0"/>
        <v>5</v>
      </c>
      <c r="V11" s="12">
        <f t="shared" si="0"/>
        <v>0</v>
      </c>
    </row>
    <row r="12" spans="1:22">
      <c r="A12" s="5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0"/>
    </row>
    <row r="13" spans="1:22">
      <c r="A13" s="59"/>
      <c r="B13" s="13" t="s">
        <v>52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>
      <c r="A14" s="59" t="s">
        <v>47</v>
      </c>
      <c r="B14" s="30" t="s">
        <v>42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7</v>
      </c>
      <c r="J14" s="11">
        <f>IFERROR(INDEX(REPORT_DATA_BY_ZONE!$A:$AG,$F14,MATCH(J$7,REPORT_DATA_BY_ZONE!$A$1:$AG$1,0)), "")</f>
        <v>7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25</v>
      </c>
      <c r="O14" s="19">
        <f>IFERROR(INDEX(REPORT_DATA_BY_ZONE!$A:$AG,$F14,MATCH(O$7,REPORT_DATA_BY_ZONE!$A$1:$AG$1,0)), "")</f>
        <v>1</v>
      </c>
      <c r="P14" s="19">
        <f>IFERROR(INDEX(REPORT_DATA_BY_ZONE!$A:$AG,$F14,MATCH(P$7,REPORT_DATA_BY_ZONE!$A$1:$AG$1,0)), "")</f>
        <v>7</v>
      </c>
      <c r="Q14" s="19">
        <f>IFERROR(INDEX(REPORT_DATA_BY_ZONE!$A:$AG,$F14,MATCH(Q$7,REPORT_DATA_BY_ZONE!$A$1:$AG$1,0)), "")</f>
        <v>17</v>
      </c>
      <c r="R14" s="19">
        <f>IFERROR(INDEX(REPORT_DATA_BY_ZONE!$A:$AG,$F14,MATCH(R$7,REPORT_DATA_BY_ZONE!$A$1:$AG$1,0)), "")</f>
        <v>7</v>
      </c>
      <c r="S14" s="19">
        <f>IFERROR(INDEX(REPORT_DATA_BY_ZONE!$A:$AG,$F14,MATCH(S$7,REPORT_DATA_BY_ZONE!$A$1:$AG$1,0)), "")</f>
        <v>2</v>
      </c>
      <c r="T14" s="19">
        <f>IFERROR(INDEX(REPORT_DATA_BY_ZONE!$A:$AG,$F14,MATCH(T$7,REPORT_DATA_BY_ZONE!$A$1:$AG$1,0)), "")</f>
        <v>5</v>
      </c>
      <c r="U14" s="19">
        <f>IFERROR(INDEX(REPORT_DATA_BY_ZONE!$A:$AG,$F14,MATCH(U$7,REPORT_DATA_BY_ZONE!$A$1:$AG$1,0)), "")</f>
        <v>2</v>
      </c>
      <c r="V14" s="19">
        <f>IFERROR(INDEX(REPORT_DATA_BY_ZONE!$A:$AG,$F14,MATCH(V$7,REPORT_DATA_BY_ZONE!$A$1:$AG$1,0)), "")</f>
        <v>0</v>
      </c>
    </row>
    <row r="15" spans="1:22">
      <c r="A15" s="59" t="s">
        <v>47</v>
      </c>
      <c r="B15" s="30" t="s">
        <v>43</v>
      </c>
      <c r="C15" s="14"/>
      <c r="D15" s="14"/>
      <c r="E15" s="14" t="str">
        <f>CONCATENATE(YEAR,":",MONTH,":2:",WEEKLY_REPORT_DAY,":", $A15)</f>
        <v>2016:2:2:7:OFFICE</v>
      </c>
      <c r="F15" s="14">
        <f>MATCH($E15,REPORT_DATA_BY_ZONE!$A:$A, 0)</f>
        <v>50</v>
      </c>
      <c r="G15" s="11">
        <f>IFERROR(INDEX(REPORT_DATA_BY_ZONE!$A:$AG,$F15,MATCH(G$7,REPORT_DATA_BY_ZONE!$A$1:$AG$1,0)), "")</f>
        <v>0</v>
      </c>
      <c r="H15" s="11">
        <f>IFERROR(INDEX(REPORT_DATA_BY_ZONE!$A:$AG,$F15,MATCH(H$7,REPORT_DATA_BY_ZONE!$A$1:$AG$1,0)), "")</f>
        <v>0</v>
      </c>
      <c r="I15" s="11">
        <f>IFERROR(INDEX(REPORT_DATA_BY_ZONE!$A:$AG,$F15,MATCH(I$7,REPORT_DATA_BY_ZONE!$A$1:$AG$1,0)), "")</f>
        <v>6</v>
      </c>
      <c r="J15" s="11">
        <f>IFERROR(INDEX(REPORT_DATA_BY_ZONE!$A:$AG,$F15,MATCH(J$7,REPORT_DATA_BY_ZONE!$A$1:$AG$1,0)), "")</f>
        <v>6</v>
      </c>
      <c r="K15" s="11">
        <f>IFERROR(INDEX(REPORT_DATA_BY_ZONE!$A:$AG,$F15,MATCH(K$7,REPORT_DATA_BY_ZONE!$A$1:$AG$1,0)), "")</f>
        <v>0</v>
      </c>
      <c r="L15" s="19">
        <f>IFERROR(INDEX(REPORT_DATA_BY_ZONE!$A:$AG,$F15,MATCH(L$7,REPORT_DATA_BY_ZONE!$A$1:$AG$1,0)), "")</f>
        <v>0</v>
      </c>
      <c r="M15" s="19">
        <f>IFERROR(INDEX(REPORT_DATA_BY_ZONE!$A:$AG,$F15,MATCH(M$7,REPORT_DATA_BY_ZONE!$A$1:$AG$1,0)), "")</f>
        <v>0</v>
      </c>
      <c r="N15" s="19">
        <f>IFERROR(INDEX(REPORT_DATA_BY_ZONE!$A:$AG,$F15,MATCH(N$7,REPORT_DATA_BY_ZONE!$A$1:$AG$1,0)), "")</f>
        <v>20</v>
      </c>
      <c r="O15" s="19">
        <f>IFERROR(INDEX(REPORT_DATA_BY_ZONE!$A:$AG,$F15,MATCH(O$7,REPORT_DATA_BY_ZONE!$A$1:$AG$1,0)), "")</f>
        <v>6</v>
      </c>
      <c r="P15" s="19">
        <f>IFERROR(INDEX(REPORT_DATA_BY_ZONE!$A:$AG,$F15,MATCH(P$7,REPORT_DATA_BY_ZONE!$A$1:$AG$1,0)), "")</f>
        <v>6</v>
      </c>
      <c r="Q15" s="19">
        <f>IFERROR(INDEX(REPORT_DATA_BY_ZONE!$A:$AG,$F15,MATCH(Q$7,REPORT_DATA_BY_ZONE!$A$1:$AG$1,0)), "")</f>
        <v>8</v>
      </c>
      <c r="R15" s="19">
        <f>IFERROR(INDEX(REPORT_DATA_BY_ZONE!$A:$AG,$F15,MATCH(R$7,REPORT_DATA_BY_ZONE!$A$1:$AG$1,0)), "")</f>
        <v>7</v>
      </c>
      <c r="S15" s="19">
        <f>IFERROR(INDEX(REPORT_DATA_BY_ZONE!$A:$AG,$F15,MATCH(S$7,REPORT_DATA_BY_ZONE!$A$1:$AG$1,0)), "")</f>
        <v>3</v>
      </c>
      <c r="T15" s="19">
        <f>IFERROR(INDEX(REPORT_DATA_BY_ZONE!$A:$AG,$F15,MATCH(T$7,REPORT_DATA_BY_ZONE!$A$1:$AG$1,0)), "")</f>
        <v>10</v>
      </c>
      <c r="U15" s="19">
        <f>IFERROR(INDEX(REPORT_DATA_BY_ZONE!$A:$AG,$F15,MATCH(U$7,REPORT_DATA_BY_ZONE!$A$1:$AG$1,0)), "")</f>
        <v>5</v>
      </c>
      <c r="V15" s="19">
        <f>IFERROR(INDEX(REPORT_DATA_BY_ZONE!$A:$AG,$F15,MATCH(V$7,REPORT_DATA_BY_ZONE!$A$1:$AG$1,0)), "")</f>
        <v>0</v>
      </c>
    </row>
    <row r="16" spans="1:22">
      <c r="A16" s="59" t="s">
        <v>47</v>
      </c>
      <c r="B16" s="30" t="s">
        <v>44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>
      <c r="A17" s="59" t="s">
        <v>47</v>
      </c>
      <c r="B17" s="30" t="s">
        <v>45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>
      <c r="A18" s="59" t="s">
        <v>47</v>
      </c>
      <c r="B18" s="30" t="s">
        <v>46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>
      <c r="A19" s="60"/>
      <c r="B19" s="18" t="s">
        <v>22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13</v>
      </c>
      <c r="J19" s="20">
        <f t="shared" si="1"/>
        <v>13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45</v>
      </c>
      <c r="O19" s="20">
        <f t="shared" si="1"/>
        <v>7</v>
      </c>
      <c r="P19" s="20">
        <f t="shared" si="1"/>
        <v>13</v>
      </c>
      <c r="Q19" s="20">
        <f t="shared" si="1"/>
        <v>25</v>
      </c>
      <c r="R19" s="20">
        <f t="shared" si="1"/>
        <v>14</v>
      </c>
      <c r="S19" s="20">
        <f t="shared" si="1"/>
        <v>5</v>
      </c>
      <c r="T19" s="20">
        <f t="shared" si="1"/>
        <v>15</v>
      </c>
      <c r="U19" s="20">
        <f t="shared" si="1"/>
        <v>7</v>
      </c>
      <c r="V19" s="20">
        <f t="shared" si="1"/>
        <v>0</v>
      </c>
    </row>
    <row r="22" spans="1:22">
      <c r="F22" s="3"/>
      <c r="G22" s="3"/>
    </row>
    <row r="23" spans="1:22">
      <c r="F23" s="3"/>
      <c r="G23" s="3"/>
    </row>
    <row r="24" spans="1:22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479" priority="41" operator="lessThan">
      <formula>0.5</formula>
    </cfRule>
    <cfRule type="cellIs" dxfId="1478" priority="42" operator="greaterThan">
      <formula>0.5</formula>
    </cfRule>
  </conditionalFormatting>
  <conditionalFormatting sqref="N9:N10">
    <cfRule type="cellIs" dxfId="1477" priority="39" operator="lessThan">
      <formula>4.5</formula>
    </cfRule>
    <cfRule type="cellIs" dxfId="1476" priority="40" operator="greaterThan">
      <formula>5.5</formula>
    </cfRule>
  </conditionalFormatting>
  <conditionalFormatting sqref="O9:O10">
    <cfRule type="cellIs" dxfId="1475" priority="37" operator="lessThan">
      <formula>1.5</formula>
    </cfRule>
    <cfRule type="cellIs" dxfId="1474" priority="38" operator="greaterThan">
      <formula>2.5</formula>
    </cfRule>
  </conditionalFormatting>
  <conditionalFormatting sqref="P9:P10">
    <cfRule type="cellIs" dxfId="1473" priority="35" operator="lessThan">
      <formula>4.5</formula>
    </cfRule>
    <cfRule type="cellIs" dxfId="1472" priority="36" operator="greaterThan">
      <formula>7.5</formula>
    </cfRule>
  </conditionalFormatting>
  <conditionalFormatting sqref="R9:S10">
    <cfRule type="cellIs" dxfId="1471" priority="33" operator="lessThan">
      <formula>2.5</formula>
    </cfRule>
    <cfRule type="cellIs" dxfId="1470" priority="34" operator="greaterThan">
      <formula>4.5</formula>
    </cfRule>
  </conditionalFormatting>
  <conditionalFormatting sqref="T9:T10">
    <cfRule type="cellIs" dxfId="1469" priority="31" operator="lessThan">
      <formula>2.5</formula>
    </cfRule>
    <cfRule type="cellIs" dxfId="1468" priority="32" operator="greaterThan">
      <formula>4.5</formula>
    </cfRule>
  </conditionalFormatting>
  <conditionalFormatting sqref="U9:U10">
    <cfRule type="cellIs" dxfId="1467" priority="30" operator="greaterThan">
      <formula>1.5</formula>
    </cfRule>
  </conditionalFormatting>
  <conditionalFormatting sqref="M10">
    <cfRule type="cellIs" dxfId="1466" priority="28" operator="lessThan">
      <formula>0.5</formula>
    </cfRule>
    <cfRule type="cellIs" dxfId="1465" priority="29" operator="greaterThan">
      <formula>0.5</formula>
    </cfRule>
  </conditionalFormatting>
  <conditionalFormatting sqref="N10">
    <cfRule type="cellIs" dxfId="1464" priority="26" operator="lessThan">
      <formula>4.5</formula>
    </cfRule>
    <cfRule type="cellIs" dxfId="1463" priority="27" operator="greaterThan">
      <formula>5.5</formula>
    </cfRule>
  </conditionalFormatting>
  <conditionalFormatting sqref="O10">
    <cfRule type="cellIs" dxfId="1462" priority="24" operator="lessThan">
      <formula>1.5</formula>
    </cfRule>
    <cfRule type="cellIs" dxfId="1461" priority="25" operator="greaterThan">
      <formula>2.5</formula>
    </cfRule>
  </conditionalFormatting>
  <conditionalFormatting sqref="P10">
    <cfRule type="cellIs" dxfId="1460" priority="22" operator="lessThan">
      <formula>4.5</formula>
    </cfRule>
    <cfRule type="cellIs" dxfId="1459" priority="23" operator="greaterThan">
      <formula>7.5</formula>
    </cfRule>
  </conditionalFormatting>
  <conditionalFormatting sqref="R10:S10">
    <cfRule type="cellIs" dxfId="1458" priority="20" operator="lessThan">
      <formula>2.5</formula>
    </cfRule>
    <cfRule type="cellIs" dxfId="1457" priority="21" operator="greaterThan">
      <formula>4.5</formula>
    </cfRule>
  </conditionalFormatting>
  <conditionalFormatting sqref="T10">
    <cfRule type="cellIs" dxfId="1456" priority="18" operator="lessThan">
      <formula>2.5</formula>
    </cfRule>
    <cfRule type="cellIs" dxfId="1455" priority="19" operator="greaterThan">
      <formula>4.5</formula>
    </cfRule>
  </conditionalFormatting>
  <conditionalFormatting sqref="U10">
    <cfRule type="cellIs" dxfId="1454" priority="17" operator="greaterThan">
      <formula>1.5</formula>
    </cfRule>
  </conditionalFormatting>
  <conditionalFormatting sqref="L9:V10">
    <cfRule type="expression" dxfId="1453" priority="1">
      <formula>L9=""</formula>
    </cfRule>
  </conditionalFormatting>
  <conditionalFormatting sqref="S9:S10">
    <cfRule type="cellIs" dxfId="1452" priority="2" operator="greaterThan">
      <formula>0.5</formula>
    </cfRule>
    <cfRule type="cellIs" dxfId="1451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opLeftCell="A19" zoomScaleNormal="100" workbookViewId="0">
      <selection activeCell="W42" sqref="W42"/>
    </sheetView>
  </sheetViews>
  <sheetFormatPr defaultRowHeight="15"/>
  <cols>
    <col min="1" max="1" width="9.140625" customWidth="1"/>
  </cols>
  <sheetData>
    <row r="1" spans="1:21">
      <c r="A1" s="54"/>
      <c r="C1" s="8"/>
      <c r="F1" s="8"/>
      <c r="I1" s="8"/>
      <c r="J1" s="8"/>
      <c r="K1" s="8"/>
      <c r="L1" s="8"/>
      <c r="O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F23" sqref="F23"/>
    </sheetView>
  </sheetViews>
  <sheetFormatPr defaultRowHeight="1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</cols>
  <sheetData>
    <row r="1" spans="1:24" s="8" customFormat="1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2015:2:0:0:OFFICE</v>
      </c>
      <c r="F3" s="53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3">
        <f>MATCH($E3,REPORT_DATA_BY_ZONE_MONTH!$A:$A, 0)</f>
        <v>80</v>
      </c>
      <c r="O3" s="40">
        <f>IFERROR(INDEX(REPORT_DATA_BY_ZONE_MONTH!$A:$AG,$N3,MATCH(O$2,REPORT_DATA_BY_ZONE_MONTH!$A$1:$AG$1,0)), "")</f>
        <v>1</v>
      </c>
      <c r="P3" s="40">
        <v>2</v>
      </c>
      <c r="Q3" s="40">
        <f>IFERROR(INDEX(REPORT_DATA_BY_ZONE_MONTH!$A:$AG,$N3,MATCH(Q$2,REPORT_DATA_BY_ZONE_MONTH!$A$1:$AG$1,0)), "")</f>
        <v>0</v>
      </c>
      <c r="R3" s="40">
        <f>6*$B$18*$B$19</f>
        <v>48</v>
      </c>
      <c r="S3" s="40">
        <f>IFERROR(INDEX(REPORT_DATA_BY_ZONE_MONTH!$A:$AG,$N3,MATCH(S$2,REPORT_DATA_BY_ZONE_MONTH!$A$1:$AG$1,0)), "")</f>
        <v>0</v>
      </c>
      <c r="T3" s="40">
        <f>3*$B$18*$B$19</f>
        <v>24</v>
      </c>
      <c r="U3" s="40">
        <f>IFERROR(INDEX(REPORT_DATA_BY_ZONE_MONTH!$A:$AG,$N3,MATCH(U$2,REPORT_DATA_BY_ZONE_MONTH!$A$1:$AG$1,0)), "")</f>
        <v>0</v>
      </c>
      <c r="V3" s="40">
        <f>5*$B$18*$B$19</f>
        <v>40</v>
      </c>
      <c r="W3" s="40">
        <f>IFERROR(INDEX(REPORT_DATA_BY_ZONE_MONTH!$A:$AG,$N3,MATCH(W$2,REPORT_DATA_BY_ZONE_MONTH!$A$1:$AG$1,0)), "")</f>
        <v>0</v>
      </c>
      <c r="X3" s="40">
        <f>1*$B$18*$B$19</f>
        <v>8</v>
      </c>
    </row>
    <row r="4" spans="1:24">
      <c r="A4" s="53" t="s">
        <v>47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2015:3:0:0:OFFICE</v>
      </c>
      <c r="F4" s="53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3">
        <f>MATCH($E4,REPORT_DATA_BY_ZONE_MONTH!$A:$A, 0)</f>
        <v>79</v>
      </c>
      <c r="O4" s="40">
        <f>IFERROR(INDEX(REPORT_DATA_BY_ZONE_MONTH!$A:$AG,$N4,MATCH(O$2,REPORT_DATA_BY_ZONE_MONTH!$A$1:$AG$1,0)), "")</f>
        <v>4</v>
      </c>
      <c r="P4" s="40">
        <v>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48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24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8</v>
      </c>
    </row>
    <row r="5" spans="1:24">
      <c r="A5" s="53" t="s">
        <v>47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2015:4:0:0:OFFICE</v>
      </c>
      <c r="F5" s="53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3">
        <f>MATCH($E5,REPORT_DATA_BY_ZONE_MONTH!$A:$A, 0)</f>
        <v>78</v>
      </c>
      <c r="O5" s="40">
        <f>IFERROR(INDEX(REPORT_DATA_BY_ZONE_MONTH!$A:$AG,$N5,MATCH(O$2,REPORT_DATA_BY_ZONE_MONTH!$A$1:$AG$1,0)), "")</f>
        <v>0</v>
      </c>
      <c r="P5" s="40">
        <v>2</v>
      </c>
      <c r="Q5" s="40">
        <f>IFERROR(INDEX(REPORT_DATA_BY_ZONE_MONTH!$A:$AG,$N5,MATCH(Q$2,REPORT_DATA_BY_ZONE_MONTH!$A$1:$AG$1,0)), "")</f>
        <v>0</v>
      </c>
      <c r="R5" s="40">
        <f t="shared" si="3"/>
        <v>48</v>
      </c>
      <c r="S5" s="40">
        <f>IFERROR(INDEX(REPORT_DATA_BY_ZONE_MONTH!$A:$AG,$N5,MATCH(S$2,REPORT_DATA_BY_ZONE_MONTH!$A$1:$AG$1,0)), "")</f>
        <v>0</v>
      </c>
      <c r="T5" s="40">
        <f t="shared" si="4"/>
        <v>24</v>
      </c>
      <c r="U5" s="40">
        <f>IFERROR(INDEX(REPORT_DATA_BY_ZONE_MONTH!$A:$AG,$N5,MATCH(U$2,REPORT_DATA_BY_ZONE_MONTH!$A$1:$AG$1,0)), "")</f>
        <v>0</v>
      </c>
      <c r="V5" s="40">
        <f t="shared" si="5"/>
        <v>40</v>
      </c>
      <c r="W5" s="40">
        <f>IFERROR(INDEX(REPORT_DATA_BY_ZONE_MONTH!$A:$AG,$N5,MATCH(W$2,REPORT_DATA_BY_ZONE_MONTH!$A$1:$AG$1,0)), "")</f>
        <v>0</v>
      </c>
      <c r="X5" s="40">
        <f t="shared" si="6"/>
        <v>8</v>
      </c>
    </row>
    <row r="6" spans="1:24">
      <c r="A6" s="53" t="s">
        <v>47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2015:5:0:0:OFFICE</v>
      </c>
      <c r="F6" s="53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3">
        <f>MATCH($E6,REPORT_DATA_BY_ZONE_MONTH!$A:$A, 0)</f>
        <v>77</v>
      </c>
      <c r="O6" s="40">
        <f>IFERROR(INDEX(REPORT_DATA_BY_ZONE_MONTH!$A:$AG,$N6,MATCH(O$2,REPORT_DATA_BY_ZONE_MONTH!$A$1:$AG$1,0)), "")</f>
        <v>1</v>
      </c>
      <c r="P6" s="40">
        <v>2</v>
      </c>
      <c r="Q6" s="40">
        <f>IFERROR(INDEX(REPORT_DATA_BY_ZONE_MONTH!$A:$AG,$N6,MATCH(Q$2,REPORT_DATA_BY_ZONE_MONTH!$A$1:$AG$1,0)), "")</f>
        <v>0</v>
      </c>
      <c r="R6" s="40">
        <f t="shared" si="3"/>
        <v>48</v>
      </c>
      <c r="S6" s="40">
        <f>IFERROR(INDEX(REPORT_DATA_BY_ZONE_MONTH!$A:$AG,$N6,MATCH(S$2,REPORT_DATA_BY_ZONE_MONTH!$A$1:$AG$1,0)), "")</f>
        <v>0</v>
      </c>
      <c r="T6" s="40">
        <f t="shared" si="4"/>
        <v>24</v>
      </c>
      <c r="U6" s="40">
        <f>IFERROR(INDEX(REPORT_DATA_BY_ZONE_MONTH!$A:$AG,$N6,MATCH(U$2,REPORT_DATA_BY_ZONE_MONTH!$A$1:$AG$1,0)), "")</f>
        <v>0</v>
      </c>
      <c r="V6" s="40">
        <f t="shared" si="5"/>
        <v>40</v>
      </c>
      <c r="W6" s="40">
        <f>IFERROR(INDEX(REPORT_DATA_BY_ZONE_MONTH!$A:$AG,$N6,MATCH(W$2,REPORT_DATA_BY_ZONE_MONTH!$A$1:$AG$1,0)), "")</f>
        <v>0</v>
      </c>
      <c r="X6" s="40">
        <f t="shared" si="6"/>
        <v>8</v>
      </c>
    </row>
    <row r="7" spans="1:24">
      <c r="A7" s="53" t="s">
        <v>47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2015:6:0:0:OFFICE</v>
      </c>
      <c r="F7" s="53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3">
        <f>MATCH($E7,REPORT_DATA_BY_ZONE_MONTH!$A:$A, 0)</f>
        <v>76</v>
      </c>
      <c r="O7" s="40">
        <f>IFERROR(INDEX(REPORT_DATA_BY_ZONE_MONTH!$A:$AG,$N7,MATCH(O$2,REPORT_DATA_BY_ZONE_MONTH!$A$1:$AG$1,0)), "")</f>
        <v>2</v>
      </c>
      <c r="P7" s="40">
        <v>2</v>
      </c>
      <c r="Q7" s="40">
        <f>IFERROR(INDEX(REPORT_DATA_BY_ZONE_MONTH!$A:$AG,$N7,MATCH(Q$2,REPORT_DATA_BY_ZONE_MONTH!$A$1:$AG$1,0)), "")</f>
        <v>0</v>
      </c>
      <c r="R7" s="40">
        <f t="shared" si="3"/>
        <v>48</v>
      </c>
      <c r="S7" s="40">
        <f>IFERROR(INDEX(REPORT_DATA_BY_ZONE_MONTH!$A:$AG,$N7,MATCH(S$2,REPORT_DATA_BY_ZONE_MONTH!$A$1:$AG$1,0)), "")</f>
        <v>0</v>
      </c>
      <c r="T7" s="40">
        <f t="shared" si="4"/>
        <v>24</v>
      </c>
      <c r="U7" s="40">
        <f>IFERROR(INDEX(REPORT_DATA_BY_ZONE_MONTH!$A:$AG,$N7,MATCH(U$2,REPORT_DATA_BY_ZONE_MONTH!$A$1:$AG$1,0)), "")</f>
        <v>0</v>
      </c>
      <c r="V7" s="40">
        <f t="shared" si="5"/>
        <v>40</v>
      </c>
      <c r="W7" s="40">
        <f>IFERROR(INDEX(REPORT_DATA_BY_ZONE_MONTH!$A:$AG,$N7,MATCH(W$2,REPORT_DATA_BY_ZONE_MONTH!$A$1:$AG$1,0)), "")</f>
        <v>0</v>
      </c>
      <c r="X7" s="40">
        <f t="shared" si="6"/>
        <v>8</v>
      </c>
    </row>
    <row r="8" spans="1:24">
      <c r="A8" s="53" t="s">
        <v>47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2015:7:0:0:OFFICE</v>
      </c>
      <c r="F8" s="53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3">
        <f>MATCH($E8,REPORT_DATA_BY_ZONE_MONTH!$A:$A, 0)</f>
        <v>75</v>
      </c>
      <c r="O8" s="40">
        <f>IFERROR(INDEX(REPORT_DATA_BY_ZONE_MONTH!$A:$AG,$N8,MATCH(O$2,REPORT_DATA_BY_ZONE_MONTH!$A$1:$AG$1,0)), "")</f>
        <v>2</v>
      </c>
      <c r="P8" s="40">
        <v>2</v>
      </c>
      <c r="Q8" s="40">
        <f>IFERROR(INDEX(REPORT_DATA_BY_ZONE_MONTH!$A:$AG,$N8,MATCH(Q$2,REPORT_DATA_BY_ZONE_MONTH!$A$1:$AG$1,0)), "")</f>
        <v>0</v>
      </c>
      <c r="R8" s="40">
        <f t="shared" si="3"/>
        <v>48</v>
      </c>
      <c r="S8" s="40">
        <f>IFERROR(INDEX(REPORT_DATA_BY_ZONE_MONTH!$A:$AG,$N8,MATCH(S$2,REPORT_DATA_BY_ZONE_MONTH!$A$1:$AG$1,0)), "")</f>
        <v>0</v>
      </c>
      <c r="T8" s="40">
        <f t="shared" si="4"/>
        <v>24</v>
      </c>
      <c r="U8" s="40">
        <f>IFERROR(INDEX(REPORT_DATA_BY_ZONE_MONTH!$A:$AG,$N8,MATCH(U$2,REPORT_DATA_BY_ZONE_MONTH!$A$1:$AG$1,0)), "")</f>
        <v>0</v>
      </c>
      <c r="V8" s="40">
        <f t="shared" si="5"/>
        <v>40</v>
      </c>
      <c r="W8" s="40">
        <f>IFERROR(INDEX(REPORT_DATA_BY_ZONE_MONTH!$A:$AG,$N8,MATCH(W$2,REPORT_DATA_BY_ZONE_MONTH!$A$1:$AG$1,0)), "")</f>
        <v>0</v>
      </c>
      <c r="X8" s="40">
        <f t="shared" si="6"/>
        <v>8</v>
      </c>
    </row>
    <row r="9" spans="1:24">
      <c r="A9" s="53" t="s">
        <v>47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2015:8:0:0:OFFICE</v>
      </c>
      <c r="F9" s="53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3">
        <f>MATCH($E9,REPORT_DATA_BY_ZONE_MONTH!$A:$A, 0)</f>
        <v>74</v>
      </c>
      <c r="O9" s="40">
        <f>IFERROR(INDEX(REPORT_DATA_BY_ZONE_MONTH!$A:$AG,$N9,MATCH(O$2,REPORT_DATA_BY_ZONE_MONTH!$A$1:$AG$1,0)), "")</f>
        <v>1</v>
      </c>
      <c r="P9" s="40">
        <v>2</v>
      </c>
      <c r="Q9" s="40">
        <f>IFERROR(INDEX(REPORT_DATA_BY_ZONE_MONTH!$A:$AG,$N9,MATCH(Q$2,REPORT_DATA_BY_ZONE_MONTH!$A$1:$AG$1,0)), "")</f>
        <v>0</v>
      </c>
      <c r="R9" s="40">
        <f t="shared" si="3"/>
        <v>48</v>
      </c>
      <c r="S9" s="40">
        <f>IFERROR(INDEX(REPORT_DATA_BY_ZONE_MONTH!$A:$AG,$N9,MATCH(S$2,REPORT_DATA_BY_ZONE_MONTH!$A$1:$AG$1,0)), "")</f>
        <v>0</v>
      </c>
      <c r="T9" s="40">
        <f t="shared" si="4"/>
        <v>24</v>
      </c>
      <c r="U9" s="40">
        <f>IFERROR(INDEX(REPORT_DATA_BY_ZONE_MONTH!$A:$AG,$N9,MATCH(U$2,REPORT_DATA_BY_ZONE_MONTH!$A$1:$AG$1,0)), "")</f>
        <v>0</v>
      </c>
      <c r="V9" s="40">
        <f t="shared" si="5"/>
        <v>40</v>
      </c>
      <c r="W9" s="40">
        <f>IFERROR(INDEX(REPORT_DATA_BY_ZONE_MONTH!$A:$AG,$N9,MATCH(W$2,REPORT_DATA_BY_ZONE_MONTH!$A$1:$AG$1,0)), "")</f>
        <v>0</v>
      </c>
      <c r="X9" s="40">
        <f t="shared" si="6"/>
        <v>8</v>
      </c>
    </row>
    <row r="10" spans="1:24">
      <c r="A10" s="53" t="s">
        <v>47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2015:9:0:0:OFFICE</v>
      </c>
      <c r="F10" s="53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3">
        <f>MATCH($E10,REPORT_DATA_BY_ZONE_MONTH!$A:$A, 0)</f>
        <v>73</v>
      </c>
      <c r="O10" s="40">
        <f>IFERROR(INDEX(REPORT_DATA_BY_ZONE_MONTH!$A:$AG,$N10,MATCH(O$2,REPORT_DATA_BY_ZONE_MONTH!$A$1:$AG$1,0)), "")</f>
        <v>1</v>
      </c>
      <c r="P10" s="40">
        <v>2</v>
      </c>
      <c r="Q10" s="40">
        <f>IFERROR(INDEX(REPORT_DATA_BY_ZONE_MONTH!$A:$AG,$N10,MATCH(Q$2,REPORT_DATA_BY_ZONE_MONTH!$A$1:$AG$1,0)), "")</f>
        <v>0</v>
      </c>
      <c r="R10" s="40">
        <f t="shared" si="3"/>
        <v>48</v>
      </c>
      <c r="S10" s="40">
        <f>IFERROR(INDEX(REPORT_DATA_BY_ZONE_MONTH!$A:$AG,$N10,MATCH(S$2,REPORT_DATA_BY_ZONE_MONTH!$A$1:$AG$1,0)), "")</f>
        <v>0</v>
      </c>
      <c r="T10" s="40">
        <f t="shared" si="4"/>
        <v>24</v>
      </c>
      <c r="U10" s="40">
        <f>IFERROR(INDEX(REPORT_DATA_BY_ZONE_MONTH!$A:$AG,$N10,MATCH(U$2,REPORT_DATA_BY_ZONE_MONTH!$A$1:$AG$1,0)), "")</f>
        <v>0</v>
      </c>
      <c r="V10" s="40">
        <f t="shared" si="5"/>
        <v>40</v>
      </c>
      <c r="W10" s="40">
        <f>IFERROR(INDEX(REPORT_DATA_BY_ZONE_MONTH!$A:$AG,$N10,MATCH(W$2,REPORT_DATA_BY_ZONE_MONTH!$A$1:$AG$1,0)), "")</f>
        <v>0</v>
      </c>
      <c r="X10" s="40">
        <f t="shared" si="6"/>
        <v>8</v>
      </c>
    </row>
    <row r="11" spans="1:24">
      <c r="A11" s="53" t="s">
        <v>47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2015:10:0:0:OFFICE</v>
      </c>
      <c r="F11" s="53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3">
        <f>MATCH($E11,REPORT_DATA_BY_ZONE_MONTH!$A:$A, 0)</f>
        <v>72</v>
      </c>
      <c r="O11" s="40">
        <f>IFERROR(INDEX(REPORT_DATA_BY_ZONE_MONTH!$A:$AG,$N11,MATCH(O$2,REPORT_DATA_BY_ZONE_MONTH!$A$1:$AG$1,0)), "")</f>
        <v>4</v>
      </c>
      <c r="P11" s="40">
        <v>2</v>
      </c>
      <c r="Q11" s="40">
        <f>IFERROR(INDEX(REPORT_DATA_BY_ZONE_MONTH!$A:$AG,$N11,MATCH(Q$2,REPORT_DATA_BY_ZONE_MONTH!$A$1:$AG$1,0)), "")</f>
        <v>0</v>
      </c>
      <c r="R11" s="40">
        <f t="shared" si="3"/>
        <v>48</v>
      </c>
      <c r="S11" s="40">
        <f>IFERROR(INDEX(REPORT_DATA_BY_ZONE_MONTH!$A:$AG,$N11,MATCH(S$2,REPORT_DATA_BY_ZONE_MONTH!$A$1:$AG$1,0)), "")</f>
        <v>0</v>
      </c>
      <c r="T11" s="40">
        <f t="shared" si="4"/>
        <v>24</v>
      </c>
      <c r="U11" s="40">
        <f>IFERROR(INDEX(REPORT_DATA_BY_ZONE_MONTH!$A:$AG,$N11,MATCH(U$2,REPORT_DATA_BY_ZONE_MONTH!$A$1:$AG$1,0)), "")</f>
        <v>0</v>
      </c>
      <c r="V11" s="40">
        <f t="shared" si="5"/>
        <v>40</v>
      </c>
      <c r="W11" s="40">
        <f>IFERROR(INDEX(REPORT_DATA_BY_ZONE_MONTH!$A:$AG,$N11,MATCH(W$2,REPORT_DATA_BY_ZONE_MONTH!$A$1:$AG$1,0)), "")</f>
        <v>0</v>
      </c>
      <c r="X11" s="40">
        <f t="shared" si="6"/>
        <v>8</v>
      </c>
    </row>
    <row r="12" spans="1:24">
      <c r="A12" s="53" t="s">
        <v>47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2015:11:0:0:OFFICE</v>
      </c>
      <c r="F12" s="53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3">
        <f>MATCH($E12,REPORT_DATA_BY_ZONE_MONTH!$A:$A, 0)</f>
        <v>71</v>
      </c>
      <c r="O12" s="40">
        <f>IFERROR(INDEX(REPORT_DATA_BY_ZONE_MONTH!$A:$AG,$N12,MATCH(O$2,REPORT_DATA_BY_ZONE_MONTH!$A$1:$AG$1,0)), "")</f>
        <v>0</v>
      </c>
      <c r="P12" s="40">
        <v>2</v>
      </c>
      <c r="Q12" s="40">
        <f>IFERROR(INDEX(REPORT_DATA_BY_ZONE_MONTH!$A:$AG,$N12,MATCH(Q$2,REPORT_DATA_BY_ZONE_MONTH!$A$1:$AG$1,0)), "")</f>
        <v>0</v>
      </c>
      <c r="R12" s="40">
        <f t="shared" si="3"/>
        <v>48</v>
      </c>
      <c r="S12" s="40">
        <f>IFERROR(INDEX(REPORT_DATA_BY_ZONE_MONTH!$A:$AG,$N12,MATCH(S$2,REPORT_DATA_BY_ZONE_MONTH!$A$1:$AG$1,0)), "")</f>
        <v>0</v>
      </c>
      <c r="T12" s="40">
        <f t="shared" si="4"/>
        <v>24</v>
      </c>
      <c r="U12" s="40">
        <f>IFERROR(INDEX(REPORT_DATA_BY_ZONE_MONTH!$A:$AG,$N12,MATCH(U$2,REPORT_DATA_BY_ZONE_MONTH!$A$1:$AG$1,0)), "")</f>
        <v>0</v>
      </c>
      <c r="V12" s="40">
        <f t="shared" si="5"/>
        <v>40</v>
      </c>
      <c r="W12" s="40">
        <f>IFERROR(INDEX(REPORT_DATA_BY_ZONE_MONTH!$A:$AG,$N12,MATCH(W$2,REPORT_DATA_BY_ZONE_MONTH!$A$1:$AG$1,0)), "")</f>
        <v>0</v>
      </c>
      <c r="X12" s="40">
        <f t="shared" si="6"/>
        <v>8</v>
      </c>
    </row>
    <row r="13" spans="1:24">
      <c r="A13" s="53" t="s">
        <v>47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2015:12:0:0:OFFICE</v>
      </c>
      <c r="F13" s="53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3">
        <f>MATCH($E13,REPORT_DATA_BY_ZONE_MONTH!$A:$A, 0)</f>
        <v>70</v>
      </c>
      <c r="O13" s="40">
        <f>IFERROR(INDEX(REPORT_DATA_BY_ZONE_MONTH!$A:$AG,$N13,MATCH(O$2,REPORT_DATA_BY_ZONE_MONTH!$A$1:$AG$1,0)), "")</f>
        <v>0</v>
      </c>
      <c r="P13" s="40">
        <v>2</v>
      </c>
      <c r="Q13" s="40">
        <f>IFERROR(INDEX(REPORT_DATA_BY_ZONE_MONTH!$A:$AG,$N13,MATCH(Q$2,REPORT_DATA_BY_ZONE_MONTH!$A$1:$AG$1,0)), "")</f>
        <v>0</v>
      </c>
      <c r="R13" s="40">
        <f t="shared" si="3"/>
        <v>48</v>
      </c>
      <c r="S13" s="40">
        <f>IFERROR(INDEX(REPORT_DATA_BY_ZONE_MONTH!$A:$AG,$N13,MATCH(S$2,REPORT_DATA_BY_ZONE_MONTH!$A$1:$AG$1,0)), "")</f>
        <v>0</v>
      </c>
      <c r="T13" s="40">
        <f t="shared" si="4"/>
        <v>24</v>
      </c>
      <c r="U13" s="40">
        <f>IFERROR(INDEX(REPORT_DATA_BY_ZONE_MONTH!$A:$AG,$N13,MATCH(U$2,REPORT_DATA_BY_ZONE_MONTH!$A$1:$AG$1,0)), "")</f>
        <v>0</v>
      </c>
      <c r="V13" s="40">
        <f t="shared" si="5"/>
        <v>40</v>
      </c>
      <c r="W13" s="40">
        <f>IFERROR(INDEX(REPORT_DATA_BY_ZONE_MONTH!$A:$AG,$N13,MATCH(W$2,REPORT_DATA_BY_ZONE_MONTH!$A$1:$AG$1,0)), "")</f>
        <v>0</v>
      </c>
      <c r="X13" s="40">
        <f t="shared" si="6"/>
        <v>8</v>
      </c>
    </row>
    <row r="14" spans="1:24">
      <c r="A14" s="53" t="s">
        <v>47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2016:1:0:0:OFFICE</v>
      </c>
      <c r="F14" s="53" t="e">
        <f>MATCH($E14,BAPTISM_SOURCE_ZONE_MONTH!$A:$A, 0)</f>
        <v>#N/A</v>
      </c>
      <c r="G14" s="11" t="str">
        <f>IFERROR(INDEX(BAPTISM_SOURCE_ZONE_MONTH!$A:$Z,OFFICE_GRAPH_DATA!$F14,MATCH(G$2,BAPTISM_SOURCE_ZONE_MONTH!$A$1:$Z$1,0)),"")</f>
        <v/>
      </c>
      <c r="H14" s="11" t="str">
        <f>IFERROR(INDEX(BAPTISM_SOURCE_ZONE_MONTH!$A:$Z,OFFICE_GRAPH_DATA!$F14,MATCH(H$2,BAPTISM_SOURCE_ZONE_MONTH!$A$1:$Z$1,0)),"")</f>
        <v/>
      </c>
      <c r="I14" s="11" t="str">
        <f>IFERROR(INDEX(BAPTISM_SOURCE_ZONE_MONTH!$A:$Z,OFFICE_GRAPH_DATA!$F14,MATCH(I$2,BAPTISM_SOURCE_ZONE_MONTH!$A$1:$Z$1,0)),"")</f>
        <v/>
      </c>
      <c r="J14" s="11" t="str">
        <f>IFERROR(INDEX(BAPTISM_SOURCE_ZONE_MONTH!$A:$Z,OFFICE_GRAPH_DATA!$F14,MATCH(J$2,BAPTISM_SOURCE_ZONE_MONTH!$A$1:$Z$1,0)),"")</f>
        <v/>
      </c>
      <c r="K14" s="11" t="str">
        <f>IFERROR(INDEX(BAPTISM_SOURCE_ZONE_MONTH!$A:$Z,OFFICE_GRAPH_DATA!$F14,MATCH(K$2,BAPTISM_SOURCE_ZONE_MONTH!$A$1:$Z$1,0)),"")</f>
        <v/>
      </c>
      <c r="L14" s="11" t="str">
        <f>IFERROR(INDEX(BAPTISM_SOURCE_ZONE_MONTH!$A:$Z,OFFICE_GRAPH_DATA!$F14,MATCH(L$2,BAPTISM_SOURCE_ZONE_MONTH!$A$1:$Z$1,0)),"")</f>
        <v/>
      </c>
      <c r="N14" s="53">
        <f>MATCH($E14,REPORT_DATA_BY_ZONE_MONTH!$A:$A, 0)</f>
        <v>6</v>
      </c>
      <c r="O14" s="40">
        <f>IFERROR(INDEX(REPORT_DATA_BY_ZONE_MONTH!$A:$AG,$N14,MATCH(O$2,REPORT_DATA_BY_ZONE_MONTH!$A$1:$AG$1,0)), "")</f>
        <v>3</v>
      </c>
      <c r="P14" s="40">
        <v>2</v>
      </c>
      <c r="Q14" s="40">
        <f>IFERROR(INDEX(REPORT_DATA_BY_ZONE_MONTH!$A:$AG,$N14,MATCH(Q$2,REPORT_DATA_BY_ZONE_MONTH!$A$1:$AG$1,0)), "")</f>
        <v>34</v>
      </c>
      <c r="R14" s="40">
        <f t="shared" si="3"/>
        <v>48</v>
      </c>
      <c r="S14" s="40">
        <f>IFERROR(INDEX(REPORT_DATA_BY_ZONE_MONTH!$A:$AG,$N14,MATCH(S$2,REPORT_DATA_BY_ZONE_MONTH!$A$1:$AG$1,0)), "")</f>
        <v>8</v>
      </c>
      <c r="T14" s="40">
        <f t="shared" si="4"/>
        <v>24</v>
      </c>
      <c r="U14" s="40">
        <f>IFERROR(INDEX(REPORT_DATA_BY_ZONE_MONTH!$A:$AG,$N14,MATCH(U$2,REPORT_DATA_BY_ZONE_MONTH!$A$1:$AG$1,0)), "")</f>
        <v>16</v>
      </c>
      <c r="V14" s="40">
        <f t="shared" si="5"/>
        <v>40</v>
      </c>
      <c r="W14" s="40">
        <f>IFERROR(INDEX(REPORT_DATA_BY_ZONE_MONTH!$A:$AG,$N14,MATCH(W$2,REPORT_DATA_BY_ZONE_MONTH!$A$1:$AG$1,0)), "")</f>
        <v>0</v>
      </c>
      <c r="X14" s="40">
        <f t="shared" si="6"/>
        <v>8</v>
      </c>
    </row>
    <row r="15" spans="1:24">
      <c r="A15" s="53" t="s">
        <v>47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2016:2:0:0:OFFICE</v>
      </c>
      <c r="F15" s="53">
        <f>MATCH($E15,BAPTISM_SOURCE_ZONE_MONTH!$A:$A, 0)</f>
        <v>2</v>
      </c>
      <c r="G15" s="11">
        <f>IFERROR(INDEX(BAPTISM_SOURCE_ZONE_MONTH!$A:$Z,OFFICE_GRAPH_DATA!$F15,MATCH(G$2,BAPTISM_SOURCE_ZONE_MONTH!$A$1:$Z$1,0)),"")</f>
        <v>3</v>
      </c>
      <c r="H15" s="11">
        <f>IFERROR(INDEX(BAPTISM_SOURCE_ZONE_MONTH!$A:$Z,OFFICE_GRAPH_DATA!$F15,MATCH(H$2,BAPTISM_SOURCE_ZONE_MONTH!$A$1:$Z$1,0)),"")</f>
        <v>0</v>
      </c>
      <c r="I15" s="11">
        <f>IFERROR(INDEX(BAPTISM_SOURCE_ZONE_MONTH!$A:$Z,OFFICE_GRAPH_DATA!$F15,MATCH(I$2,BAPTISM_SOURCE_ZONE_MONTH!$A$1:$Z$1,0)),"")</f>
        <v>0</v>
      </c>
      <c r="J15" s="11">
        <f>IFERROR(INDEX(BAPTISM_SOURCE_ZONE_MONTH!$A:$Z,OFFICE_GRAPH_DATA!$F15,MATCH(J$2,BAPTISM_SOURCE_ZONE_MONTH!$A$1:$Z$1,0)),"")</f>
        <v>0</v>
      </c>
      <c r="K15" s="11">
        <f>IFERROR(INDEX(BAPTISM_SOURCE_ZONE_MONTH!$A:$Z,OFFICE_GRAPH_DATA!$F15,MATCH(K$2,BAPTISM_SOURCE_ZONE_MONTH!$A$1:$Z$1,0)),"")</f>
        <v>0</v>
      </c>
      <c r="L15" s="11">
        <f>IFERROR(INDEX(BAPTISM_SOURCE_ZONE_MONTH!$A:$Z,OFFICE_GRAPH_DATA!$F15,MATCH(L$2,BAPTISM_SOURCE_ZONE_MONTH!$A$1:$Z$1,0)),"")</f>
        <v>0</v>
      </c>
      <c r="N15" s="53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v>2</v>
      </c>
      <c r="Q15" s="40">
        <f>IFERROR(INDEX(REPORT_DATA_BY_ZONE_MONTH!$A:$AG,$N15,MATCH(Q$2,REPORT_DATA_BY_ZONE_MONTH!$A$1:$AG$1,0)), "")</f>
        <v>45</v>
      </c>
      <c r="R15" s="40">
        <f t="shared" si="3"/>
        <v>48</v>
      </c>
      <c r="S15" s="40">
        <f>IFERROR(INDEX(REPORT_DATA_BY_ZONE_MONTH!$A:$AG,$N15,MATCH(S$2,REPORT_DATA_BY_ZONE_MONTH!$A$1:$AG$1,0)), "")</f>
        <v>7</v>
      </c>
      <c r="T15" s="40">
        <f t="shared" si="4"/>
        <v>24</v>
      </c>
      <c r="U15" s="40">
        <f>IFERROR(INDEX(REPORT_DATA_BY_ZONE_MONTH!$A:$AG,$N15,MATCH(U$2,REPORT_DATA_BY_ZONE_MONTH!$A$1:$AG$1,0)), "")</f>
        <v>14</v>
      </c>
      <c r="V15" s="40">
        <f t="shared" si="5"/>
        <v>40</v>
      </c>
      <c r="W15" s="40">
        <f>IFERROR(INDEX(REPORT_DATA_BY_ZONE_MONTH!$A:$AG,$N15,MATCH(W$2,REPORT_DATA_BY_ZONE_MONTH!$A$1:$AG$1,0)), "")</f>
        <v>5</v>
      </c>
      <c r="X15" s="40">
        <f t="shared" si="6"/>
        <v>8</v>
      </c>
    </row>
    <row r="16" spans="1:24">
      <c r="A16" t="s">
        <v>84</v>
      </c>
      <c r="G16" s="53">
        <f t="shared" ref="G16:L16" si="7">SUM(G3:G15)</f>
        <v>3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19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t="s">
        <v>653</v>
      </c>
      <c r="B18" s="8">
        <v>2</v>
      </c>
      <c r="E18" t="s">
        <v>648</v>
      </c>
      <c r="F18">
        <f>SUM($G$16:$I$16)</f>
        <v>3</v>
      </c>
    </row>
    <row r="19" spans="1:12">
      <c r="A19" t="s">
        <v>654</v>
      </c>
      <c r="B19" s="8">
        <v>4</v>
      </c>
      <c r="E19" t="s">
        <v>649</v>
      </c>
      <c r="F19">
        <f>SUM($J$16:$L$16)</f>
        <v>0</v>
      </c>
    </row>
    <row r="20" spans="1:12" ht="165">
      <c r="E20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F19/SUM(F18:F19)</f>
        <v>0</v>
      </c>
      <c r="H20" s="8" t="str">
        <f>TEXT(G20,"00%")</f>
        <v>00%</v>
      </c>
    </row>
    <row r="21" spans="1:12">
      <c r="E21"/>
      <c r="F21"/>
      <c r="G21" s="8"/>
      <c r="H21"/>
    </row>
    <row r="22" spans="1:12" ht="105">
      <c r="E22" t="s">
        <v>652</v>
      </c>
      <c r="F22" s="55" t="str">
        <f>CONCATENATE("Annual Goal 年度目標:  ",G22,"
Actual YTD 年度實際:    ",H22)</f>
        <v>Annual Goal 年度目標:  24
Actual YTD 年度實際:    2</v>
      </c>
      <c r="G22" s="8">
        <f>OFFICE!D3</f>
        <v>24</v>
      </c>
      <c r="H22">
        <f>OFFICE!G5</f>
        <v>2</v>
      </c>
    </row>
    <row r="23" spans="1:12">
      <c r="B23"/>
      <c r="D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11</vt:i4>
      </vt:variant>
    </vt:vector>
  </HeadingPairs>
  <TitlesOfParts>
    <vt:vector size="50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2016-02-14T13:19:53Z</cp:lastPrinted>
  <dcterms:created xsi:type="dcterms:W3CDTF">2016-01-05T05:01:49Z</dcterms:created>
  <dcterms:modified xsi:type="dcterms:W3CDTF">2016-02-15T07:50:55Z</dcterms:modified>
</cp:coreProperties>
</file>